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8_{E45D702E-16CE-4612-BE51-8C8B974A0162}" xr6:coauthVersionLast="47" xr6:coauthVersionMax="47" xr10:uidLastSave="{00000000-0000-0000-0000-000000000000}"/>
  <bookViews>
    <workbookView xWindow="3465" yWindow="3465" windowWidth="21600" windowHeight="11385" xr2:uid="{00000000-000D-0000-FFFF-FFFF00000000}"/>
  </bookViews>
  <sheets>
    <sheet name="List of tables" sheetId="80" r:id="rId1"/>
    <sheet name="Table 1" sheetId="100" r:id="rId2"/>
    <sheet name="Table 2" sheetId="55" r:id="rId3"/>
    <sheet name="Table 3" sheetId="2" r:id="rId4"/>
    <sheet name="Table 4" sheetId="3" r:id="rId5"/>
    <sheet name="Table 5" sheetId="79" r:id="rId6"/>
    <sheet name="Table 6" sheetId="4" r:id="rId7"/>
    <sheet name="Table 7" sheetId="5" r:id="rId8"/>
    <sheet name="Table 8" sheetId="6" r:id="rId9"/>
    <sheet name="Table 9" sheetId="7" r:id="rId10"/>
    <sheet name="Table 10" sheetId="8" r:id="rId11"/>
    <sheet name="Table 11" sheetId="9" r:id="rId12"/>
    <sheet name="Table 12" sheetId="10" r:id="rId13"/>
    <sheet name="Table 13" sheetId="11" r:id="rId14"/>
    <sheet name="Table 14" sheetId="12" r:id="rId15"/>
    <sheet name="Table 15" sheetId="13" r:id="rId16"/>
    <sheet name="Table 16" sheetId="14" r:id="rId17"/>
    <sheet name="Table 17" sheetId="54" r:id="rId18"/>
    <sheet name="Table 18" sheetId="15" r:id="rId19"/>
    <sheet name="Table 19" sheetId="16" r:id="rId20"/>
    <sheet name="Table 20" sheetId="17" r:id="rId21"/>
    <sheet name="Table 21" sheetId="18" r:id="rId22"/>
    <sheet name="Table 22" sheetId="22" r:id="rId23"/>
    <sheet name="Table 23" sheetId="67" r:id="rId24"/>
    <sheet name="Table 24" sheetId="68" r:id="rId25"/>
    <sheet name="Table 25" sheetId="23" r:id="rId26"/>
    <sheet name="Table 26" sheetId="69" r:id="rId27"/>
    <sheet name="Table 27 " sheetId="94" r:id="rId28"/>
    <sheet name="Table 28" sheetId="27" r:id="rId29"/>
    <sheet name="Table 29" sheetId="28" r:id="rId30"/>
    <sheet name="Table 30" sheetId="29" r:id="rId31"/>
    <sheet name="Table 31" sheetId="30" r:id="rId32"/>
    <sheet name="Table 32" sheetId="31" r:id="rId33"/>
    <sheet name="Table 33" sheetId="95" r:id="rId34"/>
    <sheet name="Table 34" sheetId="96" r:id="rId35"/>
    <sheet name="Table 35" sheetId="114" r:id="rId36"/>
    <sheet name="Table 36" sheetId="117" r:id="rId37"/>
    <sheet name="Table 37" sheetId="115" r:id="rId38"/>
    <sheet name="Table 38" sheetId="32" r:id="rId39"/>
    <sheet name="Table 39" sheetId="109" r:id="rId40"/>
    <sheet name="Table 40" sheetId="33" r:id="rId41"/>
    <sheet name="Table 41" sheetId="35" r:id="rId42"/>
    <sheet name="Table 42" sheetId="92" r:id="rId43"/>
    <sheet name="Table 43" sheetId="57" r:id="rId44"/>
    <sheet name="Table 44" sheetId="36" r:id="rId45"/>
    <sheet name="Table 45" sheetId="37" r:id="rId46"/>
    <sheet name="Table 46" sheetId="97" r:id="rId47"/>
    <sheet name="Table 47" sheetId="39" r:id="rId48"/>
    <sheet name="Table 48" sheetId="40" r:id="rId49"/>
    <sheet name="Table 49" sheetId="41" r:id="rId50"/>
    <sheet name="Table 50" sheetId="98" r:id="rId51"/>
    <sheet name="Table 51" sheetId="81" r:id="rId52"/>
    <sheet name="Table 52" sheetId="82" r:id="rId53"/>
    <sheet name="Table 53" sheetId="58" r:id="rId54"/>
    <sheet name="Table 54" sheetId="110" r:id="rId55"/>
    <sheet name="Table 55" sheetId="43" r:id="rId56"/>
    <sheet name="Table 56" sheetId="46" r:id="rId57"/>
    <sheet name="Table 57" sheetId="99" r:id="rId58"/>
    <sheet name="Table 58" sheetId="49" r:id="rId59"/>
    <sheet name="Table 59" sheetId="50" r:id="rId60"/>
    <sheet name="Table 60" sheetId="51" r:id="rId61"/>
    <sheet name="Table 61" sheetId="20" r:id="rId62"/>
    <sheet name="Table 62" sheetId="101" r:id="rId63"/>
    <sheet name="Table 63" sheetId="102" r:id="rId64"/>
    <sheet name="Table 64" sheetId="103" r:id="rId65"/>
    <sheet name="Table 65" sheetId="104" r:id="rId66"/>
    <sheet name="Table 66" sheetId="105" r:id="rId67"/>
    <sheet name="Table 67" sheetId="113" r:id="rId68"/>
    <sheet name="Table 68" sheetId="112" r:id="rId69"/>
    <sheet name="Table 69" sheetId="111" r:id="rId70"/>
    <sheet name="Table 70" sheetId="106" r:id="rId71"/>
    <sheet name="Table 71" sheetId="107" r:id="rId72"/>
    <sheet name="Table 72" sheetId="108" r:id="rId73"/>
  </sheets>
  <definedNames>
    <definedName name="_ftn1" localSheetId="12">'Table 12'!#REF!</definedName>
    <definedName name="_ftn2" localSheetId="40">'Table 40'!#REF!</definedName>
    <definedName name="_ftn3" localSheetId="40">'Table 40'!$B$14</definedName>
    <definedName name="_ftnref1" localSheetId="12">'Table 12'!$C$13</definedName>
    <definedName name="_Hlk121923229" localSheetId="67">'Table 67'!#REF!</definedName>
    <definedName name="_Hlk121923238" localSheetId="67">'Table 67'!#REF!</definedName>
    <definedName name="_Hlk122007120" localSheetId="68">'Table 68'!$B$4</definedName>
    <definedName name="_Hlk125727381" localSheetId="36">'Table 36'!$B$5</definedName>
    <definedName name="_Hlk24466834" localSheetId="7">'Table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49" l="1"/>
  <c r="H11" i="113" l="1"/>
  <c r="H10" i="113"/>
  <c r="I12" i="117" l="1"/>
  <c r="I13" i="117"/>
  <c r="H12" i="117"/>
  <c r="H13" i="117"/>
  <c r="H13" i="113"/>
  <c r="I13" i="113"/>
  <c r="I14" i="113"/>
  <c r="H14" i="113"/>
  <c r="E12" i="113"/>
  <c r="F12" i="113"/>
  <c r="G12" i="113"/>
  <c r="D12" i="113"/>
  <c r="I10" i="113"/>
  <c r="I11" i="113"/>
  <c r="E9" i="113"/>
  <c r="F9" i="113"/>
  <c r="G9" i="113"/>
  <c r="D9" i="113"/>
  <c r="J9" i="36"/>
  <c r="J10" i="36"/>
  <c r="J11" i="36"/>
  <c r="J12" i="36"/>
  <c r="G13" i="15"/>
  <c r="K12" i="11"/>
  <c r="H12" i="113" l="1"/>
  <c r="I12" i="113"/>
  <c r="G15" i="113"/>
  <c r="E15" i="113"/>
  <c r="D15" i="113"/>
  <c r="F15" i="113"/>
  <c r="H9" i="113"/>
  <c r="H15" i="113" s="1"/>
  <c r="I9" i="113"/>
  <c r="F16" i="30"/>
  <c r="K9" i="46"/>
  <c r="K10" i="46"/>
  <c r="K11" i="46"/>
  <c r="K12" i="46"/>
  <c r="K8" i="46"/>
  <c r="J9" i="46"/>
  <c r="J10" i="46"/>
  <c r="J11" i="46"/>
  <c r="J12" i="46"/>
  <c r="J8" i="46"/>
  <c r="F11" i="96"/>
  <c r="J13" i="46" l="1"/>
  <c r="I15" i="113"/>
  <c r="I12" i="115"/>
  <c r="H12" i="115"/>
  <c r="G15" i="117" l="1"/>
  <c r="F15" i="117"/>
  <c r="H9" i="96"/>
  <c r="G9" i="96"/>
  <c r="H8" i="11" l="1"/>
  <c r="L14" i="67"/>
  <c r="L9" i="69"/>
  <c r="L12" i="23"/>
  <c r="J8" i="5" l="1"/>
  <c r="G8" i="5"/>
  <c r="D8" i="5"/>
  <c r="G10" i="92"/>
  <c r="I10" i="117"/>
  <c r="I11" i="117"/>
  <c r="I14" i="117"/>
  <c r="I9" i="117"/>
  <c r="H10" i="117"/>
  <c r="H11" i="117"/>
  <c r="H14" i="117"/>
  <c r="H9" i="117"/>
  <c r="E15" i="117"/>
  <c r="D15" i="117"/>
  <c r="I10" i="115"/>
  <c r="I11" i="115"/>
  <c r="I13" i="115"/>
  <c r="I14" i="115"/>
  <c r="H9" i="115"/>
  <c r="H10" i="115"/>
  <c r="H11" i="115"/>
  <c r="H13" i="115"/>
  <c r="H14" i="115"/>
  <c r="E15" i="115"/>
  <c r="F15" i="115"/>
  <c r="G15" i="115"/>
  <c r="D15" i="115"/>
  <c r="E9" i="114"/>
  <c r="D9" i="114"/>
  <c r="F8" i="114"/>
  <c r="F7" i="114"/>
  <c r="H15" i="117" l="1"/>
  <c r="H15" i="115"/>
  <c r="I15" i="115"/>
  <c r="I15" i="117"/>
  <c r="I9" i="111"/>
  <c r="I10" i="111"/>
  <c r="I11" i="111"/>
  <c r="I8" i="111"/>
  <c r="H9" i="111"/>
  <c r="H10" i="111"/>
  <c r="H11" i="111"/>
  <c r="H8" i="111"/>
  <c r="E12" i="111"/>
  <c r="F12" i="111"/>
  <c r="G12" i="111"/>
  <c r="D12" i="111"/>
  <c r="I10" i="112"/>
  <c r="I11" i="112"/>
  <c r="I12" i="112"/>
  <c r="I9" i="112"/>
  <c r="H10" i="112"/>
  <c r="H11" i="112"/>
  <c r="H12" i="112"/>
  <c r="H9" i="112"/>
  <c r="D13" i="112"/>
  <c r="E13" i="112"/>
  <c r="F13" i="112"/>
  <c r="G13" i="112"/>
  <c r="F15" i="22"/>
  <c r="I13" i="112" l="1"/>
  <c r="H12" i="111"/>
  <c r="I12" i="111"/>
  <c r="H13" i="112"/>
  <c r="H27" i="110"/>
  <c r="F26" i="110"/>
  <c r="G26" i="110" s="1"/>
  <c r="D26" i="110"/>
  <c r="E24" i="110" s="1"/>
  <c r="H25" i="110"/>
  <c r="H24" i="110"/>
  <c r="H23" i="110"/>
  <c r="H20" i="110"/>
  <c r="H19" i="110"/>
  <c r="H18" i="110"/>
  <c r="H17" i="110"/>
  <c r="F16" i="110"/>
  <c r="D16" i="110"/>
  <c r="H14" i="110"/>
  <c r="H13" i="110"/>
  <c r="H12" i="110"/>
  <c r="H11" i="110"/>
  <c r="F10" i="110"/>
  <c r="D10" i="110"/>
  <c r="H9" i="110"/>
  <c r="H8" i="110"/>
  <c r="G24" i="110" l="1"/>
  <c r="G23" i="110"/>
  <c r="G25" i="110"/>
  <c r="E23" i="110"/>
  <c r="H10" i="110"/>
  <c r="H16" i="110"/>
  <c r="D21" i="110"/>
  <c r="E17" i="110" s="1"/>
  <c r="F21" i="110"/>
  <c r="H26" i="110"/>
  <c r="E25" i="110"/>
  <c r="E13" i="110" l="1"/>
  <c r="E26" i="110"/>
  <c r="E20" i="110"/>
  <c r="E9" i="110"/>
  <c r="E10" i="110"/>
  <c r="E8" i="110"/>
  <c r="E18" i="110"/>
  <c r="E11" i="110"/>
  <c r="E14" i="110"/>
  <c r="E12" i="110"/>
  <c r="E16" i="110"/>
  <c r="E15" i="110"/>
  <c r="E19" i="110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E21" i="110" l="1"/>
  <c r="G21" i="110"/>
  <c r="F29" i="109" l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F21" i="109"/>
  <c r="E21" i="109"/>
  <c r="E23" i="109" s="1"/>
  <c r="D21" i="109"/>
  <c r="D23" i="109" s="1"/>
  <c r="F19" i="109"/>
  <c r="E19" i="109"/>
  <c r="D19" i="109"/>
  <c r="H18" i="109"/>
  <c r="G18" i="109"/>
  <c r="H17" i="109"/>
  <c r="G17" i="109"/>
  <c r="F13" i="109"/>
  <c r="E13" i="109"/>
  <c r="E15" i="109" s="1"/>
  <c r="D13" i="109"/>
  <c r="D15" i="109" s="1"/>
  <c r="F11" i="109"/>
  <c r="E11" i="109"/>
  <c r="D11" i="109"/>
  <c r="H10" i="109"/>
  <c r="G10" i="109"/>
  <c r="H9" i="109"/>
  <c r="G9" i="109"/>
  <c r="L9" i="98" l="1"/>
  <c r="L10" i="98"/>
  <c r="D10" i="10" l="1"/>
  <c r="J13" i="41"/>
  <c r="H23" i="36"/>
  <c r="I23" i="36"/>
  <c r="L24" i="35"/>
  <c r="M24" i="35"/>
  <c r="M23" i="35"/>
  <c r="L23" i="35"/>
  <c r="F14" i="54" l="1"/>
  <c r="H11" i="11"/>
  <c r="H14" i="11" s="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O10" i="98"/>
  <c r="O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I11" i="98" l="1"/>
  <c r="H8" i="95"/>
  <c r="E9" i="2"/>
  <c r="J10" i="2"/>
  <c r="F11" i="98"/>
  <c r="F11" i="97"/>
  <c r="G10" i="97" s="1"/>
  <c r="L9" i="97"/>
  <c r="L10" i="97"/>
  <c r="L11" i="37"/>
  <c r="L15" i="37"/>
  <c r="L10" i="37"/>
  <c r="E17" i="95"/>
  <c r="D17" i="95"/>
  <c r="G8" i="95"/>
  <c r="K11" i="3"/>
  <c r="E10" i="3"/>
  <c r="K10" i="2"/>
  <c r="G8" i="2"/>
  <c r="G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9" i="3"/>
  <c r="E11" i="3" s="1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1" i="96"/>
  <c r="H10" i="96"/>
  <c r="G10" i="96"/>
  <c r="G11" i="96"/>
  <c r="G8" i="96"/>
  <c r="G9" i="95"/>
  <c r="G10" i="95"/>
  <c r="G11" i="95"/>
  <c r="G12" i="95"/>
  <c r="G13" i="95"/>
  <c r="G14" i="95"/>
  <c r="G16" i="95"/>
  <c r="G9" i="97" l="1"/>
  <c r="G11" i="97"/>
  <c r="G17" i="95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D13" i="43"/>
  <c r="E13" i="43"/>
  <c r="F13" i="43"/>
  <c r="L12" i="67"/>
  <c r="I12" i="67"/>
  <c r="F12" i="92"/>
  <c r="F14" i="92" s="1"/>
  <c r="E12" i="92"/>
  <c r="E14" i="92" s="1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F9" i="18" l="1"/>
  <c r="J17" i="22" l="1"/>
  <c r="H20" i="15" l="1"/>
  <c r="H19" i="15"/>
  <c r="H21" i="15"/>
  <c r="H18" i="1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M11" i="46"/>
  <c r="D20" i="50"/>
  <c r="M8" i="46"/>
  <c r="F19" i="49"/>
  <c r="G16" i="49" s="1"/>
  <c r="M9" i="46"/>
  <c r="M10" i="46"/>
  <c r="H17" i="50"/>
  <c r="H12" i="50"/>
  <c r="K13" i="46"/>
  <c r="M13" i="46" s="1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E19" i="50" l="1"/>
  <c r="E10" i="50"/>
  <c r="E11" i="50"/>
  <c r="E9" i="50"/>
  <c r="H9" i="43"/>
  <c r="H10" i="43"/>
  <c r="E15" i="50"/>
  <c r="E18" i="50"/>
  <c r="E16" i="50"/>
  <c r="E14" i="50"/>
  <c r="E17" i="50"/>
  <c r="E12" i="50"/>
  <c r="G18" i="49"/>
  <c r="H19" i="49"/>
  <c r="E10" i="49"/>
  <c r="E9" i="49"/>
  <c r="H8" i="43"/>
  <c r="G17" i="49"/>
  <c r="G11" i="49"/>
  <c r="G14" i="49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K21" i="69"/>
  <c r="K20" i="69"/>
  <c r="K19" i="69"/>
  <c r="L9" i="67" l="1"/>
  <c r="L10" i="67"/>
  <c r="L13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F9" i="31"/>
  <c r="E19" i="30"/>
  <c r="F19" i="30"/>
  <c r="E18" i="30"/>
  <c r="F18" i="30"/>
  <c r="E17" i="30"/>
  <c r="F17" i="30"/>
  <c r="E16" i="30"/>
  <c r="D19" i="30"/>
  <c r="D18" i="30"/>
  <c r="D17" i="30"/>
  <c r="D16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J19" i="69"/>
  <c r="L19" i="69" s="1"/>
  <c r="H20" i="69"/>
  <c r="J20" i="69"/>
  <c r="L20" i="69" s="1"/>
  <c r="H21" i="69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I19" i="69" l="1"/>
  <c r="I21" i="69"/>
  <c r="I12" i="69"/>
  <c r="E22" i="69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H10" i="15"/>
  <c r="H11" i="15"/>
  <c r="H14" i="15"/>
  <c r="H15" i="15"/>
  <c r="H16" i="15"/>
  <c r="H17" i="15"/>
  <c r="H25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4" i="15"/>
  <c r="G15" i="15"/>
  <c r="G16" i="15"/>
  <c r="G17" i="15"/>
  <c r="G18" i="15"/>
  <c r="G19" i="15"/>
  <c r="G20" i="15"/>
  <c r="G21" i="15"/>
  <c r="G24" i="15"/>
  <c r="G25" i="15"/>
  <c r="G26" i="15"/>
  <c r="F10" i="10"/>
  <c r="G7" i="15" l="1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K12" i="16"/>
  <c r="J11" i="14"/>
  <c r="E8" i="9"/>
  <c r="J13" i="9"/>
  <c r="E9" i="14"/>
  <c r="E11" i="14" s="1"/>
  <c r="G9" i="14"/>
  <c r="G11" i="14" s="1"/>
  <c r="E12" i="9"/>
  <c r="G10" i="9"/>
  <c r="E9" i="9"/>
  <c r="G9" i="9"/>
  <c r="G8" i="9"/>
  <c r="E11" i="9"/>
  <c r="G11" i="9"/>
  <c r="E9" i="32" l="1"/>
  <c r="E11" i="32"/>
  <c r="E8" i="32"/>
  <c r="E10" i="32"/>
  <c r="E13" i="32"/>
  <c r="E14" i="32"/>
  <c r="E13" i="9"/>
  <c r="G13" i="9"/>
  <c r="G11" i="32"/>
  <c r="G10" i="32"/>
  <c r="G14" i="32"/>
  <c r="G12" i="32"/>
  <c r="G13" i="32"/>
  <c r="G9" i="32"/>
  <c r="E15" i="32" l="1"/>
  <c r="G15" i="32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J26" i="35" l="1"/>
  <c r="M26" i="35" s="1"/>
  <c r="H26" i="35"/>
  <c r="L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6" i="28" l="1"/>
  <c r="G10" i="28"/>
  <c r="G12" i="29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</calcChain>
</file>

<file path=xl/sharedStrings.xml><?xml version="1.0" encoding="utf-8"?>
<sst xmlns="http://schemas.openxmlformats.org/spreadsheetml/2006/main" count="2182" uniqueCount="765">
  <si>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</si>
  <si>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</si>
  <si>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</si>
  <si>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</si>
  <si>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</si>
  <si>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</si>
  <si>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%</t>
  </si>
  <si>
    <t xml:space="preserve">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</si>
  <si>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</si>
  <si>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</si>
  <si>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</si>
  <si>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</t>
  </si>
  <si>
    <t>1.1.</t>
  </si>
  <si>
    <t>1.1.1.</t>
  </si>
  <si>
    <t>1.1.1.1.</t>
  </si>
  <si>
    <t>1.1.1.2.</t>
  </si>
  <si>
    <t>1.1.1.3.</t>
  </si>
  <si>
    <t>1.1.1.4.</t>
  </si>
  <si>
    <t>1.1.1.5.</t>
  </si>
  <si>
    <t>1.1.1.6.</t>
  </si>
  <si>
    <t>1.1.1.7.</t>
  </si>
  <si>
    <t>1.1.1.8.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</si>
  <si>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</si>
  <si>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</si>
  <si>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</si>
  <si>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</si>
  <si>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</si>
  <si>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</si>
  <si>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</si>
  <si>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</si>
  <si>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1.2.1.</t>
  </si>
  <si>
    <t>1.2.2.</t>
  </si>
  <si>
    <t>1.2.3.</t>
  </si>
  <si>
    <t>1.2.4.</t>
  </si>
  <si>
    <t>1.2.5.</t>
  </si>
  <si>
    <t xml:space="preserve">                                                                                                                                                                       </t>
  </si>
  <si>
    <t xml:space="preserve">            %</t>
  </si>
  <si>
    <t xml:space="preserve">       %</t>
  </si>
  <si>
    <t>LCR</t>
  </si>
  <si>
    <t>EUR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</si>
  <si>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</si>
  <si>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</si>
  <si>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5=(3+4)</t>
  </si>
  <si>
    <t>9=(7+8)</t>
  </si>
  <si>
    <t xml:space="preserve">   </t>
  </si>
  <si>
    <t>1–15</t>
  </si>
  <si>
    <t>16–30</t>
  </si>
  <si>
    <t>31–60</t>
  </si>
  <si>
    <t>61–90</t>
  </si>
  <si>
    <t>91–180</t>
  </si>
  <si>
    <t>0-60</t>
  </si>
  <si>
    <t>60-90</t>
  </si>
  <si>
    <t>90-180</t>
  </si>
  <si>
    <t>a)</t>
  </si>
  <si>
    <t>b)</t>
  </si>
  <si>
    <t>c)</t>
  </si>
  <si>
    <t>d)</t>
  </si>
  <si>
    <t>e)</t>
  </si>
  <si>
    <t>f)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</si>
  <si>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</si>
  <si>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</si>
  <si>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</si>
  <si>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</si>
  <si>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</si>
  <si>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</si>
  <si>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</si>
  <si>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</si>
  <si>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</si>
  <si>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</si>
  <si>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</si>
  <si>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</si>
  <si>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</si>
  <si>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</si>
  <si>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</si>
  <si>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- % -</t>
  </si>
  <si>
    <t>1.3.</t>
  </si>
  <si>
    <t>1.4.</t>
  </si>
  <si>
    <t>1.5.</t>
  </si>
  <si>
    <t>2.1.</t>
  </si>
  <si>
    <t>2.2.</t>
  </si>
  <si>
    <t>2.3.</t>
  </si>
  <si>
    <t>2.4.</t>
  </si>
  <si>
    <t>5=3+4</t>
  </si>
  <si>
    <t>9=7+8</t>
  </si>
  <si>
    <t>ECL</t>
  </si>
  <si>
    <t>% ECL</t>
  </si>
  <si>
    <t xml:space="preserve">       5=3+4</t>
  </si>
  <si>
    <t>8=6+7</t>
  </si>
  <si>
    <t>6=3+4+5</t>
  </si>
  <si>
    <t xml:space="preserve">    -</t>
  </si>
  <si>
    <t>12=9+10+11</t>
  </si>
  <si>
    <t>7=3+5</t>
  </si>
  <si>
    <t>8=4+6</t>
  </si>
  <si>
    <t>13=9+11</t>
  </si>
  <si>
    <t>14=10+12</t>
  </si>
  <si>
    <t>(5/3)</t>
  </si>
  <si>
    <t>(7/5)</t>
  </si>
  <si>
    <t>(7/4)</t>
  </si>
  <si>
    <t>(10/7)</t>
  </si>
  <si>
    <t>(5/4)</t>
  </si>
  <si>
    <t>6=4/3</t>
  </si>
  <si>
    <t>7=5/4</t>
  </si>
  <si>
    <t xml:space="preserve">3. </t>
  </si>
  <si>
    <t>(6/3)</t>
  </si>
  <si>
    <t>(8/5)</t>
  </si>
  <si>
    <t>(7/3)</t>
  </si>
  <si>
    <t>(9/5)</t>
  </si>
  <si>
    <t>- % -</t>
  </si>
  <si>
    <t>9=4x3</t>
  </si>
  <si>
    <t>10=7x6</t>
  </si>
  <si>
    <t>11=8x3</t>
  </si>
  <si>
    <t>13=9+10+11+12</t>
  </si>
  <si>
    <t>1.6.</t>
  </si>
  <si>
    <t>2.5.</t>
  </si>
  <si>
    <t xml:space="preserve">5. </t>
  </si>
  <si>
    <t xml:space="preserve">7. </t>
  </si>
  <si>
    <t xml:space="preserve"> - % -</t>
  </si>
  <si>
    <t xml:space="preserve">2. </t>
  </si>
  <si>
    <t xml:space="preserve"> 10=8x4</t>
  </si>
  <si>
    <t xml:space="preserve">  9=7x3</t>
  </si>
  <si>
    <t>2019.</t>
  </si>
  <si>
    <t>2020.</t>
  </si>
  <si>
    <t>EU</t>
  </si>
  <si>
    <t>BiH</t>
  </si>
  <si>
    <t>31.12.2021.</t>
  </si>
  <si>
    <t xml:space="preserve">       31.12.2021.</t>
  </si>
  <si>
    <t xml:space="preserve">    31.12.2021.</t>
  </si>
  <si>
    <t>7 (5/3)</t>
  </si>
  <si>
    <t>8 (6/4)</t>
  </si>
  <si>
    <t>USD</t>
  </si>
  <si>
    <t>2021.</t>
  </si>
  <si>
    <t>31.12.2022.</t>
  </si>
  <si>
    <t xml:space="preserve">       31.12.2022.</t>
  </si>
  <si>
    <t xml:space="preserve">    31.12.2022.</t>
  </si>
  <si>
    <t xml:space="preserve">31.12.2022. </t>
  </si>
  <si>
    <t>3a)</t>
  </si>
  <si>
    <t>3b)</t>
  </si>
  <si>
    <t>3c)</t>
  </si>
  <si>
    <t>3d)</t>
  </si>
  <si>
    <t>5a)</t>
  </si>
  <si>
    <t>5b)</t>
  </si>
  <si>
    <t>Prepaid</t>
  </si>
  <si>
    <t>POS</t>
  </si>
  <si>
    <t>ATM</t>
  </si>
  <si>
    <t>Internet</t>
  </si>
  <si>
    <t>NSFR</t>
  </si>
  <si>
    <t>5=4/3</t>
  </si>
  <si>
    <t>RSF</t>
  </si>
  <si>
    <t>(6/4)</t>
  </si>
  <si>
    <t>ASF</t>
  </si>
  <si>
    <t>2022.</t>
  </si>
  <si>
    <t>2023.*</t>
  </si>
  <si>
    <t>30.06.2023.</t>
  </si>
  <si>
    <t xml:space="preserve">       30.06.2023.</t>
  </si>
  <si>
    <t xml:space="preserve">    30.06.2023.</t>
  </si>
  <si>
    <t>01.01. - 30.06.2021.</t>
  </si>
  <si>
    <t>01.01. - 30.06.2022.</t>
  </si>
  <si>
    <t>01.01. - 30.06.2023.</t>
  </si>
  <si>
    <t>30.06.2021.</t>
  </si>
  <si>
    <t>30.06.2022.</t>
  </si>
  <si>
    <t xml:space="preserve">30.06.2023. </t>
  </si>
  <si>
    <t>01.01. - 30.06.2023. </t>
  </si>
  <si>
    <t xml:space="preserve">01.01. - 30.06.2022. </t>
  </si>
  <si>
    <t xml:space="preserve">01.01. - 30.06.2023. </t>
  </si>
  <si>
    <t>31.12.2022.*</t>
  </si>
  <si>
    <t>Tables</t>
  </si>
  <si>
    <t xml:space="preserve">Table 1: Selected macroeconomic indicators  </t>
  </si>
  <si>
    <t xml:space="preserve">Table 1: Selected macroeconomic indicators </t>
  </si>
  <si>
    <t>No.</t>
  </si>
  <si>
    <t>Area/interest rates</t>
  </si>
  <si>
    <t>GDP growth in %</t>
  </si>
  <si>
    <t>USA</t>
  </si>
  <si>
    <t>Eurozone</t>
  </si>
  <si>
    <t>Slovenia</t>
  </si>
  <si>
    <t>Croatia</t>
  </si>
  <si>
    <t>Serbia</t>
  </si>
  <si>
    <t>Change of consumer prices (CPI), annual average in %</t>
  </si>
  <si>
    <t>Key interest rates</t>
  </si>
  <si>
    <t>6-month Euribor in %**</t>
  </si>
  <si>
    <t>Yield on 10-year German government bonds in %***</t>
  </si>
  <si>
    <t>Yield on 10-year Italian government bonds in %***</t>
  </si>
  <si>
    <t>* Projected values for 2023 (IMF, World Economic Outlook, April 2023); for interest rates, data for June 2023</t>
  </si>
  <si>
    <t xml:space="preserve">**Data for the relevant period refers to Euribor as of the first business day in the last month of the reporting period </t>
  </si>
  <si>
    <t>***Eurostat for EU-member states, 10-year yield used for calculating the criteria from Maastricht: data for the last month of the reporting period</t>
  </si>
  <si>
    <t>Source: IMF, World Economic Outlook Database, April 2023; Eurostat</t>
  </si>
  <si>
    <t>Table 2: Org. parts, network of ATMs and POS devices of banks operating in the FB&amp;H</t>
  </si>
  <si>
    <t>Description</t>
  </si>
  <si>
    <t>Business unit/ branch</t>
  </si>
  <si>
    <t>Other organisational units</t>
  </si>
  <si>
    <t>POS devices</t>
  </si>
  <si>
    <t>ATMs</t>
  </si>
  <si>
    <t>Banks seated in the FB&amp;H (in the territory of B&amp;H)</t>
  </si>
  <si>
    <t>Organisational parts of banks from the RS doing business in the FB&amp;H</t>
  </si>
  <si>
    <t>Total</t>
  </si>
  <si>
    <t>BAM 000</t>
  </si>
  <si>
    <t>Index</t>
  </si>
  <si>
    <t>Table 3: Ownership structure according to total capital</t>
  </si>
  <si>
    <t>Banks</t>
  </si>
  <si>
    <t>Amount</t>
  </si>
  <si>
    <t>% share</t>
  </si>
  <si>
    <t>State-owned banks</t>
  </si>
  <si>
    <t>Private banks</t>
  </si>
  <si>
    <t>Table 4: Ownership structure according to state-owned, private and foreign capital</t>
  </si>
  <si>
    <t>State-owned capital</t>
  </si>
  <si>
    <t xml:space="preserve"> Private capital (residents)</t>
  </si>
  <si>
    <t xml:space="preserve"> Foreign capital (non-residents)</t>
  </si>
  <si>
    <t>Share capital</t>
  </si>
  <si>
    <t>Table 5: Market shares of banks by ownership type (majority capital)</t>
  </si>
  <si>
    <t>Number of banks</t>
  </si>
  <si>
    <t>Share in total capital</t>
  </si>
  <si>
    <t>Share in total assets</t>
  </si>
  <si>
    <t>Banks with majority state-owned capital</t>
  </si>
  <si>
    <t>Banks with majority private capital - residents</t>
  </si>
  <si>
    <t>Banks with majority foreign capital</t>
  </si>
  <si>
    <t>Qualification</t>
  </si>
  <si>
    <t>Number of employees</t>
  </si>
  <si>
    <t xml:space="preserve"> University degree</t>
  </si>
  <si>
    <t xml:space="preserve"> Two-year post secondary school degree</t>
  </si>
  <si>
    <t xml:space="preserve"> Secondary school degree</t>
  </si>
  <si>
    <t xml:space="preserve"> Other</t>
  </si>
  <si>
    <t>Table 6: Qualification structure of employees in FB&amp;H banks</t>
  </si>
  <si>
    <t>Table 7: Total assets per employee</t>
  </si>
  <si>
    <t>Assets</t>
  </si>
  <si>
    <t>Assets per employee</t>
  </si>
  <si>
    <t xml:space="preserve"> % share</t>
  </si>
  <si>
    <t>Table 8: Balance sheet of banks</t>
  </si>
  <si>
    <t xml:space="preserve">ASSETS: </t>
  </si>
  <si>
    <t>Cash</t>
  </si>
  <si>
    <t>Securities</t>
  </si>
  <si>
    <t>Placements to other banks</t>
  </si>
  <si>
    <t xml:space="preserve">Loans </t>
  </si>
  <si>
    <t>Impairments</t>
  </si>
  <si>
    <t>Net loans (loans minus impairments)</t>
  </si>
  <si>
    <t>Business premises and other fixed assets</t>
  </si>
  <si>
    <t>Other assets</t>
  </si>
  <si>
    <t>TOTAL ASSETS</t>
  </si>
  <si>
    <t>LIABILITIES:</t>
  </si>
  <si>
    <t>Deposits</t>
  </si>
  <si>
    <t>Borrowings from other banks</t>
  </si>
  <si>
    <t>Liabilities on loans</t>
  </si>
  <si>
    <t>Other liabilities</t>
  </si>
  <si>
    <t>CAPITAL</t>
  </si>
  <si>
    <t>Capital</t>
  </si>
  <si>
    <t>TOTAL LIABILITIES</t>
  </si>
  <si>
    <t>(LIABILITIES AND CAPITAL)</t>
  </si>
  <si>
    <t>* As instructed by the FBA, one bank has corrected its statement as of 31/12/2022. which caused an increase of the balance sheet total of the FbiH banking sector by BAM 11.1 million</t>
  </si>
  <si>
    <t>Table 9: Banks’ assets according to ownership structure</t>
  </si>
  <si>
    <t>State-owned</t>
  </si>
  <si>
    <t>Private</t>
  </si>
  <si>
    <t>Table 10: Share of groups of banks in total assets</t>
  </si>
  <si>
    <t>Amount of assets</t>
  </si>
  <si>
    <t xml:space="preserve"> I (over BAM 4 billion)</t>
  </si>
  <si>
    <t xml:space="preserve"> II (BAM 2-4 billion)</t>
  </si>
  <si>
    <t xml:space="preserve"> III (BAM 1-2 billion)</t>
  </si>
  <si>
    <t xml:space="preserve"> IV (below BAM 1 billion)</t>
  </si>
  <si>
    <t>Table 11: Banks' cash</t>
  </si>
  <si>
    <t xml:space="preserve"> Cash</t>
  </si>
  <si>
    <t xml:space="preserve"> Reserve account with CBBiH</t>
  </si>
  <si>
    <t xml:space="preserve"> Accounts with deposit institutions in BiH</t>
  </si>
  <si>
    <t xml:space="preserve"> Accounts with deposit institutions abroad</t>
  </si>
  <si>
    <t xml:space="preserve"> Cash in process of collection</t>
  </si>
  <si>
    <t>Investments in securities</t>
  </si>
  <si>
    <t>Table 12: Securities according to type of instrument</t>
  </si>
  <si>
    <t>Equity securities</t>
  </si>
  <si>
    <t>Debt securities:</t>
  </si>
  <si>
    <t>Securities of all levels of governments in BiH</t>
  </si>
  <si>
    <t>Government securities (other countries)</t>
  </si>
  <si>
    <t>Corporate bonds*</t>
  </si>
  <si>
    <t>* Majority, i.e. app. 96%, relates to the banks’ bonds from the EU, Great Britain, USA and Turkey</t>
  </si>
  <si>
    <t>Table 13: Securities of B&amp;H entity governments</t>
  </si>
  <si>
    <t>Debt securities of FBiH as issuer:</t>
  </si>
  <si>
    <t>Treasury bills</t>
  </si>
  <si>
    <t xml:space="preserve">Bonds </t>
  </si>
  <si>
    <t xml:space="preserve">Debt securities of RS as issuer: </t>
  </si>
  <si>
    <t>Bonds</t>
  </si>
  <si>
    <t>Sectors</t>
  </si>
  <si>
    <t>Table 14: Sector structure of deposits</t>
  </si>
  <si>
    <t>Government institutions</t>
  </si>
  <si>
    <t>Public enterprises</t>
  </si>
  <si>
    <t>Private enterprises and companies</t>
  </si>
  <si>
    <t>Banking institutions</t>
  </si>
  <si>
    <t>Non-bank financial institutions</t>
  </si>
  <si>
    <t>Retail</t>
  </si>
  <si>
    <t>Other</t>
  </si>
  <si>
    <t>Table 15: Retail savings</t>
  </si>
  <si>
    <t xml:space="preserve">          Index</t>
  </si>
  <si>
    <t>Savings deposits</t>
  </si>
  <si>
    <t>Table 16: Maturity structure of retail savings deposits</t>
  </si>
  <si>
    <t xml:space="preserve"> Short-term savings deposits</t>
  </si>
  <si>
    <t xml:space="preserve"> Long-term savings deposits </t>
  </si>
  <si>
    <t xml:space="preserve">     Index</t>
  </si>
  <si>
    <t>Table 17: Retail loans, savings and deposits</t>
  </si>
  <si>
    <t>Retail loans</t>
  </si>
  <si>
    <t>Retail savings</t>
  </si>
  <si>
    <t>Term deposits</t>
  </si>
  <si>
    <t>Demand deposits</t>
  </si>
  <si>
    <t>Loans/savings</t>
  </si>
  <si>
    <t>Retail deposits</t>
  </si>
  <si>
    <t>Loans/Retail deposits</t>
  </si>
  <si>
    <t>Table 18: Report on the balance of own funds</t>
  </si>
  <si>
    <t>Own funds</t>
  </si>
  <si>
    <t>Tier 1 capital</t>
  </si>
  <si>
    <t>Common Equity Tier 1 capital</t>
  </si>
  <si>
    <t>Paid-up capital instruments</t>
  </si>
  <si>
    <t xml:space="preserve">Share premium </t>
  </si>
  <si>
    <t xml:space="preserve"> (–) Own Common Equity Tier 1 instruments</t>
  </si>
  <si>
    <t xml:space="preserve"> (–) Actual or contingent obligations of purchase of own common equity Tier 1 instruments</t>
  </si>
  <si>
    <t xml:space="preserve"> Previous year retained profit</t>
  </si>
  <si>
    <t xml:space="preserve"> Recognized gain or loss</t>
  </si>
  <si>
    <t xml:space="preserve"> Accumulated other comprehensive income</t>
  </si>
  <si>
    <t xml:space="preserve">  Other reserves</t>
  </si>
  <si>
    <t>(–) Other intangible assets</t>
  </si>
  <si>
    <t>(–) Deferred tax assets that rely on future profitability and do not arise from temporary differences less related tax liabilities</t>
  </si>
  <si>
    <t>(–) Deferred tax assets that are deductible and rely on future profitability and arise from temporary differences</t>
  </si>
  <si>
    <t>(–) Financial sector entities’ Common Equity Tier 1 instruments if bank has material investment</t>
  </si>
  <si>
    <t>Elements or deductions from Common Equity Tier 1 – other</t>
  </si>
  <si>
    <t>Additional Tier 1</t>
  </si>
  <si>
    <t>Tier 2 capital</t>
  </si>
  <si>
    <t>Paid-up capital instruments and subordinated debts</t>
  </si>
  <si>
    <t xml:space="preserve"> (–) Own Tier 2 instruments</t>
  </si>
  <si>
    <t xml:space="preserve"> General impairments for credit risk under standardized approach</t>
  </si>
  <si>
    <t>Deduction from Tier 2 items exceeding Tier 2 capital (deducted from Additional Tier 1 capital)</t>
  </si>
  <si>
    <t>Elements or deductions from Tier 2 capital – other</t>
  </si>
  <si>
    <t>Risk exposure</t>
  </si>
  <si>
    <t>Table 19: Risk exposure structure</t>
  </si>
  <si>
    <t>Risk weighted exposures for credit risk</t>
  </si>
  <si>
    <t>Settlement/free delivery risk exposures</t>
  </si>
  <si>
    <t>Market risk (position and currency risk) exposures</t>
  </si>
  <si>
    <t>Risk exposures for operational risk</t>
  </si>
  <si>
    <t>Total exposure</t>
  </si>
  <si>
    <t>Table 20: Capital adequacy ratios</t>
  </si>
  <si>
    <t>Capital ratios</t>
  </si>
  <si>
    <t>% and amount of regulatory minimum surplus or deficit</t>
  </si>
  <si>
    <t>Common Equity Tier 1 capital ratio</t>
  </si>
  <si>
    <t>Surplus (+) / Deficit (–) of Common Equity Tier 1 capital</t>
  </si>
  <si>
    <t>Tier 1 capital ratio</t>
  </si>
  <si>
    <t>Surplus (+) / Deficit (–) of Tier 1 capital</t>
  </si>
  <si>
    <t>Own funds ratio</t>
  </si>
  <si>
    <t xml:space="preserve">Surplus (+) / Deficit (–) of own funds </t>
  </si>
  <si>
    <t>Table 21: Financial leverage ratio</t>
  </si>
  <si>
    <t>Exposure value</t>
  </si>
  <si>
    <t>Leverage ratio exposures</t>
  </si>
  <si>
    <t>Financial leverage ratio</t>
  </si>
  <si>
    <t>Table 22: Financial assets, off-balance sheet items and ECL</t>
  </si>
  <si>
    <t>Cash and cash facilities</t>
  </si>
  <si>
    <t>Financial assets at amortised cost</t>
  </si>
  <si>
    <t>Financial assets at fair value</t>
  </si>
  <si>
    <t>Other financial receivables</t>
  </si>
  <si>
    <t>I Total balance sheet exposure</t>
  </si>
  <si>
    <t>Issued guarantees</t>
  </si>
  <si>
    <t>Uncovered letters of credit</t>
  </si>
  <si>
    <t>Irrevocably approved, but undrawn loans</t>
  </si>
  <si>
    <t>Other contingent liabil.</t>
  </si>
  <si>
    <t>II Total off-bal.sheet items</t>
  </si>
  <si>
    <t>Total exposure (I+II)</t>
  </si>
  <si>
    <t>Table 23: Exposures by credit risk grades</t>
  </si>
  <si>
    <t>Credit risk grade 1</t>
  </si>
  <si>
    <t>Credit risk grade 2</t>
  </si>
  <si>
    <t>Credit risk grade 3</t>
  </si>
  <si>
    <t>I Total balance sheet exposure:</t>
  </si>
  <si>
    <t>II Total off-balance sheet items:</t>
  </si>
  <si>
    <t>Table 24: Loan structure by sectors</t>
  </si>
  <si>
    <t>ST loans</t>
  </si>
  <si>
    <t>LT loans</t>
  </si>
  <si>
    <t>Receivables due</t>
  </si>
  <si>
    <t>(up to 1 year)</t>
  </si>
  <si>
    <t>(over 1 year)</t>
  </si>
  <si>
    <t>Table 25: Maturity structure of loans</t>
  </si>
  <si>
    <t>Table 26: Loans by credit risk grades</t>
  </si>
  <si>
    <t>I Corporate loans</t>
  </si>
  <si>
    <t>Total I</t>
  </si>
  <si>
    <t>II Retail loans</t>
  </si>
  <si>
    <t>Total II</t>
  </si>
  <si>
    <t>Total loans</t>
  </si>
  <si>
    <t>Total loans (I+II)</t>
  </si>
  <si>
    <t>Table 27: Credit risk indicators</t>
  </si>
  <si>
    <t>Rate of non-performing exposures</t>
  </si>
  <si>
    <t>ECL coverage rate for non-performing exposures</t>
  </si>
  <si>
    <t>ECL coverage rate for total exposures</t>
  </si>
  <si>
    <t>NPL rate</t>
  </si>
  <si>
    <t>ECL coverage rate for NPLs</t>
  </si>
  <si>
    <t>ECL coverage rate for total loans</t>
  </si>
  <si>
    <t>New NPLs*/Total performing loans</t>
  </si>
  <si>
    <t>NPLs/Total capital and ECL for NPL</t>
  </si>
  <si>
    <t>Net NPLs/Tier 1 capital</t>
  </si>
  <si>
    <t>Loans due/Total loans</t>
  </si>
  <si>
    <t>* NPL increase/decrease amount at the reporting period vs. at the comparable period</t>
  </si>
  <si>
    <t>Profit</t>
  </si>
  <si>
    <t>Loss</t>
  </si>
  <si>
    <t>Table 28: Actual financial performance of banks</t>
  </si>
  <si>
    <t>Table 29: Structure of total income of banks</t>
  </si>
  <si>
    <t>Structure of total income</t>
  </si>
  <si>
    <t xml:space="preserve">  I Interest income and similar income</t>
  </si>
  <si>
    <t>Interest-bearing deposit accounts with deposit institutions</t>
  </si>
  <si>
    <t xml:space="preserve">    Loans and leasing operations</t>
  </si>
  <si>
    <t xml:space="preserve">    Other interest income</t>
  </si>
  <si>
    <t xml:space="preserve">    Total I</t>
  </si>
  <si>
    <t xml:space="preserve">    Service fees</t>
  </si>
  <si>
    <t xml:space="preserve">    Income from FX operations</t>
  </si>
  <si>
    <t xml:space="preserve">    Other operating income </t>
  </si>
  <si>
    <t>II Operating income</t>
  </si>
  <si>
    <t xml:space="preserve">    Total II</t>
  </si>
  <si>
    <t xml:space="preserve">    Total income (I+II)</t>
  </si>
  <si>
    <t>Table 30: Structure of total expenses of banks</t>
  </si>
  <si>
    <t>Structure of total expenses</t>
  </si>
  <si>
    <t xml:space="preserve">  I Interest expenses and similar expenses</t>
  </si>
  <si>
    <t xml:space="preserve"> Deposits</t>
  </si>
  <si>
    <t xml:space="preserve"> Liabilities on loans and other borrowings</t>
  </si>
  <si>
    <t xml:space="preserve"> Other interest expenses</t>
  </si>
  <si>
    <t xml:space="preserve"> II Total non-interest expenses</t>
  </si>
  <si>
    <t xml:space="preserve"> Costs of impairments of assets at risk, provisions on contingent liabilities and other value adjustments </t>
  </si>
  <si>
    <t>Salary and contribution costs</t>
  </si>
  <si>
    <t>Business premises costs and depreciation</t>
  </si>
  <si>
    <t>Other operating and direct costs</t>
  </si>
  <si>
    <t>Other operating costs</t>
  </si>
  <si>
    <t xml:space="preserve">   Total II</t>
  </si>
  <si>
    <t xml:space="preserve">   Total expenses (I+II)</t>
  </si>
  <si>
    <t>BAM 000 or %</t>
  </si>
  <si>
    <t>* NIM - Net Income Margin</t>
  </si>
  <si>
    <t>** CIR - Cost-income Ratio</t>
  </si>
  <si>
    <t>Table 31: Profitability, productivity, and efficiency ratios</t>
  </si>
  <si>
    <t>Net profit</t>
  </si>
  <si>
    <t>Average net assets</t>
  </si>
  <si>
    <t>Average total capital</t>
  </si>
  <si>
    <t>Total income</t>
  </si>
  <si>
    <t>Net interest income</t>
  </si>
  <si>
    <t>Operating income</t>
  </si>
  <si>
    <t>Operating expenses</t>
  </si>
  <si>
    <t>Operating and direct expenses</t>
  </si>
  <si>
    <t>Other operating and direct expenses</t>
  </si>
  <si>
    <t>Return on average assets (ROAA)</t>
  </si>
  <si>
    <t>Return on average equity (ROAE)</t>
  </si>
  <si>
    <t>Total income/average assets</t>
  </si>
  <si>
    <t>Net interest income/average assets  (NIM)*</t>
  </si>
  <si>
    <t>Net interest margin (interest income /average interest-bearing assets – interest expenses/average interest-based liabilities)</t>
  </si>
  <si>
    <t>Operating expenses/total income minus other operating and direct expenses (CIR)**</t>
  </si>
  <si>
    <t>Table 32: LCR</t>
  </si>
  <si>
    <t>Liquidity buffer</t>
  </si>
  <si>
    <t>Net liquidity outflows</t>
  </si>
  <si>
    <t>Table 33: Liquidity buffer</t>
  </si>
  <si>
    <t>Level 1 liquid assets</t>
  </si>
  <si>
    <t>Withdrawable central bank reserves</t>
  </si>
  <si>
    <t>Central government assets</t>
  </si>
  <si>
    <t>Assets of regional governments and local authorities</t>
  </si>
  <si>
    <t>Assets of multilateral development bank and international organisations</t>
  </si>
  <si>
    <t>Level 2 liquid assets</t>
  </si>
  <si>
    <t>Level 2a liquid assets</t>
  </si>
  <si>
    <t>Level 2b liquid assets</t>
  </si>
  <si>
    <t>Total (1+2)</t>
  </si>
  <si>
    <t>Table 34: Net liquidity outflows</t>
  </si>
  <si>
    <t>Total ouflows</t>
  </si>
  <si>
    <t>Total inflows</t>
  </si>
  <si>
    <t>Inflows subject to cap of 75% of outflows</t>
  </si>
  <si>
    <t>Net liquidity outflows (1-3)</t>
  </si>
  <si>
    <t>Table 35: NSFR</t>
  </si>
  <si>
    <t>Available stable funding (ASF)</t>
  </si>
  <si>
    <t>Required stable funding (RSF)</t>
  </si>
  <si>
    <t>Amount of liabilities and capital</t>
  </si>
  <si>
    <t>Total ASF</t>
  </si>
  <si>
    <t>Table 36: ASF structure</t>
  </si>
  <si>
    <t>ASF from:</t>
  </si>
  <si>
    <t>Capital items and instruments</t>
  </si>
  <si>
    <t>Other non-financial customers (except central banks)</t>
  </si>
  <si>
    <t xml:space="preserve">Operational deposits </t>
  </si>
  <si>
    <t>Financial customers and central banks</t>
  </si>
  <si>
    <t xml:space="preserve">Other liabilities </t>
  </si>
  <si>
    <t>Total RSF</t>
  </si>
  <si>
    <t>Assets amount</t>
  </si>
  <si>
    <t>Table 37: RSF structure</t>
  </si>
  <si>
    <t>RSF from:</t>
  </si>
  <si>
    <t>Central Bank funds</t>
  </si>
  <si>
    <t>Liquid assets</t>
  </si>
  <si>
    <t>Securities that are not liquid assets</t>
  </si>
  <si>
    <t>Loans</t>
  </si>
  <si>
    <t>Other asets</t>
  </si>
  <si>
    <t>Off-bal. sheet items</t>
  </si>
  <si>
    <t xml:space="preserve">    Total (I + II)</t>
  </si>
  <si>
    <t>Table 38: Maturity structure of deposits by residual maturity</t>
  </si>
  <si>
    <t>Savings and sight deposits (up to 7 days)</t>
  </si>
  <si>
    <t xml:space="preserve">    7-90 days</t>
  </si>
  <si>
    <t xml:space="preserve">    91 days to one year</t>
  </si>
  <si>
    <t>I Total short term</t>
  </si>
  <si>
    <t xml:space="preserve"> Up to 5 years</t>
  </si>
  <si>
    <t xml:space="preserve"> Over 5 years</t>
  </si>
  <si>
    <t>II Total long term</t>
  </si>
  <si>
    <t>Table 39: Maturity matching of financial assets and financial liabilities of up to 180 days</t>
  </si>
  <si>
    <t>I 1-30 days</t>
  </si>
  <si>
    <t>Amount of financial assets</t>
  </si>
  <si>
    <t>Amount of financial liabilities</t>
  </si>
  <si>
    <t>Balance (+ or -) = 1-2</t>
  </si>
  <si>
    <t>Calculation of compliance with regulatory requirements in %</t>
  </si>
  <si>
    <t>Actual %= no. 1 / no. 2</t>
  </si>
  <si>
    <t>Regulatory minimum %</t>
  </si>
  <si>
    <t>More (+) or less (-) = a - b</t>
  </si>
  <si>
    <t>II 1-90 days</t>
  </si>
  <si>
    <t>III 1-180 days</t>
  </si>
  <si>
    <t>Table 40: Liquidity ratios</t>
  </si>
  <si>
    <t>Ratio</t>
  </si>
  <si>
    <t>Liquid assets*/ total assets</t>
  </si>
  <si>
    <t>Liquid assets/ short-term financial liabilities</t>
  </si>
  <si>
    <t xml:space="preserve">Short-term financial liabilities/ total financial liabilities </t>
  </si>
  <si>
    <t>Loans/deposits and loans taken</t>
  </si>
  <si>
    <t>Loans/ deposits, loans taken and subordinated debts**</t>
  </si>
  <si>
    <t>*Liquid assets in narrow sense: cash and deposits and other financial assets with residual maturity period of less than three months, excluding interbank deposits.</t>
  </si>
  <si>
    <t>**Previous ratio is expanded, the funding also includes subordinated debts, which is a more realistic indicator.</t>
  </si>
  <si>
    <t>BAM million</t>
  </si>
  <si>
    <t xml:space="preserve">Amount </t>
  </si>
  <si>
    <t>Table 41: Foreign exchange position (EUR and total)</t>
  </si>
  <si>
    <t xml:space="preserve"> I  Balance sheet assets</t>
  </si>
  <si>
    <t>Loans with currency clause</t>
  </si>
  <si>
    <t>Other financial assets with currency clause</t>
  </si>
  <si>
    <t>Cash and cash quivalents</t>
  </si>
  <si>
    <t xml:space="preserve">    Total I (1+2+3+4+5)</t>
  </si>
  <si>
    <t>II  Balance sheet liabilities</t>
  </si>
  <si>
    <t>Loans taken</t>
  </si>
  <si>
    <t>Deposits and loans with currency clause</t>
  </si>
  <si>
    <t xml:space="preserve">   Total II (6+7+8+9)</t>
  </si>
  <si>
    <t>III Off-balance sheet position net (+) or (-)</t>
  </si>
  <si>
    <t>Liabilities</t>
  </si>
  <si>
    <t>IV  Position</t>
  </si>
  <si>
    <t>Long (amount)</t>
  </si>
  <si>
    <t>Short (amount)</t>
  </si>
  <si>
    <t>Permitted</t>
  </si>
  <si>
    <t>Less than permitted</t>
  </si>
  <si>
    <t>Table 42: Total weighted position of the banking book</t>
  </si>
  <si>
    <t>Net weighted position - KM</t>
  </si>
  <si>
    <t>Net weighted position - EUR</t>
  </si>
  <si>
    <t>Net weighted position - USD</t>
  </si>
  <si>
    <t>Net weighted position – other</t>
  </si>
  <si>
    <t>Change of economic value (1+2+3+4)</t>
  </si>
  <si>
    <t xml:space="preserve">Change of economic value/own funds </t>
  </si>
  <si>
    <t>No. of employees</t>
  </si>
  <si>
    <t>Table 43: Qualification structure of  employees in MCOs in the FB&amp;H</t>
  </si>
  <si>
    <t xml:space="preserve"> University qualifications</t>
  </si>
  <si>
    <t>Two-year post-secondary school qualifications</t>
  </si>
  <si>
    <t>Secondary school qualifications</t>
  </si>
  <si>
    <t>Balance for MCFs</t>
  </si>
  <si>
    <t>Balance for MCCs</t>
  </si>
  <si>
    <t>ASSETS</t>
  </si>
  <si>
    <t xml:space="preserve">Table 44: Micro credit sector's balance sheet </t>
  </si>
  <si>
    <t xml:space="preserve"> Placements to banks</t>
  </si>
  <si>
    <t xml:space="preserve"> Microloans</t>
  </si>
  <si>
    <t xml:space="preserve"> Loan loss provisions</t>
  </si>
  <si>
    <t xml:space="preserve"> Net microloans</t>
  </si>
  <si>
    <t>Tangible and intangible assets</t>
  </si>
  <si>
    <t xml:space="preserve"> Long-term investments</t>
  </si>
  <si>
    <t xml:space="preserve"> Other assets</t>
  </si>
  <si>
    <t xml:space="preserve"> Reserves on other items in assets, apart from loans</t>
  </si>
  <si>
    <t>Total assets</t>
  </si>
  <si>
    <t>LIABILITIES</t>
  </si>
  <si>
    <t xml:space="preserve"> Liabilities on loans</t>
  </si>
  <si>
    <t xml:space="preserve"> Other liabilities</t>
  </si>
  <si>
    <t xml:space="preserve"> Capital</t>
  </si>
  <si>
    <t>Total liabilities</t>
  </si>
  <si>
    <t>Off-balance sheet records</t>
  </si>
  <si>
    <t>Balance for MCF</t>
  </si>
  <si>
    <t xml:space="preserve">Balance for MCC    </t>
  </si>
  <si>
    <t>Table 45: Structure of the micro credit sector's capital</t>
  </si>
  <si>
    <t>Donated capital</t>
  </si>
  <si>
    <t>Core capital</t>
  </si>
  <si>
    <t>Surplus &amp; deficit of revenue over expenses</t>
  </si>
  <si>
    <t xml:space="preserve">Issue premium </t>
  </si>
  <si>
    <t>Unallocated profits</t>
  </si>
  <si>
    <t>Regulatory reserves</t>
  </si>
  <si>
    <t>Other reserves</t>
  </si>
  <si>
    <t>Total capital</t>
  </si>
  <si>
    <t>MCF</t>
  </si>
  <si>
    <t>MCC</t>
  </si>
  <si>
    <t>Table 46: Maturity structure of loans taken</t>
  </si>
  <si>
    <t xml:space="preserve">Liabilities on short-term loans taken  </t>
  </si>
  <si>
    <t xml:space="preserve">Liabilities on long-term loans taken </t>
  </si>
  <si>
    <t>Liabilities based on interest due</t>
  </si>
  <si>
    <t>Table 47: Net microloans</t>
  </si>
  <si>
    <t>Microloans (gross)</t>
  </si>
  <si>
    <t>Loan loss provisions</t>
  </si>
  <si>
    <t>Net microloans (1.-2.)</t>
  </si>
  <si>
    <t>Table 48: Sector and maturity structure of microloans</t>
  </si>
  <si>
    <t>Microloans</t>
  </si>
  <si>
    <t>Short term microloans</t>
  </si>
  <si>
    <t>Long-term</t>
  </si>
  <si>
    <t>Receivables</t>
  </si>
  <si>
    <t>microloans</t>
  </si>
  <si>
    <t>due</t>
  </si>
  <si>
    <t>Corporate</t>
  </si>
  <si>
    <t>Services</t>
  </si>
  <si>
    <t>Trade</t>
  </si>
  <si>
    <t>Agriculture</t>
  </si>
  <si>
    <t>Manufacturing</t>
  </si>
  <si>
    <t>Total 1</t>
  </si>
  <si>
    <t>Housing needs</t>
  </si>
  <si>
    <t>Total 2</t>
  </si>
  <si>
    <t xml:space="preserve">      Total (1+2)</t>
  </si>
  <si>
    <t>over 180</t>
  </si>
  <si>
    <t>Write-off</t>
  </si>
  <si>
    <t>Table 49: LLP</t>
  </si>
  <si>
    <t>Days in default</t>
  </si>
  <si>
    <t>Rate of provisions</t>
  </si>
  <si>
    <t>Amount of loans</t>
  </si>
  <si>
    <t>Share (%)</t>
  </si>
  <si>
    <t>Interest due</t>
  </si>
  <si>
    <t>Amount of other assets items</t>
  </si>
  <si>
    <t>Amount of interest</t>
  </si>
  <si>
    <t>Provisions</t>
  </si>
  <si>
    <t>By microloans</t>
  </si>
  <si>
    <t>By past -due interest</t>
  </si>
  <si>
    <t>By other items in assets</t>
  </si>
  <si>
    <t>Excess allocated provisions</t>
  </si>
  <si>
    <t>Total provisions</t>
  </si>
  <si>
    <t>Table 50: Actual financial result of MCOs</t>
  </si>
  <si>
    <t>Excess income over expenses/Profit</t>
  </si>
  <si>
    <t>Shortfall of income over expenses/Loss</t>
  </si>
  <si>
    <t>Number of MCOs</t>
  </si>
  <si>
    <t>Table 51: Structure of total income of MCOs</t>
  </si>
  <si>
    <t>share</t>
  </si>
  <si>
    <t>Interest income and similar income</t>
  </si>
  <si>
    <t>Interest on interest-bearing deposit accounts with deposit institutions</t>
  </si>
  <si>
    <t>Interest on placements to banks</t>
  </si>
  <si>
    <t>Interest on loans</t>
  </si>
  <si>
    <t>Management fee</t>
  </si>
  <si>
    <t>Prepayment fee</t>
  </si>
  <si>
    <t>Other interest income and similar income</t>
  </si>
  <si>
    <t>Service fees</t>
  </si>
  <si>
    <t>Income from collected written off receivables</t>
  </si>
  <si>
    <t>Other operating income</t>
  </si>
  <si>
    <t>Total income (1+2+3)</t>
  </si>
  <si>
    <t>Table 52: Structure of total expenses of MCOs</t>
  </si>
  <si>
    <t>Interest expenses and similar expenses</t>
  </si>
  <si>
    <t>Interest on borrowed funds</t>
  </si>
  <si>
    <t>Fee for received loans</t>
  </si>
  <si>
    <t>Other interest expenses and similar expenses</t>
  </si>
  <si>
    <t>Costs of salaries and contributions</t>
  </si>
  <si>
    <t>Amortisation costs</t>
  </si>
  <si>
    <t>Material expenses</t>
  </si>
  <si>
    <t>Service costs</t>
  </si>
  <si>
    <t>Other operating expenses</t>
  </si>
  <si>
    <t>Costs of reserves for loan and other losses</t>
  </si>
  <si>
    <t>Tax on excess income over expenses(income tax)</t>
  </si>
  <si>
    <t>Total expenses (1+2+3+4+5)</t>
  </si>
  <si>
    <t>Table 53: Qualification structure of employees in leasing companies in the FB&amp;H</t>
  </si>
  <si>
    <t>Index   (5/3)</t>
  </si>
  <si>
    <t>Table 54: Leasing sector's balance sheet</t>
  </si>
  <si>
    <t>Cash and cash equivalents</t>
  </si>
  <si>
    <t>Placements with banks</t>
  </si>
  <si>
    <t>Financial leasing receivables, net</t>
  </si>
  <si>
    <t>Financial leasing receivables, gross</t>
  </si>
  <si>
    <t>Loss reserves</t>
  </si>
  <si>
    <t>Deferred interest income</t>
  </si>
  <si>
    <t>Deferred fee income</t>
  </si>
  <si>
    <t>Receivables from subsidiaries</t>
  </si>
  <si>
    <t>Tangible and intangible assets, net</t>
  </si>
  <si>
    <t>Tangible and intangible assets - own funds, net</t>
  </si>
  <si>
    <t>Tangible and intangible assets - operational leasing, net</t>
  </si>
  <si>
    <t>Long term investments</t>
  </si>
  <si>
    <t>Obligations under loans taken</t>
  </si>
  <si>
    <t>Short-term receivables</t>
  </si>
  <si>
    <t>Long-term receivables</t>
  </si>
  <si>
    <t>Due receivables</t>
  </si>
  <si>
    <t>Total receivables</t>
  </si>
  <si>
    <t>Table 55: Structure of financial leasing receivables</t>
  </si>
  <si>
    <t>By leasing object</t>
  </si>
  <si>
    <t xml:space="preserve"> Passenger vehicles</t>
  </si>
  <si>
    <t>Vehicles for performing business activity (cargo and passenger vehicles)</t>
  </si>
  <si>
    <t xml:space="preserve"> Machines and equipment</t>
  </si>
  <si>
    <t xml:space="preserve"> Real estate</t>
  </si>
  <si>
    <t>By lessee</t>
  </si>
  <si>
    <t>Entrepreneurs</t>
  </si>
  <si>
    <t xml:space="preserve">Retail </t>
  </si>
  <si>
    <t xml:space="preserve">Other </t>
  </si>
  <si>
    <t>over 360</t>
  </si>
  <si>
    <t>Table 56: Overview of financial leasing reserves</t>
  </si>
  <si>
    <t>Rate of reserv. for finan. leasing (movables)</t>
  </si>
  <si>
    <t>Rate of reserv. for finan. leasing (immovables)</t>
  </si>
  <si>
    <t>Amount of receivables for movables</t>
  </si>
  <si>
    <t>Amount of receivables for immovables</t>
  </si>
  <si>
    <t>Basis - movables</t>
  </si>
  <si>
    <t>Basis - immovables</t>
  </si>
  <si>
    <t>Days past due</t>
  </si>
  <si>
    <t>For movables</t>
  </si>
  <si>
    <t>For immovables</t>
  </si>
  <si>
    <t xml:space="preserve">Excess calculated and allocated reserves </t>
  </si>
  <si>
    <t>Total reserves</t>
  </si>
  <si>
    <t>Reserves</t>
  </si>
  <si>
    <t>Number of leasing companies</t>
  </si>
  <si>
    <t>Table 57: Actual financial result of leasing companies</t>
  </si>
  <si>
    <t>Table 58: Structure of total income of leasing companies</t>
  </si>
  <si>
    <t xml:space="preserve"> Interest income and similar income</t>
  </si>
  <si>
    <t xml:space="preserve"> Interest under financial leasing</t>
  </si>
  <si>
    <t xml:space="preserve"> Interest on placements to banks</t>
  </si>
  <si>
    <t xml:space="preserve"> Other interest income</t>
  </si>
  <si>
    <t xml:space="preserve"> Total 1</t>
  </si>
  <si>
    <t xml:space="preserve"> Total 2</t>
  </si>
  <si>
    <t xml:space="preserve"> Operating income</t>
  </si>
  <si>
    <t xml:space="preserve"> Operating lease charges                               </t>
  </si>
  <si>
    <t xml:space="preserve"> Service fees</t>
  </si>
  <si>
    <t xml:space="preserve"> Other operating income </t>
  </si>
  <si>
    <t>Income from release of reserves for losses</t>
  </si>
  <si>
    <t xml:space="preserve"> Total income (1+2+3)</t>
  </si>
  <si>
    <t xml:space="preserve">    Index</t>
  </si>
  <si>
    <t>Table 59: Structure of total expenses of leasing companies</t>
  </si>
  <si>
    <r>
      <t>Interest expenses and similar expenses</t>
    </r>
    <r>
      <rPr>
        <sz val="12"/>
        <color theme="8" tint="-0.249977111117893"/>
        <rFont val="Calibri"/>
        <family val="2"/>
        <charset val="238"/>
        <scheme val="minor"/>
      </rPr>
      <t> </t>
    </r>
  </si>
  <si>
    <t>Fees for processing loans</t>
  </si>
  <si>
    <t>Other interest expenses</t>
  </si>
  <si>
    <t>Business premises costs</t>
  </si>
  <si>
    <t xml:space="preserve">Other costs </t>
  </si>
  <si>
    <t>Costs of reserves</t>
  </si>
  <si>
    <t>Profit tax</t>
  </si>
  <si>
    <t>Total expenses (1+2+3+4)</t>
  </si>
  <si>
    <t>Table 60: Structure of the number of concluded contracts and financing amount of the leasing system</t>
  </si>
  <si>
    <t>Financial leasing</t>
  </si>
  <si>
    <t>Operational leasing</t>
  </si>
  <si>
    <t>Number</t>
  </si>
  <si>
    <t>Vehicles</t>
  </si>
  <si>
    <t>Equipment</t>
  </si>
  <si>
    <t>Real estate</t>
  </si>
  <si>
    <t>Table 61: Nominal amount of redeemed monetary claims and settled payables of buyers to suppliers in the FB&amp;H - by type of   factoring and domicile status</t>
  </si>
  <si>
    <t>Volume of redeemed monetary claims and settled payables of buyers to suppliers</t>
  </si>
  <si>
    <t xml:space="preserve">Type of factoring/
domicile status
</t>
  </si>
  <si>
    <t>Factoring with right to recourse</t>
  </si>
  <si>
    <t>Factoring without right to recourse</t>
  </si>
  <si>
    <t>Reversed (supplier) factoring</t>
  </si>
  <si>
    <t>Domestic factoring</t>
  </si>
  <si>
    <t>Foreign factoring</t>
  </si>
  <si>
    <t>Table 62: Volume of DP and FXP</t>
  </si>
  <si>
    <t>Effected payment transactions</t>
  </si>
  <si>
    <t>Value</t>
  </si>
  <si>
    <t>(BAM 000)</t>
  </si>
  <si>
    <t>FXP</t>
  </si>
  <si>
    <t>DP</t>
  </si>
  <si>
    <t>Table 63: FXP volume</t>
  </si>
  <si>
    <t>Inflow</t>
  </si>
  <si>
    <t>Outflow</t>
  </si>
  <si>
    <t>Value (BAM 000)</t>
  </si>
  <si>
    <t>Other currencies</t>
  </si>
  <si>
    <t>Currency</t>
  </si>
  <si>
    <t>Table 64: DP volume</t>
  </si>
  <si>
    <t>Transaction type</t>
  </si>
  <si>
    <t>Non-cash*</t>
  </si>
  <si>
    <t>* Non-cash transactions include cashless intra-bank payment transactions/internal orders, inter-bank transactions of gyro clearing and RTGS.</t>
  </si>
  <si>
    <t>Table 65: Foreign exchange deals in banks</t>
  </si>
  <si>
    <t>Buy</t>
  </si>
  <si>
    <t>Sell</t>
  </si>
  <si>
    <t>Table 66: Deals effected by authorised exchange offices</t>
  </si>
  <si>
    <t>Table 67: Online and mobile banking</t>
  </si>
  <si>
    <t>No. of transactions</t>
  </si>
  <si>
    <t>Value of transactions    (BAM 000)</t>
  </si>
  <si>
    <t>Online banking</t>
  </si>
  <si>
    <t>Mobile banking</t>
  </si>
  <si>
    <t>Table 68: Volume of card operations by card types</t>
  </si>
  <si>
    <t>Card type</t>
  </si>
  <si>
    <t>Debit</t>
  </si>
  <si>
    <t>Credit</t>
  </si>
  <si>
    <t>Other*</t>
  </si>
  <si>
    <t>* Card without information on their actual type</t>
  </si>
  <si>
    <t>No. of cards</t>
  </si>
  <si>
    <t>Value of transactions (BAM 000)</t>
  </si>
  <si>
    <t>Table 69: Volume of card operations by acquiring devices</t>
  </si>
  <si>
    <t>Acquiring device</t>
  </si>
  <si>
    <t>Table 70: Reported transactions by number and value - banks</t>
  </si>
  <si>
    <t>Transactions reported before their realisation</t>
  </si>
  <si>
    <t>Transactions reported within 3 days</t>
  </si>
  <si>
    <t>Transactions reported after 3-day period</t>
  </si>
  <si>
    <t>Table 71: Reported suspicious transactions by number and value - banks</t>
  </si>
  <si>
    <t>Table 72: Reported suspicious transactions by number and value - MCO</t>
  </si>
  <si>
    <t>Transactions for which FID requested information</t>
  </si>
  <si>
    <t>Transactions for which FID did not request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</si>
</sst>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4"/>
      <color rgb="FF000000"/>
      <name val="Times New Roman"/>
      <family val="1"/>
    </font>
    <font>
      <sz val="11"/>
      <color theme="8" tint="-0.499984740745262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sz val="12"/>
      <color theme="8" tint="-0.249977111117893"/>
      <name val="Calibri"/>
      <family val="2"/>
      <charset val="238"/>
      <scheme val="minor"/>
    </font>
    <font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  <scheme val="minor"/>
    </font>
    <font>
      <b/>
      <sz val="12"/>
      <color theme="8" tint="-0.249977111117893"/>
      <name val="Calibri"/>
      <family val="2"/>
      <charset val="238"/>
    </font>
    <font>
      <sz val="12"/>
      <color theme="8" tint="-0.249977111117893"/>
      <name val="Calibri"/>
      <family val="2"/>
      <charset val="238"/>
    </font>
    <font>
      <b/>
      <sz val="12"/>
      <color theme="8" tint="-0.249977111117893"/>
      <name val="Calibri"/>
      <family val="2"/>
    </font>
    <font>
      <b/>
      <sz val="12"/>
      <color theme="8" tint="-0.249977111117893"/>
      <name val="Calibri"/>
      <family val="2"/>
      <charset val="238"/>
      <scheme val="minor"/>
    </font>
    <font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46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3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1" fontId="47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/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2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1" fontId="45" fillId="5" borderId="0" xfId="0" applyNumberFormat="1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3" fillId="0" borderId="1" xfId="0" applyNumberFormat="1" applyFont="1" applyBorder="1" applyAlignment="1">
      <alignment horizontal="right" vertical="center"/>
    </xf>
    <xf numFmtId="0" fontId="54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3" fontId="35" fillId="4" borderId="0" xfId="0" applyNumberFormat="1" applyFont="1" applyFill="1" applyAlignment="1">
      <alignment vertical="center" wrapText="1"/>
    </xf>
    <xf numFmtId="49" fontId="41" fillId="0" borderId="1" xfId="0" applyNumberFormat="1" applyFont="1" applyBorder="1" applyAlignment="1">
      <alignment horizontal="right"/>
    </xf>
    <xf numFmtId="0" fontId="48" fillId="4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vertical="center" wrapText="1"/>
    </xf>
    <xf numFmtId="10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45" fillId="5" borderId="0" xfId="0" applyFont="1" applyFill="1" applyAlignment="1">
      <alignment horizontal="right" vertical="center" wrapText="1"/>
    </xf>
    <xf numFmtId="0" fontId="47" fillId="5" borderId="0" xfId="0" applyFont="1" applyFill="1" applyAlignment="1">
      <alignment horizontal="right" vertical="center" wrapText="1"/>
    </xf>
    <xf numFmtId="1" fontId="47" fillId="4" borderId="0" xfId="0" applyNumberFormat="1" applyFont="1" applyFill="1" applyAlignment="1">
      <alignment vertical="center" wrapText="1"/>
    </xf>
    <xf numFmtId="49" fontId="42" fillId="0" borderId="1" xfId="0" applyNumberFormat="1" applyFont="1" applyBorder="1" applyAlignment="1">
      <alignment horizontal="left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5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49" fontId="35" fillId="4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1" fillId="4" borderId="0" xfId="0" applyFont="1" applyFill="1" applyAlignment="1">
      <alignment vertic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3" fontId="51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center" vertical="center"/>
    </xf>
    <xf numFmtId="1" fontId="51" fillId="4" borderId="0" xfId="0" applyNumberFormat="1" applyFont="1" applyFill="1" applyAlignment="1">
      <alignment horizontal="center" vertical="center"/>
    </xf>
    <xf numFmtId="3" fontId="49" fillId="5" borderId="0" xfId="0" applyNumberFormat="1" applyFont="1" applyFill="1" applyAlignment="1">
      <alignment horizontal="right" vertical="center"/>
    </xf>
    <xf numFmtId="1" fontId="49" fillId="5" borderId="0" xfId="0" applyNumberFormat="1" applyFont="1" applyFill="1" applyAlignment="1">
      <alignment horizontal="center" vertical="center"/>
    </xf>
    <xf numFmtId="9" fontId="51" fillId="4" borderId="0" xfId="0" applyNumberFormat="1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51" fillId="4" borderId="0" xfId="0" applyFont="1" applyFill="1" applyAlignment="1">
      <alignment horizontal="right" vertical="center"/>
    </xf>
    <xf numFmtId="0" fontId="49" fillId="4" borderId="0" xfId="0" applyFont="1" applyFill="1" applyAlignment="1">
      <alignment horizontal="center" vertical="center" wrapText="1"/>
    </xf>
    <xf numFmtId="1" fontId="51" fillId="4" borderId="0" xfId="0" applyNumberFormat="1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 wrapText="1"/>
    </xf>
    <xf numFmtId="166" fontId="49" fillId="5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right" vertical="center"/>
    </xf>
    <xf numFmtId="166" fontId="49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1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7" fillId="0" borderId="0" xfId="0" applyFont="1" applyAlignment="1">
      <alignment horizontal="justify" vertical="center"/>
    </xf>
    <xf numFmtId="0" fontId="56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5" borderId="0" xfId="0" applyFont="1" applyFill="1"/>
    <xf numFmtId="2" fontId="35" fillId="4" borderId="0" xfId="0" applyNumberFormat="1" applyFont="1" applyFill="1" applyAlignment="1">
      <alignment horizontal="center" vertical="center" wrapText="1"/>
    </xf>
    <xf numFmtId="0" fontId="58" fillId="0" borderId="1" xfId="0" applyFont="1" applyBorder="1"/>
    <xf numFmtId="0" fontId="35" fillId="5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0" fontId="58" fillId="0" borderId="1" xfId="0" applyFont="1" applyBorder="1" applyAlignment="1">
      <alignment horizontal="right"/>
    </xf>
    <xf numFmtId="0" fontId="60" fillId="0" borderId="1" xfId="0" applyFont="1" applyBorder="1" applyAlignment="1">
      <alignment horizontal="right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7" fillId="4" borderId="0" xfId="0" applyNumberFormat="1" applyFont="1" applyFill="1" applyAlignment="1">
      <alignment horizontal="right" vertical="center" wrapText="1"/>
    </xf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0" fontId="62" fillId="0" borderId="0" xfId="0" applyFont="1" applyAlignment="1">
      <alignment horizontal="justify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65" fillId="5" borderId="0" xfId="0" applyFont="1" applyFill="1" applyAlignment="1">
      <alignment horizontal="center" vertical="center" wrapText="1"/>
    </xf>
    <xf numFmtId="0" fontId="66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6" fillId="4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67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justify" vertical="center" wrapText="1"/>
    </xf>
    <xf numFmtId="0" fontId="68" fillId="0" borderId="0" xfId="0" applyFont="1"/>
    <xf numFmtId="10" fontId="47" fillId="4" borderId="0" xfId="0" applyNumberFormat="1" applyFont="1" applyFill="1" applyAlignment="1">
      <alignment horizontal="center" wrapText="1"/>
    </xf>
    <xf numFmtId="0" fontId="47" fillId="4" borderId="0" xfId="0" applyFont="1" applyFill="1" applyAlignment="1">
      <alignment horizontal="center" wrapText="1"/>
    </xf>
    <xf numFmtId="0" fontId="47" fillId="4" borderId="0" xfId="0" applyFont="1" applyFill="1" applyAlignment="1">
      <alignment wrapText="1"/>
    </xf>
    <xf numFmtId="0" fontId="69" fillId="0" borderId="0" xfId="0" applyFont="1"/>
    <xf numFmtId="164" fontId="47" fillId="5" borderId="0" xfId="0" applyNumberFormat="1" applyFont="1" applyFill="1" applyAlignment="1">
      <alignment horizontal="right" vertical="center" wrapText="1"/>
    </xf>
    <xf numFmtId="164" fontId="47" fillId="4" borderId="0" xfId="0" applyNumberFormat="1" applyFont="1" applyFill="1" applyAlignment="1">
      <alignment horizontal="right" vertical="center" wrapText="1"/>
    </xf>
    <xf numFmtId="164" fontId="47" fillId="4" borderId="0" xfId="0" applyNumberFormat="1" applyFont="1" applyFill="1" applyAlignment="1">
      <alignment horizontal="right" wrapText="1"/>
    </xf>
    <xf numFmtId="0" fontId="47" fillId="4" borderId="0" xfId="0" applyFont="1" applyFill="1" applyAlignment="1">
      <alignment horizontal="right" wrapText="1"/>
    </xf>
    <xf numFmtId="164" fontId="0" fillId="0" borderId="0" xfId="0" applyNumberFormat="1"/>
    <xf numFmtId="3" fontId="71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70" fillId="0" borderId="0" xfId="0" applyFont="1" applyAlignment="1">
      <alignment horizontal="right" vertical="center"/>
    </xf>
    <xf numFmtId="0" fontId="45" fillId="5" borderId="0" xfId="0" applyFont="1" applyFill="1" applyAlignment="1">
      <alignment vertical="center" wrapText="1"/>
    </xf>
    <xf numFmtId="0" fontId="49" fillId="5" borderId="0" xfId="0" applyFont="1" applyFill="1" applyAlignment="1">
      <alignment horizontal="center" vertical="center" wrapText="1"/>
    </xf>
    <xf numFmtId="49" fontId="34" fillId="5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72" fillId="0" borderId="5" xfId="0" applyFont="1" applyBorder="1"/>
    <xf numFmtId="0" fontId="73" fillId="0" borderId="6" xfId="0" applyFont="1" applyBorder="1" applyAlignment="1">
      <alignment wrapText="1"/>
    </xf>
    <xf numFmtId="0" fontId="74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5" fillId="0" borderId="0" xfId="0" applyFont="1" applyAlignment="1">
      <alignment horizontal="left" vertical="center" wrapText="1"/>
    </xf>
    <xf numFmtId="0" fontId="76" fillId="6" borderId="6" xfId="0" applyFont="1" applyFill="1" applyBorder="1" applyAlignment="1">
      <alignment horizontal="center" vertical="center" wrapText="1"/>
    </xf>
    <xf numFmtId="0" fontId="73" fillId="0" borderId="5" xfId="0" applyFont="1" applyBorder="1" applyAlignment="1">
      <alignment vertical="center" wrapText="1"/>
    </xf>
    <xf numFmtId="0" fontId="73" fillId="0" borderId="0" xfId="0" applyFont="1" applyAlignment="1">
      <alignment horizontal="left" vertical="center" wrapText="1"/>
    </xf>
    <xf numFmtId="0" fontId="73" fillId="0" borderId="6" xfId="0" applyFont="1" applyBorder="1" applyAlignment="1">
      <alignment vertical="center" wrapText="1"/>
    </xf>
    <xf numFmtId="0" fontId="77" fillId="6" borderId="0" xfId="0" applyFont="1" applyFill="1" applyAlignment="1">
      <alignment horizontal="center" vertical="center" wrapText="1"/>
    </xf>
    <xf numFmtId="0" fontId="73" fillId="0" borderId="0" xfId="0" applyFont="1" applyAlignment="1">
      <alignment vertical="center" wrapText="1"/>
    </xf>
    <xf numFmtId="0" fontId="73" fillId="0" borderId="0" xfId="0" applyFont="1" applyAlignment="1">
      <alignment vertical="center"/>
    </xf>
    <xf numFmtId="0" fontId="78" fillId="0" borderId="0" xfId="0" applyFont="1" applyAlignment="1">
      <alignment horizontal="justify" vertical="center" wrapText="1"/>
    </xf>
    <xf numFmtId="0" fontId="78" fillId="0" borderId="0" xfId="0" applyFont="1" applyAlignment="1">
      <alignment vertical="center" wrapText="1"/>
    </xf>
    <xf numFmtId="0" fontId="76" fillId="6" borderId="0" xfId="0" applyFont="1" applyFill="1" applyAlignment="1">
      <alignment horizontal="center" vertical="center" wrapText="1"/>
    </xf>
    <xf numFmtId="0" fontId="73" fillId="0" borderId="0" xfId="0" applyFont="1" applyAlignment="1">
      <alignment horizontal="justify" vertical="center" wrapText="1"/>
    </xf>
    <xf numFmtId="49" fontId="75" fillId="0" borderId="0" xfId="1" applyNumberFormat="1" applyFont="1" applyBorder="1" applyAlignment="1">
      <alignment horizontal="justify" vertical="center" wrapText="1"/>
    </xf>
    <xf numFmtId="0" fontId="75" fillId="0" borderId="0" xfId="0" applyFont="1" applyAlignment="1">
      <alignment vertical="center" wrapText="1"/>
    </xf>
    <xf numFmtId="0" fontId="79" fillId="0" borderId="0" xfId="0" applyFont="1" applyAlignment="1">
      <alignment vertical="center" wrapText="1"/>
    </xf>
    <xf numFmtId="0" fontId="80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vertical="center" wrapText="1"/>
    </xf>
    <xf numFmtId="0" fontId="76" fillId="0" borderId="0" xfId="0" applyFont="1" applyAlignment="1">
      <alignment vertical="center" wrapText="1"/>
    </xf>
    <xf numFmtId="0" fontId="80" fillId="0" borderId="0" xfId="0" applyFont="1" applyAlignment="1">
      <alignment horizontal="justify" vertical="center" wrapText="1"/>
    </xf>
    <xf numFmtId="0" fontId="74" fillId="0" borderId="0" xfId="0" applyFont="1" applyAlignment="1">
      <alignment horizontal="justify" vertical="center" wrapText="1"/>
    </xf>
    <xf numFmtId="0" fontId="73" fillId="2" borderId="0" xfId="0" applyFont="1" applyFill="1" applyAlignment="1">
      <alignment vertical="center" wrapText="1"/>
    </xf>
    <xf numFmtId="0" fontId="74" fillId="2" borderId="0" xfId="0" applyFont="1" applyFill="1" applyAlignment="1">
      <alignment vertical="center" wrapText="1"/>
    </xf>
    <xf numFmtId="0" fontId="35" fillId="5" borderId="0" xfId="0" applyFont="1" applyFill="1" applyAlignment="1">
      <alignment vertical="center" wrapText="1"/>
    </xf>
    <xf numFmtId="0" fontId="79" fillId="6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75" fillId="0" borderId="0" xfId="0" applyFont="1" applyAlignment="1">
      <alignment horizontal="justify" vertical="center" wrapText="1"/>
    </xf>
    <xf numFmtId="0" fontId="73" fillId="0" borderId="7" xfId="0" applyFont="1" applyBorder="1" applyAlignment="1">
      <alignment horizontal="justify" vertical="center" wrapText="1"/>
    </xf>
    <xf numFmtId="0" fontId="73" fillId="0" borderId="7" xfId="0" applyFont="1" applyBorder="1" applyAlignment="1">
      <alignment vertical="center" wrapText="1"/>
    </xf>
    <xf numFmtId="0" fontId="73" fillId="0" borderId="0" xfId="0" applyFont="1"/>
    <xf numFmtId="0" fontId="81" fillId="0" borderId="0" xfId="0" applyFont="1"/>
    <xf numFmtId="0" fontId="82" fillId="0" borderId="0" xfId="0" applyFont="1"/>
    <xf numFmtId="0" fontId="76" fillId="6" borderId="0" xfId="0" applyFont="1" applyFill="1" applyAlignment="1">
      <alignment vertical="center" wrapText="1"/>
    </xf>
    <xf numFmtId="0" fontId="80" fillId="6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76" fillId="0" borderId="0" xfId="0" applyFont="1"/>
    <xf numFmtId="0" fontId="76" fillId="0" borderId="0" xfId="0" applyFont="1" applyAlignment="1">
      <alignment vertical="center"/>
    </xf>
    <xf numFmtId="0" fontId="76" fillId="6" borderId="0" xfId="0" applyFont="1" applyFill="1" applyAlignment="1">
      <alignment vertical="center"/>
    </xf>
    <xf numFmtId="0" fontId="76" fillId="2" borderId="0" xfId="0" applyFont="1" applyFill="1" applyAlignment="1">
      <alignment vertical="center" wrapText="1"/>
    </xf>
    <xf numFmtId="0" fontId="80" fillId="0" borderId="0" xfId="0" applyFont="1" applyAlignment="1">
      <alignment vertical="center" wrapText="1"/>
    </xf>
    <xf numFmtId="0" fontId="74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37" fillId="0" borderId="0" xfId="1" applyFont="1" applyAlignment="1">
      <alignment horizontal="left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0" fontId="77" fillId="6" borderId="0" xfId="0" applyFont="1" applyFill="1" applyAlignment="1">
      <alignment horizontal="center" vertical="center" wrapText="1"/>
    </xf>
    <xf numFmtId="0" fontId="76" fillId="6" borderId="0" xfId="0" applyFont="1" applyFill="1" applyAlignment="1">
      <alignment horizontal="center"/>
    </xf>
    <xf numFmtId="0" fontId="76" fillId="5" borderId="0" xfId="0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63" fillId="4" borderId="3" xfId="0" applyFont="1" applyFill="1" applyBorder="1" applyAlignment="1">
      <alignment vertical="center" wrapText="1"/>
    </xf>
    <xf numFmtId="0" fontId="63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vertical="center" wrapText="1"/>
    </xf>
    <xf numFmtId="0" fontId="63" fillId="4" borderId="2" xfId="0" applyFont="1" applyFill="1" applyBorder="1" applyAlignment="1">
      <alignment horizontal="left" vertical="center" wrapText="1"/>
    </xf>
    <xf numFmtId="0" fontId="65" fillId="5" borderId="0" xfId="0" applyFont="1" applyFill="1" applyAlignment="1">
      <alignment vertical="center" wrapText="1"/>
    </xf>
    <xf numFmtId="0" fontId="65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left" vertical="center" wrapText="1"/>
    </xf>
    <xf numFmtId="0" fontId="81" fillId="0" borderId="0" xfId="0" applyFont="1" applyAlignment="1">
      <alignment horizontal="left" wrapText="1"/>
    </xf>
    <xf numFmtId="0" fontId="34" fillId="5" borderId="0" xfId="0" applyFont="1" applyFill="1" applyAlignment="1">
      <alignment vertical="center" wrapText="1"/>
    </xf>
    <xf numFmtId="0" fontId="32" fillId="4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76" fillId="6" borderId="0" xfId="0" applyFont="1" applyFill="1" applyAlignment="1">
      <alignment horizontal="center" vertical="center" wrapText="1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9" fillId="5" borderId="0" xfId="0" applyFont="1" applyFill="1" applyAlignment="1">
      <alignment horizontal="center" vertical="center" wrapText="1"/>
    </xf>
    <xf numFmtId="0" fontId="80" fillId="6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80" fillId="0" borderId="0" xfId="0" applyFont="1" applyAlignment="1">
      <alignment vertical="center"/>
    </xf>
    <xf numFmtId="0" fontId="35" fillId="4" borderId="0" xfId="0" applyFont="1" applyFill="1" applyAlignment="1">
      <alignment horizontal="center" vertical="center" wrapText="1"/>
    </xf>
    <xf numFmtId="0" fontId="80" fillId="6" borderId="0" xfId="0" applyFont="1" applyFill="1" applyAlignment="1">
      <alignment horizontal="center" vertical="center"/>
    </xf>
    <xf numFmtId="0" fontId="32" fillId="4" borderId="0" xfId="0" applyFont="1" applyFill="1" applyAlignment="1">
      <alignment vertical="center"/>
    </xf>
    <xf numFmtId="49" fontId="34" fillId="5" borderId="0" xfId="0" applyNumberFormat="1" applyFont="1" applyFill="1" applyAlignment="1">
      <alignment horizontal="center" vertical="center" wrapText="1"/>
    </xf>
    <xf numFmtId="0" fontId="63" fillId="4" borderId="3" xfId="0" applyFont="1" applyFill="1" applyBorder="1" applyAlignment="1">
      <alignment horizontal="justify" vertical="center" wrapText="1"/>
    </xf>
    <xf numFmtId="0" fontId="6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C4885-E06B-492C-9C28-FD5D7867F784}"/>
            </a:ext>
          </a:extLst>
        </xdr:cNvPr>
        <xdr:cNvSpPr/>
      </xdr:nvSpPr>
      <xdr:spPr>
        <a:xfrm>
          <a:off x="7372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13A5F-F59A-49E1-84D3-DDECD646045B}"/>
            </a:ext>
          </a:extLst>
        </xdr:cNvPr>
        <xdr:cNvSpPr/>
      </xdr:nvSpPr>
      <xdr:spPr>
        <a:xfrm>
          <a:off x="11287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01174-6393-408D-94F9-F92BD5D00E35}"/>
            </a:ext>
          </a:extLst>
        </xdr:cNvPr>
        <xdr:cNvSpPr/>
      </xdr:nvSpPr>
      <xdr:spPr>
        <a:xfrm>
          <a:off x="8086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uribor-rates.eu/euribor-rates-by-year.asp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2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3"/>
  <sheetViews>
    <sheetView tabSelected="1" topLeftCell="A52" workbookViewId="0">
      <selection activeCell="D62" sqref="D62"/>
    </sheetView>
  </sheetViews>
  <sheetFormatPr defaultRowHeight="15" x14ac:dyDescent="0.25"/>
  <cols>
    <col min="2" max="2" width="92.140625" customWidth="1"/>
  </cols>
  <sheetData>
    <row r="1" spans="1:2" x14ac:dyDescent="0.25">
      <c r="A1" s="123" t="s">
        <v>165</v>
      </c>
      <c r="B1" s="123"/>
    </row>
    <row r="2" spans="1:2" x14ac:dyDescent="0.25">
      <c r="A2" s="123"/>
      <c r="B2" s="297" t="s">
        <v>167</v>
      </c>
    </row>
    <row r="3" spans="1:2" x14ac:dyDescent="0.25">
      <c r="A3" s="123"/>
      <c r="B3" s="297" t="s">
        <v>185</v>
      </c>
    </row>
    <row r="4" spans="1:2" x14ac:dyDescent="0.25">
      <c r="A4" s="123"/>
      <c r="B4" s="297" t="s">
        <v>196</v>
      </c>
    </row>
    <row r="5" spans="1:2" x14ac:dyDescent="0.25">
      <c r="A5" s="123"/>
      <c r="B5" s="297" t="s">
        <v>202</v>
      </c>
    </row>
    <row r="6" spans="1:2" x14ac:dyDescent="0.25">
      <c r="A6" s="123"/>
      <c r="B6" s="297" t="s">
        <v>207</v>
      </c>
    </row>
    <row r="7" spans="1:2" x14ac:dyDescent="0.25">
      <c r="A7" s="123"/>
      <c r="B7" s="297" t="s">
        <v>220</v>
      </c>
    </row>
    <row r="8" spans="1:2" x14ac:dyDescent="0.25">
      <c r="A8" s="123"/>
      <c r="B8" s="297" t="s">
        <v>221</v>
      </c>
    </row>
    <row r="9" spans="1:2" x14ac:dyDescent="0.25">
      <c r="A9" s="123"/>
      <c r="B9" s="297" t="s">
        <v>225</v>
      </c>
    </row>
    <row r="10" spans="1:2" x14ac:dyDescent="0.25">
      <c r="A10" s="123"/>
      <c r="B10" s="297" t="s">
        <v>246</v>
      </c>
    </row>
    <row r="11" spans="1:2" x14ac:dyDescent="0.25">
      <c r="A11" s="123"/>
      <c r="B11" s="297" t="s">
        <v>249</v>
      </c>
    </row>
    <row r="12" spans="1:2" x14ac:dyDescent="0.25">
      <c r="A12" s="123"/>
      <c r="B12" s="297" t="s">
        <v>255</v>
      </c>
    </row>
    <row r="13" spans="1:2" x14ac:dyDescent="0.25">
      <c r="A13" s="123"/>
      <c r="B13" s="297" t="s">
        <v>262</v>
      </c>
    </row>
    <row r="14" spans="1:2" x14ac:dyDescent="0.25">
      <c r="A14" s="123"/>
      <c r="B14" s="297" t="s">
        <v>269</v>
      </c>
    </row>
    <row r="15" spans="1:2" x14ac:dyDescent="0.25">
      <c r="A15" s="123"/>
      <c r="B15" s="297" t="s">
        <v>276</v>
      </c>
    </row>
    <row r="16" spans="1:2" x14ac:dyDescent="0.25">
      <c r="A16" s="123"/>
      <c r="B16" s="297" t="s">
        <v>284</v>
      </c>
    </row>
    <row r="17" spans="1:2" x14ac:dyDescent="0.25">
      <c r="A17" s="123"/>
      <c r="B17" s="297" t="s">
        <v>287</v>
      </c>
    </row>
    <row r="18" spans="1:2" x14ac:dyDescent="0.25">
      <c r="A18" s="123"/>
      <c r="B18" s="297" t="s">
        <v>291</v>
      </c>
    </row>
    <row r="19" spans="1:2" x14ac:dyDescent="0.25">
      <c r="A19" s="123"/>
      <c r="B19" s="297" t="s">
        <v>299</v>
      </c>
    </row>
    <row r="20" spans="1:2" x14ac:dyDescent="0.25">
      <c r="A20" s="123"/>
      <c r="B20" s="297" t="s">
        <v>324</v>
      </c>
    </row>
    <row r="21" spans="1:2" x14ac:dyDescent="0.25">
      <c r="A21" s="123"/>
      <c r="B21" s="297" t="s">
        <v>330</v>
      </c>
    </row>
    <row r="22" spans="1:2" x14ac:dyDescent="0.25">
      <c r="A22" s="123"/>
      <c r="B22" s="297" t="s">
        <v>339</v>
      </c>
    </row>
    <row r="23" spans="1:2" x14ac:dyDescent="0.25">
      <c r="A23" s="123"/>
      <c r="B23" s="297" t="s">
        <v>343</v>
      </c>
    </row>
    <row r="24" spans="1:2" x14ac:dyDescent="0.25">
      <c r="A24" s="123"/>
      <c r="B24" s="297" t="s">
        <v>355</v>
      </c>
    </row>
    <row r="25" spans="1:2" x14ac:dyDescent="0.25">
      <c r="A25" s="123"/>
      <c r="B25" s="297" t="s">
        <v>361</v>
      </c>
    </row>
    <row r="26" spans="1:2" x14ac:dyDescent="0.25">
      <c r="A26" s="123"/>
      <c r="B26" s="297" t="s">
        <v>367</v>
      </c>
    </row>
    <row r="27" spans="1:2" x14ac:dyDescent="0.25">
      <c r="A27" s="123"/>
      <c r="B27" s="297" t="s">
        <v>368</v>
      </c>
    </row>
    <row r="28" spans="1:2" x14ac:dyDescent="0.25">
      <c r="A28" s="123"/>
      <c r="B28" s="297" t="s">
        <v>375</v>
      </c>
    </row>
    <row r="29" spans="1:2" x14ac:dyDescent="0.25">
      <c r="A29" s="123"/>
      <c r="B29" s="297" t="s">
        <v>389</v>
      </c>
    </row>
    <row r="30" spans="1:2" x14ac:dyDescent="0.25">
      <c r="A30" s="123"/>
      <c r="B30" s="297" t="s">
        <v>390</v>
      </c>
    </row>
    <row r="31" spans="1:2" x14ac:dyDescent="0.25">
      <c r="A31" s="123"/>
      <c r="B31" s="297" t="s">
        <v>403</v>
      </c>
    </row>
    <row r="32" spans="1:2" x14ac:dyDescent="0.25">
      <c r="A32" s="123"/>
      <c r="B32" s="297" t="s">
        <v>420</v>
      </c>
    </row>
    <row r="33" spans="1:2" x14ac:dyDescent="0.25">
      <c r="A33" s="123"/>
      <c r="B33" s="297" t="s">
        <v>436</v>
      </c>
    </row>
    <row r="34" spans="1:2" x14ac:dyDescent="0.25">
      <c r="A34" s="123"/>
      <c r="B34" s="297" t="s">
        <v>439</v>
      </c>
    </row>
    <row r="35" spans="1:2" x14ac:dyDescent="0.25">
      <c r="A35" s="123"/>
      <c r="B35" s="297" t="s">
        <v>449</v>
      </c>
    </row>
    <row r="36" spans="1:2" x14ac:dyDescent="0.25">
      <c r="A36" s="123"/>
      <c r="B36" s="297" t="s">
        <v>454</v>
      </c>
    </row>
    <row r="37" spans="1:2" x14ac:dyDescent="0.25">
      <c r="A37" s="123"/>
      <c r="B37" s="297" t="s">
        <v>459</v>
      </c>
    </row>
    <row r="38" spans="1:2" x14ac:dyDescent="0.25">
      <c r="A38" s="123"/>
      <c r="B38" s="297" t="s">
        <v>468</v>
      </c>
    </row>
    <row r="39" spans="1:2" x14ac:dyDescent="0.25">
      <c r="A39" s="123"/>
      <c r="B39" s="297" t="s">
        <v>477</v>
      </c>
    </row>
    <row r="40" spans="1:2" x14ac:dyDescent="0.25">
      <c r="A40" s="123"/>
      <c r="B40" s="297" t="s">
        <v>485</v>
      </c>
    </row>
    <row r="41" spans="1:2" x14ac:dyDescent="0.25">
      <c r="A41" s="123"/>
      <c r="B41" s="297" t="s">
        <v>496</v>
      </c>
    </row>
    <row r="42" spans="1:2" x14ac:dyDescent="0.25">
      <c r="A42" s="123"/>
      <c r="B42" s="297" t="s">
        <v>507</v>
      </c>
    </row>
    <row r="43" spans="1:2" x14ac:dyDescent="0.25">
      <c r="A43" s="123"/>
      <c r="B43" s="297" t="s">
        <v>524</v>
      </c>
    </row>
    <row r="44" spans="1:2" x14ac:dyDescent="0.25">
      <c r="A44" s="123"/>
      <c r="B44" s="297" t="s">
        <v>532</v>
      </c>
    </row>
    <row r="45" spans="1:2" x14ac:dyDescent="0.25">
      <c r="A45" s="123"/>
      <c r="B45" s="297" t="s">
        <v>539</v>
      </c>
    </row>
    <row r="46" spans="1:2" x14ac:dyDescent="0.25">
      <c r="A46" s="123"/>
      <c r="B46" s="297" t="s">
        <v>557</v>
      </c>
    </row>
    <row r="47" spans="1:2" x14ac:dyDescent="0.25">
      <c r="A47" s="123"/>
      <c r="B47" s="297" t="s">
        <v>568</v>
      </c>
    </row>
    <row r="48" spans="1:2" x14ac:dyDescent="0.25">
      <c r="A48" s="123"/>
      <c r="B48" s="297" t="s">
        <v>572</v>
      </c>
    </row>
    <row r="49" spans="1:2" x14ac:dyDescent="0.25">
      <c r="A49" s="123"/>
      <c r="B49" s="297" t="s">
        <v>576</v>
      </c>
    </row>
    <row r="50" spans="1:2" x14ac:dyDescent="0.25">
      <c r="A50" s="123"/>
      <c r="B50" s="297" t="s">
        <v>594</v>
      </c>
    </row>
    <row r="51" spans="1:2" x14ac:dyDescent="0.25">
      <c r="A51" s="123"/>
      <c r="B51" s="297" t="s">
        <v>608</v>
      </c>
    </row>
    <row r="52" spans="1:2" x14ac:dyDescent="0.25">
      <c r="A52" s="123"/>
      <c r="B52" s="297" t="s">
        <v>612</v>
      </c>
    </row>
    <row r="53" spans="1:2" x14ac:dyDescent="0.25">
      <c r="A53" s="123"/>
      <c r="B53" s="297" t="s">
        <v>625</v>
      </c>
    </row>
    <row r="54" spans="1:2" x14ac:dyDescent="0.25">
      <c r="A54" s="123"/>
      <c r="B54" s="297" t="s">
        <v>638</v>
      </c>
    </row>
    <row r="55" spans="1:2" x14ac:dyDescent="0.25">
      <c r="A55" s="123"/>
      <c r="B55" s="297" t="s">
        <v>640</v>
      </c>
    </row>
    <row r="56" spans="1:2" x14ac:dyDescent="0.25">
      <c r="A56" s="123"/>
      <c r="B56" s="298" t="s">
        <v>658</v>
      </c>
    </row>
    <row r="57" spans="1:2" x14ac:dyDescent="0.25">
      <c r="A57" s="123"/>
      <c r="B57" s="298" t="s">
        <v>669</v>
      </c>
    </row>
    <row r="58" spans="1:2" x14ac:dyDescent="0.25">
      <c r="A58" s="123"/>
      <c r="B58" s="298" t="s">
        <v>683</v>
      </c>
    </row>
    <row r="59" spans="1:2" x14ac:dyDescent="0.25">
      <c r="A59" s="123"/>
      <c r="B59" s="298" t="s">
        <v>684</v>
      </c>
    </row>
    <row r="60" spans="1:2" x14ac:dyDescent="0.25">
      <c r="A60" s="123"/>
      <c r="B60" s="298" t="s">
        <v>698</v>
      </c>
    </row>
    <row r="61" spans="1:2" x14ac:dyDescent="0.25">
      <c r="A61" s="123"/>
      <c r="B61" s="298" t="s">
        <v>707</v>
      </c>
    </row>
    <row r="62" spans="1:2" ht="30" x14ac:dyDescent="0.25">
      <c r="A62" s="123"/>
      <c r="B62" s="299" t="s">
        <v>714</v>
      </c>
    </row>
    <row r="63" spans="1:2" x14ac:dyDescent="0.25">
      <c r="A63" s="123"/>
      <c r="B63" s="297" t="s">
        <v>722</v>
      </c>
    </row>
    <row r="64" spans="1:2" x14ac:dyDescent="0.25">
      <c r="A64" s="123"/>
      <c r="B64" s="297" t="s">
        <v>728</v>
      </c>
    </row>
    <row r="65" spans="1:2" x14ac:dyDescent="0.25">
      <c r="A65" s="123"/>
      <c r="B65" s="297" t="s">
        <v>734</v>
      </c>
    </row>
    <row r="66" spans="1:2" x14ac:dyDescent="0.25">
      <c r="A66" s="123"/>
      <c r="B66" s="297" t="s">
        <v>738</v>
      </c>
    </row>
    <row r="67" spans="1:2" x14ac:dyDescent="0.25">
      <c r="A67" s="123"/>
      <c r="B67" s="297" t="s">
        <v>741</v>
      </c>
    </row>
    <row r="68" spans="1:2" x14ac:dyDescent="0.25">
      <c r="A68" s="123"/>
      <c r="B68" s="297" t="s">
        <v>742</v>
      </c>
    </row>
    <row r="69" spans="1:2" x14ac:dyDescent="0.25">
      <c r="A69" s="123"/>
      <c r="B69" s="297" t="s">
        <v>747</v>
      </c>
    </row>
    <row r="70" spans="1:2" x14ac:dyDescent="0.25">
      <c r="A70" s="123"/>
      <c r="B70" s="297" t="s">
        <v>755</v>
      </c>
    </row>
    <row r="71" spans="1:2" x14ac:dyDescent="0.25">
      <c r="A71" s="123"/>
      <c r="B71" s="297" t="s">
        <v>757</v>
      </c>
    </row>
    <row r="72" spans="1:2" x14ac:dyDescent="0.25">
      <c r="A72" s="123"/>
      <c r="B72" s="297" t="s">
        <v>761</v>
      </c>
    </row>
    <row r="73" spans="1:2" x14ac:dyDescent="0.25">
      <c r="A73" s="123"/>
      <c r="B73" s="297" t="s">
        <v>762</v>
      </c>
    </row>
  </sheetData>
  <hyperlinks>
    <hyperlink ref="B3" location="'List of tables'!A1" display="Table 2: Org. parts, network of ATMs and POS devices of banks operating in the FB&amp;H" xr:uid="{00000000-0004-0000-0000-000000000000}"/>
    <hyperlink ref="B4" location="'List of tables'!A1" display="Table 3: Ownership structure according to total capital" xr:uid="{00000000-0004-0000-0000-000001000000}"/>
    <hyperlink ref="B5" location="'List of tables'!A1" display="Table 4: Ownership structure according to state-owned, private and foreign capital" xr:uid="{00000000-0004-0000-0000-000002000000}"/>
    <hyperlink ref="B6" location="'List of tables'!A1" display="Table 5: Market shares of banks by ownership type (majority capital)" xr:uid="{00000000-0004-0000-0000-000003000000}"/>
    <hyperlink ref="B7" location="'List of tables'!A1" display="Table 6: Qualification structure of employees in FB&amp;H banks" xr:uid="{00000000-0004-0000-0000-000004000000}"/>
    <hyperlink ref="B8" location="'List of tables'!A1" display="Table 7: Total assets per employee" xr:uid="{00000000-0004-0000-0000-000005000000}"/>
    <hyperlink ref="B9" location="'List of tables'!A1" display="Table 8: Balance sheet of banks" xr:uid="{00000000-0004-0000-0000-000006000000}"/>
    <hyperlink ref="B10" location="'List of tables'!A1" display="Table 9: Banks’ assets according to ownership structure" xr:uid="{00000000-0004-0000-0000-000007000000}"/>
    <hyperlink ref="B11" location="'List of tables'!A1" display="Table 10: Share of groups of banks in total assets" xr:uid="{00000000-0004-0000-0000-000008000000}"/>
    <hyperlink ref="B12" location="'List of tables'!A1" display="Table 11: Banks' cash" xr:uid="{00000000-0004-0000-0000-000009000000}"/>
    <hyperlink ref="B13" location="'List of tables'!A1" display="Table 12: Securities according to type of instrument" xr:uid="{00000000-0004-0000-0000-00000A000000}"/>
    <hyperlink ref="B14" location="'Tabela 13'!A1" display="Table 13: Securities of B&amp;H entity governments" xr:uid="{00000000-0004-0000-0000-00000B000000}"/>
    <hyperlink ref="B15" location="'List of tables'!A1" display="Table 14: Sector structure of deposits" xr:uid="{00000000-0004-0000-0000-00000C000000}"/>
    <hyperlink ref="B16" location="'Tabela 15'!A1" display="Table 15: Retail savings" xr:uid="{00000000-0004-0000-0000-00000D000000}"/>
    <hyperlink ref="B17" location="'List of tables'!A1" display="Table 16: Maturity structure of retail savings deposits" xr:uid="{00000000-0004-0000-0000-00000E000000}"/>
    <hyperlink ref="B18" location="'List of tables'!A1" display="Table 17: Retail loans, savings and deposits" xr:uid="{00000000-0004-0000-0000-00000F000000}"/>
    <hyperlink ref="B19" location="'List of tables'!A1" display="Table 18: Report on the balance of own funds" xr:uid="{00000000-0004-0000-0000-000010000000}"/>
    <hyperlink ref="B20" location="'List of tables'!A1" display="Table 19: Risk exposure structure" xr:uid="{00000000-0004-0000-0000-000011000000}"/>
    <hyperlink ref="B21" location="'List of tables'!A1" display="Table 20: Capital adequacy ratios" xr:uid="{00000000-0004-0000-0000-000012000000}"/>
    <hyperlink ref="B22" location="'List of tables'!A1" display="Table 21: Financial leverage ratio" xr:uid="{00000000-0004-0000-0000-000013000000}"/>
    <hyperlink ref="B23" location="'List of tables'!A1" display="Table 22: Financial assets, off-balance sheet items and ECL" xr:uid="{00000000-0004-0000-0000-000014000000}"/>
    <hyperlink ref="B24" location="'List of tables'!A1" display="Table 23: Exposures by credit risk grades" xr:uid="{00000000-0004-0000-0000-000015000000}"/>
    <hyperlink ref="B25" location="'List of tables'!A1" display="Table 24: Loan structure by sectors" xr:uid="{00000000-0004-0000-0000-000016000000}"/>
    <hyperlink ref="B26" location="'List of tables'!A1" display="Table 25: Maturity structure of loans" xr:uid="{00000000-0004-0000-0000-000017000000}"/>
    <hyperlink ref="B27" location="'List of tables'!A1" display="Table 26: Loans by credit risk grades" xr:uid="{00000000-0004-0000-0000-000018000000}"/>
    <hyperlink ref="B29" location="'List of tables'!A1" display="Table 28: Actual financial performance of banks" xr:uid="{00000000-0004-0000-0000-000019000000}"/>
    <hyperlink ref="B30" location="'List of tables'!A1" display="Table 29: Structure of total income of banks" xr:uid="{00000000-0004-0000-0000-00001A000000}"/>
    <hyperlink ref="B31" location="'List of tables'!A1" display="Table 30: Structure of total expenses of banks" xr:uid="{00000000-0004-0000-0000-00001B000000}"/>
    <hyperlink ref="B32" location="'List of tables'!A1" display="Table 31: Profitability, productivity, and efficiency ratios" xr:uid="{00000000-0004-0000-0000-00001C000000}"/>
    <hyperlink ref="B33" location="'List of tables'!A1" display="Table 32: LCR" xr:uid="{00000000-0004-0000-0000-00001D000000}"/>
    <hyperlink ref="B39" location="'List of tables'!A1" display="Table 38: Maturity structure of deposits by residual maturity" xr:uid="{00000000-0004-0000-0000-00001E000000}"/>
    <hyperlink ref="B41" location="'List of tables'!A1" display="Table 40: Liquidity ratios" xr:uid="{00000000-0004-0000-0000-00001F000000}"/>
    <hyperlink ref="B42" location="'List of tables'!A1" display="Table 41: Foreign exchange position (EUR and total)" xr:uid="{00000000-0004-0000-0000-000020000000}"/>
    <hyperlink ref="B44" location="'List of tables'!A1" display="Table 43: Qualification structure of  employees in MCOs in the FB&amp;H" xr:uid="{00000000-0004-0000-0000-000021000000}"/>
    <hyperlink ref="B45" location="'List of tables'!A1" display="Table 44: Micro credit sector's balance sheet " xr:uid="{00000000-0004-0000-0000-000022000000}"/>
    <hyperlink ref="B47" location="'List of tables'!A1" display="Table 46: Maturity structure of loans taken" xr:uid="{00000000-0004-0000-0000-000023000000}"/>
    <hyperlink ref="B46" location="'List of tables'!A1" display="Table 45: Structure of the micro credit sector's capital" xr:uid="{00000000-0004-0000-0000-000024000000}"/>
    <hyperlink ref="B48" location="'List of tables'!A1" display="Table 47: Net microloans" xr:uid="{00000000-0004-0000-0000-000025000000}"/>
    <hyperlink ref="B49" location="'List of tables'!A1" display="Table 48: Sector and maturity structure of microloans" xr:uid="{00000000-0004-0000-0000-000026000000}"/>
    <hyperlink ref="B50" location="'List of tables'!A1" display="Table 49: LLP" xr:uid="{00000000-0004-0000-0000-000027000000}"/>
    <hyperlink ref="B52" location="'List of tables'!A1" display="Table 51: Structure of total income of MCOs" xr:uid="{00000000-0004-0000-0000-000028000000}"/>
    <hyperlink ref="B54" location="'Tabela 53'!A1" display="Table 53: Qualification structure of employees in leasing companies in the FB&amp;H" xr:uid="{00000000-0004-0000-0000-000029000000}"/>
    <hyperlink ref="B62" location="'List of tables'!A1" display="Table 61: Nominal amount of redeemed monetary claims and settled payables of buyers to suppliers in the FB&amp;H - by type of   factoring and domicile status" xr:uid="{00000000-0004-0000-0000-00002A000000}"/>
    <hyperlink ref="B61" location="'List of tables'!A1" display="Table 60: Structure of the number of concluded contracts and financing amount of the leasing system" xr:uid="{00000000-0004-0000-0000-00002B000000}"/>
    <hyperlink ref="B60" location="'List of tables'!A1" display="Table 59: Structure of total expenses of leasing companies" xr:uid="{00000000-0004-0000-0000-00002C000000}"/>
    <hyperlink ref="B59" location="'List of tables'!A1" display="Table 58: Structure of total income of leasing companies" xr:uid="{00000000-0004-0000-0000-00002D000000}"/>
    <hyperlink ref="B57" location="'List of tables'!A1" display="Table 56: Overview of financial leasing reserves" xr:uid="{00000000-0004-0000-0000-00002E000000}"/>
    <hyperlink ref="B53" location="'List of tables'!A1" display="Table 52: Structure of total expenses of MCOs" xr:uid="{00000000-0004-0000-0000-00002F000000}"/>
    <hyperlink ref="B43" location="'List of tables'!A1" display="Table 42: Total weighted position of the banking book" xr:uid="{00000000-0004-0000-0000-000030000000}"/>
    <hyperlink ref="B28" location="'List of tables'!A1" display="Table 27: Credit risk indicators" xr:uid="{00000000-0004-0000-0000-000031000000}"/>
    <hyperlink ref="B34" location="'List of tables'!A1" display="Table 33: Liquidity buffer" xr:uid="{00000000-0004-0000-0000-000032000000}"/>
    <hyperlink ref="B35" location="'List of tables'!A1" display="Table 34: Net liquidity outflows" xr:uid="{00000000-0004-0000-0000-000033000000}"/>
    <hyperlink ref="B51" location="'List of tables'!A1" display="Table 50: Actual financial result of MCOs" xr:uid="{00000000-0004-0000-0000-000034000000}"/>
    <hyperlink ref="B56" location="'List of tables'!A1" display="Table 55: Structure of financial leasing receivables" xr:uid="{00000000-0004-0000-0000-000035000000}"/>
    <hyperlink ref="B58" location="'List of tables'!A1" display="Table 57: Actual financial result of leasing companies" xr:uid="{00000000-0004-0000-0000-000036000000}"/>
    <hyperlink ref="B2" location="'Pregled tabela'!A1" display="Table 1: Selected macroeconomic indicators " xr:uid="{00000000-0004-0000-0000-000037000000}"/>
    <hyperlink ref="B63" location="'List of tables'!A1" display="Table 62: Volume of DP and FXP" xr:uid="{00000000-0004-0000-0000-000038000000}"/>
    <hyperlink ref="B64" location="'List of tables'!A1" display="Table 63: FXP volume" xr:uid="{00000000-0004-0000-0000-000039000000}"/>
    <hyperlink ref="B65" location="'List of tables'!A1" display="Table 64: DP volume" xr:uid="{00000000-0004-0000-0000-00003A000000}"/>
    <hyperlink ref="B66" location="'List of tables'!A1" display="Table 65: Foreign exchange deals in banks" xr:uid="{00000000-0004-0000-0000-00003B000000}"/>
    <hyperlink ref="B67" location="'List of tables'!A1" display="Table 66: Deals effected by authorised exchange offices" xr:uid="{00000000-0004-0000-0000-00003C000000}"/>
    <hyperlink ref="B71" location="'List of tables'!A1" display="Table 70: Reported transactions by number and value - banks" xr:uid="{00000000-0004-0000-0000-00003D000000}"/>
    <hyperlink ref="B72" location="'List of tables'!A1" display="Table 71: Reported suspicious transactions by number and value - banks" xr:uid="{00000000-0004-0000-0000-00003E000000}"/>
    <hyperlink ref="B73" location="'List of tables'!A1" display="Table 72: Reported suspicious transactions by number and value - MCO" xr:uid="{00000000-0004-0000-0000-00003F000000}"/>
    <hyperlink ref="B40" location="'List of tables'!A1" display="Table 39: Maturity matching of financial assets and financial liabilities of up to 180 days" xr:uid="{00000000-0004-0000-0000-000040000000}"/>
    <hyperlink ref="B55" location="'List of tables'!A1" display="Table 54: Leasing sector's balance sheet" xr:uid="{00000000-0004-0000-0000-000041000000}"/>
    <hyperlink ref="B68" location="'List of tables'!A1" display="Table 67: Online and mobile banking" xr:uid="{00000000-0004-0000-0000-000042000000}"/>
    <hyperlink ref="B69" location="'List of tables'!A1" display="Table 68: Volume of card operations by card types" xr:uid="{00000000-0004-0000-0000-000043000000}"/>
    <hyperlink ref="B70" location="'List of tables'!A1" display="Table 69: Volume of card operations by acquiring devices" xr:uid="{00000000-0004-0000-0000-000044000000}"/>
    <hyperlink ref="B36" location="'List of tables'!A1" display="Table 35: NSFR" xr:uid="{00000000-0004-0000-0000-000045000000}"/>
    <hyperlink ref="B37" location="'List of tables'!A1" display="Table 36: ASF structure" xr:uid="{00000000-0004-0000-0000-000046000000}"/>
    <hyperlink ref="B38" location="'List of tables'!A1" display="Table 37: RSF structure" xr:uid="{00000000-0004-0000-0000-000047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P12"/>
  <sheetViews>
    <sheetView workbookViewId="0">
      <selection activeCell="E18" sqref="E18"/>
    </sheetView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6" ht="16.5" thickBot="1" x14ac:dyDescent="0.3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194</v>
      </c>
    </row>
    <row r="4" spans="2:16" ht="24.95" customHeight="1" thickTop="1" x14ac:dyDescent="0.25">
      <c r="B4" s="402" t="s">
        <v>246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</row>
    <row r="5" spans="2:16" ht="15.75" x14ac:dyDescent="0.25">
      <c r="B5" s="407" t="s">
        <v>168</v>
      </c>
      <c r="C5" s="400" t="s">
        <v>197</v>
      </c>
      <c r="D5" s="400" t="s">
        <v>124</v>
      </c>
      <c r="E5" s="400"/>
      <c r="F5" s="400"/>
      <c r="G5" s="400" t="s">
        <v>131</v>
      </c>
      <c r="H5" s="400"/>
      <c r="I5" s="400"/>
      <c r="J5" s="400" t="s">
        <v>152</v>
      </c>
      <c r="K5" s="400"/>
      <c r="L5" s="400"/>
      <c r="M5" s="408" t="s">
        <v>195</v>
      </c>
      <c r="N5" s="408"/>
    </row>
    <row r="6" spans="2:16" ht="31.5" x14ac:dyDescent="0.25">
      <c r="B6" s="407"/>
      <c r="C6" s="400"/>
      <c r="D6" s="97" t="s">
        <v>208</v>
      </c>
      <c r="E6" s="97" t="s">
        <v>222</v>
      </c>
      <c r="F6" s="97" t="s">
        <v>199</v>
      </c>
      <c r="G6" s="97" t="s">
        <v>208</v>
      </c>
      <c r="H6" s="97" t="s">
        <v>222</v>
      </c>
      <c r="I6" s="97" t="s">
        <v>199</v>
      </c>
      <c r="J6" s="97" t="s">
        <v>208</v>
      </c>
      <c r="K6" s="97" t="s">
        <v>222</v>
      </c>
      <c r="L6" s="97" t="s">
        <v>199</v>
      </c>
      <c r="M6" s="97" t="s">
        <v>97</v>
      </c>
      <c r="N6" s="97" t="s">
        <v>98</v>
      </c>
    </row>
    <row r="7" spans="2:16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6" ht="15.75" x14ac:dyDescent="0.25">
      <c r="B8" s="116" t="s">
        <v>59</v>
      </c>
      <c r="C8" s="356" t="s">
        <v>247</v>
      </c>
      <c r="D8" s="114">
        <v>1</v>
      </c>
      <c r="E8" s="102">
        <v>1054365</v>
      </c>
      <c r="F8" s="103">
        <f>E8/E10*100</f>
        <v>4.0723493249289158</v>
      </c>
      <c r="G8" s="114">
        <v>1</v>
      </c>
      <c r="H8" s="102">
        <v>1048095</v>
      </c>
      <c r="I8" s="103">
        <f>H8/H10*100</f>
        <v>3.853392017723408</v>
      </c>
      <c r="J8" s="114">
        <v>1</v>
      </c>
      <c r="K8" s="102">
        <v>1096413</v>
      </c>
      <c r="L8" s="103">
        <f>K8/K10*100</f>
        <v>3.9262125725977244</v>
      </c>
      <c r="M8" s="104">
        <f>H8/E8*100</f>
        <v>99.405329274018001</v>
      </c>
      <c r="N8" s="104">
        <f>K8/H8*100</f>
        <v>104.6100782848883</v>
      </c>
    </row>
    <row r="9" spans="2:16" ht="15.75" x14ac:dyDescent="0.25">
      <c r="B9" s="116" t="s">
        <v>60</v>
      </c>
      <c r="C9" s="357" t="s">
        <v>248</v>
      </c>
      <c r="D9" s="114">
        <v>13</v>
      </c>
      <c r="E9" s="102">
        <v>24836464</v>
      </c>
      <c r="F9" s="103">
        <f>E9/E10*100</f>
        <v>95.927650675071092</v>
      </c>
      <c r="G9" s="114">
        <v>12</v>
      </c>
      <c r="H9" s="102">
        <v>26151188</v>
      </c>
      <c r="I9" s="103">
        <f>H9/H10*100</f>
        <v>96.146607982276592</v>
      </c>
      <c r="J9" s="114">
        <v>12</v>
      </c>
      <c r="K9" s="102">
        <v>26829049</v>
      </c>
      <c r="L9" s="103">
        <f>K9/K10*100</f>
        <v>96.07378742740228</v>
      </c>
      <c r="M9" s="104">
        <f t="shared" ref="M9:M10" si="0">H9/E9*100</f>
        <v>105.29352326482547</v>
      </c>
      <c r="N9" s="104">
        <f>K9/H9*100</f>
        <v>102.59208491790123</v>
      </c>
    </row>
    <row r="10" spans="2:16" ht="18.75" customHeight="1" x14ac:dyDescent="0.25">
      <c r="B10" s="400" t="s">
        <v>193</v>
      </c>
      <c r="C10" s="400"/>
      <c r="D10" s="97">
        <f t="shared" ref="D10:J10" si="1">SUM(D8:D9)</f>
        <v>14</v>
      </c>
      <c r="E10" s="105">
        <f t="shared" si="1"/>
        <v>25890829</v>
      </c>
      <c r="F10" s="106">
        <f t="shared" si="1"/>
        <v>100.00000000000001</v>
      </c>
      <c r="G10" s="97">
        <f t="shared" si="1"/>
        <v>13</v>
      </c>
      <c r="H10" s="105">
        <f t="shared" si="1"/>
        <v>27199283</v>
      </c>
      <c r="I10" s="106">
        <f t="shared" si="1"/>
        <v>100</v>
      </c>
      <c r="J10" s="97">
        <f t="shared" si="1"/>
        <v>13</v>
      </c>
      <c r="K10" s="105">
        <f>K8+K9</f>
        <v>27925462</v>
      </c>
      <c r="L10" s="106">
        <f>SUM(L8:L9)</f>
        <v>100</v>
      </c>
      <c r="M10" s="106">
        <f t="shared" si="0"/>
        <v>105.05373543659032</v>
      </c>
      <c r="N10" s="106">
        <f>K10/H10*100</f>
        <v>102.66984611322292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13"/>
  <sheetViews>
    <sheetView workbookViewId="0">
      <selection activeCell="C14" sqref="C14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6.5" thickBot="1" x14ac:dyDescent="0.3">
      <c r="B3" s="88"/>
      <c r="C3" s="89" t="s">
        <v>4</v>
      </c>
      <c r="D3" s="90"/>
      <c r="E3" s="90"/>
      <c r="F3" s="90"/>
      <c r="G3" s="90"/>
      <c r="H3" s="90"/>
      <c r="I3" s="90"/>
      <c r="J3" s="90"/>
      <c r="K3" s="90"/>
      <c r="L3" s="91" t="s">
        <v>194</v>
      </c>
    </row>
    <row r="4" spans="2:12" ht="24.95" customHeight="1" thickTop="1" x14ac:dyDescent="0.25">
      <c r="B4" s="402" t="s">
        <v>249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2:12" ht="15.75" x14ac:dyDescent="0.25">
      <c r="B5" s="398" t="s">
        <v>168</v>
      </c>
      <c r="C5" s="400" t="s">
        <v>250</v>
      </c>
      <c r="D5" s="400" t="s">
        <v>124</v>
      </c>
      <c r="E5" s="400"/>
      <c r="F5" s="400"/>
      <c r="G5" s="400" t="s">
        <v>131</v>
      </c>
      <c r="H5" s="400"/>
      <c r="I5" s="400"/>
      <c r="J5" s="400" t="s">
        <v>152</v>
      </c>
      <c r="K5" s="400"/>
      <c r="L5" s="400"/>
    </row>
    <row r="6" spans="2:12" ht="31.5" x14ac:dyDescent="0.25">
      <c r="B6" s="398"/>
      <c r="C6" s="400"/>
      <c r="D6" s="358" t="s">
        <v>198</v>
      </c>
      <c r="E6" s="358" t="s">
        <v>199</v>
      </c>
      <c r="F6" s="358" t="s">
        <v>208</v>
      </c>
      <c r="G6" s="358" t="s">
        <v>198</v>
      </c>
      <c r="H6" s="358" t="s">
        <v>199</v>
      </c>
      <c r="I6" s="358" t="s">
        <v>208</v>
      </c>
      <c r="J6" s="358" t="s">
        <v>198</v>
      </c>
      <c r="K6" s="358" t="s">
        <v>199</v>
      </c>
      <c r="L6" s="358" t="s">
        <v>208</v>
      </c>
    </row>
    <row r="7" spans="2:12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5.75" x14ac:dyDescent="0.25">
      <c r="B8" s="100" t="s">
        <v>59</v>
      </c>
      <c r="C8" s="101" t="s">
        <v>251</v>
      </c>
      <c r="D8" s="102">
        <v>11216540</v>
      </c>
      <c r="E8" s="103">
        <f>D8/D$12*100</f>
        <v>43.322444406859276</v>
      </c>
      <c r="F8" s="114">
        <v>2</v>
      </c>
      <c r="G8" s="102">
        <v>11614886</v>
      </c>
      <c r="H8" s="103">
        <f>G8/G$12*100</f>
        <v>42.702912426037116</v>
      </c>
      <c r="I8" s="114">
        <v>2</v>
      </c>
      <c r="J8" s="119">
        <v>11915260</v>
      </c>
      <c r="K8" s="103">
        <f>J8/J$12*100</f>
        <v>42.668085491298228</v>
      </c>
      <c r="L8" s="114">
        <v>2</v>
      </c>
    </row>
    <row r="9" spans="2:12" ht="15.75" x14ac:dyDescent="0.25">
      <c r="B9" s="100" t="s">
        <v>60</v>
      </c>
      <c r="C9" s="101" t="s">
        <v>252</v>
      </c>
      <c r="D9" s="102">
        <v>2496815</v>
      </c>
      <c r="E9" s="103">
        <f>D9/D$12*100</f>
        <v>9.643627092821168</v>
      </c>
      <c r="F9" s="114">
        <v>1</v>
      </c>
      <c r="G9" s="102">
        <v>7499085</v>
      </c>
      <c r="H9" s="103">
        <f>G9/G$12*100</f>
        <v>27.570892218004424</v>
      </c>
      <c r="I9" s="114">
        <v>3</v>
      </c>
      <c r="J9" s="102">
        <v>7615224</v>
      </c>
      <c r="K9" s="103">
        <f>J9/J$12*100</f>
        <v>27.269822787533471</v>
      </c>
      <c r="L9" s="114">
        <v>3</v>
      </c>
    </row>
    <row r="10" spans="2:12" ht="15.75" x14ac:dyDescent="0.25">
      <c r="B10" s="100" t="s">
        <v>61</v>
      </c>
      <c r="C10" s="101" t="s">
        <v>253</v>
      </c>
      <c r="D10" s="102">
        <v>10748335</v>
      </c>
      <c r="E10" s="103">
        <f>D10/D$12*100</f>
        <v>41.514062759442737</v>
      </c>
      <c r="F10" s="114">
        <v>8</v>
      </c>
      <c r="G10" s="102">
        <v>6406910</v>
      </c>
      <c r="H10" s="103">
        <f>G10/G$12*100</f>
        <v>23.555437104720738</v>
      </c>
      <c r="I10" s="114">
        <v>5</v>
      </c>
      <c r="J10" s="102">
        <v>6683394</v>
      </c>
      <c r="K10" s="103">
        <f>J10/J$12*100</f>
        <v>23.932975576196373</v>
      </c>
      <c r="L10" s="114">
        <v>5</v>
      </c>
    </row>
    <row r="11" spans="2:12" ht="15.75" x14ac:dyDescent="0.25">
      <c r="B11" s="100" t="s">
        <v>62</v>
      </c>
      <c r="C11" s="101" t="s">
        <v>254</v>
      </c>
      <c r="D11" s="102">
        <v>1429139</v>
      </c>
      <c r="E11" s="103">
        <f>D11/D$12*100</f>
        <v>5.5198657408768179</v>
      </c>
      <c r="F11" s="114">
        <v>3</v>
      </c>
      <c r="G11" s="102">
        <v>1678402</v>
      </c>
      <c r="H11" s="103">
        <f>G11/G$12*100</f>
        <v>6.1707582512377259</v>
      </c>
      <c r="I11" s="114">
        <v>3</v>
      </c>
      <c r="J11" s="102">
        <v>1711584</v>
      </c>
      <c r="K11" s="103">
        <f>J11/J$12*100</f>
        <v>6.1291161449719258</v>
      </c>
      <c r="L11" s="114">
        <v>3</v>
      </c>
    </row>
    <row r="12" spans="2:12" ht="20.100000000000001" customHeight="1" x14ac:dyDescent="0.25">
      <c r="B12" s="400" t="s">
        <v>193</v>
      </c>
      <c r="C12" s="400"/>
      <c r="D12" s="105">
        <f t="shared" ref="D12:L12" si="0">SUM(D8:D11)</f>
        <v>25890829</v>
      </c>
      <c r="E12" s="106">
        <f t="shared" si="0"/>
        <v>100.00000000000001</v>
      </c>
      <c r="F12" s="97">
        <f t="shared" si="0"/>
        <v>14</v>
      </c>
      <c r="G12" s="105">
        <f t="shared" si="0"/>
        <v>27199283</v>
      </c>
      <c r="H12" s="106">
        <f t="shared" si="0"/>
        <v>100.00000000000001</v>
      </c>
      <c r="I12" s="97">
        <f t="shared" si="0"/>
        <v>13</v>
      </c>
      <c r="J12" s="105">
        <f t="shared" si="0"/>
        <v>27925462</v>
      </c>
      <c r="K12" s="106">
        <f t="shared" si="0"/>
        <v>100</v>
      </c>
      <c r="L12" s="97">
        <f t="shared" si="0"/>
        <v>13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15"/>
  <sheetViews>
    <sheetView workbookViewId="0">
      <selection activeCell="C17" sqref="C17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8"/>
      <c r="C3" s="95" t="s">
        <v>5</v>
      </c>
      <c r="D3" s="90"/>
      <c r="E3" s="90"/>
      <c r="F3" s="90"/>
      <c r="G3" s="90"/>
      <c r="H3" s="90"/>
      <c r="I3" s="90"/>
      <c r="J3" s="90"/>
      <c r="K3" s="91" t="s">
        <v>194</v>
      </c>
    </row>
    <row r="4" spans="2:13" ht="24.95" customHeight="1" thickTop="1" x14ac:dyDescent="0.25">
      <c r="B4" s="402" t="s">
        <v>255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3" ht="15.75" x14ac:dyDescent="0.25">
      <c r="B5" s="398" t="s">
        <v>168</v>
      </c>
      <c r="C5" s="400" t="s">
        <v>227</v>
      </c>
      <c r="D5" s="400" t="s">
        <v>124</v>
      </c>
      <c r="E5" s="400"/>
      <c r="F5" s="409" t="s">
        <v>131</v>
      </c>
      <c r="G5" s="409"/>
      <c r="H5" s="400" t="s">
        <v>152</v>
      </c>
      <c r="I5" s="400"/>
      <c r="J5" s="400" t="s">
        <v>195</v>
      </c>
      <c r="K5" s="400"/>
    </row>
    <row r="6" spans="2:13" ht="15.75" x14ac:dyDescent="0.25">
      <c r="B6" s="398"/>
      <c r="C6" s="400"/>
      <c r="D6" s="353" t="s">
        <v>198</v>
      </c>
      <c r="E6" s="353" t="s">
        <v>199</v>
      </c>
      <c r="F6" s="353" t="s">
        <v>198</v>
      </c>
      <c r="G6" s="353" t="s">
        <v>199</v>
      </c>
      <c r="H6" s="353" t="s">
        <v>198</v>
      </c>
      <c r="I6" s="353" t="s">
        <v>199</v>
      </c>
      <c r="J6" s="97" t="s">
        <v>95</v>
      </c>
      <c r="K6" s="97" t="s">
        <v>96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 x14ac:dyDescent="0.25">
      <c r="B8" s="111" t="s">
        <v>59</v>
      </c>
      <c r="C8" s="354" t="s">
        <v>256</v>
      </c>
      <c r="D8" s="102">
        <v>1526329</v>
      </c>
      <c r="E8" s="103">
        <f>D8/D$13*100</f>
        <v>19.104810858706315</v>
      </c>
      <c r="F8" s="102">
        <v>1543794</v>
      </c>
      <c r="G8" s="103">
        <f>F8/F$13*100</f>
        <v>18.733904470064346</v>
      </c>
      <c r="H8" s="119">
        <v>1396192</v>
      </c>
      <c r="I8" s="113">
        <f>H8/H$13*100</f>
        <v>16.462390908916188</v>
      </c>
      <c r="J8" s="104">
        <f>F8/D8*100</f>
        <v>101.14424871701972</v>
      </c>
      <c r="K8" s="104">
        <f>H8/F8*100</f>
        <v>90.439009349693038</v>
      </c>
      <c r="M8" s="15"/>
    </row>
    <row r="9" spans="2:13" ht="18" customHeight="1" x14ac:dyDescent="0.25">
      <c r="B9" s="111" t="s">
        <v>60</v>
      </c>
      <c r="C9" s="354" t="s">
        <v>257</v>
      </c>
      <c r="D9" s="102">
        <v>5270323</v>
      </c>
      <c r="E9" s="103">
        <f t="shared" ref="E9:E12" si="0">D9/D$13*100</f>
        <v>65.967772399849338</v>
      </c>
      <c r="F9" s="102">
        <v>5365342</v>
      </c>
      <c r="G9" s="103">
        <f t="shared" ref="G9:G12" si="1">F9/F$13*100</f>
        <v>65.10830102800243</v>
      </c>
      <c r="H9" s="119">
        <v>4880305</v>
      </c>
      <c r="I9" s="113">
        <f>H9/H$13*100</f>
        <v>57.543295381106773</v>
      </c>
      <c r="J9" s="104">
        <f t="shared" ref="J9:J12" si="2">F9/D9*100</f>
        <v>101.80290657707316</v>
      </c>
      <c r="K9" s="104">
        <f t="shared" ref="K9:K13" si="3">H9/F9*100</f>
        <v>90.959812067898</v>
      </c>
      <c r="M9" s="15"/>
    </row>
    <row r="10" spans="2:13" ht="33" customHeight="1" x14ac:dyDescent="0.25">
      <c r="B10" s="111" t="s">
        <v>61</v>
      </c>
      <c r="C10" s="354" t="s">
        <v>258</v>
      </c>
      <c r="D10" s="102">
        <v>10345</v>
      </c>
      <c r="E10" s="103">
        <f t="shared" si="0"/>
        <v>0.12948667576473805</v>
      </c>
      <c r="F10" s="102">
        <v>7662</v>
      </c>
      <c r="G10" s="103">
        <f t="shared" si="1"/>
        <v>9.2978192718479943E-2</v>
      </c>
      <c r="H10" s="119">
        <v>6099</v>
      </c>
      <c r="I10" s="113">
        <f>H10/H$13*100</f>
        <v>7.191283301543043E-2</v>
      </c>
      <c r="J10" s="104">
        <f t="shared" si="2"/>
        <v>74.064765587240217</v>
      </c>
      <c r="K10" s="104">
        <f t="shared" si="3"/>
        <v>79.600626468285043</v>
      </c>
      <c r="M10" s="15"/>
    </row>
    <row r="11" spans="2:13" ht="27" customHeight="1" x14ac:dyDescent="0.25">
      <c r="B11" s="111" t="s">
        <v>62</v>
      </c>
      <c r="C11" s="354" t="s">
        <v>259</v>
      </c>
      <c r="D11" s="102">
        <v>1182240</v>
      </c>
      <c r="E11" s="103">
        <f t="shared" si="0"/>
        <v>14.797905032006179</v>
      </c>
      <c r="F11" s="102">
        <v>1323842</v>
      </c>
      <c r="G11" s="103">
        <f t="shared" si="1"/>
        <v>16.064792039261018</v>
      </c>
      <c r="H11" s="119">
        <v>2198503</v>
      </c>
      <c r="I11" s="113">
        <f>H11/H$13*100</f>
        <v>25.922377295117698</v>
      </c>
      <c r="J11" s="104">
        <f t="shared" si="2"/>
        <v>111.97743267018541</v>
      </c>
      <c r="K11" s="104">
        <f t="shared" si="3"/>
        <v>166.06989353714417</v>
      </c>
      <c r="M11" s="15"/>
    </row>
    <row r="12" spans="2:13" ht="21" customHeight="1" x14ac:dyDescent="0.25">
      <c r="B12" s="111" t="s">
        <v>63</v>
      </c>
      <c r="C12" s="354" t="s">
        <v>260</v>
      </c>
      <c r="D12" s="102">
        <v>2</v>
      </c>
      <c r="E12" s="103">
        <f t="shared" si="0"/>
        <v>2.503367341995902E-5</v>
      </c>
      <c r="F12" s="102">
        <v>2</v>
      </c>
      <c r="G12" s="103">
        <f t="shared" si="1"/>
        <v>2.4269953724479234E-5</v>
      </c>
      <c r="H12" s="119">
        <v>2</v>
      </c>
      <c r="I12" s="113">
        <f>H12/H$13*100</f>
        <v>2.35818439138975E-5</v>
      </c>
      <c r="J12" s="104">
        <f t="shared" si="2"/>
        <v>100</v>
      </c>
      <c r="K12" s="104">
        <f t="shared" si="3"/>
        <v>100</v>
      </c>
      <c r="M12" s="15"/>
    </row>
    <row r="13" spans="2:13" ht="19.5" customHeight="1" x14ac:dyDescent="0.25">
      <c r="B13" s="400" t="s">
        <v>193</v>
      </c>
      <c r="C13" s="400"/>
      <c r="D13" s="105">
        <f t="shared" ref="D13:I13" si="4">SUM(D8:D12)</f>
        <v>7989239</v>
      </c>
      <c r="E13" s="106">
        <f t="shared" si="4"/>
        <v>100</v>
      </c>
      <c r="F13" s="105">
        <f t="shared" si="4"/>
        <v>8240642</v>
      </c>
      <c r="G13" s="106">
        <f t="shared" si="4"/>
        <v>100</v>
      </c>
      <c r="H13" s="120">
        <f t="shared" si="4"/>
        <v>8481101</v>
      </c>
      <c r="I13" s="121">
        <f t="shared" si="4"/>
        <v>100.00000000000001</v>
      </c>
      <c r="J13" s="106">
        <f>F13/D13*100</f>
        <v>103.14677029939898</v>
      </c>
      <c r="K13" s="106">
        <f t="shared" si="3"/>
        <v>102.91796440131729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Q18"/>
  <sheetViews>
    <sheetView workbookViewId="0">
      <selection activeCell="B16" sqref="B16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8"/>
      <c r="C3" s="89" t="s">
        <v>7</v>
      </c>
      <c r="D3" s="90"/>
      <c r="E3" s="90"/>
      <c r="F3" s="90"/>
      <c r="G3" s="90"/>
      <c r="H3" s="90"/>
      <c r="I3" s="90"/>
      <c r="J3" s="90"/>
      <c r="K3" s="91" t="s">
        <v>194</v>
      </c>
    </row>
    <row r="4" spans="2:17" ht="24.95" customHeight="1" thickTop="1" x14ac:dyDescent="0.25">
      <c r="B4" s="402" t="s">
        <v>262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7" ht="15.75" x14ac:dyDescent="0.25">
      <c r="B5" s="398" t="s">
        <v>168</v>
      </c>
      <c r="C5" s="400" t="s">
        <v>261</v>
      </c>
      <c r="D5" s="400" t="s">
        <v>124</v>
      </c>
      <c r="E5" s="400"/>
      <c r="F5" s="400" t="s">
        <v>131</v>
      </c>
      <c r="G5" s="400"/>
      <c r="H5" s="400" t="s">
        <v>152</v>
      </c>
      <c r="I5" s="400"/>
      <c r="J5" s="400" t="s">
        <v>195</v>
      </c>
      <c r="K5" s="400"/>
    </row>
    <row r="6" spans="2:17" ht="15.75" x14ac:dyDescent="0.25">
      <c r="B6" s="398"/>
      <c r="C6" s="400"/>
      <c r="D6" s="411" t="s">
        <v>198</v>
      </c>
      <c r="E6" s="353" t="s">
        <v>199</v>
      </c>
      <c r="F6" s="411" t="s">
        <v>198</v>
      </c>
      <c r="G6" s="353" t="s">
        <v>199</v>
      </c>
      <c r="H6" s="411" t="s">
        <v>198</v>
      </c>
      <c r="I6" s="353" t="s">
        <v>199</v>
      </c>
      <c r="J6" s="410" t="s">
        <v>95</v>
      </c>
      <c r="K6" s="410" t="s">
        <v>96</v>
      </c>
    </row>
    <row r="7" spans="2:17" ht="15.75" hidden="1" customHeight="1" x14ac:dyDescent="0.25">
      <c r="B7" s="122"/>
      <c r="C7" s="400"/>
      <c r="D7" s="411"/>
      <c r="E7" s="353" t="s">
        <v>6</v>
      </c>
      <c r="F7" s="411"/>
      <c r="G7" s="353" t="s">
        <v>6</v>
      </c>
      <c r="H7" s="411"/>
      <c r="I7" s="353" t="s">
        <v>6</v>
      </c>
      <c r="J7" s="410"/>
      <c r="K7" s="410"/>
    </row>
    <row r="8" spans="2:17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.1" customHeight="1" x14ac:dyDescent="0.25">
      <c r="B9" s="100" t="s">
        <v>59</v>
      </c>
      <c r="C9" s="359" t="s">
        <v>263</v>
      </c>
      <c r="D9" s="102">
        <v>7374</v>
      </c>
      <c r="E9" s="103">
        <f>D9/D$14*100</f>
        <v>0.37507477080459489</v>
      </c>
      <c r="F9" s="102">
        <v>18113</v>
      </c>
      <c r="G9" s="103">
        <f>F9/F$14*100</f>
        <v>0.89278320840053149</v>
      </c>
      <c r="H9" s="102">
        <v>30219</v>
      </c>
      <c r="I9" s="103">
        <f>H9/H$14*100</f>
        <v>1.5018823850999592</v>
      </c>
      <c r="J9" s="104">
        <f>F9/D9*100</f>
        <v>245.63330621101164</v>
      </c>
      <c r="K9" s="104">
        <f>H9/F9*100</f>
        <v>166.83597416220394</v>
      </c>
      <c r="M9" s="15"/>
      <c r="O9" s="15"/>
      <c r="Q9" s="15"/>
    </row>
    <row r="10" spans="2:17" ht="23.1" customHeight="1" x14ac:dyDescent="0.25">
      <c r="B10" s="100" t="s">
        <v>60</v>
      </c>
      <c r="C10" s="359" t="s">
        <v>264</v>
      </c>
      <c r="D10" s="102">
        <f>SUM(D11:D13)</f>
        <v>1958634</v>
      </c>
      <c r="E10" s="103">
        <f t="shared" ref="E10:E13" si="0">D10/D$14*100</f>
        <v>99.624925229195398</v>
      </c>
      <c r="F10" s="102">
        <f>SUM(F11:F13)</f>
        <v>2010711</v>
      </c>
      <c r="G10" s="103">
        <f t="shared" ref="G10:G13" si="1">F10/F$14*100</f>
        <v>99.10721679159947</v>
      </c>
      <c r="H10" s="102">
        <f>SUM(H11:H13)</f>
        <v>1981856</v>
      </c>
      <c r="I10" s="103">
        <f t="shared" ref="I10:I13" si="2">H10/H$14*100</f>
        <v>98.498117614900039</v>
      </c>
      <c r="J10" s="104">
        <f t="shared" ref="J10:J13" si="3">F10/D10*100</f>
        <v>102.65884284659614</v>
      </c>
      <c r="K10" s="104">
        <f t="shared" ref="K10:K14" si="4">H10/F10*100</f>
        <v>98.564935487994049</v>
      </c>
      <c r="M10" s="15"/>
      <c r="O10" s="15"/>
      <c r="Q10" s="15"/>
    </row>
    <row r="11" spans="2:17" ht="29.25" customHeight="1" x14ac:dyDescent="0.25">
      <c r="B11" s="100" t="s">
        <v>78</v>
      </c>
      <c r="C11" s="359" t="s">
        <v>265</v>
      </c>
      <c r="D11" s="102">
        <v>1014120</v>
      </c>
      <c r="E11" s="103">
        <f t="shared" si="0"/>
        <v>51.582699561751532</v>
      </c>
      <c r="F11" s="102">
        <v>1045523</v>
      </c>
      <c r="G11" s="103">
        <f t="shared" si="1"/>
        <v>51.533449919756471</v>
      </c>
      <c r="H11" s="102">
        <v>994504</v>
      </c>
      <c r="I11" s="103">
        <f t="shared" si="2"/>
        <v>49.426785780848128</v>
      </c>
      <c r="J11" s="104">
        <f t="shared" si="3"/>
        <v>103.09657634205026</v>
      </c>
      <c r="K11" s="104">
        <f t="shared" si="4"/>
        <v>95.120241257246377</v>
      </c>
      <c r="M11" s="15"/>
      <c r="O11" s="15"/>
      <c r="Q11" s="15"/>
    </row>
    <row r="12" spans="2:17" ht="30" customHeight="1" x14ac:dyDescent="0.25">
      <c r="B12" s="100" t="s">
        <v>79</v>
      </c>
      <c r="C12" s="359" t="s">
        <v>266</v>
      </c>
      <c r="D12" s="102">
        <v>756726</v>
      </c>
      <c r="E12" s="103">
        <f t="shared" si="0"/>
        <v>38.490484270664211</v>
      </c>
      <c r="F12" s="102">
        <v>790617</v>
      </c>
      <c r="G12" s="103">
        <f t="shared" si="1"/>
        <v>38.969225521780103</v>
      </c>
      <c r="H12" s="102">
        <v>821644</v>
      </c>
      <c r="I12" s="103">
        <f t="shared" si="2"/>
        <v>40.835654734540213</v>
      </c>
      <c r="J12" s="104">
        <f t="shared" si="3"/>
        <v>104.47863559597531</v>
      </c>
      <c r="K12" s="104">
        <f t="shared" si="4"/>
        <v>103.92440334574135</v>
      </c>
      <c r="M12" s="15"/>
      <c r="O12" s="15"/>
      <c r="Q12" s="15"/>
    </row>
    <row r="13" spans="2:17" ht="24.75" customHeight="1" x14ac:dyDescent="0.25">
      <c r="B13" s="100" t="s">
        <v>80</v>
      </c>
      <c r="C13" s="360" t="s">
        <v>267</v>
      </c>
      <c r="D13" s="102">
        <v>187788</v>
      </c>
      <c r="E13" s="103">
        <f t="shared" si="0"/>
        <v>9.5517413967796667</v>
      </c>
      <c r="F13" s="102">
        <v>174571</v>
      </c>
      <c r="G13" s="103">
        <f t="shared" si="1"/>
        <v>8.6045413500628936</v>
      </c>
      <c r="H13" s="102">
        <v>165708</v>
      </c>
      <c r="I13" s="103">
        <f t="shared" si="2"/>
        <v>8.2356770995116992</v>
      </c>
      <c r="J13" s="104">
        <f t="shared" si="3"/>
        <v>92.961744094404324</v>
      </c>
      <c r="K13" s="104">
        <f t="shared" si="4"/>
        <v>94.922982625980254</v>
      </c>
      <c r="M13" s="15"/>
      <c r="O13" s="15"/>
      <c r="Q13" s="15"/>
    </row>
    <row r="14" spans="2:17" ht="21" customHeight="1" x14ac:dyDescent="0.25">
      <c r="B14" s="400" t="s">
        <v>193</v>
      </c>
      <c r="C14" s="400"/>
      <c r="D14" s="105">
        <f t="shared" ref="D14:I14" si="5">D9+D10</f>
        <v>1966008</v>
      </c>
      <c r="E14" s="97">
        <f t="shared" si="5"/>
        <v>99.999999999999986</v>
      </c>
      <c r="F14" s="105">
        <f t="shared" si="5"/>
        <v>2028824</v>
      </c>
      <c r="G14" s="97">
        <f t="shared" si="5"/>
        <v>100</v>
      </c>
      <c r="H14" s="105">
        <f t="shared" si="5"/>
        <v>2012075</v>
      </c>
      <c r="I14" s="97">
        <f t="shared" si="5"/>
        <v>100</v>
      </c>
      <c r="J14" s="106">
        <f>F14/D14*100</f>
        <v>103.19510398736934</v>
      </c>
      <c r="K14" s="106">
        <f t="shared" si="4"/>
        <v>99.174447857478029</v>
      </c>
      <c r="L14" s="15"/>
      <c r="M14" s="15"/>
      <c r="O14" s="15"/>
      <c r="Q14" s="15"/>
    </row>
    <row r="15" spans="2:17" ht="12.75" customHeight="1" x14ac:dyDescent="0.25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7" ht="15.75" x14ac:dyDescent="0.25">
      <c r="B16" s="76" t="s">
        <v>268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x14ac:dyDescent="0.25"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286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M14"/>
  <sheetViews>
    <sheetView workbookViewId="0">
      <selection activeCell="F23" sqref="F23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2"/>
    </row>
    <row r="3" spans="2:13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26" t="s">
        <v>194</v>
      </c>
    </row>
    <row r="4" spans="2:13" ht="24.95" customHeight="1" thickTop="1" x14ac:dyDescent="0.25">
      <c r="B4" s="402" t="s">
        <v>269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3" ht="15.75" x14ac:dyDescent="0.25">
      <c r="B5" s="398" t="s">
        <v>168</v>
      </c>
      <c r="C5" s="400" t="s">
        <v>261</v>
      </c>
      <c r="D5" s="400" t="s">
        <v>124</v>
      </c>
      <c r="E5" s="400"/>
      <c r="F5" s="400" t="s">
        <v>131</v>
      </c>
      <c r="G5" s="400"/>
      <c r="H5" s="400" t="s">
        <v>152</v>
      </c>
      <c r="I5" s="400"/>
      <c r="J5" s="400" t="s">
        <v>195</v>
      </c>
      <c r="K5" s="400"/>
    </row>
    <row r="6" spans="2:13" ht="15.75" x14ac:dyDescent="0.25">
      <c r="B6" s="398"/>
      <c r="C6" s="400"/>
      <c r="D6" s="411" t="s">
        <v>198</v>
      </c>
      <c r="E6" s="353" t="s">
        <v>199</v>
      </c>
      <c r="F6" s="411" t="s">
        <v>198</v>
      </c>
      <c r="G6" s="353" t="s">
        <v>199</v>
      </c>
      <c r="H6" s="411" t="s">
        <v>198</v>
      </c>
      <c r="I6" s="353" t="s">
        <v>199</v>
      </c>
      <c r="J6" s="125" t="s">
        <v>95</v>
      </c>
      <c r="K6" s="125" t="s">
        <v>96</v>
      </c>
    </row>
    <row r="7" spans="2:13" s="42" customFormat="1" ht="15.75" x14ac:dyDescent="0.2">
      <c r="B7" s="98">
        <v>1</v>
      </c>
      <c r="C7" s="99">
        <v>2</v>
      </c>
      <c r="D7" s="411"/>
      <c r="E7" s="353"/>
      <c r="F7" s="411"/>
      <c r="G7" s="353"/>
      <c r="H7" s="411"/>
      <c r="I7" s="353"/>
      <c r="J7" s="99">
        <v>9</v>
      </c>
      <c r="K7" s="99">
        <v>10</v>
      </c>
    </row>
    <row r="8" spans="2:13" ht="15.75" x14ac:dyDescent="0.25">
      <c r="B8" s="111" t="s">
        <v>59</v>
      </c>
      <c r="C8" s="354" t="s">
        <v>270</v>
      </c>
      <c r="D8" s="102">
        <f>D9+D10</f>
        <v>625252</v>
      </c>
      <c r="E8" s="103">
        <f t="shared" ref="E8:I8" si="0">E9+E10</f>
        <v>64.369581622221517</v>
      </c>
      <c r="F8" s="102">
        <f>F9+F10</f>
        <v>587897</v>
      </c>
      <c r="G8" s="103">
        <f t="shared" si="0"/>
        <v>60.740000681894969</v>
      </c>
      <c r="H8" s="102">
        <f>H9+H10</f>
        <v>689659</v>
      </c>
      <c r="I8" s="103">
        <f t="shared" si="0"/>
        <v>69.386172044070946</v>
      </c>
      <c r="J8" s="104">
        <f>F8/D8*100</f>
        <v>94.025608874501799</v>
      </c>
      <c r="K8" s="104">
        <f>H8/F8*100</f>
        <v>117.30949469039645</v>
      </c>
    </row>
    <row r="9" spans="2:13" ht="15.75" x14ac:dyDescent="0.25">
      <c r="B9" s="111" t="s">
        <v>12</v>
      </c>
      <c r="C9" s="354" t="s">
        <v>271</v>
      </c>
      <c r="D9" s="102">
        <v>34986</v>
      </c>
      <c r="E9" s="103">
        <f t="shared" ref="E9:E13" si="1">D9/D$14*100</f>
        <v>3.6018024454700539</v>
      </c>
      <c r="F9" s="102">
        <v>29988</v>
      </c>
      <c r="G9" s="103">
        <f t="shared" ref="G9:G13" si="2">F9/F$14*100</f>
        <v>3.0982827611786865</v>
      </c>
      <c r="H9" s="102">
        <v>69654</v>
      </c>
      <c r="I9" s="103">
        <f t="shared" ref="I9:I13" si="3">H9/H$14*100</f>
        <v>7.0078465264104679</v>
      </c>
      <c r="J9" s="104">
        <f t="shared" ref="J9:J13" si="4">F9/D9*100</f>
        <v>85.714285714285708</v>
      </c>
      <c r="K9" s="104">
        <f t="shared" ref="K9:K14" si="5">H9/F9*100</f>
        <v>232.27290916366545</v>
      </c>
    </row>
    <row r="10" spans="2:13" ht="15.75" x14ac:dyDescent="0.25">
      <c r="B10" s="111" t="s">
        <v>29</v>
      </c>
      <c r="C10" s="354" t="s">
        <v>272</v>
      </c>
      <c r="D10" s="102">
        <v>590266</v>
      </c>
      <c r="E10" s="103">
        <f t="shared" si="1"/>
        <v>60.767779176751461</v>
      </c>
      <c r="F10" s="102">
        <v>557909</v>
      </c>
      <c r="G10" s="103">
        <f t="shared" si="2"/>
        <v>57.641717920716282</v>
      </c>
      <c r="H10" s="102">
        <v>620005</v>
      </c>
      <c r="I10" s="103">
        <f t="shared" si="3"/>
        <v>62.378325517660471</v>
      </c>
      <c r="J10" s="104">
        <f t="shared" si="4"/>
        <v>94.518234152060259</v>
      </c>
      <c r="K10" s="104">
        <f t="shared" si="5"/>
        <v>111.1301305410022</v>
      </c>
    </row>
    <row r="11" spans="2:13" ht="15.75" x14ac:dyDescent="0.25">
      <c r="B11" s="111" t="s">
        <v>60</v>
      </c>
      <c r="C11" s="354" t="s">
        <v>273</v>
      </c>
      <c r="D11" s="102">
        <f>D12+D13</f>
        <v>346095</v>
      </c>
      <c r="E11" s="103">
        <f t="shared" ref="E11:I11" si="6">E12+E13</f>
        <v>35.63041837777849</v>
      </c>
      <c r="F11" s="102">
        <f>F12+F13</f>
        <v>379994</v>
      </c>
      <c r="G11" s="103">
        <f t="shared" si="6"/>
        <v>39.259999318105038</v>
      </c>
      <c r="H11" s="102">
        <f>H12+H13</f>
        <v>304284</v>
      </c>
      <c r="I11" s="103">
        <f t="shared" si="6"/>
        <v>30.613827955929064</v>
      </c>
      <c r="J11" s="104">
        <f t="shared" si="4"/>
        <v>109.79470954506712</v>
      </c>
      <c r="K11" s="104">
        <f t="shared" si="5"/>
        <v>80.076001200018936</v>
      </c>
    </row>
    <row r="12" spans="2:13" ht="15.75" x14ac:dyDescent="0.25">
      <c r="B12" s="111" t="s">
        <v>78</v>
      </c>
      <c r="C12" s="354" t="s">
        <v>271</v>
      </c>
      <c r="D12" s="102">
        <v>0</v>
      </c>
      <c r="E12" s="103">
        <f t="shared" si="1"/>
        <v>0</v>
      </c>
      <c r="F12" s="102">
        <v>27437</v>
      </c>
      <c r="G12" s="103">
        <f t="shared" si="2"/>
        <v>2.8347200252921043</v>
      </c>
      <c r="H12" s="102">
        <v>35686</v>
      </c>
      <c r="I12" s="103">
        <f t="shared" si="3"/>
        <v>3.5903467301444851</v>
      </c>
      <c r="J12" s="104" t="s">
        <v>23</v>
      </c>
      <c r="K12" s="104">
        <f t="shared" si="5"/>
        <v>130.065240368845</v>
      </c>
    </row>
    <row r="13" spans="2:13" ht="15.75" x14ac:dyDescent="0.25">
      <c r="B13" s="111" t="s">
        <v>79</v>
      </c>
      <c r="C13" s="354" t="s">
        <v>274</v>
      </c>
      <c r="D13" s="102">
        <v>346095</v>
      </c>
      <c r="E13" s="103">
        <f t="shared" si="1"/>
        <v>35.63041837777849</v>
      </c>
      <c r="F13" s="102">
        <v>352557</v>
      </c>
      <c r="G13" s="103">
        <f t="shared" si="2"/>
        <v>36.425279292812931</v>
      </c>
      <c r="H13" s="102">
        <v>268598</v>
      </c>
      <c r="I13" s="103">
        <f t="shared" si="3"/>
        <v>27.023481225784579</v>
      </c>
      <c r="J13" s="104">
        <f t="shared" si="4"/>
        <v>101.86711740995969</v>
      </c>
      <c r="K13" s="104">
        <f t="shared" si="5"/>
        <v>76.185694795451525</v>
      </c>
    </row>
    <row r="14" spans="2:13" ht="15.75" x14ac:dyDescent="0.25">
      <c r="B14" s="400" t="s">
        <v>193</v>
      </c>
      <c r="C14" s="400"/>
      <c r="D14" s="105">
        <f t="shared" ref="D14:I14" si="7">D8+D11</f>
        <v>971347</v>
      </c>
      <c r="E14" s="97">
        <f t="shared" si="7"/>
        <v>100</v>
      </c>
      <c r="F14" s="105">
        <f t="shared" si="7"/>
        <v>967891</v>
      </c>
      <c r="G14" s="97">
        <f t="shared" si="7"/>
        <v>100</v>
      </c>
      <c r="H14" s="105">
        <f>H8+H11</f>
        <v>993943</v>
      </c>
      <c r="I14" s="97">
        <f t="shared" si="7"/>
        <v>100.00000000000001</v>
      </c>
      <c r="J14" s="106">
        <f>F14/D14*100</f>
        <v>99.644205417837298</v>
      </c>
      <c r="K14" s="106">
        <f t="shared" si="5"/>
        <v>102.69162539996756</v>
      </c>
    </row>
  </sheetData>
  <mergeCells count="11">
    <mergeCell ref="B4:K4"/>
    <mergeCell ref="B5:B6"/>
    <mergeCell ref="B14:C14"/>
    <mergeCell ref="D5:E5"/>
    <mergeCell ref="F5:G5"/>
    <mergeCell ref="H5:I5"/>
    <mergeCell ref="J5:K5"/>
    <mergeCell ref="C5:C6"/>
    <mergeCell ref="D6:D7"/>
    <mergeCell ref="F6:F7"/>
    <mergeCell ref="H6:H7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Q17"/>
  <sheetViews>
    <sheetView workbookViewId="0">
      <selection activeCell="C18" sqref="C18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2"/>
    </row>
    <row r="3" spans="2:17" ht="16.5" thickBot="1" x14ac:dyDescent="0.3">
      <c r="B3" s="60"/>
      <c r="C3" s="127" t="s">
        <v>8</v>
      </c>
      <c r="D3" s="81"/>
      <c r="E3" s="81"/>
      <c r="F3" s="81"/>
      <c r="G3" s="81"/>
      <c r="H3" s="81"/>
      <c r="I3" s="81"/>
      <c r="J3" s="81"/>
      <c r="K3" s="84" t="s">
        <v>194</v>
      </c>
    </row>
    <row r="4" spans="2:17" ht="24.95" customHeight="1" thickTop="1" x14ac:dyDescent="0.25">
      <c r="B4" s="402" t="s">
        <v>276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7" ht="15.75" x14ac:dyDescent="0.25">
      <c r="B5" s="398" t="s">
        <v>168</v>
      </c>
      <c r="C5" s="400" t="s">
        <v>275</v>
      </c>
      <c r="D5" s="400" t="s">
        <v>124</v>
      </c>
      <c r="E5" s="400"/>
      <c r="F5" s="400" t="s">
        <v>131</v>
      </c>
      <c r="G5" s="400"/>
      <c r="H5" s="400" t="s">
        <v>152</v>
      </c>
      <c r="I5" s="400"/>
      <c r="J5" s="400" t="s">
        <v>195</v>
      </c>
      <c r="K5" s="400"/>
    </row>
    <row r="6" spans="2:17" ht="15.75" x14ac:dyDescent="0.25">
      <c r="B6" s="398"/>
      <c r="C6" s="400"/>
      <c r="D6" s="411" t="s">
        <v>198</v>
      </c>
      <c r="E6" s="353" t="s">
        <v>199</v>
      </c>
      <c r="F6" s="411" t="s">
        <v>198</v>
      </c>
      <c r="G6" s="353" t="s">
        <v>199</v>
      </c>
      <c r="H6" s="411" t="s">
        <v>198</v>
      </c>
      <c r="I6" s="353" t="s">
        <v>199</v>
      </c>
      <c r="J6" s="97" t="s">
        <v>95</v>
      </c>
      <c r="K6" s="97" t="s">
        <v>96</v>
      </c>
    </row>
    <row r="7" spans="2:17" ht="15.75" x14ac:dyDescent="0.25">
      <c r="B7" s="118">
        <v>1</v>
      </c>
      <c r="C7" s="99">
        <v>2</v>
      </c>
      <c r="D7" s="411"/>
      <c r="E7" s="353"/>
      <c r="F7" s="411"/>
      <c r="G7" s="353"/>
      <c r="H7" s="411"/>
      <c r="I7" s="353"/>
      <c r="J7" s="99">
        <v>9</v>
      </c>
      <c r="K7" s="99">
        <v>10</v>
      </c>
    </row>
    <row r="8" spans="2:17" ht="15.75" x14ac:dyDescent="0.25">
      <c r="B8" s="111" t="s">
        <v>59</v>
      </c>
      <c r="C8" s="359" t="s">
        <v>277</v>
      </c>
      <c r="D8" s="102">
        <v>2600382</v>
      </c>
      <c r="E8" s="103">
        <f>D8/D$15*100</f>
        <v>12.274665526738035</v>
      </c>
      <c r="F8" s="102">
        <v>3227149</v>
      </c>
      <c r="G8" s="103">
        <f>F8/F$15*100</f>
        <v>14.378934670386274</v>
      </c>
      <c r="H8" s="119">
        <v>3355821</v>
      </c>
      <c r="I8" s="103">
        <f>H8/H$15*100</f>
        <v>14.535341714181563</v>
      </c>
      <c r="J8" s="104">
        <f t="shared" ref="J8:J15" si="0">F8/D8*100</f>
        <v>124.10288180736522</v>
      </c>
      <c r="K8" s="104">
        <f>H8/F8*100</f>
        <v>103.98717257864449</v>
      </c>
      <c r="M8" s="15"/>
      <c r="O8" s="26"/>
      <c r="Q8" s="15"/>
    </row>
    <row r="9" spans="2:17" ht="20.45" customHeight="1" x14ac:dyDescent="0.25">
      <c r="B9" s="111" t="s">
        <v>60</v>
      </c>
      <c r="C9" s="359" t="s">
        <v>278</v>
      </c>
      <c r="D9" s="102">
        <v>1618685</v>
      </c>
      <c r="E9" s="103">
        <f t="shared" ref="E9:E14" si="1">D9/D$15*100</f>
        <v>7.640730080483543</v>
      </c>
      <c r="F9" s="102">
        <v>1723548</v>
      </c>
      <c r="G9" s="103">
        <f t="shared" ref="G9:G14" si="2">F9/F$15*100</f>
        <v>7.6794669515646534</v>
      </c>
      <c r="H9" s="119">
        <v>1712197</v>
      </c>
      <c r="I9" s="103">
        <f t="shared" ref="I9:I14" si="3">H9/H$15*100</f>
        <v>7.4161787762209403</v>
      </c>
      <c r="J9" s="104">
        <f t="shared" si="0"/>
        <v>106.47828329786215</v>
      </c>
      <c r="K9" s="104">
        <f t="shared" ref="K9:K15" si="4">H9/F9*100</f>
        <v>99.341416659124079</v>
      </c>
      <c r="M9" s="15"/>
      <c r="O9" s="26"/>
      <c r="Q9" s="15"/>
    </row>
    <row r="10" spans="2:17" ht="31.5" x14ac:dyDescent="0.25">
      <c r="B10" s="111" t="s">
        <v>61</v>
      </c>
      <c r="C10" s="354" t="s">
        <v>279</v>
      </c>
      <c r="D10" s="102">
        <v>4393701</v>
      </c>
      <c r="E10" s="103">
        <f t="shared" si="1"/>
        <v>20.739726009291878</v>
      </c>
      <c r="F10" s="102">
        <v>4997582</v>
      </c>
      <c r="G10" s="103">
        <f t="shared" si="2"/>
        <v>22.267303148351182</v>
      </c>
      <c r="H10" s="119">
        <v>5168257</v>
      </c>
      <c r="I10" s="103">
        <f t="shared" si="3"/>
        <v>22.385693862011969</v>
      </c>
      <c r="J10" s="104">
        <f t="shared" si="0"/>
        <v>113.74424431703478</v>
      </c>
      <c r="K10" s="104">
        <f t="shared" si="4"/>
        <v>103.41515156729795</v>
      </c>
      <c r="M10" s="15"/>
      <c r="O10" s="26"/>
      <c r="Q10" s="15"/>
    </row>
    <row r="11" spans="2:17" ht="15.75" x14ac:dyDescent="0.25">
      <c r="B11" s="111" t="s">
        <v>62</v>
      </c>
      <c r="C11" s="359" t="s">
        <v>280</v>
      </c>
      <c r="D11" s="102">
        <v>348047</v>
      </c>
      <c r="E11" s="103">
        <f t="shared" si="1"/>
        <v>1.6428972791630587</v>
      </c>
      <c r="F11" s="102">
        <v>362688</v>
      </c>
      <c r="G11" s="103">
        <f t="shared" si="2"/>
        <v>1.615998225595737</v>
      </c>
      <c r="H11" s="119">
        <v>129556</v>
      </c>
      <c r="I11" s="103">
        <f t="shared" si="3"/>
        <v>0.5611564893129003</v>
      </c>
      <c r="J11" s="104">
        <f t="shared" si="0"/>
        <v>104.20661577315707</v>
      </c>
      <c r="K11" s="104">
        <f t="shared" si="4"/>
        <v>35.721060525851421</v>
      </c>
      <c r="M11" s="15"/>
      <c r="O11" s="26"/>
      <c r="Q11" s="15"/>
    </row>
    <row r="12" spans="2:17" ht="33.75" customHeight="1" x14ac:dyDescent="0.25">
      <c r="B12" s="111" t="s">
        <v>63</v>
      </c>
      <c r="C12" s="354" t="s">
        <v>281</v>
      </c>
      <c r="D12" s="102">
        <v>829534</v>
      </c>
      <c r="E12" s="103">
        <f t="shared" si="1"/>
        <v>3.9156756172966545</v>
      </c>
      <c r="F12" s="102">
        <v>829765</v>
      </c>
      <c r="G12" s="103">
        <f t="shared" si="2"/>
        <v>3.6971136835556919</v>
      </c>
      <c r="H12" s="119">
        <v>789156</v>
      </c>
      <c r="I12" s="103">
        <f t="shared" si="3"/>
        <v>3.4181358677345024</v>
      </c>
      <c r="J12" s="104">
        <f t="shared" si="0"/>
        <v>100.0278469598594</v>
      </c>
      <c r="K12" s="104">
        <f t="shared" si="4"/>
        <v>95.105963736720639</v>
      </c>
      <c r="M12" s="15"/>
      <c r="O12" s="26"/>
      <c r="Q12" s="15"/>
    </row>
    <row r="13" spans="2:17" ht="15.75" x14ac:dyDescent="0.25">
      <c r="B13" s="111" t="s">
        <v>64</v>
      </c>
      <c r="C13" s="359" t="s">
        <v>282</v>
      </c>
      <c r="D13" s="102">
        <v>10832483</v>
      </c>
      <c r="E13" s="103">
        <f t="shared" si="1"/>
        <v>51.132912644786735</v>
      </c>
      <c r="F13" s="102">
        <v>10742142</v>
      </c>
      <c r="G13" s="103">
        <f t="shared" si="2"/>
        <v>47.862852951014204</v>
      </c>
      <c r="H13" s="119">
        <v>11341036</v>
      </c>
      <c r="I13" s="103">
        <f t="shared" si="3"/>
        <v>49.122355945932398</v>
      </c>
      <c r="J13" s="104">
        <f t="shared" si="0"/>
        <v>99.166017615721159</v>
      </c>
      <c r="K13" s="104">
        <f t="shared" si="4"/>
        <v>105.57518230535399</v>
      </c>
      <c r="M13" s="15"/>
      <c r="O13" s="26"/>
      <c r="Q13" s="15"/>
    </row>
    <row r="14" spans="2:17" ht="15.75" x14ac:dyDescent="0.25">
      <c r="B14" s="111" t="s">
        <v>65</v>
      </c>
      <c r="C14" s="359" t="s">
        <v>283</v>
      </c>
      <c r="D14" s="102">
        <v>562120</v>
      </c>
      <c r="E14" s="103">
        <f t="shared" si="1"/>
        <v>2.6533928422400956</v>
      </c>
      <c r="F14" s="102">
        <v>560715</v>
      </c>
      <c r="G14" s="103">
        <f t="shared" si="2"/>
        <v>2.4983303695322525</v>
      </c>
      <c r="H14" s="119">
        <v>591298</v>
      </c>
      <c r="I14" s="103">
        <f t="shared" si="3"/>
        <v>2.5611373446057253</v>
      </c>
      <c r="J14" s="104">
        <f t="shared" si="0"/>
        <v>99.750053369387317</v>
      </c>
      <c r="K14" s="104">
        <f t="shared" si="4"/>
        <v>105.45428604549549</v>
      </c>
      <c r="M14" s="15"/>
      <c r="O14" s="26"/>
      <c r="Q14" s="15"/>
    </row>
    <row r="15" spans="2:17" ht="17.45" customHeight="1" x14ac:dyDescent="0.25">
      <c r="B15" s="400" t="s">
        <v>193</v>
      </c>
      <c r="C15" s="400"/>
      <c r="D15" s="105">
        <f t="shared" ref="D15:I15" si="5">SUM(D8:D14)</f>
        <v>21184952</v>
      </c>
      <c r="E15" s="106">
        <f t="shared" si="5"/>
        <v>100</v>
      </c>
      <c r="F15" s="105">
        <f t="shared" si="5"/>
        <v>22443589</v>
      </c>
      <c r="G15" s="106">
        <f t="shared" si="5"/>
        <v>100</v>
      </c>
      <c r="H15" s="105">
        <f t="shared" si="5"/>
        <v>23087321</v>
      </c>
      <c r="I15" s="106">
        <f t="shared" si="5"/>
        <v>100</v>
      </c>
      <c r="J15" s="106">
        <f t="shared" si="0"/>
        <v>105.94118410086554</v>
      </c>
      <c r="K15" s="106">
        <f t="shared" si="4"/>
        <v>102.86822219031011</v>
      </c>
      <c r="M15" s="15"/>
      <c r="O15" s="26"/>
      <c r="Q15" s="15"/>
    </row>
    <row r="17" spans="6:6" x14ac:dyDescent="0.25">
      <c r="F17" s="15"/>
    </row>
  </sheetData>
  <mergeCells count="11">
    <mergeCell ref="B5:B6"/>
    <mergeCell ref="B4:K4"/>
    <mergeCell ref="B15:C15"/>
    <mergeCell ref="C5:C6"/>
    <mergeCell ref="D5:E5"/>
    <mergeCell ref="F5:G5"/>
    <mergeCell ref="H5:I5"/>
    <mergeCell ref="J5:K5"/>
    <mergeCell ref="D6:D7"/>
    <mergeCell ref="F6:F7"/>
    <mergeCell ref="H6:H7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13"/>
  <sheetViews>
    <sheetView workbookViewId="0">
      <selection activeCell="F17" sqref="F17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2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8"/>
      <c r="C4" s="128" t="s">
        <v>10</v>
      </c>
      <c r="D4" s="90"/>
      <c r="E4" s="90"/>
      <c r="F4" s="90"/>
      <c r="G4" s="90"/>
      <c r="H4" s="91" t="s">
        <v>194</v>
      </c>
    </row>
    <row r="5" spans="2:12" ht="24.95" customHeight="1" thickTop="1" x14ac:dyDescent="0.25">
      <c r="B5" s="402" t="s">
        <v>284</v>
      </c>
      <c r="C5" s="402"/>
      <c r="D5" s="402"/>
      <c r="E5" s="402"/>
      <c r="F5" s="402"/>
      <c r="G5" s="402"/>
      <c r="H5" s="402"/>
    </row>
    <row r="6" spans="2:12" ht="15.75" x14ac:dyDescent="0.25">
      <c r="B6" s="398" t="s">
        <v>168</v>
      </c>
      <c r="C6" s="400" t="s">
        <v>197</v>
      </c>
      <c r="D6" s="400" t="s">
        <v>124</v>
      </c>
      <c r="E6" s="400" t="s">
        <v>131</v>
      </c>
      <c r="F6" s="400" t="s">
        <v>152</v>
      </c>
      <c r="G6" s="400" t="s">
        <v>195</v>
      </c>
      <c r="H6" s="400"/>
    </row>
    <row r="7" spans="2:12" ht="15.75" x14ac:dyDescent="0.25">
      <c r="B7" s="398"/>
      <c r="C7" s="400"/>
      <c r="D7" s="400"/>
      <c r="E7" s="400"/>
      <c r="F7" s="400"/>
      <c r="G7" s="97" t="s">
        <v>9</v>
      </c>
      <c r="H7" s="97" t="s">
        <v>99</v>
      </c>
    </row>
    <row r="8" spans="2:12" s="41" customFormat="1" ht="12.75" x14ac:dyDescent="0.2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5.75" x14ac:dyDescent="0.25">
      <c r="B9" s="100" t="s">
        <v>59</v>
      </c>
      <c r="C9" s="357" t="s">
        <v>247</v>
      </c>
      <c r="D9" s="102">
        <v>124474</v>
      </c>
      <c r="E9" s="102">
        <v>124725</v>
      </c>
      <c r="F9" s="102">
        <v>130879</v>
      </c>
      <c r="G9" s="107">
        <f>E9/D9*100</f>
        <v>100.20164853704388</v>
      </c>
      <c r="H9" s="107">
        <f>F9/E9*100</f>
        <v>104.93405492082582</v>
      </c>
      <c r="J9" s="15"/>
      <c r="L9" s="15"/>
    </row>
    <row r="10" spans="2:12" ht="15.75" x14ac:dyDescent="0.25">
      <c r="B10" s="100" t="s">
        <v>60</v>
      </c>
      <c r="C10" s="357" t="s">
        <v>248</v>
      </c>
      <c r="D10" s="102">
        <v>10324468</v>
      </c>
      <c r="E10" s="102">
        <v>10187746</v>
      </c>
      <c r="F10" s="102">
        <v>10691808</v>
      </c>
      <c r="G10" s="107">
        <f>E10/D10*100</f>
        <v>98.67574774797113</v>
      </c>
      <c r="H10" s="107">
        <f t="shared" ref="H10:H11" si="0">F10/E10*100</f>
        <v>104.94772837877977</v>
      </c>
    </row>
    <row r="11" spans="2:12" ht="17.45" customHeight="1" x14ac:dyDescent="0.25">
      <c r="B11" s="400" t="s">
        <v>193</v>
      </c>
      <c r="C11" s="400"/>
      <c r="D11" s="105">
        <f>SUM(D9:D10)</f>
        <v>10448942</v>
      </c>
      <c r="E11" s="105">
        <f>SUM(E9:E10)</f>
        <v>10312471</v>
      </c>
      <c r="F11" s="105">
        <f>F9+F10</f>
        <v>10822687</v>
      </c>
      <c r="G11" s="121">
        <f>E11/D11*100</f>
        <v>98.693925184004272</v>
      </c>
      <c r="H11" s="121">
        <f t="shared" si="0"/>
        <v>104.94756300405597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N16"/>
  <sheetViews>
    <sheetView workbookViewId="0">
      <selection activeCell="C16" sqref="C16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8"/>
      <c r="C4" s="89" t="s">
        <v>11</v>
      </c>
      <c r="D4" s="90"/>
      <c r="E4" s="90"/>
      <c r="F4" s="90"/>
      <c r="G4" s="90"/>
      <c r="H4" s="90"/>
      <c r="I4" s="90"/>
      <c r="J4" s="90"/>
      <c r="K4" s="91" t="s">
        <v>194</v>
      </c>
    </row>
    <row r="5" spans="2:14" ht="24.95" customHeight="1" thickTop="1" x14ac:dyDescent="0.25">
      <c r="B5" s="402" t="s">
        <v>287</v>
      </c>
      <c r="C5" s="402"/>
      <c r="D5" s="402"/>
      <c r="E5" s="402"/>
      <c r="F5" s="402"/>
      <c r="G5" s="402"/>
      <c r="H5" s="402"/>
      <c r="I5" s="402"/>
      <c r="J5" s="402"/>
      <c r="K5" s="402"/>
    </row>
    <row r="6" spans="2:14" ht="15.75" x14ac:dyDescent="0.25">
      <c r="B6" s="398" t="s">
        <v>168</v>
      </c>
      <c r="C6" s="400" t="s">
        <v>286</v>
      </c>
      <c r="D6" s="409" t="s">
        <v>124</v>
      </c>
      <c r="E6" s="409"/>
      <c r="F6" s="400" t="s">
        <v>131</v>
      </c>
      <c r="G6" s="400"/>
      <c r="H6" s="400" t="s">
        <v>152</v>
      </c>
      <c r="I6" s="400"/>
      <c r="J6" s="408" t="s">
        <v>285</v>
      </c>
      <c r="K6" s="408"/>
    </row>
    <row r="7" spans="2:14" ht="15.75" x14ac:dyDescent="0.25">
      <c r="B7" s="398"/>
      <c r="C7" s="400"/>
      <c r="D7" s="411" t="s">
        <v>198</v>
      </c>
      <c r="E7" s="353" t="s">
        <v>199</v>
      </c>
      <c r="F7" s="411" t="s">
        <v>198</v>
      </c>
      <c r="G7" s="353" t="s">
        <v>199</v>
      </c>
      <c r="H7" s="411" t="s">
        <v>198</v>
      </c>
      <c r="I7" s="353" t="s">
        <v>199</v>
      </c>
      <c r="J7" s="97" t="s">
        <v>95</v>
      </c>
      <c r="K7" s="97" t="s">
        <v>96</v>
      </c>
    </row>
    <row r="8" spans="2:14" ht="16.350000000000001" customHeight="1" x14ac:dyDescent="0.25">
      <c r="B8" s="118">
        <v>1</v>
      </c>
      <c r="C8" s="99">
        <v>2</v>
      </c>
      <c r="D8" s="411"/>
      <c r="E8" s="353"/>
      <c r="F8" s="411"/>
      <c r="G8" s="353"/>
      <c r="H8" s="411"/>
      <c r="I8" s="353"/>
      <c r="J8" s="99">
        <v>9</v>
      </c>
      <c r="K8" s="99">
        <v>10</v>
      </c>
    </row>
    <row r="9" spans="2:14" ht="17.45" customHeight="1" x14ac:dyDescent="0.25">
      <c r="B9" s="111" t="s">
        <v>59</v>
      </c>
      <c r="C9" s="354" t="s">
        <v>288</v>
      </c>
      <c r="D9" s="102">
        <v>6755829</v>
      </c>
      <c r="E9" s="103">
        <f>D9/D11*100</f>
        <v>64.655627335284279</v>
      </c>
      <c r="F9" s="102">
        <v>7232406</v>
      </c>
      <c r="G9" s="103">
        <f>F9/F11*100</f>
        <v>70.132619039607476</v>
      </c>
      <c r="H9" s="102">
        <v>7851342</v>
      </c>
      <c r="I9" s="103">
        <f>H9/H11*100</f>
        <v>72.545219130886807</v>
      </c>
      <c r="J9" s="104">
        <f>F9/D9*100</f>
        <v>107.05430821295209</v>
      </c>
      <c r="K9" s="104">
        <f>H9/F9*100</f>
        <v>108.55781602968639</v>
      </c>
      <c r="M9" s="15"/>
      <c r="N9" s="26"/>
    </row>
    <row r="10" spans="2:14" ht="15.75" x14ac:dyDescent="0.25">
      <c r="B10" s="111" t="s">
        <v>60</v>
      </c>
      <c r="C10" s="354" t="s">
        <v>289</v>
      </c>
      <c r="D10" s="102">
        <v>3693113</v>
      </c>
      <c r="E10" s="103">
        <f>D10/D11*100</f>
        <v>35.344372664715721</v>
      </c>
      <c r="F10" s="102">
        <v>3080065</v>
      </c>
      <c r="G10" s="103">
        <f>F10/F11*100</f>
        <v>29.86738096039252</v>
      </c>
      <c r="H10" s="102">
        <v>2971345</v>
      </c>
      <c r="I10" s="103">
        <f>H10/H11*100</f>
        <v>27.454780869113186</v>
      </c>
      <c r="J10" s="104">
        <f>F10/D10*100</f>
        <v>83.400237144111216</v>
      </c>
      <c r="K10" s="104">
        <f t="shared" ref="K10:K11" si="0">H10/F10*100</f>
        <v>96.470204362570271</v>
      </c>
      <c r="M10" s="15"/>
      <c r="N10" s="26"/>
    </row>
    <row r="11" spans="2:14" ht="22.35" customHeight="1" x14ac:dyDescent="0.25">
      <c r="B11" s="400" t="s">
        <v>193</v>
      </c>
      <c r="C11" s="400"/>
      <c r="D11" s="105">
        <f>SUM(D9:D10)</f>
        <v>10448942</v>
      </c>
      <c r="E11" s="106">
        <f>SUM(E9:E10)</f>
        <v>100</v>
      </c>
      <c r="F11" s="105">
        <f>SUM(F9:F10)</f>
        <v>10312471</v>
      </c>
      <c r="G11" s="106">
        <f>SUM(G9:G10)</f>
        <v>100</v>
      </c>
      <c r="H11" s="105">
        <f>H9+H10</f>
        <v>10822687</v>
      </c>
      <c r="I11" s="106">
        <f>SUM(I9:I10)</f>
        <v>100</v>
      </c>
      <c r="J11" s="106">
        <f>F11/D11*100</f>
        <v>98.693925184004272</v>
      </c>
      <c r="K11" s="106">
        <f t="shared" si="0"/>
        <v>104.94756300405597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11">
    <mergeCell ref="J6:K6"/>
    <mergeCell ref="B5:K5"/>
    <mergeCell ref="B6:B7"/>
    <mergeCell ref="B11:C11"/>
    <mergeCell ref="C6:C7"/>
    <mergeCell ref="H6:I6"/>
    <mergeCell ref="F6:G6"/>
    <mergeCell ref="D6:E6"/>
    <mergeCell ref="D7:D8"/>
    <mergeCell ref="F7:F8"/>
    <mergeCell ref="H7:H8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K14"/>
  <sheetViews>
    <sheetView workbookViewId="0">
      <selection activeCell="C18" sqref="C18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39"/>
      <c r="C3" s="89" t="s">
        <v>11</v>
      </c>
      <c r="D3" s="90"/>
      <c r="E3" s="90"/>
      <c r="F3" s="90"/>
      <c r="G3" s="90"/>
      <c r="H3" s="140" t="s">
        <v>194</v>
      </c>
    </row>
    <row r="4" spans="2:11" ht="24.95" customHeight="1" thickTop="1" x14ac:dyDescent="0.25">
      <c r="B4" s="402" t="s">
        <v>291</v>
      </c>
      <c r="C4" s="402"/>
      <c r="D4" s="402"/>
      <c r="E4" s="402"/>
      <c r="F4" s="402"/>
      <c r="G4" s="402"/>
      <c r="H4" s="402"/>
    </row>
    <row r="5" spans="2:11" x14ac:dyDescent="0.25">
      <c r="B5" s="398" t="s">
        <v>168</v>
      </c>
      <c r="C5" s="400" t="s">
        <v>186</v>
      </c>
      <c r="D5" s="400" t="s">
        <v>124</v>
      </c>
      <c r="E5" s="398" t="s">
        <v>131</v>
      </c>
      <c r="F5" s="400" t="s">
        <v>152</v>
      </c>
      <c r="G5" s="408" t="s">
        <v>290</v>
      </c>
      <c r="H5" s="408"/>
    </row>
    <row r="6" spans="2:11" x14ac:dyDescent="0.25">
      <c r="B6" s="398"/>
      <c r="C6" s="400"/>
      <c r="D6" s="400"/>
      <c r="E6" s="398"/>
      <c r="F6" s="400"/>
      <c r="G6" s="97" t="s">
        <v>9</v>
      </c>
      <c r="H6" s="97" t="s">
        <v>99</v>
      </c>
    </row>
    <row r="7" spans="2:11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.100000000000001" customHeight="1" x14ac:dyDescent="0.25">
      <c r="B8" s="132" t="s">
        <v>59</v>
      </c>
      <c r="C8" s="348" t="s">
        <v>292</v>
      </c>
      <c r="D8" s="134">
        <v>7613327</v>
      </c>
      <c r="E8" s="134">
        <v>8022374</v>
      </c>
      <c r="F8" s="134">
        <v>8394301</v>
      </c>
      <c r="G8" s="135">
        <f>E8/D8*100</f>
        <v>105.37277592306229</v>
      </c>
      <c r="H8" s="135">
        <f>F8/E8*100</f>
        <v>104.63612142739794</v>
      </c>
      <c r="K8" s="15"/>
    </row>
    <row r="9" spans="2:11" ht="17.100000000000001" customHeight="1" x14ac:dyDescent="0.25">
      <c r="B9" s="132" t="s">
        <v>60</v>
      </c>
      <c r="C9" s="361" t="s">
        <v>293</v>
      </c>
      <c r="D9" s="134">
        <f>D10+D11</f>
        <v>10448942</v>
      </c>
      <c r="E9" s="134">
        <f>E10+E11</f>
        <v>10312471</v>
      </c>
      <c r="F9" s="134">
        <f>F10+F11</f>
        <v>10822687</v>
      </c>
      <c r="G9" s="135">
        <f t="shared" ref="G9:G11" si="0">E9/D9*100</f>
        <v>98.693925184004272</v>
      </c>
      <c r="H9" s="135">
        <f t="shared" ref="H9" si="1">F9/E9*100</f>
        <v>104.94756300405597</v>
      </c>
      <c r="K9" s="15"/>
    </row>
    <row r="10" spans="2:11" ht="17.100000000000001" customHeight="1" x14ac:dyDescent="0.25">
      <c r="B10" s="111" t="s">
        <v>78</v>
      </c>
      <c r="C10" s="361" t="s">
        <v>294</v>
      </c>
      <c r="D10" s="107">
        <v>3976925</v>
      </c>
      <c r="E10" s="107">
        <v>3347737</v>
      </c>
      <c r="F10" s="107">
        <v>3245493</v>
      </c>
      <c r="G10" s="104">
        <f t="shared" si="0"/>
        <v>84.179032795438687</v>
      </c>
      <c r="H10" s="104">
        <f>F10/E10*100</f>
        <v>96.945877170160017</v>
      </c>
    </row>
    <row r="11" spans="2:11" ht="17.100000000000001" customHeight="1" x14ac:dyDescent="0.25">
      <c r="B11" s="111" t="s">
        <v>79</v>
      </c>
      <c r="C11" s="361" t="s">
        <v>295</v>
      </c>
      <c r="D11" s="107">
        <v>6472017</v>
      </c>
      <c r="E11" s="107">
        <v>6964734</v>
      </c>
      <c r="F11" s="107">
        <v>7577194</v>
      </c>
      <c r="G11" s="104">
        <f t="shared" si="0"/>
        <v>107.61303624511494</v>
      </c>
      <c r="H11" s="104">
        <f>F11/E11*100</f>
        <v>108.79373139017225</v>
      </c>
    </row>
    <row r="12" spans="2:11" ht="17.100000000000001" customHeight="1" x14ac:dyDescent="0.25">
      <c r="B12" s="132" t="s">
        <v>61</v>
      </c>
      <c r="C12" s="362" t="s">
        <v>296</v>
      </c>
      <c r="D12" s="137">
        <f>D8/D9</f>
        <v>0.72862180687767242</v>
      </c>
      <c r="E12" s="137">
        <f t="shared" ref="E12" si="2">E8/E9</f>
        <v>0.77792936338924012</v>
      </c>
      <c r="F12" s="137">
        <f>F8/F9</f>
        <v>0.77562078622434516</v>
      </c>
      <c r="G12" s="138"/>
      <c r="H12" s="138"/>
    </row>
    <row r="13" spans="2:11" ht="17.100000000000001" customHeight="1" x14ac:dyDescent="0.25">
      <c r="B13" s="132" t="s">
        <v>62</v>
      </c>
      <c r="C13" s="361" t="s">
        <v>297</v>
      </c>
      <c r="D13" s="134">
        <v>10832483</v>
      </c>
      <c r="E13" s="134">
        <v>10742142</v>
      </c>
      <c r="F13" s="134">
        <v>11341036</v>
      </c>
      <c r="G13" s="135">
        <f>E13/D13*100</f>
        <v>99.166017615721159</v>
      </c>
      <c r="H13" s="135">
        <f>F13/E13*100</f>
        <v>105.57518230535399</v>
      </c>
    </row>
    <row r="14" spans="2:11" ht="16.5" customHeight="1" x14ac:dyDescent="0.25">
      <c r="B14" s="132" t="s">
        <v>63</v>
      </c>
      <c r="C14" s="362" t="s">
        <v>298</v>
      </c>
      <c r="D14" s="137">
        <f>D8/D13</f>
        <v>0.70282381241678382</v>
      </c>
      <c r="E14" s="137">
        <f t="shared" ref="E14" si="3">E8/E13</f>
        <v>0.74681325195663961</v>
      </c>
      <c r="F14" s="137">
        <f>F8/F13</f>
        <v>0.7401705629009554</v>
      </c>
      <c r="G14" s="138"/>
      <c r="H14" s="138"/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3:K32"/>
  <sheetViews>
    <sheetView topLeftCell="A19" zoomScaleNormal="100" workbookViewId="0">
      <selection activeCell="C32" sqref="C32"/>
    </sheetView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5" t="s">
        <v>41</v>
      </c>
      <c r="C3" s="81"/>
      <c r="D3" s="81"/>
      <c r="E3" s="81"/>
      <c r="F3" s="81"/>
      <c r="G3" s="81"/>
      <c r="H3" s="91" t="s">
        <v>194</v>
      </c>
    </row>
    <row r="4" spans="2:11" ht="24.95" customHeight="1" thickTop="1" x14ac:dyDescent="0.25">
      <c r="B4" s="402" t="s">
        <v>299</v>
      </c>
      <c r="C4" s="402"/>
      <c r="D4" s="402"/>
      <c r="E4" s="402"/>
      <c r="F4" s="402"/>
      <c r="G4" s="402"/>
      <c r="H4" s="402"/>
    </row>
    <row r="5" spans="2:11" ht="20.100000000000001" customHeight="1" x14ac:dyDescent="0.25">
      <c r="B5" s="280" t="s">
        <v>168</v>
      </c>
      <c r="C5" s="280" t="s">
        <v>186</v>
      </c>
      <c r="D5" s="97" t="s">
        <v>124</v>
      </c>
      <c r="E5" s="97" t="s">
        <v>131</v>
      </c>
      <c r="F5" s="97" t="s">
        <v>152</v>
      </c>
      <c r="G5" s="400" t="s">
        <v>195</v>
      </c>
      <c r="H5" s="400"/>
    </row>
    <row r="6" spans="2:11" ht="15" customHeight="1" x14ac:dyDescent="0.25">
      <c r="B6" s="141">
        <v>1</v>
      </c>
      <c r="C6" s="141">
        <v>2</v>
      </c>
      <c r="D6" s="99">
        <v>3</v>
      </c>
      <c r="E6" s="99">
        <v>4</v>
      </c>
      <c r="F6" s="99">
        <v>5</v>
      </c>
      <c r="G6" s="99" t="s">
        <v>100</v>
      </c>
      <c r="H6" s="99" t="s">
        <v>101</v>
      </c>
    </row>
    <row r="7" spans="2:11" ht="20.100000000000001" customHeight="1" x14ac:dyDescent="0.25">
      <c r="B7" s="309">
        <v>1</v>
      </c>
      <c r="C7" s="142" t="s">
        <v>300</v>
      </c>
      <c r="D7" s="120">
        <f>D8+D24</f>
        <v>2852902</v>
      </c>
      <c r="E7" s="105">
        <f>E8+E24</f>
        <v>2926563</v>
      </c>
      <c r="F7" s="105">
        <f>F8+F24</f>
        <v>3040127</v>
      </c>
      <c r="G7" s="121">
        <f>E7/D7*100</f>
        <v>102.58196741423295</v>
      </c>
      <c r="H7" s="106">
        <f>F7/E7*100</f>
        <v>103.88045635785048</v>
      </c>
      <c r="J7" s="26"/>
      <c r="K7" s="26"/>
    </row>
    <row r="8" spans="2:11" ht="20.100000000000001" customHeight="1" x14ac:dyDescent="0.25">
      <c r="B8" s="142" t="s">
        <v>12</v>
      </c>
      <c r="C8" s="363" t="s">
        <v>301</v>
      </c>
      <c r="D8" s="143">
        <f>D9+D23</f>
        <v>2733978</v>
      </c>
      <c r="E8" s="144">
        <f>E9+E23</f>
        <v>2782658</v>
      </c>
      <c r="F8" s="144">
        <f>F9+F23</f>
        <v>2893948</v>
      </c>
      <c r="G8" s="121">
        <f t="shared" ref="G8:G26" si="0">E8/D8*100</f>
        <v>101.78055565918964</v>
      </c>
      <c r="H8" s="106">
        <f t="shared" ref="H8:H25" si="1">F8/E8*100</f>
        <v>103.99941351039186</v>
      </c>
      <c r="J8" s="26"/>
      <c r="K8" s="26"/>
    </row>
    <row r="9" spans="2:11" ht="20.100000000000001" customHeight="1" x14ac:dyDescent="0.25">
      <c r="B9" s="142" t="s">
        <v>13</v>
      </c>
      <c r="C9" s="363" t="s">
        <v>302</v>
      </c>
      <c r="D9" s="143">
        <f>SUM(D10:D22)</f>
        <v>2733978</v>
      </c>
      <c r="E9" s="144">
        <f>SUM(E10:E22)</f>
        <v>2782658</v>
      </c>
      <c r="F9" s="144">
        <f>SUM(F10:F22)</f>
        <v>2893948</v>
      </c>
      <c r="G9" s="121">
        <f t="shared" si="0"/>
        <v>101.78055565918964</v>
      </c>
      <c r="H9" s="106">
        <f t="shared" si="1"/>
        <v>103.99941351039186</v>
      </c>
      <c r="J9" s="26"/>
      <c r="K9" s="26"/>
    </row>
    <row r="10" spans="2:11" ht="15.95" customHeight="1" x14ac:dyDescent="0.25">
      <c r="B10" s="150" t="s">
        <v>14</v>
      </c>
      <c r="C10" s="364" t="s">
        <v>303</v>
      </c>
      <c r="D10" s="151">
        <v>1384714</v>
      </c>
      <c r="E10" s="109">
        <v>1562046</v>
      </c>
      <c r="F10" s="109">
        <v>1582046</v>
      </c>
      <c r="G10" s="107">
        <f t="shared" si="0"/>
        <v>112.80639901091489</v>
      </c>
      <c r="H10" s="104">
        <f t="shared" si="1"/>
        <v>101.28037202489554</v>
      </c>
      <c r="J10" s="26"/>
      <c r="K10" s="26"/>
    </row>
    <row r="11" spans="2:11" ht="15.95" customHeight="1" x14ac:dyDescent="0.25">
      <c r="B11" s="150" t="s">
        <v>15</v>
      </c>
      <c r="C11" s="364" t="s">
        <v>304</v>
      </c>
      <c r="D11" s="152">
        <v>137290</v>
      </c>
      <c r="E11" s="153">
        <v>137327</v>
      </c>
      <c r="F11" s="153">
        <v>118164</v>
      </c>
      <c r="G11" s="107">
        <f t="shared" si="0"/>
        <v>100.02695025129289</v>
      </c>
      <c r="H11" s="104">
        <f t="shared" si="1"/>
        <v>86.045715700481324</v>
      </c>
      <c r="J11" s="26"/>
      <c r="K11" s="26"/>
    </row>
    <row r="12" spans="2:11" ht="15.95" customHeight="1" x14ac:dyDescent="0.25">
      <c r="B12" s="150" t="s">
        <v>16</v>
      </c>
      <c r="C12" s="364" t="s">
        <v>305</v>
      </c>
      <c r="D12" s="151">
        <v>-214</v>
      </c>
      <c r="E12" s="109">
        <v>0</v>
      </c>
      <c r="F12" s="109">
        <v>0</v>
      </c>
      <c r="G12" s="107">
        <f t="shared" si="0"/>
        <v>0</v>
      </c>
      <c r="H12" s="104" t="s">
        <v>23</v>
      </c>
      <c r="J12" s="26"/>
      <c r="K12" s="26"/>
    </row>
    <row r="13" spans="2:11" ht="33.75" customHeight="1" x14ac:dyDescent="0.25">
      <c r="B13" s="150" t="s">
        <v>17</v>
      </c>
      <c r="C13" s="365" t="s">
        <v>306</v>
      </c>
      <c r="D13" s="151">
        <v>-2192</v>
      </c>
      <c r="E13" s="109">
        <v>0</v>
      </c>
      <c r="F13" s="109">
        <v>0</v>
      </c>
      <c r="G13" s="107">
        <f t="shared" si="0"/>
        <v>0</v>
      </c>
      <c r="H13" s="104" t="s">
        <v>23</v>
      </c>
      <c r="J13" s="26"/>
      <c r="K13" s="26"/>
    </row>
    <row r="14" spans="2:11" ht="15.95" customHeight="1" x14ac:dyDescent="0.25">
      <c r="B14" s="150" t="s">
        <v>18</v>
      </c>
      <c r="C14" s="364" t="s">
        <v>307</v>
      </c>
      <c r="D14" s="151">
        <v>393494</v>
      </c>
      <c r="E14" s="109">
        <v>466815</v>
      </c>
      <c r="F14" s="109">
        <v>518911</v>
      </c>
      <c r="G14" s="107">
        <f t="shared" si="0"/>
        <v>118.63332096550391</v>
      </c>
      <c r="H14" s="104">
        <f>F14/E14*100</f>
        <v>111.15988132343648</v>
      </c>
      <c r="J14" s="26"/>
      <c r="K14" s="26"/>
    </row>
    <row r="15" spans="2:11" ht="15.95" customHeight="1" x14ac:dyDescent="0.25">
      <c r="B15" s="150" t="s">
        <v>19</v>
      </c>
      <c r="C15" s="364" t="s">
        <v>308</v>
      </c>
      <c r="D15" s="151">
        <v>-118241</v>
      </c>
      <c r="E15" s="109">
        <v>-113355</v>
      </c>
      <c r="F15" s="109">
        <v>-124214</v>
      </c>
      <c r="G15" s="107">
        <f t="shared" si="0"/>
        <v>95.867761605534469</v>
      </c>
      <c r="H15" s="104">
        <f t="shared" si="1"/>
        <v>109.57963918662608</v>
      </c>
      <c r="J15" s="26"/>
      <c r="K15" s="26"/>
    </row>
    <row r="16" spans="2:11" ht="15.95" customHeight="1" x14ac:dyDescent="0.25">
      <c r="B16" s="150" t="s">
        <v>20</v>
      </c>
      <c r="C16" s="364" t="s">
        <v>309</v>
      </c>
      <c r="D16" s="151">
        <v>10368</v>
      </c>
      <c r="E16" s="109">
        <v>-66916</v>
      </c>
      <c r="F16" s="109">
        <v>-54170</v>
      </c>
      <c r="G16" s="107">
        <f t="shared" si="0"/>
        <v>-645.40895061728395</v>
      </c>
      <c r="H16" s="104">
        <f t="shared" si="1"/>
        <v>80.952238627533021</v>
      </c>
      <c r="J16" s="26"/>
      <c r="K16" s="26"/>
    </row>
    <row r="17" spans="2:11" ht="15.95" customHeight="1" x14ac:dyDescent="0.25">
      <c r="B17" s="150" t="s">
        <v>21</v>
      </c>
      <c r="C17" s="364" t="s">
        <v>310</v>
      </c>
      <c r="D17" s="151">
        <v>1014269</v>
      </c>
      <c r="E17" s="109">
        <v>897338</v>
      </c>
      <c r="F17" s="109">
        <v>953148</v>
      </c>
      <c r="G17" s="107">
        <f t="shared" si="0"/>
        <v>88.47140157098363</v>
      </c>
      <c r="H17" s="104">
        <f t="shared" si="1"/>
        <v>106.21950703079553</v>
      </c>
      <c r="J17" s="26"/>
      <c r="K17" s="26"/>
    </row>
    <row r="18" spans="2:11" ht="15.95" customHeight="1" x14ac:dyDescent="0.25">
      <c r="B18" s="150" t="s">
        <v>22</v>
      </c>
      <c r="C18" s="365" t="s">
        <v>311</v>
      </c>
      <c r="D18" s="151">
        <v>-61626</v>
      </c>
      <c r="E18" s="109">
        <v>-68789</v>
      </c>
      <c r="F18" s="109">
        <v>-68927</v>
      </c>
      <c r="G18" s="107">
        <f t="shared" si="0"/>
        <v>111.62334079771526</v>
      </c>
      <c r="H18" s="104">
        <f>F18/E18*100</f>
        <v>100.20061347017692</v>
      </c>
      <c r="J18" s="26"/>
      <c r="K18" s="26"/>
    </row>
    <row r="19" spans="2:11" ht="30" customHeight="1" x14ac:dyDescent="0.25">
      <c r="B19" s="150" t="s">
        <v>24</v>
      </c>
      <c r="C19" s="365" t="s">
        <v>312</v>
      </c>
      <c r="D19" s="151">
        <v>-1081</v>
      </c>
      <c r="E19" s="109">
        <v>-4306</v>
      </c>
      <c r="F19" s="224">
        <v>-3275</v>
      </c>
      <c r="G19" s="107">
        <f t="shared" si="0"/>
        <v>398.33487511563368</v>
      </c>
      <c r="H19" s="104">
        <f t="shared" ref="H19:H21" si="2">F19/E19*100</f>
        <v>76.056665118439383</v>
      </c>
      <c r="J19" s="26"/>
      <c r="K19" s="26"/>
    </row>
    <row r="20" spans="2:11" ht="30" customHeight="1" x14ac:dyDescent="0.25">
      <c r="B20" s="150" t="s">
        <v>25</v>
      </c>
      <c r="C20" s="365" t="s">
        <v>313</v>
      </c>
      <c r="D20" s="151">
        <v>-8621</v>
      </c>
      <c r="E20" s="109">
        <v>-13470</v>
      </c>
      <c r="F20" s="109">
        <v>-13694</v>
      </c>
      <c r="G20" s="107">
        <f t="shared" si="0"/>
        <v>156.2463751304953</v>
      </c>
      <c r="H20" s="104">
        <f>F20/E20*100</f>
        <v>101.66295471417965</v>
      </c>
      <c r="J20" s="26"/>
      <c r="K20" s="26"/>
    </row>
    <row r="21" spans="2:11" ht="30" customHeight="1" x14ac:dyDescent="0.25">
      <c r="B21" s="150" t="s">
        <v>26</v>
      </c>
      <c r="C21" s="365" t="s">
        <v>314</v>
      </c>
      <c r="D21" s="151">
        <v>-14182</v>
      </c>
      <c r="E21" s="109">
        <v>-14032</v>
      </c>
      <c r="F21" s="109">
        <v>-14041</v>
      </c>
      <c r="G21" s="107">
        <f t="shared" si="0"/>
        <v>98.942321252291634</v>
      </c>
      <c r="H21" s="104">
        <f t="shared" si="2"/>
        <v>100.06413911060432</v>
      </c>
      <c r="J21" s="26"/>
      <c r="K21" s="26"/>
    </row>
    <row r="22" spans="2:11" ht="15.95" customHeight="1" x14ac:dyDescent="0.25">
      <c r="B22" s="150" t="s">
        <v>27</v>
      </c>
      <c r="C22" s="355" t="s">
        <v>315</v>
      </c>
      <c r="D22" s="151">
        <v>0</v>
      </c>
      <c r="E22" s="109">
        <v>0</v>
      </c>
      <c r="F22" s="109">
        <v>0</v>
      </c>
      <c r="G22" s="107" t="s">
        <v>23</v>
      </c>
      <c r="H22" s="104" t="s">
        <v>23</v>
      </c>
      <c r="J22" s="26"/>
      <c r="K22" s="26"/>
    </row>
    <row r="23" spans="2:11" ht="20.100000000000001" customHeight="1" x14ac:dyDescent="0.25">
      <c r="B23" s="146" t="s">
        <v>28</v>
      </c>
      <c r="C23" s="366" t="s">
        <v>316</v>
      </c>
      <c r="D23" s="148">
        <v>0</v>
      </c>
      <c r="E23" s="149">
        <v>0</v>
      </c>
      <c r="F23" s="149">
        <v>0</v>
      </c>
      <c r="G23" s="134" t="s">
        <v>23</v>
      </c>
      <c r="H23" s="135" t="s">
        <v>23</v>
      </c>
      <c r="J23" s="26"/>
      <c r="K23" s="26"/>
    </row>
    <row r="24" spans="2:11" ht="20.100000000000001" customHeight="1" x14ac:dyDescent="0.25">
      <c r="B24" s="142" t="s">
        <v>29</v>
      </c>
      <c r="C24" s="363" t="s">
        <v>317</v>
      </c>
      <c r="D24" s="143">
        <f>SUM(D25:D29)</f>
        <v>118924</v>
      </c>
      <c r="E24" s="144">
        <f>SUM(E25:E29)</f>
        <v>143905</v>
      </c>
      <c r="F24" s="144">
        <f>SUM(F25:F29)</f>
        <v>146179</v>
      </c>
      <c r="G24" s="121">
        <f t="shared" si="0"/>
        <v>121.00585247721234</v>
      </c>
      <c r="H24" s="106">
        <f t="shared" si="1"/>
        <v>101.58020916576909</v>
      </c>
      <c r="J24" s="26"/>
      <c r="K24" s="26"/>
    </row>
    <row r="25" spans="2:11" ht="15.95" customHeight="1" x14ac:dyDescent="0.25">
      <c r="B25" s="150" t="s">
        <v>30</v>
      </c>
      <c r="C25" s="364" t="s">
        <v>318</v>
      </c>
      <c r="D25" s="151">
        <v>118938</v>
      </c>
      <c r="E25" s="109">
        <v>143905</v>
      </c>
      <c r="F25" s="109">
        <v>146179</v>
      </c>
      <c r="G25" s="107">
        <f t="shared" si="0"/>
        <v>120.991609073635</v>
      </c>
      <c r="H25" s="104">
        <f t="shared" si="1"/>
        <v>101.58020916576909</v>
      </c>
      <c r="J25" s="26"/>
      <c r="K25" s="26"/>
    </row>
    <row r="26" spans="2:11" ht="15.95" customHeight="1" x14ac:dyDescent="0.25">
      <c r="B26" s="150" t="s">
        <v>31</v>
      </c>
      <c r="C26" s="364" t="s">
        <v>319</v>
      </c>
      <c r="D26" s="151">
        <v>-14</v>
      </c>
      <c r="E26" s="109">
        <v>0</v>
      </c>
      <c r="F26" s="109">
        <v>0</v>
      </c>
      <c r="G26" s="107">
        <f t="shared" si="0"/>
        <v>0</v>
      </c>
      <c r="H26" s="104" t="s">
        <v>23</v>
      </c>
      <c r="J26" s="26"/>
      <c r="K26" s="26"/>
    </row>
    <row r="27" spans="2:11" ht="31.5" customHeight="1" x14ac:dyDescent="0.25">
      <c r="B27" s="150" t="s">
        <v>32</v>
      </c>
      <c r="C27" s="364" t="s">
        <v>320</v>
      </c>
      <c r="D27" s="151">
        <v>0</v>
      </c>
      <c r="E27" s="109">
        <v>0</v>
      </c>
      <c r="F27" s="109">
        <v>0</v>
      </c>
      <c r="G27" s="107" t="s">
        <v>23</v>
      </c>
      <c r="H27" s="104" t="s">
        <v>23</v>
      </c>
      <c r="J27" s="26"/>
      <c r="K27" s="26"/>
    </row>
    <row r="28" spans="2:11" ht="30" customHeight="1" x14ac:dyDescent="0.25">
      <c r="B28" s="150" t="s">
        <v>33</v>
      </c>
      <c r="C28" s="365" t="s">
        <v>321</v>
      </c>
      <c r="D28" s="151">
        <v>0</v>
      </c>
      <c r="E28" s="109">
        <v>0</v>
      </c>
      <c r="F28" s="109">
        <v>0</v>
      </c>
      <c r="G28" s="107" t="s">
        <v>23</v>
      </c>
      <c r="H28" s="104" t="s">
        <v>23</v>
      </c>
      <c r="J28" s="26"/>
      <c r="K28" s="26"/>
    </row>
    <row r="29" spans="2:11" ht="15.95" customHeight="1" x14ac:dyDescent="0.25">
      <c r="B29" s="150" t="s">
        <v>34</v>
      </c>
      <c r="C29" s="150" t="s">
        <v>322</v>
      </c>
      <c r="D29" s="151">
        <v>0</v>
      </c>
      <c r="E29" s="109">
        <v>0</v>
      </c>
      <c r="F29" s="109">
        <v>0</v>
      </c>
      <c r="G29" s="107" t="s">
        <v>23</v>
      </c>
      <c r="H29" s="104" t="s">
        <v>23</v>
      </c>
      <c r="J29" s="26"/>
      <c r="K29" s="26"/>
    </row>
    <row r="32" spans="2:11" x14ac:dyDescent="0.25">
      <c r="C32" s="287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4"/>
  <sheetViews>
    <sheetView topLeftCell="A13" workbookViewId="0">
      <selection activeCell="B31" sqref="B31"/>
    </sheetView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6"/>
    </row>
    <row r="4" spans="2:9" ht="16.5" thickBot="1" x14ac:dyDescent="0.3">
      <c r="B4" s="78"/>
      <c r="C4" s="78"/>
      <c r="D4" s="78"/>
      <c r="E4" s="78"/>
      <c r="F4" s="78"/>
      <c r="G4" s="78"/>
      <c r="H4" s="78"/>
    </row>
    <row r="5" spans="2:9" ht="24.95" customHeight="1" thickTop="1" x14ac:dyDescent="0.25">
      <c r="B5" s="392" t="s">
        <v>166</v>
      </c>
      <c r="C5" s="392"/>
      <c r="D5" s="392"/>
      <c r="E5" s="392"/>
      <c r="F5" s="392"/>
      <c r="G5" s="392"/>
      <c r="H5" s="392"/>
    </row>
    <row r="6" spans="2:9" x14ac:dyDescent="0.25">
      <c r="B6" s="290" t="s">
        <v>168</v>
      </c>
      <c r="C6" s="62" t="s">
        <v>169</v>
      </c>
      <c r="D6" s="63" t="s">
        <v>120</v>
      </c>
      <c r="E6" s="63" t="s">
        <v>121</v>
      </c>
      <c r="F6" s="63" t="s">
        <v>130</v>
      </c>
      <c r="G6" s="63" t="s">
        <v>150</v>
      </c>
      <c r="H6" s="63" t="s">
        <v>151</v>
      </c>
    </row>
    <row r="7" spans="2:9" x14ac:dyDescent="0.25">
      <c r="B7" s="98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9" ht="15.75" customHeight="1" x14ac:dyDescent="0.25">
      <c r="B8" s="393" t="s">
        <v>170</v>
      </c>
      <c r="C8" s="393"/>
      <c r="D8" s="393"/>
      <c r="E8" s="393"/>
      <c r="F8" s="393"/>
      <c r="G8" s="393"/>
      <c r="H8" s="393"/>
    </row>
    <row r="9" spans="2:9" x14ac:dyDescent="0.25">
      <c r="B9" s="111" t="s">
        <v>59</v>
      </c>
      <c r="C9" s="96" t="s">
        <v>171</v>
      </c>
      <c r="D9" s="65">
        <v>2.2999999999999998</v>
      </c>
      <c r="E9" s="65">
        <v>-2.8</v>
      </c>
      <c r="F9" s="65">
        <v>5.9</v>
      </c>
      <c r="G9" s="73">
        <v>2.1</v>
      </c>
      <c r="H9" s="73">
        <v>1.6</v>
      </c>
    </row>
    <row r="10" spans="2:9" x14ac:dyDescent="0.25">
      <c r="B10" s="111" t="s">
        <v>60</v>
      </c>
      <c r="C10" s="96" t="s">
        <v>172</v>
      </c>
      <c r="D10" s="65">
        <v>1.6</v>
      </c>
      <c r="E10" s="65">
        <v>-6.1</v>
      </c>
      <c r="F10" s="65">
        <v>5.4</v>
      </c>
      <c r="G10" s="73">
        <v>3.5</v>
      </c>
      <c r="H10" s="73">
        <v>0.8</v>
      </c>
    </row>
    <row r="11" spans="2:9" x14ac:dyDescent="0.25">
      <c r="B11" s="111" t="s">
        <v>61</v>
      </c>
      <c r="C11" s="96" t="s">
        <v>122</v>
      </c>
      <c r="D11" s="73">
        <v>2</v>
      </c>
      <c r="E11" s="73">
        <v>-5.6</v>
      </c>
      <c r="F11" s="73">
        <v>5.6</v>
      </c>
      <c r="G11" s="73">
        <v>3.7</v>
      </c>
      <c r="H11" s="73">
        <v>0.7</v>
      </c>
    </row>
    <row r="12" spans="2:9" x14ac:dyDescent="0.25">
      <c r="B12" s="111" t="s">
        <v>62</v>
      </c>
      <c r="C12" s="96" t="s">
        <v>173</v>
      </c>
      <c r="D12" s="73">
        <v>3.5</v>
      </c>
      <c r="E12" s="73">
        <v>-4.3</v>
      </c>
      <c r="F12" s="73">
        <v>8.1999999999999993</v>
      </c>
      <c r="G12" s="73">
        <v>5.4</v>
      </c>
      <c r="H12" s="73">
        <v>1.6</v>
      </c>
    </row>
    <row r="13" spans="2:9" x14ac:dyDescent="0.25">
      <c r="B13" s="111" t="s">
        <v>63</v>
      </c>
      <c r="C13" s="96" t="s">
        <v>174</v>
      </c>
      <c r="D13" s="73">
        <v>3.4</v>
      </c>
      <c r="E13" s="73">
        <v>-8.6</v>
      </c>
      <c r="F13" s="73">
        <v>13.1</v>
      </c>
      <c r="G13" s="73">
        <v>6.3</v>
      </c>
      <c r="H13" s="73">
        <v>1.7</v>
      </c>
    </row>
    <row r="14" spans="2:9" x14ac:dyDescent="0.25">
      <c r="B14" s="111" t="s">
        <v>64</v>
      </c>
      <c r="C14" s="96" t="s">
        <v>175</v>
      </c>
      <c r="D14" s="73">
        <v>4.3</v>
      </c>
      <c r="E14" s="73">
        <v>-0.9</v>
      </c>
      <c r="F14" s="73">
        <v>7.5</v>
      </c>
      <c r="G14" s="73">
        <v>2.2999999999999998</v>
      </c>
      <c r="H14" s="73">
        <v>2</v>
      </c>
    </row>
    <row r="15" spans="2:9" x14ac:dyDescent="0.25">
      <c r="B15" s="111" t="s">
        <v>65</v>
      </c>
      <c r="C15" s="96" t="s">
        <v>123</v>
      </c>
      <c r="D15" s="73">
        <v>2.9</v>
      </c>
      <c r="E15" s="73">
        <v>-3</v>
      </c>
      <c r="F15" s="73">
        <v>7.4</v>
      </c>
      <c r="G15" s="73">
        <v>3.8</v>
      </c>
      <c r="H15" s="73">
        <v>2</v>
      </c>
    </row>
    <row r="16" spans="2:9" ht="15.75" customHeight="1" x14ac:dyDescent="0.25">
      <c r="B16" s="393" t="s">
        <v>176</v>
      </c>
      <c r="C16" s="393"/>
      <c r="D16" s="393"/>
      <c r="E16" s="393"/>
      <c r="F16" s="393"/>
      <c r="G16" s="393"/>
      <c r="H16" s="393"/>
    </row>
    <row r="17" spans="2:8" x14ac:dyDescent="0.25">
      <c r="B17" s="111" t="s">
        <v>59</v>
      </c>
      <c r="C17" s="70" t="s">
        <v>171</v>
      </c>
      <c r="D17" s="73">
        <v>1.8</v>
      </c>
      <c r="E17" s="73">
        <v>1.3</v>
      </c>
      <c r="F17" s="73">
        <v>4.7</v>
      </c>
      <c r="G17" s="73">
        <v>8</v>
      </c>
      <c r="H17" s="73">
        <v>4.5</v>
      </c>
    </row>
    <row r="18" spans="2:8" x14ac:dyDescent="0.25">
      <c r="B18" s="111" t="s">
        <v>60</v>
      </c>
      <c r="C18" s="96" t="s">
        <v>172</v>
      </c>
      <c r="D18" s="73">
        <v>1.2</v>
      </c>
      <c r="E18" s="73">
        <v>0.3</v>
      </c>
      <c r="F18" s="73">
        <v>2.6</v>
      </c>
      <c r="G18" s="73">
        <v>8.4</v>
      </c>
      <c r="H18" s="73">
        <v>5.3</v>
      </c>
    </row>
    <row r="19" spans="2:8" x14ac:dyDescent="0.25">
      <c r="B19" s="111" t="s">
        <v>61</v>
      </c>
      <c r="C19" s="70" t="s">
        <v>123</v>
      </c>
      <c r="D19" s="73">
        <v>0.6</v>
      </c>
      <c r="E19" s="73">
        <v>-1.1000000000000001</v>
      </c>
      <c r="F19" s="73">
        <v>2</v>
      </c>
      <c r="G19" s="73">
        <v>14</v>
      </c>
      <c r="H19" s="73">
        <v>6</v>
      </c>
    </row>
    <row r="20" spans="2:8" ht="15.75" customHeight="1" x14ac:dyDescent="0.25">
      <c r="B20" s="393" t="s">
        <v>177</v>
      </c>
      <c r="C20" s="393"/>
      <c r="D20" s="393"/>
      <c r="E20" s="393"/>
      <c r="F20" s="393"/>
      <c r="G20" s="393"/>
      <c r="H20" s="393"/>
    </row>
    <row r="21" spans="2:8" x14ac:dyDescent="0.25">
      <c r="B21" s="111" t="s">
        <v>59</v>
      </c>
      <c r="C21" s="70" t="s">
        <v>178</v>
      </c>
      <c r="D21" s="291">
        <v>-0.35</v>
      </c>
      <c r="E21" s="291">
        <v>-0.51</v>
      </c>
      <c r="F21" s="291">
        <v>-0.54</v>
      </c>
      <c r="G21" s="291">
        <v>2.4049999999999998</v>
      </c>
      <c r="H21" s="291">
        <v>3.7210000000000001</v>
      </c>
    </row>
    <row r="22" spans="2:8" ht="16.5" customHeight="1" x14ac:dyDescent="0.25">
      <c r="B22" s="100" t="s">
        <v>60</v>
      </c>
      <c r="C22" s="70" t="s">
        <v>179</v>
      </c>
      <c r="D22" s="291">
        <v>-0.3</v>
      </c>
      <c r="E22" s="291">
        <v>-0.62</v>
      </c>
      <c r="F22" s="291">
        <v>-0.38</v>
      </c>
      <c r="G22" s="291">
        <v>2.09</v>
      </c>
      <c r="H22" s="291">
        <v>2.38</v>
      </c>
    </row>
    <row r="23" spans="2:8" x14ac:dyDescent="0.25">
      <c r="B23" s="100" t="s">
        <v>61</v>
      </c>
      <c r="C23" s="70" t="s">
        <v>180</v>
      </c>
      <c r="D23" s="291">
        <v>1.37</v>
      </c>
      <c r="E23" s="291">
        <v>0.57999999999999996</v>
      </c>
      <c r="F23" s="291">
        <v>1.05</v>
      </c>
      <c r="G23" s="291">
        <v>4.26</v>
      </c>
      <c r="H23" s="291">
        <v>4.07</v>
      </c>
    </row>
    <row r="24" spans="2:8" x14ac:dyDescent="0.25">
      <c r="C24" s="289"/>
      <c r="D24" s="288"/>
      <c r="E24" s="288"/>
      <c r="F24" s="288"/>
      <c r="G24" s="288"/>
      <c r="H24" s="300"/>
    </row>
    <row r="25" spans="2:8" x14ac:dyDescent="0.25">
      <c r="B25" s="76" t="s">
        <v>181</v>
      </c>
      <c r="C25" s="289"/>
      <c r="D25" s="288"/>
      <c r="E25" s="288"/>
      <c r="F25" s="288"/>
      <c r="G25" s="288"/>
      <c r="H25" s="288"/>
    </row>
    <row r="26" spans="2:8" ht="19.5" customHeight="1" x14ac:dyDescent="0.25">
      <c r="B26" s="394" t="s">
        <v>182</v>
      </c>
      <c r="C26" s="394"/>
      <c r="D26" s="394"/>
      <c r="E26" s="394"/>
      <c r="F26" s="394"/>
      <c r="G26" s="394"/>
      <c r="H26" s="394"/>
    </row>
    <row r="27" spans="2:8" ht="29.25" customHeight="1" x14ac:dyDescent="0.25">
      <c r="B27" s="391" t="s">
        <v>183</v>
      </c>
      <c r="C27" s="391"/>
      <c r="D27" s="391"/>
      <c r="E27" s="391"/>
      <c r="F27" s="391"/>
      <c r="G27" s="391"/>
      <c r="H27" s="391"/>
    </row>
    <row r="28" spans="2:8" x14ac:dyDescent="0.25">
      <c r="B28" s="76" t="s">
        <v>184</v>
      </c>
      <c r="C28" s="76"/>
      <c r="D28" s="76"/>
      <c r="E28" s="76"/>
      <c r="F28" s="76"/>
      <c r="G28" s="76"/>
      <c r="H28" s="76"/>
    </row>
    <row r="33" spans="2:3" x14ac:dyDescent="0.25">
      <c r="B33" s="390"/>
      <c r="C33" s="390"/>
    </row>
    <row r="34" spans="2:3" x14ac:dyDescent="0.25">
      <c r="B34" s="310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3:Q19"/>
  <sheetViews>
    <sheetView workbookViewId="0">
      <selection activeCell="C14" sqref="C14"/>
    </sheetView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5"/>
      <c r="C3" s="156"/>
      <c r="D3" s="156"/>
      <c r="E3" s="156"/>
      <c r="F3" s="156"/>
      <c r="G3" s="156"/>
      <c r="H3" s="156"/>
      <c r="I3" s="156"/>
      <c r="J3" s="156"/>
      <c r="K3" s="157" t="s">
        <v>194</v>
      </c>
    </row>
    <row r="4" spans="2:17" ht="24.95" customHeight="1" thickTop="1" x14ac:dyDescent="0.25">
      <c r="B4" s="402" t="s">
        <v>324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7" ht="15.75" x14ac:dyDescent="0.25">
      <c r="B5" s="398" t="s">
        <v>168</v>
      </c>
      <c r="C5" s="400" t="s">
        <v>323</v>
      </c>
      <c r="D5" s="400" t="s">
        <v>124</v>
      </c>
      <c r="E5" s="400"/>
      <c r="F5" s="409" t="s">
        <v>131</v>
      </c>
      <c r="G5" s="409"/>
      <c r="H5" s="400" t="s">
        <v>152</v>
      </c>
      <c r="I5" s="400"/>
      <c r="J5" s="400" t="s">
        <v>195</v>
      </c>
      <c r="K5" s="400"/>
    </row>
    <row r="6" spans="2:17" ht="15.75" x14ac:dyDescent="0.25">
      <c r="B6" s="398"/>
      <c r="C6" s="400"/>
      <c r="D6" s="97" t="s">
        <v>198</v>
      </c>
      <c r="E6" s="97" t="s">
        <v>199</v>
      </c>
      <c r="F6" s="97" t="s">
        <v>198</v>
      </c>
      <c r="G6" s="97" t="s">
        <v>199</v>
      </c>
      <c r="H6" s="97" t="s">
        <v>198</v>
      </c>
      <c r="I6" s="97" t="s">
        <v>199</v>
      </c>
      <c r="J6" s="129" t="s">
        <v>95</v>
      </c>
      <c r="K6" s="129" t="s">
        <v>96</v>
      </c>
    </row>
    <row r="7" spans="2:17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 x14ac:dyDescent="0.25">
      <c r="B8" s="100" t="s">
        <v>59</v>
      </c>
      <c r="C8" s="354" t="s">
        <v>325</v>
      </c>
      <c r="D8" s="102">
        <v>13167335</v>
      </c>
      <c r="E8" s="103">
        <f>D8/D12*100</f>
        <v>91.013862550929176</v>
      </c>
      <c r="F8" s="102">
        <v>13870013</v>
      </c>
      <c r="G8" s="103">
        <f>F8/F12*100</f>
        <v>91.882831811648188</v>
      </c>
      <c r="H8" s="102">
        <v>14507109</v>
      </c>
      <c r="I8" s="103">
        <f>H8/H12*100</f>
        <v>91.631574233397444</v>
      </c>
      <c r="J8" s="104">
        <f>F8/D8*100</f>
        <v>105.33652405744974</v>
      </c>
      <c r="K8" s="104">
        <f>H8/F8*100</f>
        <v>104.59333383465466</v>
      </c>
      <c r="L8" s="16"/>
      <c r="M8" s="53"/>
      <c r="O8" s="16"/>
      <c r="Q8" s="16"/>
    </row>
    <row r="9" spans="2:17" ht="20.25" customHeight="1" x14ac:dyDescent="0.25">
      <c r="B9" s="100" t="s">
        <v>60</v>
      </c>
      <c r="C9" s="354" t="s">
        <v>326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23</v>
      </c>
      <c r="K9" s="104" t="s">
        <v>23</v>
      </c>
      <c r="L9" s="16"/>
      <c r="M9" s="53"/>
    </row>
    <row r="10" spans="2:17" ht="22.5" customHeight="1" x14ac:dyDescent="0.25">
      <c r="B10" s="100" t="s">
        <v>61</v>
      </c>
      <c r="C10" s="354" t="s">
        <v>327</v>
      </c>
      <c r="D10" s="102">
        <v>152789</v>
      </c>
      <c r="E10" s="103">
        <f>D10/D12*100</f>
        <v>1.0560919916819855</v>
      </c>
      <c r="F10" s="102">
        <v>80840</v>
      </c>
      <c r="G10" s="103">
        <f>F10/F12*100</f>
        <v>0.535530004453034</v>
      </c>
      <c r="H10" s="102">
        <v>124623</v>
      </c>
      <c r="I10" s="103">
        <f>H10/H12*100</f>
        <v>0.78715901808476729</v>
      </c>
      <c r="J10" s="104">
        <f t="shared" ref="J10:J12" si="0">F10/D10*100</f>
        <v>52.909568097179772</v>
      </c>
      <c r="K10" s="104">
        <f t="shared" ref="K10:K12" si="1">H10/F10*100</f>
        <v>154.16006927263732</v>
      </c>
      <c r="L10" s="16"/>
      <c r="M10" s="53"/>
      <c r="O10" s="16"/>
      <c r="Q10" s="16"/>
    </row>
    <row r="11" spans="2:17" ht="21.75" customHeight="1" x14ac:dyDescent="0.25">
      <c r="B11" s="100" t="s">
        <v>62</v>
      </c>
      <c r="C11" s="354" t="s">
        <v>328</v>
      </c>
      <c r="D11" s="102">
        <v>1147271</v>
      </c>
      <c r="E11" s="103">
        <f>D11/D12*100</f>
        <v>7.9300454573888386</v>
      </c>
      <c r="F11" s="102">
        <v>1144473</v>
      </c>
      <c r="G11" s="103">
        <f>F11/F12*100</f>
        <v>7.581638183898777</v>
      </c>
      <c r="H11" s="102">
        <v>1200266</v>
      </c>
      <c r="I11" s="103">
        <f>H11/H12*100</f>
        <v>7.5812667485177805</v>
      </c>
      <c r="J11" s="104">
        <f t="shared" si="0"/>
        <v>99.756116906990584</v>
      </c>
      <c r="K11" s="104">
        <f t="shared" si="1"/>
        <v>104.87499486663295</v>
      </c>
      <c r="L11" s="16"/>
      <c r="M11" s="53"/>
      <c r="O11" s="16"/>
      <c r="Q11" s="16"/>
    </row>
    <row r="12" spans="2:17" ht="25.5" customHeight="1" x14ac:dyDescent="0.25">
      <c r="B12" s="400" t="s">
        <v>329</v>
      </c>
      <c r="C12" s="400"/>
      <c r="D12" s="105">
        <f t="shared" ref="D12:I12" si="2">SUM(D8:D11)</f>
        <v>14467395</v>
      </c>
      <c r="E12" s="106">
        <f t="shared" si="2"/>
        <v>100</v>
      </c>
      <c r="F12" s="105">
        <f t="shared" si="2"/>
        <v>15095326</v>
      </c>
      <c r="G12" s="97">
        <f t="shared" si="2"/>
        <v>100</v>
      </c>
      <c r="H12" s="105">
        <f t="shared" si="2"/>
        <v>15831998</v>
      </c>
      <c r="I12" s="106">
        <f t="shared" si="2"/>
        <v>99.999999999999986</v>
      </c>
      <c r="J12" s="106">
        <f t="shared" si="0"/>
        <v>104.34031835033191</v>
      </c>
      <c r="K12" s="106">
        <f t="shared" si="1"/>
        <v>104.88013309550254</v>
      </c>
      <c r="L12" s="16"/>
      <c r="M12" s="53"/>
      <c r="O12" s="16"/>
      <c r="Q12" s="16"/>
    </row>
    <row r="13" spans="2:17" x14ac:dyDescent="0.25">
      <c r="K13" s="17"/>
    </row>
    <row r="14" spans="2:17" x14ac:dyDescent="0.25">
      <c r="B14" s="154"/>
    </row>
    <row r="15" spans="2:17" x14ac:dyDescent="0.25">
      <c r="D15" s="16"/>
      <c r="F15" s="16"/>
      <c r="H15" s="16"/>
    </row>
    <row r="17" spans="4:8" x14ac:dyDescent="0.25">
      <c r="D17" s="53"/>
      <c r="F17" s="16"/>
      <c r="H17" s="16"/>
    </row>
    <row r="18" spans="4:8" x14ac:dyDescent="0.25">
      <c r="D18" s="16"/>
      <c r="F18" s="16"/>
      <c r="H18" s="16"/>
    </row>
    <row r="19" spans="4:8" x14ac:dyDescent="0.2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J13"/>
  <sheetViews>
    <sheetView workbookViewId="0">
      <selection activeCell="C17" sqref="C17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8"/>
      <c r="C3" s="88"/>
      <c r="D3" s="139"/>
      <c r="E3" s="88"/>
      <c r="F3" s="162" t="s">
        <v>194</v>
      </c>
      <c r="G3" s="1"/>
      <c r="H3" s="1"/>
    </row>
    <row r="4" spans="2:10" ht="24.95" customHeight="1" thickTop="1" x14ac:dyDescent="0.25">
      <c r="B4" s="161" t="s">
        <v>330</v>
      </c>
      <c r="C4" s="161"/>
      <c r="D4" s="158"/>
      <c r="E4" s="158"/>
      <c r="F4" s="158"/>
      <c r="G4" s="1"/>
      <c r="H4" s="1"/>
    </row>
    <row r="5" spans="2:10" ht="15.95" customHeight="1" x14ac:dyDescent="0.25">
      <c r="B5" s="398" t="s">
        <v>168</v>
      </c>
      <c r="C5" s="393" t="s">
        <v>331</v>
      </c>
      <c r="D5" s="412" t="s">
        <v>332</v>
      </c>
      <c r="E5" s="412"/>
      <c r="F5" s="412"/>
      <c r="G5" s="1"/>
      <c r="H5" s="1"/>
    </row>
    <row r="6" spans="2:10" ht="15.95" customHeight="1" x14ac:dyDescent="0.25">
      <c r="B6" s="398"/>
      <c r="C6" s="393"/>
      <c r="D6" s="63" t="s">
        <v>124</v>
      </c>
      <c r="E6" s="63" t="s">
        <v>131</v>
      </c>
      <c r="F6" s="130" t="s">
        <v>152</v>
      </c>
      <c r="G6" s="1"/>
      <c r="H6" s="1"/>
    </row>
    <row r="7" spans="2:10" s="41" customFormat="1" ht="15.95" customHeight="1" x14ac:dyDescent="0.2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.100000000000001" customHeight="1" x14ac:dyDescent="0.25">
      <c r="B8" s="111" t="s">
        <v>59</v>
      </c>
      <c r="C8" s="367" t="s">
        <v>333</v>
      </c>
      <c r="D8" s="281">
        <v>0.18893475239718999</v>
      </c>
      <c r="E8" s="281">
        <v>0.18433904640417001</v>
      </c>
      <c r="F8" s="319">
        <v>0.18279107918028001</v>
      </c>
      <c r="G8" s="1"/>
      <c r="H8" s="36"/>
      <c r="I8" s="23"/>
      <c r="J8" s="24"/>
    </row>
    <row r="9" spans="2:10" ht="30.75" customHeight="1" x14ac:dyDescent="0.25">
      <c r="B9" s="111" t="s">
        <v>60</v>
      </c>
      <c r="C9" s="368" t="s">
        <v>334</v>
      </c>
      <c r="D9" s="68">
        <v>1757430</v>
      </c>
      <c r="E9" s="68">
        <v>1763723</v>
      </c>
      <c r="F9" s="217">
        <v>1825287</v>
      </c>
      <c r="G9" s="1"/>
      <c r="H9" s="51"/>
      <c r="I9" s="15"/>
      <c r="J9" s="24"/>
    </row>
    <row r="10" spans="2:10" ht="20.100000000000001" customHeight="1" x14ac:dyDescent="0.25">
      <c r="B10" s="111" t="s">
        <v>61</v>
      </c>
      <c r="C10" s="367" t="s">
        <v>335</v>
      </c>
      <c r="D10" s="281">
        <v>0.18893475239718999</v>
      </c>
      <c r="E10" s="281">
        <v>0.18433904640417001</v>
      </c>
      <c r="F10" s="319">
        <v>0.18279107918028001</v>
      </c>
      <c r="G10" s="1"/>
      <c r="H10" s="36"/>
      <c r="I10" s="23"/>
      <c r="J10" s="24"/>
    </row>
    <row r="11" spans="2:10" ht="20.100000000000001" customHeight="1" x14ac:dyDescent="0.25">
      <c r="B11" s="111" t="s">
        <v>62</v>
      </c>
      <c r="C11" s="368" t="s">
        <v>336</v>
      </c>
      <c r="D11" s="68">
        <v>1431916</v>
      </c>
      <c r="E11" s="68">
        <v>1424078</v>
      </c>
      <c r="F11" s="217">
        <v>1469069</v>
      </c>
      <c r="G11" s="1"/>
      <c r="H11" s="51"/>
      <c r="I11" s="15"/>
      <c r="J11" s="24"/>
    </row>
    <row r="12" spans="2:10" ht="20.100000000000001" customHeight="1" x14ac:dyDescent="0.25">
      <c r="B12" s="111" t="s">
        <v>63</v>
      </c>
      <c r="C12" s="367" t="s">
        <v>337</v>
      </c>
      <c r="D12" s="281">
        <v>0.19715479438628</v>
      </c>
      <c r="E12" s="281">
        <v>0.19387212969101</v>
      </c>
      <c r="F12" s="319">
        <v>0.19202421576859999</v>
      </c>
      <c r="G12" s="1"/>
      <c r="H12" s="36"/>
      <c r="I12" s="23"/>
      <c r="J12" s="24"/>
    </row>
    <row r="13" spans="2:10" ht="20.100000000000001" customHeight="1" x14ac:dyDescent="0.25">
      <c r="B13" s="111" t="s">
        <v>64</v>
      </c>
      <c r="C13" s="368" t="s">
        <v>338</v>
      </c>
      <c r="D13" s="68">
        <v>1116816</v>
      </c>
      <c r="E13" s="68">
        <v>1115126</v>
      </c>
      <c r="F13" s="217">
        <v>1140286</v>
      </c>
      <c r="G13" s="1"/>
      <c r="H13" s="51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14999847407452621"/>
  </sheetPr>
  <dimension ref="B3:K11"/>
  <sheetViews>
    <sheetView workbookViewId="0">
      <selection activeCell="C19" sqref="C19"/>
    </sheetView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8"/>
      <c r="C3" s="163"/>
      <c r="D3" s="163"/>
      <c r="E3" s="163"/>
      <c r="F3" s="164" t="s">
        <v>194</v>
      </c>
    </row>
    <row r="4" spans="2:11" ht="24.95" customHeight="1" thickTop="1" x14ac:dyDescent="0.25">
      <c r="B4" s="402" t="s">
        <v>339</v>
      </c>
      <c r="C4" s="402"/>
      <c r="D4" s="402"/>
      <c r="E4" s="402"/>
      <c r="F4" s="402"/>
    </row>
    <row r="5" spans="2:11" ht="20.100000000000001" customHeight="1" x14ac:dyDescent="0.25">
      <c r="B5" s="130" t="s">
        <v>168</v>
      </c>
      <c r="C5" s="166" t="s">
        <v>340</v>
      </c>
      <c r="D5" s="167" t="s">
        <v>124</v>
      </c>
      <c r="E5" s="168" t="s">
        <v>131</v>
      </c>
      <c r="F5" s="166" t="s">
        <v>152</v>
      </c>
    </row>
    <row r="6" spans="2:11" s="42" customFormat="1" ht="14.25" customHeight="1" x14ac:dyDescent="0.2">
      <c r="B6" s="98">
        <v>1</v>
      </c>
      <c r="C6" s="169">
        <v>2</v>
      </c>
      <c r="D6" s="169">
        <v>3</v>
      </c>
      <c r="E6" s="170">
        <v>4</v>
      </c>
      <c r="F6" s="169">
        <v>5</v>
      </c>
    </row>
    <row r="7" spans="2:11" ht="15.75" x14ac:dyDescent="0.25">
      <c r="B7" s="100" t="s">
        <v>59</v>
      </c>
      <c r="C7" s="165" t="s">
        <v>341</v>
      </c>
      <c r="D7" s="102">
        <v>27111043</v>
      </c>
      <c r="E7" s="102">
        <v>28527370</v>
      </c>
      <c r="F7" s="102">
        <v>29247166</v>
      </c>
      <c r="H7" s="15"/>
      <c r="I7" s="15"/>
      <c r="J7" s="15"/>
      <c r="K7" s="15"/>
    </row>
    <row r="8" spans="2:11" ht="20.100000000000001" customHeight="1" x14ac:dyDescent="0.25">
      <c r="B8" s="100" t="s">
        <v>60</v>
      </c>
      <c r="C8" s="117" t="s">
        <v>301</v>
      </c>
      <c r="D8" s="102">
        <v>2733978</v>
      </c>
      <c r="E8" s="102">
        <v>2782658</v>
      </c>
      <c r="F8" s="102">
        <v>2893948</v>
      </c>
      <c r="H8" s="15"/>
      <c r="I8" s="15"/>
      <c r="J8" s="15"/>
      <c r="K8" s="15"/>
    </row>
    <row r="9" spans="2:11" ht="19.5" customHeight="1" x14ac:dyDescent="0.25">
      <c r="B9" s="122"/>
      <c r="C9" s="339" t="s">
        <v>342</v>
      </c>
      <c r="D9" s="171">
        <f>D8/D7</f>
        <v>0.10084370416881416</v>
      </c>
      <c r="E9" s="171">
        <f>E8/E7</f>
        <v>9.7543446872249348E-2</v>
      </c>
      <c r="F9" s="171">
        <f>F8/F7</f>
        <v>9.8947980122245011E-2</v>
      </c>
      <c r="H9" s="23"/>
      <c r="I9" s="23"/>
      <c r="J9" s="23"/>
      <c r="K9" s="23"/>
    </row>
    <row r="11" spans="2:11" x14ac:dyDescent="0.25">
      <c r="B11" s="76"/>
      <c r="C11" s="76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3:U18"/>
  <sheetViews>
    <sheetView workbookViewId="0">
      <selection activeCell="C21" sqref="C21"/>
    </sheetView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7" max="18" width="10.140625" bestFit="1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3" t="s">
        <v>194</v>
      </c>
    </row>
    <row r="4" spans="2:21" ht="24.95" customHeight="1" thickTop="1" x14ac:dyDescent="0.25">
      <c r="B4" s="402" t="s">
        <v>343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2:21" ht="15.75" x14ac:dyDescent="0.25">
      <c r="B5" s="398" t="s">
        <v>168</v>
      </c>
      <c r="C5" s="400" t="s">
        <v>186</v>
      </c>
      <c r="D5" s="408" t="s">
        <v>124</v>
      </c>
      <c r="E5" s="408"/>
      <c r="F5" s="408"/>
      <c r="G5" s="400" t="s">
        <v>131</v>
      </c>
      <c r="H5" s="400"/>
      <c r="I5" s="400"/>
      <c r="J5" s="400" t="s">
        <v>152</v>
      </c>
      <c r="K5" s="400"/>
      <c r="L5" s="400"/>
    </row>
    <row r="6" spans="2:21" ht="15.75" x14ac:dyDescent="0.25">
      <c r="B6" s="398"/>
      <c r="C6" s="400"/>
      <c r="D6" s="97" t="s">
        <v>198</v>
      </c>
      <c r="E6" s="97" t="s">
        <v>84</v>
      </c>
      <c r="F6" s="97" t="s">
        <v>85</v>
      </c>
      <c r="G6" s="97" t="s">
        <v>198</v>
      </c>
      <c r="H6" s="97" t="s">
        <v>84</v>
      </c>
      <c r="I6" s="97" t="s">
        <v>85</v>
      </c>
      <c r="J6" s="97" t="s">
        <v>198</v>
      </c>
      <c r="K6" s="97" t="s">
        <v>84</v>
      </c>
      <c r="L6" s="97" t="s">
        <v>85</v>
      </c>
    </row>
    <row r="7" spans="2:21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5.95" customHeight="1" x14ac:dyDescent="0.25">
      <c r="B8" s="111" t="s">
        <v>59</v>
      </c>
      <c r="C8" s="369" t="s">
        <v>344</v>
      </c>
      <c r="D8" s="102">
        <v>8343998</v>
      </c>
      <c r="E8" s="102">
        <v>11218</v>
      </c>
      <c r="F8" s="103">
        <f>E8/D8*100</f>
        <v>0.13444394401820325</v>
      </c>
      <c r="G8" s="102">
        <v>8772777</v>
      </c>
      <c r="H8" s="102">
        <v>10310</v>
      </c>
      <c r="I8" s="103">
        <f>H8/G8*100</f>
        <v>0.11752264989751821</v>
      </c>
      <c r="J8" s="102">
        <v>6125708</v>
      </c>
      <c r="K8" s="102">
        <v>7164</v>
      </c>
      <c r="L8" s="103">
        <f>K8/J8*100</f>
        <v>0.11694974687007607</v>
      </c>
      <c r="N8" s="15"/>
      <c r="O8" s="27"/>
      <c r="Q8" s="15"/>
      <c r="R8" s="15"/>
      <c r="T8" s="15"/>
      <c r="U8" s="15"/>
    </row>
    <row r="9" spans="2:21" ht="16.5" customHeight="1" x14ac:dyDescent="0.25">
      <c r="B9" s="111" t="s">
        <v>60</v>
      </c>
      <c r="C9" s="369" t="s">
        <v>345</v>
      </c>
      <c r="D9" s="102">
        <v>16160753</v>
      </c>
      <c r="E9" s="102">
        <v>1119190</v>
      </c>
      <c r="F9" s="103">
        <f>E9/D9*100</f>
        <v>6.9253579953854878</v>
      </c>
      <c r="G9" s="102">
        <v>17224054</v>
      </c>
      <c r="H9" s="102">
        <v>1022126</v>
      </c>
      <c r="I9" s="103">
        <f t="shared" ref="I9:I18" si="0">H9/G9*100</f>
        <v>5.9342939821252303</v>
      </c>
      <c r="J9" s="102">
        <v>20842896</v>
      </c>
      <c r="K9" s="102">
        <v>991330</v>
      </c>
      <c r="L9" s="103">
        <f t="shared" ref="L9:L11" si="1">K9/J9*100</f>
        <v>4.7562008657530122</v>
      </c>
      <c r="N9" s="15"/>
      <c r="O9" s="27"/>
      <c r="Q9" s="15"/>
      <c r="R9" s="15"/>
      <c r="T9" s="15"/>
      <c r="U9" s="15"/>
    </row>
    <row r="10" spans="2:21" ht="15.95" customHeight="1" x14ac:dyDescent="0.25">
      <c r="B10" s="111" t="s">
        <v>61</v>
      </c>
      <c r="C10" s="369" t="s">
        <v>346</v>
      </c>
      <c r="D10" s="102">
        <v>1781852</v>
      </c>
      <c r="E10" s="102">
        <v>0</v>
      </c>
      <c r="F10" s="103">
        <f t="shared" ref="F10:F11" si="2">E10/D10*100</f>
        <v>0</v>
      </c>
      <c r="G10" s="102">
        <v>1431688</v>
      </c>
      <c r="H10" s="102">
        <v>0</v>
      </c>
      <c r="I10" s="103">
        <f t="shared" si="0"/>
        <v>0</v>
      </c>
      <c r="J10" s="102">
        <v>1275007</v>
      </c>
      <c r="K10" s="102">
        <v>952</v>
      </c>
      <c r="L10" s="103">
        <f t="shared" si="1"/>
        <v>7.4666256734276751E-2</v>
      </c>
      <c r="N10" s="15"/>
      <c r="O10" s="27"/>
      <c r="Q10" s="15"/>
      <c r="T10" s="15"/>
    </row>
    <row r="11" spans="2:21" ht="15.95" customHeight="1" x14ac:dyDescent="0.25">
      <c r="B11" s="111" t="s">
        <v>62</v>
      </c>
      <c r="C11" s="369" t="s">
        <v>347</v>
      </c>
      <c r="D11" s="102">
        <v>187605</v>
      </c>
      <c r="E11" s="102">
        <v>21971</v>
      </c>
      <c r="F11" s="103">
        <f t="shared" si="2"/>
        <v>11.711308333999627</v>
      </c>
      <c r="G11" s="102">
        <v>187816</v>
      </c>
      <c r="H11" s="102">
        <v>15507</v>
      </c>
      <c r="I11" s="103">
        <f t="shared" si="0"/>
        <v>8.2564850704945272</v>
      </c>
      <c r="J11" s="102">
        <v>50855</v>
      </c>
      <c r="K11" s="102">
        <v>4596</v>
      </c>
      <c r="L11" s="103">
        <f t="shared" si="1"/>
        <v>9.0374594435158784</v>
      </c>
      <c r="N11" s="15"/>
      <c r="O11" s="27"/>
      <c r="Q11" s="15"/>
      <c r="R11" s="15"/>
      <c r="T11" s="15"/>
      <c r="U11" s="15"/>
    </row>
    <row r="12" spans="2:21" ht="20.25" customHeight="1" x14ac:dyDescent="0.25">
      <c r="B12" s="413" t="s">
        <v>348</v>
      </c>
      <c r="C12" s="413"/>
      <c r="D12" s="105">
        <f>SUM(D8:D11)</f>
        <v>26474208</v>
      </c>
      <c r="E12" s="105">
        <f>SUM(E8:E11)</f>
        <v>1152379</v>
      </c>
      <c r="F12" s="172">
        <f>E12/D12*100</f>
        <v>4.3528365418901291</v>
      </c>
      <c r="G12" s="105">
        <f>SUM(G8:G11)</f>
        <v>27616335</v>
      </c>
      <c r="H12" s="105">
        <f>SUM(H8:H11)</f>
        <v>1047943</v>
      </c>
      <c r="I12" s="172">
        <f t="shared" si="0"/>
        <v>3.7946490727317728</v>
      </c>
      <c r="J12" s="105">
        <f>SUM(J8:J11)</f>
        <v>28294466</v>
      </c>
      <c r="K12" s="105">
        <f>SUM(K8:K11)</f>
        <v>1004042</v>
      </c>
      <c r="L12" s="172">
        <f>K12/J12*100</f>
        <v>3.5485455000281685</v>
      </c>
      <c r="N12" s="15"/>
      <c r="O12" s="27"/>
      <c r="T12" s="15"/>
      <c r="U12" s="15"/>
    </row>
    <row r="13" spans="2:21" ht="15.95" customHeight="1" x14ac:dyDescent="0.25">
      <c r="B13" s="111" t="s">
        <v>63</v>
      </c>
      <c r="C13" s="369" t="s">
        <v>349</v>
      </c>
      <c r="D13" s="102">
        <v>1428082</v>
      </c>
      <c r="E13" s="102">
        <v>24875</v>
      </c>
      <c r="F13" s="103">
        <f>E13/D13*100</f>
        <v>1.7418467566988449</v>
      </c>
      <c r="G13" s="102">
        <v>1680091</v>
      </c>
      <c r="H13" s="102">
        <v>43900</v>
      </c>
      <c r="I13" s="103">
        <f t="shared" si="0"/>
        <v>2.6129537031029866</v>
      </c>
      <c r="J13" s="102">
        <v>1745434</v>
      </c>
      <c r="K13" s="102">
        <v>36103</v>
      </c>
      <c r="L13" s="103">
        <f>K13/J13*100</f>
        <v>2.0684253887571802</v>
      </c>
      <c r="N13" s="15"/>
      <c r="O13" s="27"/>
      <c r="T13" s="15"/>
      <c r="U13" s="15"/>
    </row>
    <row r="14" spans="2:21" ht="15.95" customHeight="1" x14ac:dyDescent="0.25">
      <c r="B14" s="111" t="s">
        <v>64</v>
      </c>
      <c r="C14" s="369" t="s">
        <v>350</v>
      </c>
      <c r="D14" s="102">
        <v>40601</v>
      </c>
      <c r="E14" s="102">
        <v>1172</v>
      </c>
      <c r="F14" s="103">
        <f t="shared" ref="F14:F17" si="3">E14/D14*100</f>
        <v>2.8866284081672866</v>
      </c>
      <c r="G14" s="102">
        <v>43263</v>
      </c>
      <c r="H14" s="102">
        <v>1255</v>
      </c>
      <c r="I14" s="103">
        <f t="shared" si="0"/>
        <v>2.9008621685967224</v>
      </c>
      <c r="J14" s="102">
        <v>30712</v>
      </c>
      <c r="K14" s="102">
        <v>1025</v>
      </c>
      <c r="L14" s="103">
        <f t="shared" ref="L14:L16" si="4">K14/J14*100</f>
        <v>3.3374576712685595</v>
      </c>
      <c r="N14" s="15"/>
      <c r="O14" s="27"/>
      <c r="T14" s="15"/>
      <c r="U14" s="15"/>
    </row>
    <row r="15" spans="2:21" ht="15.95" customHeight="1" x14ac:dyDescent="0.25">
      <c r="B15" s="111" t="s">
        <v>65</v>
      </c>
      <c r="C15" s="369" t="s">
        <v>351</v>
      </c>
      <c r="D15" s="102">
        <v>2188232</v>
      </c>
      <c r="E15" s="102">
        <v>21071</v>
      </c>
      <c r="F15" s="103">
        <f>E15/D15*100</f>
        <v>0.9629234925729997</v>
      </c>
      <c r="G15" s="102">
        <v>2270434</v>
      </c>
      <c r="H15" s="102">
        <v>22194</v>
      </c>
      <c r="I15" s="103">
        <f t="shared" si="0"/>
        <v>0.97752235916128816</v>
      </c>
      <c r="J15" s="102">
        <v>2322481</v>
      </c>
      <c r="K15" s="102">
        <v>23141</v>
      </c>
      <c r="L15" s="103">
        <f t="shared" si="4"/>
        <v>0.99639135906816889</v>
      </c>
      <c r="N15" s="15"/>
      <c r="O15" s="27"/>
      <c r="P15" s="15"/>
      <c r="Q15" s="15"/>
      <c r="R15" s="15"/>
      <c r="T15" s="15"/>
      <c r="U15" s="15"/>
    </row>
    <row r="16" spans="2:21" ht="15.95" customHeight="1" x14ac:dyDescent="0.25">
      <c r="B16" s="111" t="s">
        <v>66</v>
      </c>
      <c r="C16" s="369" t="s">
        <v>352</v>
      </c>
      <c r="D16" s="102">
        <v>263064</v>
      </c>
      <c r="E16" s="102">
        <v>2563</v>
      </c>
      <c r="F16" s="103">
        <f t="shared" si="3"/>
        <v>0.97428762582489437</v>
      </c>
      <c r="G16" s="102">
        <v>411127</v>
      </c>
      <c r="H16" s="102">
        <v>5342</v>
      </c>
      <c r="I16" s="103">
        <f t="shared" si="0"/>
        <v>1.29935518708331</v>
      </c>
      <c r="J16" s="102">
        <v>559236</v>
      </c>
      <c r="K16" s="102">
        <v>3992</v>
      </c>
      <c r="L16" s="103">
        <f t="shared" si="4"/>
        <v>0.71383101230965107</v>
      </c>
      <c r="N16" s="15"/>
      <c r="O16" s="27"/>
      <c r="Q16" s="15"/>
      <c r="T16" s="15"/>
      <c r="U16" s="15"/>
    </row>
    <row r="17" spans="2:21" s="25" customFormat="1" ht="20.25" customHeight="1" x14ac:dyDescent="0.25">
      <c r="B17" s="413" t="s">
        <v>353</v>
      </c>
      <c r="C17" s="413"/>
      <c r="D17" s="105">
        <f>SUM(D13:D16)</f>
        <v>3919979</v>
      </c>
      <c r="E17" s="105">
        <f>SUM(E13:E16)</f>
        <v>49681</v>
      </c>
      <c r="F17" s="172">
        <f t="shared" si="3"/>
        <v>1.2673792385112266</v>
      </c>
      <c r="G17" s="105">
        <f>SUM(G13:G16)</f>
        <v>4404915</v>
      </c>
      <c r="H17" s="105">
        <f>SUM(H13:H16)</f>
        <v>72691</v>
      </c>
      <c r="I17" s="172">
        <f t="shared" si="0"/>
        <v>1.6502248056999964</v>
      </c>
      <c r="J17" s="105">
        <f>SUM(J13:J16)</f>
        <v>4657863</v>
      </c>
      <c r="K17" s="105">
        <f>SUM(K13:K16)</f>
        <v>64261</v>
      </c>
      <c r="L17" s="172">
        <f>K17/J17*100</f>
        <v>1.379624089416112</v>
      </c>
      <c r="N17" s="15"/>
      <c r="O17" s="27"/>
      <c r="Q17" s="59"/>
      <c r="R17" s="59"/>
      <c r="T17" s="59"/>
      <c r="U17" s="59"/>
    </row>
    <row r="18" spans="2:21" ht="21" customHeight="1" x14ac:dyDescent="0.25">
      <c r="B18" s="413" t="s">
        <v>354</v>
      </c>
      <c r="C18" s="413"/>
      <c r="D18" s="105">
        <f>D12+D17</f>
        <v>30394187</v>
      </c>
      <c r="E18" s="105">
        <f>E12+E17</f>
        <v>1202060</v>
      </c>
      <c r="F18" s="172">
        <f>E18/D18*100</f>
        <v>3.9549009815594012</v>
      </c>
      <c r="G18" s="105">
        <f>G12+G17</f>
        <v>32021250</v>
      </c>
      <c r="H18" s="105">
        <f>H12+H17</f>
        <v>1120634</v>
      </c>
      <c r="I18" s="172">
        <f t="shared" si="0"/>
        <v>3.4996572588515442</v>
      </c>
      <c r="J18" s="105">
        <f>J12+J17</f>
        <v>32952329</v>
      </c>
      <c r="K18" s="105">
        <f>K12+K17</f>
        <v>1068303</v>
      </c>
      <c r="L18" s="172">
        <f>K18/J18*100</f>
        <v>3.2419650823466832</v>
      </c>
      <c r="N18" s="15"/>
      <c r="O18" s="27"/>
      <c r="Q18" s="15"/>
      <c r="R18" s="15"/>
      <c r="T18" s="15"/>
      <c r="U18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3:U21"/>
  <sheetViews>
    <sheetView workbookViewId="0">
      <selection activeCell="C18" sqref="C18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27" bestFit="1" customWidth="1"/>
    <col min="16" max="16" width="12.85546875" style="27" customWidth="1"/>
    <col min="17" max="17" width="10.7109375" bestFit="1" customWidth="1"/>
    <col min="18" max="18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4"/>
      <c r="L3" s="173" t="s">
        <v>194</v>
      </c>
    </row>
    <row r="4" spans="2:21" ht="24.95" customHeight="1" thickTop="1" x14ac:dyDescent="0.25">
      <c r="B4" s="402" t="s">
        <v>355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2:21" ht="15.75" x14ac:dyDescent="0.25">
      <c r="B5" s="398" t="s">
        <v>168</v>
      </c>
      <c r="C5" s="400" t="s">
        <v>186</v>
      </c>
      <c r="D5" s="408" t="s">
        <v>124</v>
      </c>
      <c r="E5" s="408"/>
      <c r="F5" s="408"/>
      <c r="G5" s="400" t="s">
        <v>131</v>
      </c>
      <c r="H5" s="400"/>
      <c r="I5" s="400"/>
      <c r="J5" s="400" t="s">
        <v>152</v>
      </c>
      <c r="K5" s="400"/>
      <c r="L5" s="400"/>
    </row>
    <row r="6" spans="2:21" ht="15.75" x14ac:dyDescent="0.25">
      <c r="B6" s="398"/>
      <c r="C6" s="400"/>
      <c r="D6" s="97" t="s">
        <v>198</v>
      </c>
      <c r="E6" s="97" t="s">
        <v>84</v>
      </c>
      <c r="F6" s="97" t="s">
        <v>85</v>
      </c>
      <c r="G6" s="97" t="s">
        <v>198</v>
      </c>
      <c r="H6" s="97" t="s">
        <v>84</v>
      </c>
      <c r="I6" s="97" t="s">
        <v>85</v>
      </c>
      <c r="J6" s="97" t="s">
        <v>198</v>
      </c>
      <c r="K6" s="97" t="s">
        <v>84</v>
      </c>
      <c r="L6" s="97" t="s">
        <v>85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20.100000000000001" customHeight="1" x14ac:dyDescent="0.25">
      <c r="B8" s="111" t="s">
        <v>59</v>
      </c>
      <c r="C8" s="370" t="s">
        <v>356</v>
      </c>
      <c r="D8" s="102">
        <v>24029210</v>
      </c>
      <c r="E8" s="102">
        <v>166312</v>
      </c>
      <c r="F8" s="103">
        <f>E8/D8*100</f>
        <v>0.69212429372417983</v>
      </c>
      <c r="G8" s="102">
        <v>25235277</v>
      </c>
      <c r="H8" s="102">
        <v>174910</v>
      </c>
      <c r="I8" s="103">
        <f>H8/G8*100</f>
        <v>0.6931170202728506</v>
      </c>
      <c r="J8" s="102">
        <v>26093965</v>
      </c>
      <c r="K8" s="102">
        <v>196634</v>
      </c>
      <c r="L8" s="103">
        <f>K8/J8*100</f>
        <v>0.75356121616626681</v>
      </c>
      <c r="M8" s="15"/>
      <c r="N8" s="26"/>
      <c r="O8" s="26"/>
      <c r="P8" s="15"/>
      <c r="Q8" s="15"/>
    </row>
    <row r="9" spans="2:21" ht="20.100000000000001" customHeight="1" x14ac:dyDescent="0.25">
      <c r="B9" s="111" t="s">
        <v>60</v>
      </c>
      <c r="C9" s="370" t="s">
        <v>357</v>
      </c>
      <c r="D9" s="102">
        <v>1387627</v>
      </c>
      <c r="E9" s="102">
        <v>160138</v>
      </c>
      <c r="F9" s="103">
        <f t="shared" ref="F9:F16" si="0">E9/D9*100</f>
        <v>11.540421165053722</v>
      </c>
      <c r="G9" s="102">
        <v>1550660</v>
      </c>
      <c r="H9" s="102">
        <v>176699</v>
      </c>
      <c r="I9" s="103">
        <f t="shared" ref="I9:I16" si="1">H9/G9*100</f>
        <v>11.395083383849459</v>
      </c>
      <c r="J9" s="102">
        <v>1446483</v>
      </c>
      <c r="K9" s="102">
        <v>174414</v>
      </c>
      <c r="L9" s="103">
        <f t="shared" ref="L9:L16" si="2">K9/J9*100</f>
        <v>12.057798121374395</v>
      </c>
      <c r="M9" s="15"/>
      <c r="N9" s="26"/>
      <c r="O9" s="26"/>
      <c r="P9" s="15"/>
      <c r="Q9" s="15"/>
      <c r="R9" s="15"/>
    </row>
    <row r="10" spans="2:21" ht="20.100000000000001" customHeight="1" x14ac:dyDescent="0.25">
      <c r="B10" s="111" t="s">
        <v>61</v>
      </c>
      <c r="C10" s="370" t="s">
        <v>358</v>
      </c>
      <c r="D10" s="102">
        <v>1057371</v>
      </c>
      <c r="E10" s="102">
        <v>825929</v>
      </c>
      <c r="F10" s="103">
        <f t="shared" si="0"/>
        <v>78.111561599476445</v>
      </c>
      <c r="G10" s="102">
        <v>830398</v>
      </c>
      <c r="H10" s="102">
        <v>696334</v>
      </c>
      <c r="I10" s="103">
        <f t="shared" si="1"/>
        <v>83.855452445694709</v>
      </c>
      <c r="J10" s="102">
        <v>754018</v>
      </c>
      <c r="K10" s="102">
        <v>632994</v>
      </c>
      <c r="L10" s="103">
        <f t="shared" si="2"/>
        <v>83.949454787551488</v>
      </c>
      <c r="M10" s="15"/>
      <c r="N10" s="26"/>
      <c r="O10" s="26"/>
      <c r="P10" s="15"/>
      <c r="Q10" s="15"/>
      <c r="R10" s="15"/>
      <c r="T10" s="15"/>
      <c r="U10" s="15"/>
    </row>
    <row r="11" spans="2:21" ht="20.100000000000001" customHeight="1" x14ac:dyDescent="0.25">
      <c r="B11" s="413" t="s">
        <v>359</v>
      </c>
      <c r="C11" s="413"/>
      <c r="D11" s="105">
        <f>SUM(D8:D10)</f>
        <v>26474208</v>
      </c>
      <c r="E11" s="105">
        <f>SUM(E8:E10)</f>
        <v>1152379</v>
      </c>
      <c r="F11" s="172">
        <f t="shared" si="0"/>
        <v>4.3528365418901291</v>
      </c>
      <c r="G11" s="105">
        <f>SUM(G8:G10)</f>
        <v>27616335</v>
      </c>
      <c r="H11" s="105">
        <f>SUM(H8:H10)</f>
        <v>1047943</v>
      </c>
      <c r="I11" s="172">
        <f t="shared" si="1"/>
        <v>3.7946490727317728</v>
      </c>
      <c r="J11" s="105">
        <f>SUM(J8:J10)</f>
        <v>28294466</v>
      </c>
      <c r="K11" s="105">
        <f>SUM(K8:K10)</f>
        <v>1004042</v>
      </c>
      <c r="L11" s="172">
        <f t="shared" si="2"/>
        <v>3.5485455000281685</v>
      </c>
      <c r="M11" s="15"/>
      <c r="N11" s="26"/>
      <c r="O11" s="26"/>
      <c r="P11" s="15"/>
      <c r="Q11" s="15"/>
      <c r="R11" s="15"/>
      <c r="T11" s="15"/>
      <c r="U11" s="15"/>
    </row>
    <row r="12" spans="2:21" ht="20.100000000000001" customHeight="1" x14ac:dyDescent="0.25">
      <c r="B12" s="111" t="s">
        <v>62</v>
      </c>
      <c r="C12" s="370" t="s">
        <v>356</v>
      </c>
      <c r="D12" s="102">
        <v>3603792</v>
      </c>
      <c r="E12" s="102">
        <v>20660</v>
      </c>
      <c r="F12" s="103">
        <f t="shared" si="0"/>
        <v>0.57328502865870179</v>
      </c>
      <c r="G12" s="102">
        <v>4035724</v>
      </c>
      <c r="H12" s="102">
        <v>26448</v>
      </c>
      <c r="I12" s="103">
        <f>H12/G12*100</f>
        <v>0.65534709509371802</v>
      </c>
      <c r="J12" s="102">
        <v>4305506</v>
      </c>
      <c r="K12" s="102">
        <v>26046</v>
      </c>
      <c r="L12" s="103">
        <f>K12/J12*100</f>
        <v>0.60494631757568096</v>
      </c>
      <c r="M12" s="15"/>
      <c r="N12" s="26"/>
      <c r="O12" s="26"/>
      <c r="P12" s="26"/>
      <c r="Q12" s="26"/>
      <c r="R12" s="15"/>
      <c r="T12" s="15"/>
      <c r="U12" s="15"/>
    </row>
    <row r="13" spans="2:21" ht="20.100000000000001" customHeight="1" x14ac:dyDescent="0.25">
      <c r="B13" s="111" t="s">
        <v>63</v>
      </c>
      <c r="C13" s="370" t="s">
        <v>357</v>
      </c>
      <c r="D13" s="102">
        <v>309101</v>
      </c>
      <c r="E13" s="102">
        <v>25536</v>
      </c>
      <c r="F13" s="103">
        <f t="shared" si="0"/>
        <v>8.2613773491512479</v>
      </c>
      <c r="G13" s="102">
        <v>358721</v>
      </c>
      <c r="H13" s="102">
        <v>38984</v>
      </c>
      <c r="I13" s="103">
        <f t="shared" si="1"/>
        <v>10.867498696758762</v>
      </c>
      <c r="J13" s="102">
        <v>348844</v>
      </c>
      <c r="K13" s="151">
        <v>35953</v>
      </c>
      <c r="L13" s="103">
        <f t="shared" si="2"/>
        <v>10.306326036853148</v>
      </c>
      <c r="M13" s="15"/>
      <c r="N13" s="26"/>
      <c r="O13" s="26"/>
      <c r="P13" s="26"/>
      <c r="Q13" s="26"/>
      <c r="R13" s="15"/>
      <c r="T13" s="15"/>
      <c r="U13" s="15"/>
    </row>
    <row r="14" spans="2:21" ht="20.100000000000001" customHeight="1" x14ac:dyDescent="0.25">
      <c r="B14" s="111" t="s">
        <v>64</v>
      </c>
      <c r="C14" s="370" t="s">
        <v>358</v>
      </c>
      <c r="D14" s="102">
        <v>7086</v>
      </c>
      <c r="E14" s="102">
        <v>3485</v>
      </c>
      <c r="F14" s="103">
        <f t="shared" si="0"/>
        <v>49.181484617555746</v>
      </c>
      <c r="G14" s="102">
        <v>10470</v>
      </c>
      <c r="H14" s="102">
        <v>7259</v>
      </c>
      <c r="I14" s="103">
        <f t="shared" si="1"/>
        <v>69.331423113658076</v>
      </c>
      <c r="J14" s="102">
        <v>3513</v>
      </c>
      <c r="K14" s="102">
        <v>2262</v>
      </c>
      <c r="L14" s="103">
        <f>K14/J14*100</f>
        <v>64.389410760034167</v>
      </c>
      <c r="M14" s="15"/>
      <c r="N14" s="26"/>
      <c r="O14" s="26"/>
      <c r="P14" s="26"/>
      <c r="Q14" s="26"/>
      <c r="R14" s="15"/>
      <c r="T14" s="15"/>
      <c r="U14" s="15"/>
    </row>
    <row r="15" spans="2:21" ht="20.100000000000001" customHeight="1" x14ac:dyDescent="0.25">
      <c r="B15" s="413" t="s">
        <v>360</v>
      </c>
      <c r="C15" s="413"/>
      <c r="D15" s="105">
        <f>SUM(D12:D14)</f>
        <v>3919979</v>
      </c>
      <c r="E15" s="105">
        <f t="shared" ref="E15" si="3">SUM(E12:E14)</f>
        <v>49681</v>
      </c>
      <c r="F15" s="172">
        <f t="shared" si="0"/>
        <v>1.2673792385112266</v>
      </c>
      <c r="G15" s="105">
        <f>SUM(G12:G14)</f>
        <v>4404915</v>
      </c>
      <c r="H15" s="105">
        <f t="shared" ref="H15" si="4">SUM(H12:H14)</f>
        <v>72691</v>
      </c>
      <c r="I15" s="172">
        <f t="shared" si="1"/>
        <v>1.6502248056999964</v>
      </c>
      <c r="J15" s="105">
        <f>SUM(J12:J14)</f>
        <v>4657863</v>
      </c>
      <c r="K15" s="105">
        <f>SUM(K12:K14)</f>
        <v>64261</v>
      </c>
      <c r="L15" s="172">
        <f t="shared" si="2"/>
        <v>1.379624089416112</v>
      </c>
      <c r="M15" s="15"/>
      <c r="N15" s="26"/>
      <c r="O15" s="26"/>
      <c r="P15" s="15"/>
      <c r="Q15" s="26"/>
      <c r="R15" s="15"/>
      <c r="T15" s="15"/>
      <c r="U15" s="15"/>
    </row>
    <row r="16" spans="2:21" ht="21" customHeight="1" x14ac:dyDescent="0.25">
      <c r="B16" s="413" t="s">
        <v>354</v>
      </c>
      <c r="C16" s="413"/>
      <c r="D16" s="144">
        <f>D11+D15</f>
        <v>30394187</v>
      </c>
      <c r="E16" s="144">
        <f>E11+E15</f>
        <v>1202060</v>
      </c>
      <c r="F16" s="172">
        <f t="shared" si="0"/>
        <v>3.9549009815594012</v>
      </c>
      <c r="G16" s="144">
        <f>G11+G15</f>
        <v>32021250</v>
      </c>
      <c r="H16" s="144">
        <f>H11+H15</f>
        <v>1120634</v>
      </c>
      <c r="I16" s="172">
        <f t="shared" si="1"/>
        <v>3.4996572588515442</v>
      </c>
      <c r="J16" s="144">
        <f>J11+J15</f>
        <v>32952329</v>
      </c>
      <c r="K16" s="144">
        <f>K11+K15</f>
        <v>1068303</v>
      </c>
      <c r="L16" s="172">
        <f t="shared" si="2"/>
        <v>3.2419650823466832</v>
      </c>
      <c r="M16" s="15"/>
      <c r="N16" s="26"/>
      <c r="O16" s="26"/>
      <c r="P16" s="15"/>
      <c r="Q16" s="26"/>
      <c r="R16" s="15"/>
      <c r="T16" s="15"/>
      <c r="U16" s="15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K19" s="15"/>
    </row>
    <row r="20" spans="4:14" x14ac:dyDescent="0.25">
      <c r="D20" s="15"/>
      <c r="G20" s="15"/>
      <c r="H20" s="15"/>
      <c r="I20" s="15"/>
      <c r="J20" s="15"/>
      <c r="K20" s="15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Q21"/>
  <sheetViews>
    <sheetView workbookViewId="0">
      <selection activeCell="C19" sqref="C19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7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3" t="s">
        <v>194</v>
      </c>
    </row>
    <row r="4" spans="2:17" ht="24.95" customHeight="1" thickTop="1" x14ac:dyDescent="0.25">
      <c r="B4" s="402" t="s">
        <v>361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7" ht="15.75" x14ac:dyDescent="0.25">
      <c r="B5" s="398" t="s">
        <v>168</v>
      </c>
      <c r="C5" s="400" t="s">
        <v>275</v>
      </c>
      <c r="D5" s="400" t="s">
        <v>124</v>
      </c>
      <c r="E5" s="400"/>
      <c r="F5" s="400" t="s">
        <v>131</v>
      </c>
      <c r="G5" s="400"/>
      <c r="H5" s="400" t="s">
        <v>152</v>
      </c>
      <c r="I5" s="400"/>
      <c r="J5" s="400" t="s">
        <v>195</v>
      </c>
      <c r="K5" s="400"/>
    </row>
    <row r="6" spans="2:17" ht="15.75" customHeight="1" x14ac:dyDescent="0.25">
      <c r="B6" s="398"/>
      <c r="C6" s="400"/>
      <c r="D6" s="353" t="s">
        <v>198</v>
      </c>
      <c r="E6" s="353" t="s">
        <v>199</v>
      </c>
      <c r="F6" s="353" t="s">
        <v>198</v>
      </c>
      <c r="G6" s="353" t="s">
        <v>199</v>
      </c>
      <c r="H6" s="353" t="s">
        <v>198</v>
      </c>
      <c r="I6" s="353" t="s">
        <v>199</v>
      </c>
      <c r="J6" s="129" t="s">
        <v>95</v>
      </c>
      <c r="K6" s="129" t="s">
        <v>96</v>
      </c>
    </row>
    <row r="7" spans="2:17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5">
        <v>10</v>
      </c>
    </row>
    <row r="8" spans="2:17" ht="15.75" x14ac:dyDescent="0.25">
      <c r="B8" s="111" t="s">
        <v>59</v>
      </c>
      <c r="C8" s="354" t="s">
        <v>277</v>
      </c>
      <c r="D8" s="102">
        <v>223252</v>
      </c>
      <c r="E8" s="103">
        <f>D8/D$15*100</f>
        <v>1.4049115898472715</v>
      </c>
      <c r="F8" s="102">
        <v>244803</v>
      </c>
      <c r="G8" s="103">
        <f>F8/F$15*100</f>
        <v>1.4824858973292994</v>
      </c>
      <c r="H8" s="160">
        <v>241318</v>
      </c>
      <c r="I8" s="103">
        <f>H8/H$15*100</f>
        <v>1.4126947469296085</v>
      </c>
      <c r="J8" s="104">
        <f>F8/D8*100</f>
        <v>109.65321699245696</v>
      </c>
      <c r="K8" s="104">
        <f>H8/F8*100</f>
        <v>98.576406334889683</v>
      </c>
      <c r="M8" s="15"/>
      <c r="N8" s="26"/>
      <c r="O8" s="15"/>
      <c r="Q8" s="15"/>
    </row>
    <row r="9" spans="2:17" ht="16.5" customHeight="1" x14ac:dyDescent="0.25">
      <c r="B9" s="111" t="s">
        <v>60</v>
      </c>
      <c r="C9" s="354" t="s">
        <v>278</v>
      </c>
      <c r="D9" s="102">
        <v>406525</v>
      </c>
      <c r="E9" s="103">
        <f t="shared" ref="E9:E14" si="0">D9/D$15*100</f>
        <v>2.5582377047581302</v>
      </c>
      <c r="F9" s="102">
        <v>452504</v>
      </c>
      <c r="G9" s="103">
        <f t="shared" ref="G9:G14" si="1">F9/F$15*100</f>
        <v>2.7402883072719582</v>
      </c>
      <c r="H9" s="160">
        <v>412499</v>
      </c>
      <c r="I9" s="103">
        <f t="shared" ref="I9:I14" si="2">H9/H$15*100</f>
        <v>2.4148019228309394</v>
      </c>
      <c r="J9" s="104">
        <f t="shared" ref="J9:J15" si="3">F9/D9*100</f>
        <v>111.31025152204661</v>
      </c>
      <c r="K9" s="104">
        <f t="shared" ref="K9:K14" si="4">H9/F9*100</f>
        <v>91.159194172869178</v>
      </c>
      <c r="M9" s="15"/>
      <c r="N9" s="26"/>
      <c r="O9" s="15"/>
      <c r="Q9" s="15"/>
    </row>
    <row r="10" spans="2:17" ht="16.5" customHeight="1" x14ac:dyDescent="0.25">
      <c r="B10" s="111" t="s">
        <v>102</v>
      </c>
      <c r="C10" s="354" t="s">
        <v>279</v>
      </c>
      <c r="D10" s="102">
        <v>6616261</v>
      </c>
      <c r="E10" s="103">
        <f t="shared" si="0"/>
        <v>41.635737912110528</v>
      </c>
      <c r="F10" s="102">
        <v>7028386</v>
      </c>
      <c r="G10" s="103">
        <f t="shared" si="1"/>
        <v>42.562726461631122</v>
      </c>
      <c r="H10" s="160">
        <v>7269405</v>
      </c>
      <c r="I10" s="103">
        <f t="shared" si="2"/>
        <v>42.555674490936568</v>
      </c>
      <c r="J10" s="104">
        <f t="shared" si="3"/>
        <v>106.22897131778811</v>
      </c>
      <c r="K10" s="104">
        <f t="shared" si="4"/>
        <v>103.42922258396166</v>
      </c>
      <c r="M10" s="15"/>
      <c r="N10" s="26"/>
      <c r="O10" s="15"/>
      <c r="Q10" s="15"/>
    </row>
    <row r="11" spans="2:17" ht="15.75" x14ac:dyDescent="0.25">
      <c r="B11" s="111" t="s">
        <v>62</v>
      </c>
      <c r="C11" s="354" t="s">
        <v>280</v>
      </c>
      <c r="D11" s="102">
        <v>917784</v>
      </c>
      <c r="E11" s="103">
        <f t="shared" si="0"/>
        <v>5.7755602573611355</v>
      </c>
      <c r="F11" s="102">
        <v>660333</v>
      </c>
      <c r="G11" s="103">
        <f t="shared" si="1"/>
        <v>3.9988658637400207</v>
      </c>
      <c r="H11" s="160">
        <v>639752</v>
      </c>
      <c r="I11" s="103">
        <f t="shared" si="2"/>
        <v>3.7451590421672272</v>
      </c>
      <c r="J11" s="104">
        <f t="shared" si="3"/>
        <v>71.948628435448867</v>
      </c>
      <c r="K11" s="104">
        <f t="shared" si="4"/>
        <v>96.883239214154074</v>
      </c>
      <c r="M11" s="15"/>
      <c r="N11" s="26"/>
      <c r="O11" s="26"/>
      <c r="Q11" s="15"/>
    </row>
    <row r="12" spans="2:17" ht="15.75" x14ac:dyDescent="0.25">
      <c r="B12" s="111" t="s">
        <v>63</v>
      </c>
      <c r="C12" s="354" t="s">
        <v>281</v>
      </c>
      <c r="D12" s="102">
        <v>91038</v>
      </c>
      <c r="E12" s="103">
        <f t="shared" si="0"/>
        <v>0.57289673246607387</v>
      </c>
      <c r="F12" s="102">
        <v>86148</v>
      </c>
      <c r="G12" s="103">
        <f t="shared" si="1"/>
        <v>0.52169783492491706</v>
      </c>
      <c r="H12" s="160">
        <v>105820</v>
      </c>
      <c r="I12" s="103">
        <f t="shared" si="2"/>
        <v>0.61947868837008091</v>
      </c>
      <c r="J12" s="104">
        <f t="shared" si="3"/>
        <v>94.628616621630528</v>
      </c>
      <c r="K12" s="104">
        <f t="shared" si="4"/>
        <v>122.8351209546362</v>
      </c>
      <c r="M12" s="15"/>
      <c r="N12" s="26"/>
      <c r="O12" s="15"/>
      <c r="Q12" s="15"/>
    </row>
    <row r="13" spans="2:17" ht="15.75" x14ac:dyDescent="0.25">
      <c r="B13" s="111" t="s">
        <v>64</v>
      </c>
      <c r="C13" s="354" t="s">
        <v>282</v>
      </c>
      <c r="D13" s="102">
        <v>7613327</v>
      </c>
      <c r="E13" s="103">
        <f t="shared" si="0"/>
        <v>47.910215091453416</v>
      </c>
      <c r="F13" s="102">
        <v>8022374</v>
      </c>
      <c r="G13" s="103">
        <f t="shared" si="1"/>
        <v>48.58215102797449</v>
      </c>
      <c r="H13" s="160">
        <v>8394301</v>
      </c>
      <c r="I13" s="103">
        <f t="shared" si="2"/>
        <v>49.140905058246624</v>
      </c>
      <c r="J13" s="104">
        <f t="shared" si="3"/>
        <v>105.37277592306229</v>
      </c>
      <c r="K13" s="104">
        <f t="shared" si="4"/>
        <v>104.63612142739794</v>
      </c>
      <c r="M13" s="15"/>
      <c r="N13" s="26"/>
      <c r="O13" s="15"/>
      <c r="Q13" s="15"/>
    </row>
    <row r="14" spans="2:17" ht="15.75" x14ac:dyDescent="0.25">
      <c r="B14" s="111" t="s">
        <v>65</v>
      </c>
      <c r="C14" s="354" t="s">
        <v>283</v>
      </c>
      <c r="D14" s="102">
        <v>22635</v>
      </c>
      <c r="E14" s="103">
        <f t="shared" si="0"/>
        <v>0.14244071200344449</v>
      </c>
      <c r="F14" s="102">
        <v>18459</v>
      </c>
      <c r="G14" s="103">
        <f t="shared" si="1"/>
        <v>0.11178460712818689</v>
      </c>
      <c r="H14" s="160">
        <v>19010</v>
      </c>
      <c r="I14" s="103">
        <f t="shared" si="2"/>
        <v>0.11128605051894951</v>
      </c>
      <c r="J14" s="104">
        <f t="shared" si="3"/>
        <v>81.550695825049701</v>
      </c>
      <c r="K14" s="104">
        <f t="shared" si="4"/>
        <v>102.9849937699767</v>
      </c>
      <c r="M14" s="15"/>
      <c r="N14" s="26"/>
      <c r="O14" s="15"/>
      <c r="Q14" s="15"/>
    </row>
    <row r="15" spans="2:17" ht="15.75" x14ac:dyDescent="0.25">
      <c r="B15" s="400" t="s">
        <v>193</v>
      </c>
      <c r="C15" s="400"/>
      <c r="D15" s="105">
        <f t="shared" ref="D15:I15" si="5">SUM(D8:D14)</f>
        <v>15890822</v>
      </c>
      <c r="E15" s="106">
        <f t="shared" si="5"/>
        <v>100.00000000000001</v>
      </c>
      <c r="F15" s="105">
        <f t="shared" si="5"/>
        <v>16513007</v>
      </c>
      <c r="G15" s="106">
        <f t="shared" si="5"/>
        <v>100</v>
      </c>
      <c r="H15" s="105">
        <f t="shared" si="5"/>
        <v>17082105</v>
      </c>
      <c r="I15" s="106">
        <f t="shared" si="5"/>
        <v>100.00000000000001</v>
      </c>
      <c r="J15" s="106">
        <f t="shared" si="3"/>
        <v>103.91537328905956</v>
      </c>
      <c r="K15" s="106">
        <f>H15/F15*100</f>
        <v>103.44636201026259</v>
      </c>
      <c r="M15" s="15"/>
      <c r="N15" s="26"/>
      <c r="O15" s="26"/>
      <c r="Q15" s="15"/>
    </row>
    <row r="16" spans="2:17" x14ac:dyDescent="0.25">
      <c r="M16" s="15"/>
      <c r="N16" s="15"/>
    </row>
    <row r="17" spans="6:13" x14ac:dyDescent="0.25">
      <c r="F17" s="15"/>
      <c r="H17" s="15"/>
      <c r="I17" s="15"/>
      <c r="M17" s="26"/>
    </row>
    <row r="19" spans="6:13" x14ac:dyDescent="0.25">
      <c r="H19" s="15"/>
    </row>
    <row r="20" spans="6:13" x14ac:dyDescent="0.25">
      <c r="H20" s="26"/>
      <c r="J20" s="15"/>
    </row>
    <row r="21" spans="6:13" x14ac:dyDescent="0.2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3:P19"/>
  <sheetViews>
    <sheetView workbookViewId="0">
      <selection activeCell="C20" sqref="C20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76"/>
      <c r="D3" s="81"/>
      <c r="E3" s="81"/>
      <c r="F3" s="81"/>
      <c r="G3" s="81"/>
      <c r="H3" s="81"/>
      <c r="I3" s="81"/>
      <c r="J3" s="81"/>
      <c r="K3" s="81"/>
      <c r="L3" s="173" t="s">
        <v>194</v>
      </c>
    </row>
    <row r="4" spans="2:16" ht="24.95" customHeight="1" thickTop="1" x14ac:dyDescent="0.25">
      <c r="B4" s="402" t="s">
        <v>367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2:16" ht="15.95" customHeight="1" x14ac:dyDescent="0.25">
      <c r="B5" s="398" t="s">
        <v>168</v>
      </c>
      <c r="C5" s="400" t="s">
        <v>275</v>
      </c>
      <c r="D5" s="400" t="s">
        <v>131</v>
      </c>
      <c r="E5" s="400"/>
      <c r="F5" s="400"/>
      <c r="G5" s="400" t="s">
        <v>152</v>
      </c>
      <c r="H5" s="400"/>
      <c r="I5" s="400"/>
      <c r="J5" s="400" t="s">
        <v>195</v>
      </c>
      <c r="K5" s="400"/>
      <c r="L5" s="400"/>
    </row>
    <row r="6" spans="2:16" ht="15.95" customHeight="1" x14ac:dyDescent="0.25">
      <c r="B6" s="398"/>
      <c r="C6" s="400"/>
      <c r="D6" s="353" t="s">
        <v>362</v>
      </c>
      <c r="E6" s="353" t="s">
        <v>363</v>
      </c>
      <c r="F6" s="411" t="s">
        <v>364</v>
      </c>
      <c r="G6" s="353" t="s">
        <v>362</v>
      </c>
      <c r="H6" s="353" t="s">
        <v>363</v>
      </c>
      <c r="I6" s="411" t="s">
        <v>364</v>
      </c>
      <c r="J6" s="414" t="s">
        <v>103</v>
      </c>
      <c r="K6" s="414" t="s">
        <v>97</v>
      </c>
      <c r="L6" s="414" t="s">
        <v>104</v>
      </c>
    </row>
    <row r="7" spans="2:16" ht="15.95" customHeight="1" x14ac:dyDescent="0.25">
      <c r="B7" s="398"/>
      <c r="C7" s="400"/>
      <c r="D7" s="353" t="s">
        <v>365</v>
      </c>
      <c r="E7" s="353" t="s">
        <v>366</v>
      </c>
      <c r="F7" s="411"/>
      <c r="G7" s="353" t="s">
        <v>365</v>
      </c>
      <c r="H7" s="353" t="s">
        <v>366</v>
      </c>
      <c r="I7" s="411"/>
      <c r="J7" s="414"/>
      <c r="K7" s="414"/>
      <c r="L7" s="414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59</v>
      </c>
      <c r="C9" s="354" t="s">
        <v>277</v>
      </c>
      <c r="D9" s="102">
        <v>5388</v>
      </c>
      <c r="E9" s="102">
        <v>239362</v>
      </c>
      <c r="F9" s="102">
        <v>53</v>
      </c>
      <c r="G9" s="102">
        <v>8145</v>
      </c>
      <c r="H9" s="102">
        <v>233144</v>
      </c>
      <c r="I9" s="102">
        <v>29</v>
      </c>
      <c r="J9" s="107">
        <f>G9/D9*100</f>
        <v>151.16926503340758</v>
      </c>
      <c r="K9" s="107">
        <f>H9/E9*100</f>
        <v>97.402261010519624</v>
      </c>
      <c r="L9" s="107">
        <f>I9/F9*100</f>
        <v>54.716981132075468</v>
      </c>
      <c r="N9" s="15"/>
      <c r="O9" s="15"/>
    </row>
    <row r="10" spans="2:16" ht="15.95" customHeight="1" x14ac:dyDescent="0.25">
      <c r="B10" s="111" t="s">
        <v>60</v>
      </c>
      <c r="C10" s="354" t="s">
        <v>278</v>
      </c>
      <c r="D10" s="102">
        <v>83815</v>
      </c>
      <c r="E10" s="102">
        <v>365781</v>
      </c>
      <c r="F10" s="102">
        <v>2908</v>
      </c>
      <c r="G10" s="102">
        <v>62070</v>
      </c>
      <c r="H10" s="102">
        <v>348947</v>
      </c>
      <c r="I10" s="102">
        <v>1482</v>
      </c>
      <c r="J10" s="107">
        <f t="shared" ref="J10:J16" si="0">G10/D10*100</f>
        <v>74.055956571019507</v>
      </c>
      <c r="K10" s="107">
        <f t="shared" ref="K10:K16" si="1">H10/E10*100</f>
        <v>95.397792668290592</v>
      </c>
      <c r="L10" s="107">
        <f t="shared" ref="L10:L16" si="2">I10/F10*100</f>
        <v>50.962861072902342</v>
      </c>
      <c r="N10" s="15"/>
      <c r="O10" s="15"/>
      <c r="P10" s="15"/>
    </row>
    <row r="11" spans="2:16" ht="15.95" customHeight="1" x14ac:dyDescent="0.25">
      <c r="B11" s="111" t="s">
        <v>61</v>
      </c>
      <c r="C11" s="354" t="s">
        <v>279</v>
      </c>
      <c r="D11" s="102">
        <v>2541376</v>
      </c>
      <c r="E11" s="102">
        <v>4127079</v>
      </c>
      <c r="F11" s="102">
        <v>359931</v>
      </c>
      <c r="G11" s="102">
        <v>2699193</v>
      </c>
      <c r="H11" s="102">
        <v>4257627</v>
      </c>
      <c r="I11" s="102">
        <v>312585</v>
      </c>
      <c r="J11" s="107">
        <f t="shared" si="0"/>
        <v>106.20990361127201</v>
      </c>
      <c r="K11" s="107">
        <f t="shared" si="1"/>
        <v>103.16320574430486</v>
      </c>
      <c r="L11" s="107">
        <f t="shared" si="2"/>
        <v>86.845812113988515</v>
      </c>
      <c r="N11" s="15"/>
      <c r="O11" s="15"/>
      <c r="P11" s="15"/>
    </row>
    <row r="12" spans="2:16" ht="15.95" customHeight="1" x14ac:dyDescent="0.25">
      <c r="B12" s="111" t="s">
        <v>62</v>
      </c>
      <c r="C12" s="354" t="s">
        <v>280</v>
      </c>
      <c r="D12" s="102">
        <v>660331</v>
      </c>
      <c r="E12" s="102">
        <v>0</v>
      </c>
      <c r="F12" s="102">
        <v>2</v>
      </c>
      <c r="G12" s="102">
        <v>639751</v>
      </c>
      <c r="H12" s="102">
        <v>0</v>
      </c>
      <c r="I12" s="102">
        <v>1</v>
      </c>
      <c r="J12" s="107">
        <f t="shared" si="0"/>
        <v>96.883381213361176</v>
      </c>
      <c r="K12" s="107" t="s">
        <v>23</v>
      </c>
      <c r="L12" s="107">
        <f t="shared" si="2"/>
        <v>50</v>
      </c>
      <c r="N12" s="15"/>
    </row>
    <row r="13" spans="2:16" ht="15.95" customHeight="1" x14ac:dyDescent="0.25">
      <c r="B13" s="111" t="s">
        <v>63</v>
      </c>
      <c r="C13" s="354" t="s">
        <v>281</v>
      </c>
      <c r="D13" s="102">
        <v>16614</v>
      </c>
      <c r="E13" s="102">
        <v>69479</v>
      </c>
      <c r="F13" s="102">
        <v>55</v>
      </c>
      <c r="G13" s="102">
        <v>18767</v>
      </c>
      <c r="H13" s="102">
        <v>87033</v>
      </c>
      <c r="I13" s="102">
        <v>20</v>
      </c>
      <c r="J13" s="107">
        <f t="shared" si="0"/>
        <v>112.95895028289395</v>
      </c>
      <c r="K13" s="107">
        <f t="shared" si="1"/>
        <v>125.2651880424301</v>
      </c>
      <c r="L13" s="107">
        <f t="shared" si="2"/>
        <v>36.363636363636367</v>
      </c>
      <c r="N13" s="15"/>
      <c r="O13" s="15"/>
    </row>
    <row r="14" spans="2:16" ht="15.95" customHeight="1" x14ac:dyDescent="0.25">
      <c r="B14" s="111" t="s">
        <v>64</v>
      </c>
      <c r="C14" s="354" t="s">
        <v>282</v>
      </c>
      <c r="D14" s="102">
        <v>389574</v>
      </c>
      <c r="E14" s="102">
        <v>7411302</v>
      </c>
      <c r="F14" s="160">
        <v>221498</v>
      </c>
      <c r="G14" s="102">
        <v>420065</v>
      </c>
      <c r="H14" s="102">
        <v>7766638</v>
      </c>
      <c r="I14" s="160">
        <v>207598</v>
      </c>
      <c r="J14" s="107">
        <f t="shared" si="0"/>
        <v>107.82675435218982</v>
      </c>
      <c r="K14" s="107">
        <f t="shared" si="1"/>
        <v>104.79451518774974</v>
      </c>
      <c r="L14" s="107">
        <f t="shared" si="2"/>
        <v>93.724548302919203</v>
      </c>
      <c r="N14" s="15"/>
      <c r="O14" s="15"/>
      <c r="P14" s="15"/>
    </row>
    <row r="15" spans="2:16" ht="15.95" customHeight="1" x14ac:dyDescent="0.25">
      <c r="B15" s="111" t="s">
        <v>65</v>
      </c>
      <c r="C15" s="354" t="s">
        <v>283</v>
      </c>
      <c r="D15" s="102">
        <v>5957</v>
      </c>
      <c r="E15" s="102">
        <v>11534</v>
      </c>
      <c r="F15" s="102">
        <v>968</v>
      </c>
      <c r="G15" s="102">
        <v>9335</v>
      </c>
      <c r="H15" s="102">
        <v>9236</v>
      </c>
      <c r="I15" s="102">
        <v>439</v>
      </c>
      <c r="J15" s="107">
        <f t="shared" si="0"/>
        <v>156.70639583683061</v>
      </c>
      <c r="K15" s="107">
        <f t="shared" si="1"/>
        <v>80.076296167851567</v>
      </c>
      <c r="L15" s="107">
        <f t="shared" si="2"/>
        <v>45.351239669421489</v>
      </c>
      <c r="N15" s="15"/>
      <c r="O15" s="15"/>
    </row>
    <row r="16" spans="2:16" ht="20.100000000000001" customHeight="1" x14ac:dyDescent="0.25">
      <c r="B16" s="400" t="s">
        <v>193</v>
      </c>
      <c r="C16" s="400"/>
      <c r="D16" s="105">
        <f>SUM(D9:D15)</f>
        <v>3703055</v>
      </c>
      <c r="E16" s="105">
        <f>SUM(E9:E15)</f>
        <v>12224537</v>
      </c>
      <c r="F16" s="105">
        <f>SUM(F9:F15)</f>
        <v>585415</v>
      </c>
      <c r="G16" s="105">
        <f>SUM(G9:G15)</f>
        <v>3857326</v>
      </c>
      <c r="H16" s="105">
        <f t="shared" ref="H16:I16" si="3">SUM(H9:H15)</f>
        <v>12702625</v>
      </c>
      <c r="I16" s="105">
        <f t="shared" si="3"/>
        <v>522154</v>
      </c>
      <c r="J16" s="121">
        <f t="shared" si="0"/>
        <v>104.16604668307654</v>
      </c>
      <c r="K16" s="121">
        <f t="shared" si="1"/>
        <v>103.91088840419886</v>
      </c>
      <c r="L16" s="121">
        <f t="shared" si="2"/>
        <v>89.193819768881895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3:U24"/>
  <sheetViews>
    <sheetView workbookViewId="0">
      <selection activeCell="C1" sqref="C1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47" bestFit="1" customWidth="1"/>
    <col min="15" max="15" width="12.5703125" customWidth="1"/>
    <col min="17" max="17" width="10.5703125" bestFit="1" customWidth="1"/>
    <col min="18" max="18" width="10.85546875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3" t="s">
        <v>194</v>
      </c>
    </row>
    <row r="4" spans="2:21" ht="24.95" customHeight="1" thickTop="1" x14ac:dyDescent="0.25">
      <c r="B4" s="402" t="s">
        <v>368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</row>
    <row r="5" spans="2:21" ht="15.75" x14ac:dyDescent="0.25">
      <c r="B5" s="415" t="s">
        <v>168</v>
      </c>
      <c r="C5" s="400" t="s">
        <v>186</v>
      </c>
      <c r="D5" s="408" t="s">
        <v>124</v>
      </c>
      <c r="E5" s="408"/>
      <c r="F5" s="408"/>
      <c r="G5" s="400" t="s">
        <v>131</v>
      </c>
      <c r="H5" s="400"/>
      <c r="I5" s="400"/>
      <c r="J5" s="400" t="s">
        <v>152</v>
      </c>
      <c r="K5" s="400"/>
      <c r="L5" s="400"/>
    </row>
    <row r="6" spans="2:21" ht="15.75" x14ac:dyDescent="0.25">
      <c r="B6" s="415"/>
      <c r="C6" s="400"/>
      <c r="D6" s="97" t="s">
        <v>198</v>
      </c>
      <c r="E6" s="97" t="s">
        <v>84</v>
      </c>
      <c r="F6" s="97" t="s">
        <v>85</v>
      </c>
      <c r="G6" s="97" t="s">
        <v>198</v>
      </c>
      <c r="H6" s="97" t="s">
        <v>84</v>
      </c>
      <c r="I6" s="97" t="s">
        <v>85</v>
      </c>
      <c r="J6" s="97" t="s">
        <v>198</v>
      </c>
      <c r="K6" s="97" t="s">
        <v>84</v>
      </c>
      <c r="L6" s="97" t="s">
        <v>85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21" ht="16.5" customHeight="1" x14ac:dyDescent="0.25">
      <c r="B8" s="179"/>
      <c r="C8" s="133" t="s">
        <v>369</v>
      </c>
      <c r="D8" s="131"/>
      <c r="E8" s="131"/>
      <c r="F8" s="131"/>
      <c r="G8" s="131"/>
      <c r="H8" s="131"/>
      <c r="I8" s="131"/>
      <c r="J8" s="131"/>
      <c r="K8" s="131"/>
      <c r="L8" s="131"/>
    </row>
    <row r="9" spans="2:21" ht="23.1" customHeight="1" x14ac:dyDescent="0.25">
      <c r="B9" s="116" t="s">
        <v>59</v>
      </c>
      <c r="C9" s="370" t="s">
        <v>356</v>
      </c>
      <c r="D9" s="109">
        <v>6770321</v>
      </c>
      <c r="E9" s="109">
        <v>66945</v>
      </c>
      <c r="F9" s="103">
        <f>E9/D9*100</f>
        <v>0.98880097413401813</v>
      </c>
      <c r="G9" s="109">
        <v>7169779</v>
      </c>
      <c r="H9" s="109">
        <v>76991</v>
      </c>
      <c r="I9" s="103">
        <f>H9/G9*100</f>
        <v>1.0738266828029148</v>
      </c>
      <c r="J9" s="109">
        <v>7431494</v>
      </c>
      <c r="K9" s="109">
        <v>88670</v>
      </c>
      <c r="L9" s="103">
        <f>K9/J9*100</f>
        <v>1.1931651966616672</v>
      </c>
      <c r="N9" s="15"/>
      <c r="O9" s="26"/>
      <c r="Q9" s="15"/>
      <c r="R9" s="15"/>
      <c r="T9" s="15"/>
      <c r="U9" s="15"/>
    </row>
    <row r="10" spans="2:21" ht="23.1" customHeight="1" x14ac:dyDescent="0.25">
      <c r="B10" s="116" t="s">
        <v>60</v>
      </c>
      <c r="C10" s="370" t="s">
        <v>357</v>
      </c>
      <c r="D10" s="109">
        <v>925089</v>
      </c>
      <c r="E10" s="109">
        <v>114323</v>
      </c>
      <c r="F10" s="103">
        <f t="shared" ref="F10:F11" si="0">E10/D10*100</f>
        <v>12.358054198028515</v>
      </c>
      <c r="G10" s="109">
        <v>892521</v>
      </c>
      <c r="H10" s="109">
        <v>102569</v>
      </c>
      <c r="I10" s="103">
        <f t="shared" ref="I10:I21" si="1">H10/G10*100</f>
        <v>11.492054528688961</v>
      </c>
      <c r="J10" s="109">
        <v>887730</v>
      </c>
      <c r="K10" s="109">
        <v>104790</v>
      </c>
      <c r="L10" s="103">
        <f t="shared" ref="L10:L22" si="2">K10/J10*100</f>
        <v>11.804264810246359</v>
      </c>
      <c r="N10" s="15"/>
      <c r="O10" s="26"/>
      <c r="Q10" s="15"/>
      <c r="R10" s="15"/>
      <c r="T10" s="15"/>
      <c r="U10" s="15"/>
    </row>
    <row r="11" spans="2:21" ht="23.1" customHeight="1" x14ac:dyDescent="0.25">
      <c r="B11" s="116" t="s">
        <v>61</v>
      </c>
      <c r="C11" s="370" t="s">
        <v>358</v>
      </c>
      <c r="D11" s="109">
        <v>582085</v>
      </c>
      <c r="E11" s="109">
        <v>437552</v>
      </c>
      <c r="F11" s="103">
        <f t="shared" si="0"/>
        <v>75.169777609799254</v>
      </c>
      <c r="G11" s="109">
        <v>428333</v>
      </c>
      <c r="H11" s="109">
        <v>355323</v>
      </c>
      <c r="I11" s="103">
        <f t="shared" si="1"/>
        <v>82.954850548521833</v>
      </c>
      <c r="J11" s="109">
        <v>368580</v>
      </c>
      <c r="K11" s="109">
        <v>305836</v>
      </c>
      <c r="L11" s="103">
        <f t="shared" si="2"/>
        <v>82.976829996201644</v>
      </c>
      <c r="N11" s="335"/>
      <c r="O11" s="26"/>
      <c r="Q11" s="27"/>
      <c r="R11" s="27"/>
      <c r="T11" s="15"/>
      <c r="U11" s="15"/>
    </row>
    <row r="12" spans="2:21" ht="23.1" customHeight="1" x14ac:dyDescent="0.25">
      <c r="B12" s="393" t="s">
        <v>370</v>
      </c>
      <c r="C12" s="393"/>
      <c r="D12" s="144">
        <f>SUM(D9:D11)</f>
        <v>8277495</v>
      </c>
      <c r="E12" s="144">
        <f>SUM(E9:E11)</f>
        <v>618820</v>
      </c>
      <c r="F12" s="172">
        <f>E12/D12*100</f>
        <v>7.4759332382562604</v>
      </c>
      <c r="G12" s="144">
        <f>SUM(G9:G11)</f>
        <v>8490633</v>
      </c>
      <c r="H12" s="144">
        <f>SUM(H9:H11)</f>
        <v>534883</v>
      </c>
      <c r="I12" s="172">
        <f t="shared" si="1"/>
        <v>6.2996834276078122</v>
      </c>
      <c r="J12" s="144">
        <f>SUM(J9:J11)</f>
        <v>8687804</v>
      </c>
      <c r="K12" s="144">
        <f>SUM(K9:K11)</f>
        <v>499296</v>
      </c>
      <c r="L12" s="172">
        <f t="shared" si="2"/>
        <v>5.747090979492631</v>
      </c>
      <c r="N12" s="15"/>
      <c r="O12" s="26"/>
      <c r="Q12" s="27"/>
      <c r="R12" s="27"/>
      <c r="T12" s="15"/>
      <c r="U12" s="15"/>
    </row>
    <row r="13" spans="2:21" ht="19.5" customHeight="1" x14ac:dyDescent="0.25">
      <c r="B13" s="180"/>
      <c r="C13" s="64" t="s">
        <v>371</v>
      </c>
      <c r="D13" s="149"/>
      <c r="E13" s="149"/>
      <c r="F13" s="103"/>
      <c r="G13" s="149"/>
      <c r="H13" s="149"/>
      <c r="I13" s="103"/>
      <c r="J13" s="149"/>
      <c r="K13" s="149"/>
      <c r="L13" s="103"/>
      <c r="N13" s="15"/>
      <c r="O13" s="26"/>
      <c r="Q13" s="27"/>
      <c r="R13" s="27"/>
    </row>
    <row r="14" spans="2:21" ht="20.25" customHeight="1" x14ac:dyDescent="0.25">
      <c r="B14" s="116" t="s">
        <v>62</v>
      </c>
      <c r="C14" s="370" t="s">
        <v>356</v>
      </c>
      <c r="D14" s="109">
        <v>6748669</v>
      </c>
      <c r="E14" s="109">
        <v>82526</v>
      </c>
      <c r="F14" s="103">
        <f>E14/D14*100</f>
        <v>1.2228485350222391</v>
      </c>
      <c r="G14" s="109">
        <v>7044253</v>
      </c>
      <c r="H14" s="109">
        <v>77844</v>
      </c>
      <c r="I14" s="103">
        <f t="shared" si="1"/>
        <v>1.1050710415994429</v>
      </c>
      <c r="J14" s="109">
        <v>7540351</v>
      </c>
      <c r="K14" s="109">
        <v>84424</v>
      </c>
      <c r="L14" s="103">
        <f t="shared" si="2"/>
        <v>1.1196295769255304</v>
      </c>
      <c r="N14" s="15"/>
      <c r="O14" s="26"/>
      <c r="Q14" s="27"/>
      <c r="R14" s="27"/>
      <c r="T14" s="15"/>
      <c r="U14" s="15"/>
    </row>
    <row r="15" spans="2:21" ht="23.1" customHeight="1" x14ac:dyDescent="0.25">
      <c r="B15" s="116" t="s">
        <v>63</v>
      </c>
      <c r="C15" s="370" t="s">
        <v>357</v>
      </c>
      <c r="D15" s="109">
        <v>425538</v>
      </c>
      <c r="E15" s="109">
        <v>43166</v>
      </c>
      <c r="F15" s="103">
        <f t="shared" ref="F15:F17" si="3">E15/D15*100</f>
        <v>10.143864942731319</v>
      </c>
      <c r="G15" s="109">
        <v>607597</v>
      </c>
      <c r="H15" s="109">
        <v>70735</v>
      </c>
      <c r="I15" s="103">
        <f t="shared" si="1"/>
        <v>11.641762549848007</v>
      </c>
      <c r="J15" s="109">
        <v>501826</v>
      </c>
      <c r="K15" s="151">
        <v>64582</v>
      </c>
      <c r="L15" s="103">
        <f t="shared" si="2"/>
        <v>12.869400947738857</v>
      </c>
      <c r="N15" s="15"/>
      <c r="O15" s="26"/>
      <c r="Q15" s="27"/>
      <c r="R15" s="27"/>
      <c r="T15" s="15"/>
      <c r="U15" s="15"/>
    </row>
    <row r="16" spans="2:21" ht="23.1" customHeight="1" x14ac:dyDescent="0.25">
      <c r="B16" s="116" t="s">
        <v>64</v>
      </c>
      <c r="C16" s="370" t="s">
        <v>358</v>
      </c>
      <c r="D16" s="109">
        <v>439120</v>
      </c>
      <c r="E16" s="109">
        <v>355436</v>
      </c>
      <c r="F16" s="103">
        <f t="shared" si="3"/>
        <v>80.942794680269628</v>
      </c>
      <c r="G16" s="109">
        <v>370524</v>
      </c>
      <c r="H16" s="109">
        <v>311823</v>
      </c>
      <c r="I16" s="103">
        <f t="shared" si="1"/>
        <v>84.157301551316507</v>
      </c>
      <c r="J16" s="109">
        <v>352124</v>
      </c>
      <c r="K16" s="109">
        <v>295959</v>
      </c>
      <c r="L16" s="103">
        <f t="shared" si="2"/>
        <v>84.04965296316071</v>
      </c>
      <c r="N16" s="335"/>
      <c r="O16" s="26"/>
      <c r="Q16" s="27"/>
      <c r="R16" s="27"/>
      <c r="T16" s="15"/>
      <c r="U16" s="15"/>
    </row>
    <row r="17" spans="2:21" ht="23.1" customHeight="1" x14ac:dyDescent="0.25">
      <c r="B17" s="393" t="s">
        <v>372</v>
      </c>
      <c r="C17" s="393"/>
      <c r="D17" s="144">
        <f>SUM(D14:D16)</f>
        <v>7613327</v>
      </c>
      <c r="E17" s="144">
        <f t="shared" ref="E17" si="4">SUM(E14:E16)</f>
        <v>481128</v>
      </c>
      <c r="F17" s="172">
        <f t="shared" si="3"/>
        <v>6.319549915562539</v>
      </c>
      <c r="G17" s="144">
        <f>SUM(G14:G16)</f>
        <v>8022374</v>
      </c>
      <c r="H17" s="144">
        <f t="shared" ref="H17" si="5">SUM(H14:H16)</f>
        <v>460402</v>
      </c>
      <c r="I17" s="172">
        <f t="shared" si="1"/>
        <v>5.738974523002792</v>
      </c>
      <c r="J17" s="144">
        <f>SUM(J14:J16)</f>
        <v>8394301</v>
      </c>
      <c r="K17" s="144">
        <f>SUM(K14:K16)</f>
        <v>444965</v>
      </c>
      <c r="L17" s="172">
        <f t="shared" si="2"/>
        <v>5.30079872046523</v>
      </c>
      <c r="N17" s="15"/>
      <c r="O17" s="26"/>
      <c r="Q17" s="27"/>
      <c r="R17" s="27"/>
      <c r="T17" s="15"/>
      <c r="U17" s="15"/>
    </row>
    <row r="18" spans="2:21" ht="16.5" customHeight="1" x14ac:dyDescent="0.25">
      <c r="B18" s="180"/>
      <c r="C18" s="181" t="s">
        <v>373</v>
      </c>
      <c r="D18" s="149"/>
      <c r="E18" s="149"/>
      <c r="F18" s="182"/>
      <c r="G18" s="149"/>
      <c r="H18" s="149"/>
      <c r="I18" s="103"/>
      <c r="J18" s="149"/>
      <c r="K18" s="149"/>
      <c r="L18" s="103"/>
      <c r="N18" s="15"/>
      <c r="O18" s="26"/>
      <c r="Q18" s="27"/>
      <c r="R18" s="27"/>
    </row>
    <row r="19" spans="2:21" ht="23.1" customHeight="1" x14ac:dyDescent="0.25">
      <c r="B19" s="116" t="s">
        <v>65</v>
      </c>
      <c r="C19" s="370" t="s">
        <v>356</v>
      </c>
      <c r="D19" s="160">
        <f t="shared" ref="D19:E21" si="6">D9+D14</f>
        <v>13518990</v>
      </c>
      <c r="E19" s="160">
        <f t="shared" si="6"/>
        <v>149471</v>
      </c>
      <c r="F19" s="183">
        <f>E19/D19*100</f>
        <v>1.105637329415881</v>
      </c>
      <c r="G19" s="160">
        <f t="shared" ref="G19:H21" si="7">G9+G14</f>
        <v>14214032</v>
      </c>
      <c r="H19" s="160">
        <f t="shared" si="7"/>
        <v>154835</v>
      </c>
      <c r="I19" s="184">
        <f t="shared" si="1"/>
        <v>1.0893109006649204</v>
      </c>
      <c r="J19" s="160">
        <f t="shared" ref="J19:K21" si="8">J9+J14</f>
        <v>14971845</v>
      </c>
      <c r="K19" s="160">
        <f>K9+K14</f>
        <v>173094</v>
      </c>
      <c r="L19" s="184">
        <f t="shared" si="2"/>
        <v>1.1561300561153285</v>
      </c>
      <c r="M19" s="15"/>
      <c r="N19" s="15"/>
      <c r="O19" s="26"/>
      <c r="Q19" s="27"/>
      <c r="R19" s="27"/>
      <c r="T19" s="15"/>
      <c r="U19" s="15"/>
    </row>
    <row r="20" spans="2:21" ht="23.1" customHeight="1" x14ac:dyDescent="0.25">
      <c r="B20" s="116" t="s">
        <v>66</v>
      </c>
      <c r="C20" s="370" t="s">
        <v>357</v>
      </c>
      <c r="D20" s="160">
        <f t="shared" si="6"/>
        <v>1350627</v>
      </c>
      <c r="E20" s="160">
        <f t="shared" si="6"/>
        <v>157489</v>
      </c>
      <c r="F20" s="183">
        <f t="shared" ref="F20:F22" si="9">E20/D20*100</f>
        <v>11.660436227026411</v>
      </c>
      <c r="G20" s="160">
        <f t="shared" si="7"/>
        <v>1500118</v>
      </c>
      <c r="H20" s="160">
        <f t="shared" si="7"/>
        <v>173304</v>
      </c>
      <c r="I20" s="184">
        <f t="shared" si="1"/>
        <v>11.552691188293188</v>
      </c>
      <c r="J20" s="160">
        <f t="shared" si="8"/>
        <v>1389556</v>
      </c>
      <c r="K20" s="160">
        <f t="shared" si="8"/>
        <v>169372</v>
      </c>
      <c r="L20" s="184">
        <f t="shared" si="2"/>
        <v>12.188929413424145</v>
      </c>
      <c r="M20" s="15"/>
      <c r="N20" s="15"/>
      <c r="O20" s="26"/>
      <c r="Q20" s="27"/>
      <c r="R20" s="27"/>
      <c r="T20" s="15"/>
      <c r="U20" s="15"/>
    </row>
    <row r="21" spans="2:21" ht="23.1" customHeight="1" x14ac:dyDescent="0.25">
      <c r="B21" s="116" t="s">
        <v>67</v>
      </c>
      <c r="C21" s="370" t="s">
        <v>358</v>
      </c>
      <c r="D21" s="160">
        <f t="shared" si="6"/>
        <v>1021205</v>
      </c>
      <c r="E21" s="160">
        <f t="shared" si="6"/>
        <v>792988</v>
      </c>
      <c r="F21" s="183">
        <f t="shared" si="9"/>
        <v>77.652185408414567</v>
      </c>
      <c r="G21" s="160">
        <f t="shared" si="7"/>
        <v>798857</v>
      </c>
      <c r="H21" s="160">
        <f t="shared" si="7"/>
        <v>667146</v>
      </c>
      <c r="I21" s="184">
        <f t="shared" si="1"/>
        <v>83.51256858236205</v>
      </c>
      <c r="J21" s="160">
        <f t="shared" si="8"/>
        <v>720704</v>
      </c>
      <c r="K21" s="160">
        <f t="shared" si="8"/>
        <v>601795</v>
      </c>
      <c r="L21" s="184">
        <f t="shared" si="2"/>
        <v>83.500993473048581</v>
      </c>
      <c r="M21" s="15"/>
      <c r="N21" s="15"/>
      <c r="O21" s="26"/>
      <c r="Q21" s="15"/>
      <c r="R21" s="15"/>
      <c r="T21" s="15"/>
      <c r="U21" s="15"/>
    </row>
    <row r="22" spans="2:21" ht="23.1" customHeight="1" x14ac:dyDescent="0.25">
      <c r="B22" s="398" t="s">
        <v>374</v>
      </c>
      <c r="C22" s="398"/>
      <c r="D22" s="177">
        <f>SUM(D19:D21)</f>
        <v>15890822</v>
      </c>
      <c r="E22" s="177">
        <f>SUM(E19:E21)</f>
        <v>1099948</v>
      </c>
      <c r="F22" s="178">
        <f t="shared" si="9"/>
        <v>6.9219075010720026</v>
      </c>
      <c r="G22" s="177">
        <f>SUM(G19:G21)</f>
        <v>16513007</v>
      </c>
      <c r="H22" s="177">
        <f>SUM(H19:H21)</f>
        <v>995285</v>
      </c>
      <c r="I22" s="172">
        <f>H22/G22*100</f>
        <v>6.0272789807453</v>
      </c>
      <c r="J22" s="177">
        <f>SUM(J19:J21)</f>
        <v>17082105</v>
      </c>
      <c r="K22" s="177">
        <f>SUM(K19:K21)</f>
        <v>944261</v>
      </c>
      <c r="L22" s="172">
        <f t="shared" si="2"/>
        <v>5.5277789242016722</v>
      </c>
      <c r="N22" s="15"/>
      <c r="O22" s="26"/>
      <c r="Q22" s="15"/>
      <c r="R22" s="15"/>
      <c r="T22" s="15"/>
      <c r="U22" s="15"/>
    </row>
    <row r="23" spans="2:21" x14ac:dyDescent="0.25">
      <c r="N23" s="15"/>
      <c r="O23" s="15"/>
    </row>
    <row r="24" spans="2:21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7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J21"/>
  <sheetViews>
    <sheetView workbookViewId="0">
      <selection activeCell="C21" sqref="C21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116</v>
      </c>
    </row>
    <row r="4" spans="2:10" ht="24.95" customHeight="1" thickTop="1" x14ac:dyDescent="0.25">
      <c r="B4" s="402" t="s">
        <v>375</v>
      </c>
      <c r="C4" s="402"/>
      <c r="D4" s="402"/>
      <c r="E4" s="402"/>
      <c r="F4" s="402"/>
    </row>
    <row r="5" spans="2:10" ht="20.100000000000001" customHeight="1" x14ac:dyDescent="0.25">
      <c r="B5" s="130" t="s">
        <v>168</v>
      </c>
      <c r="C5" s="97" t="s">
        <v>186</v>
      </c>
      <c r="D5" s="185" t="s">
        <v>126</v>
      </c>
      <c r="E5" s="97" t="s">
        <v>133</v>
      </c>
      <c r="F5" s="97" t="s">
        <v>154</v>
      </c>
    </row>
    <row r="6" spans="2:10" s="41" customFormat="1" ht="15.75" customHeight="1" x14ac:dyDescent="0.2">
      <c r="B6" s="98">
        <v>1</v>
      </c>
      <c r="C6" s="99">
        <v>2</v>
      </c>
      <c r="D6" s="175">
        <v>3</v>
      </c>
      <c r="E6" s="175">
        <v>4</v>
      </c>
      <c r="F6" s="99">
        <v>5</v>
      </c>
    </row>
    <row r="7" spans="2:10" ht="15.75" x14ac:dyDescent="0.25">
      <c r="B7" s="65" t="s">
        <v>59</v>
      </c>
      <c r="C7" s="66" t="s">
        <v>376</v>
      </c>
      <c r="D7" s="71">
        <v>3.5</v>
      </c>
      <c r="E7" s="71">
        <v>2.6255000000000002</v>
      </c>
      <c r="F7" s="71">
        <v>2.2999999999999998</v>
      </c>
      <c r="H7" s="15"/>
      <c r="I7" s="27"/>
      <c r="J7" s="27"/>
    </row>
    <row r="8" spans="2:10" ht="15.75" x14ac:dyDescent="0.25">
      <c r="B8" s="65" t="s">
        <v>60</v>
      </c>
      <c r="C8" s="371" t="s">
        <v>377</v>
      </c>
      <c r="D8" s="71">
        <v>77.900000000000006</v>
      </c>
      <c r="E8" s="71">
        <v>83.67</v>
      </c>
      <c r="F8" s="71">
        <v>83.9</v>
      </c>
      <c r="H8" s="15"/>
      <c r="I8" s="27"/>
      <c r="J8" s="27"/>
    </row>
    <row r="9" spans="2:10" ht="15.75" x14ac:dyDescent="0.25">
      <c r="B9" s="65" t="s">
        <v>61</v>
      </c>
      <c r="C9" s="66" t="s">
        <v>378</v>
      </c>
      <c r="D9" s="71">
        <v>4</v>
      </c>
      <c r="E9" s="71">
        <v>3.5</v>
      </c>
      <c r="F9" s="71">
        <v>3.2</v>
      </c>
      <c r="H9" s="15"/>
      <c r="I9" s="27"/>
      <c r="J9" s="27"/>
    </row>
    <row r="10" spans="2:10" ht="15.75" x14ac:dyDescent="0.25">
      <c r="B10" s="65" t="s">
        <v>62</v>
      </c>
      <c r="C10" s="179" t="s">
        <v>379</v>
      </c>
      <c r="D10" s="71">
        <v>6.4264535408559142</v>
      </c>
      <c r="E10" s="71">
        <v>4.8377379116959132</v>
      </c>
      <c r="F10" s="71">
        <v>4.2</v>
      </c>
      <c r="H10" s="15"/>
      <c r="I10" s="27"/>
      <c r="J10" s="27"/>
    </row>
    <row r="11" spans="2:10" ht="15.75" x14ac:dyDescent="0.25">
      <c r="B11" s="65" t="s">
        <v>63</v>
      </c>
      <c r="C11" s="66" t="s">
        <v>380</v>
      </c>
      <c r="D11" s="71">
        <v>77.652185408414567</v>
      </c>
      <c r="E11" s="71">
        <v>83.512547943559284</v>
      </c>
      <c r="F11" s="71">
        <v>83.5</v>
      </c>
      <c r="H11" s="15"/>
      <c r="I11" s="27"/>
      <c r="J11" s="27"/>
    </row>
    <row r="12" spans="2:10" ht="15.75" x14ac:dyDescent="0.25">
      <c r="B12" s="65" t="s">
        <v>64</v>
      </c>
      <c r="C12" s="371" t="s">
        <v>381</v>
      </c>
      <c r="D12" s="71">
        <v>6.9219782248041994</v>
      </c>
      <c r="E12" s="71">
        <v>6</v>
      </c>
      <c r="F12" s="71">
        <v>5.5</v>
      </c>
      <c r="H12" s="15"/>
      <c r="I12" s="27"/>
      <c r="J12" s="27"/>
    </row>
    <row r="13" spans="2:10" ht="15.75" x14ac:dyDescent="0.25">
      <c r="B13" s="65" t="s">
        <v>65</v>
      </c>
      <c r="C13" s="66" t="s">
        <v>382</v>
      </c>
      <c r="D13" s="71">
        <v>0.84188455169252518</v>
      </c>
      <c r="E13" s="71">
        <v>-0.40616267621780555</v>
      </c>
      <c r="F13" s="71">
        <v>-7.2848289266199712E-2</v>
      </c>
      <c r="H13" s="15"/>
      <c r="I13" s="27"/>
      <c r="J13" s="27"/>
    </row>
    <row r="14" spans="2:10" ht="15.75" x14ac:dyDescent="0.25">
      <c r="B14" s="65" t="s">
        <v>66</v>
      </c>
      <c r="C14" s="371" t="s">
        <v>383</v>
      </c>
      <c r="D14" s="71">
        <v>26.18</v>
      </c>
      <c r="E14" s="71">
        <v>20.460005388687243</v>
      </c>
      <c r="F14" s="71">
        <v>18.011863221563932</v>
      </c>
      <c r="H14" s="15"/>
      <c r="I14" s="27"/>
      <c r="J14" s="27"/>
    </row>
    <row r="15" spans="2:10" ht="15.75" x14ac:dyDescent="0.25">
      <c r="B15" s="65" t="s">
        <v>67</v>
      </c>
      <c r="C15" s="66" t="s">
        <v>384</v>
      </c>
      <c r="D15" s="71">
        <v>8.417239025311094</v>
      </c>
      <c r="E15" s="71">
        <v>4.7332801946915506</v>
      </c>
      <c r="F15" s="71">
        <v>4.1088851631059029</v>
      </c>
      <c r="H15" s="15"/>
      <c r="I15" s="27"/>
      <c r="J15" s="27"/>
    </row>
    <row r="16" spans="2:10" ht="15.75" x14ac:dyDescent="0.25">
      <c r="B16" s="65" t="s">
        <v>68</v>
      </c>
      <c r="C16" s="371" t="s">
        <v>385</v>
      </c>
      <c r="D16" s="71">
        <v>4.550655085230586</v>
      </c>
      <c r="E16" s="71">
        <v>3.5400275673594757</v>
      </c>
      <c r="F16" s="71">
        <v>3.1</v>
      </c>
      <c r="I16" s="27"/>
      <c r="J16" s="27"/>
    </row>
    <row r="18" spans="2:2" x14ac:dyDescent="0.25">
      <c r="B18" s="186" t="s">
        <v>386</v>
      </c>
    </row>
    <row r="21" spans="2:2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L10"/>
  <sheetViews>
    <sheetView workbookViewId="0">
      <selection activeCell="E17" sqref="E17"/>
    </sheetView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60"/>
      <c r="C3" s="187" t="s">
        <v>35</v>
      </c>
      <c r="D3" s="188"/>
      <c r="E3" s="188"/>
      <c r="F3" s="188"/>
      <c r="G3" s="188"/>
      <c r="H3" s="188"/>
      <c r="I3" s="91" t="s">
        <v>194</v>
      </c>
    </row>
    <row r="4" spans="2:12" ht="24.95" customHeight="1" thickTop="1" x14ac:dyDescent="0.25">
      <c r="B4" s="402" t="s">
        <v>389</v>
      </c>
      <c r="C4" s="402"/>
      <c r="D4" s="402"/>
      <c r="E4" s="402"/>
      <c r="F4" s="402"/>
      <c r="G4" s="402"/>
      <c r="H4" s="402"/>
      <c r="I4" s="402"/>
    </row>
    <row r="5" spans="2:12" ht="15.75" x14ac:dyDescent="0.25">
      <c r="B5" s="407" t="s">
        <v>168</v>
      </c>
      <c r="C5" s="400" t="s">
        <v>186</v>
      </c>
      <c r="D5" s="400" t="s">
        <v>155</v>
      </c>
      <c r="E5" s="400"/>
      <c r="F5" s="400" t="s">
        <v>156</v>
      </c>
      <c r="G5" s="400"/>
      <c r="H5" s="400" t="s">
        <v>157</v>
      </c>
      <c r="I5" s="400"/>
    </row>
    <row r="6" spans="2:12" ht="31.5" customHeight="1" x14ac:dyDescent="0.25">
      <c r="B6" s="407"/>
      <c r="C6" s="400"/>
      <c r="D6" s="372" t="s">
        <v>198</v>
      </c>
      <c r="E6" s="372" t="s">
        <v>208</v>
      </c>
      <c r="F6" s="372" t="s">
        <v>198</v>
      </c>
      <c r="G6" s="372" t="s">
        <v>208</v>
      </c>
      <c r="H6" s="372" t="s">
        <v>198</v>
      </c>
      <c r="I6" s="372" t="s">
        <v>208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2" ht="15.75" x14ac:dyDescent="0.25">
      <c r="B8" s="180" t="s">
        <v>59</v>
      </c>
      <c r="C8" s="112" t="s">
        <v>387</v>
      </c>
      <c r="D8" s="102">
        <v>150657</v>
      </c>
      <c r="E8" s="114">
        <v>15</v>
      </c>
      <c r="F8" s="102">
        <v>175070</v>
      </c>
      <c r="G8" s="114">
        <v>14</v>
      </c>
      <c r="H8" s="102">
        <v>268129</v>
      </c>
      <c r="I8" s="114">
        <v>13</v>
      </c>
      <c r="K8" s="15"/>
    </row>
    <row r="9" spans="2:12" ht="15.75" x14ac:dyDescent="0.25">
      <c r="B9" s="180" t="s">
        <v>60</v>
      </c>
      <c r="C9" s="112" t="s">
        <v>388</v>
      </c>
      <c r="D9" s="102">
        <v>0</v>
      </c>
      <c r="E9" s="114">
        <v>0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.100000000000001" customHeight="1" x14ac:dyDescent="0.25">
      <c r="B10" s="400" t="s">
        <v>193</v>
      </c>
      <c r="C10" s="400"/>
      <c r="D10" s="105">
        <f>D8-D9</f>
        <v>150657</v>
      </c>
      <c r="E10" s="97">
        <f>E8+E9</f>
        <v>15</v>
      </c>
      <c r="F10" s="105">
        <f>F8-F9</f>
        <v>175070</v>
      </c>
      <c r="G10" s="97">
        <f t="shared" ref="G10:I10" si="0">G8+G9</f>
        <v>14</v>
      </c>
      <c r="H10" s="105">
        <f>H8-H9</f>
        <v>268129</v>
      </c>
      <c r="I10" s="97">
        <f t="shared" si="0"/>
        <v>13</v>
      </c>
      <c r="K10" s="15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2"/>
  <sheetViews>
    <sheetView workbookViewId="0">
      <selection activeCell="C17" sqref="C17"/>
    </sheetView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95" t="s">
        <v>185</v>
      </c>
      <c r="C5" s="395"/>
      <c r="D5" s="395"/>
      <c r="E5" s="395"/>
      <c r="F5" s="395"/>
      <c r="G5" s="395"/>
    </row>
    <row r="6" spans="2:15" ht="46.5" customHeight="1" x14ac:dyDescent="0.25">
      <c r="B6" s="62" t="s">
        <v>168</v>
      </c>
      <c r="C6" s="63" t="s">
        <v>186</v>
      </c>
      <c r="D6" s="342" t="s">
        <v>187</v>
      </c>
      <c r="E6" s="342" t="s">
        <v>188</v>
      </c>
      <c r="F6" s="342" t="s">
        <v>189</v>
      </c>
      <c r="G6" s="343" t="s">
        <v>190</v>
      </c>
    </row>
    <row r="7" spans="2:15" ht="15" customHeight="1" thickBot="1" x14ac:dyDescent="0.3">
      <c r="B7" s="396" t="s">
        <v>131</v>
      </c>
      <c r="C7" s="396"/>
      <c r="D7" s="64"/>
      <c r="E7" s="64"/>
      <c r="F7" s="64"/>
      <c r="G7" s="64"/>
    </row>
    <row r="8" spans="2:15" ht="15.75" x14ac:dyDescent="0.25">
      <c r="B8" s="65" t="s">
        <v>59</v>
      </c>
      <c r="C8" s="344" t="s">
        <v>191</v>
      </c>
      <c r="D8" s="67">
        <v>398</v>
      </c>
      <c r="E8" s="67">
        <v>111</v>
      </c>
      <c r="F8" s="68">
        <v>27036</v>
      </c>
      <c r="G8" s="68">
        <v>1249</v>
      </c>
    </row>
    <row r="9" spans="2:15" ht="32.25" thickBot="1" x14ac:dyDescent="0.3">
      <c r="B9" s="65" t="s">
        <v>117</v>
      </c>
      <c r="C9" s="345" t="s">
        <v>192</v>
      </c>
      <c r="D9" s="67">
        <v>9</v>
      </c>
      <c r="E9" s="67">
        <v>19</v>
      </c>
      <c r="F9" s="67">
        <v>424</v>
      </c>
      <c r="G9" s="67">
        <v>35</v>
      </c>
      <c r="O9" s="15"/>
    </row>
    <row r="10" spans="2:15" ht="15.75" x14ac:dyDescent="0.25">
      <c r="B10" s="393" t="s">
        <v>193</v>
      </c>
      <c r="C10" s="393"/>
      <c r="D10" s="69">
        <f>D8+D9</f>
        <v>407</v>
      </c>
      <c r="E10" s="69">
        <f t="shared" ref="E10:G10" si="0">E8+E9</f>
        <v>130</v>
      </c>
      <c r="F10" s="69">
        <f t="shared" si="0"/>
        <v>27460</v>
      </c>
      <c r="G10" s="69">
        <f t="shared" si="0"/>
        <v>1284</v>
      </c>
      <c r="M10" s="15"/>
    </row>
    <row r="11" spans="2:15" ht="15" customHeight="1" thickBot="1" x14ac:dyDescent="0.3">
      <c r="B11" s="396" t="s">
        <v>152</v>
      </c>
      <c r="C11" s="396"/>
      <c r="D11" s="190"/>
      <c r="E11" s="190"/>
      <c r="F11" s="190"/>
      <c r="G11" s="190"/>
      <c r="O11" s="15"/>
    </row>
    <row r="12" spans="2:15" ht="18.75" x14ac:dyDescent="0.3">
      <c r="B12" s="65" t="s">
        <v>59</v>
      </c>
      <c r="C12" s="344" t="s">
        <v>191</v>
      </c>
      <c r="D12" s="68">
        <v>392</v>
      </c>
      <c r="E12" s="68">
        <v>108</v>
      </c>
      <c r="F12" s="68">
        <v>26318</v>
      </c>
      <c r="G12" s="68">
        <v>1269</v>
      </c>
      <c r="J12" s="326"/>
      <c r="M12" s="15"/>
    </row>
    <row r="13" spans="2:15" ht="33" thickBot="1" x14ac:dyDescent="0.35">
      <c r="B13" s="65" t="s">
        <v>60</v>
      </c>
      <c r="C13" s="345" t="s">
        <v>192</v>
      </c>
      <c r="D13" s="68">
        <v>16</v>
      </c>
      <c r="E13" s="68">
        <v>11</v>
      </c>
      <c r="F13" s="68">
        <v>448</v>
      </c>
      <c r="G13" s="68">
        <v>37</v>
      </c>
      <c r="J13" s="326"/>
      <c r="O13" s="15"/>
    </row>
    <row r="14" spans="2:15" ht="15.75" x14ac:dyDescent="0.25">
      <c r="B14" s="393" t="s">
        <v>193</v>
      </c>
      <c r="C14" s="393"/>
      <c r="D14" s="69">
        <f>D12+D13</f>
        <v>408</v>
      </c>
      <c r="E14" s="69">
        <f t="shared" ref="E14:G14" si="1">E12+E13</f>
        <v>119</v>
      </c>
      <c r="F14" s="69">
        <f t="shared" si="1"/>
        <v>26766</v>
      </c>
      <c r="G14" s="69">
        <f t="shared" si="1"/>
        <v>1306</v>
      </c>
      <c r="O14" s="15"/>
    </row>
    <row r="15" spans="2:15" x14ac:dyDescent="0.25">
      <c r="D15" s="15"/>
      <c r="E15" s="15"/>
      <c r="F15" s="15"/>
      <c r="G15" s="15"/>
    </row>
    <row r="16" spans="2:15" x14ac:dyDescent="0.25">
      <c r="O16" s="15"/>
    </row>
    <row r="17" spans="6:15" x14ac:dyDescent="0.25">
      <c r="F17" s="15"/>
      <c r="G17" s="15"/>
      <c r="O17" s="15"/>
    </row>
    <row r="18" spans="6:15" x14ac:dyDescent="0.25">
      <c r="M18" s="15"/>
      <c r="O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3:K24"/>
  <sheetViews>
    <sheetView workbookViewId="0">
      <selection activeCell="C20" sqref="C20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60"/>
      <c r="C3" s="82"/>
      <c r="D3" s="81"/>
      <c r="E3" s="81"/>
      <c r="F3" s="81"/>
      <c r="G3" s="81"/>
      <c r="H3" s="91" t="s">
        <v>194</v>
      </c>
    </row>
    <row r="4" spans="2:11" ht="24.95" customHeight="1" thickTop="1" x14ac:dyDescent="0.25">
      <c r="B4" s="402" t="s">
        <v>390</v>
      </c>
      <c r="C4" s="402"/>
      <c r="D4" s="402"/>
      <c r="E4" s="402"/>
      <c r="F4" s="402"/>
      <c r="G4" s="402"/>
      <c r="H4" s="402"/>
    </row>
    <row r="5" spans="2:11" ht="15.95" customHeight="1" x14ac:dyDescent="0.25">
      <c r="B5" s="398" t="s">
        <v>168</v>
      </c>
      <c r="C5" s="400" t="s">
        <v>391</v>
      </c>
      <c r="D5" s="400" t="s">
        <v>156</v>
      </c>
      <c r="E5" s="400"/>
      <c r="F5" s="400" t="s">
        <v>157</v>
      </c>
      <c r="G5" s="400"/>
      <c r="H5" s="191" t="s">
        <v>195</v>
      </c>
    </row>
    <row r="6" spans="2:11" ht="21" customHeight="1" x14ac:dyDescent="0.25">
      <c r="B6" s="398"/>
      <c r="C6" s="400"/>
      <c r="D6" s="185" t="s">
        <v>198</v>
      </c>
      <c r="E6" s="192" t="s">
        <v>36</v>
      </c>
      <c r="F6" s="185" t="s">
        <v>198</v>
      </c>
      <c r="G6" s="192" t="s">
        <v>37</v>
      </c>
      <c r="H6" s="191" t="s">
        <v>95</v>
      </c>
    </row>
    <row r="7" spans="2:11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5">
        <v>7</v>
      </c>
    </row>
    <row r="8" spans="2:11" ht="19.350000000000001" customHeight="1" x14ac:dyDescent="0.25">
      <c r="B8" s="108"/>
      <c r="C8" s="366" t="s">
        <v>392</v>
      </c>
      <c r="D8" s="189"/>
      <c r="E8" s="189"/>
      <c r="F8" s="189"/>
      <c r="G8" s="131"/>
      <c r="H8" s="131"/>
    </row>
    <row r="9" spans="2:11" ht="31.5" customHeight="1" x14ac:dyDescent="0.25">
      <c r="B9" s="111" t="s">
        <v>59</v>
      </c>
      <c r="C9" s="354" t="s">
        <v>393</v>
      </c>
      <c r="D9" s="68">
        <v>755</v>
      </c>
      <c r="E9" s="103">
        <f>D9/D18*100</f>
        <v>0.11684701862123613</v>
      </c>
      <c r="F9" s="102">
        <v>28052</v>
      </c>
      <c r="G9" s="103">
        <f>F9/F18*100</f>
        <v>3.7937432718263304</v>
      </c>
      <c r="H9" s="104">
        <f>F9/D9*100</f>
        <v>3715.4966887417218</v>
      </c>
      <c r="J9" s="15"/>
      <c r="K9" s="47"/>
    </row>
    <row r="10" spans="2:11" ht="15.75" x14ac:dyDescent="0.25">
      <c r="B10" s="111" t="s">
        <v>60</v>
      </c>
      <c r="C10" s="354" t="s">
        <v>394</v>
      </c>
      <c r="D10" s="68">
        <v>305817</v>
      </c>
      <c r="E10" s="103">
        <f>D10/D18*100</f>
        <v>47.329542640649763</v>
      </c>
      <c r="F10" s="102">
        <v>343399</v>
      </c>
      <c r="G10" s="103">
        <f>F10/F18*100</f>
        <v>46.441168037996938</v>
      </c>
      <c r="H10" s="104">
        <f t="shared" ref="H10:H18" si="0">F10/D10*100</f>
        <v>112.28904867943901</v>
      </c>
      <c r="J10" s="15"/>
      <c r="K10" s="47"/>
    </row>
    <row r="11" spans="2:11" ht="15.75" x14ac:dyDescent="0.25">
      <c r="B11" s="111" t="s">
        <v>61</v>
      </c>
      <c r="C11" s="354" t="s">
        <v>395</v>
      </c>
      <c r="D11" s="68">
        <v>37272</v>
      </c>
      <c r="E11" s="103">
        <f>D11/D18*100</f>
        <v>5.7683736133122023</v>
      </c>
      <c r="F11" s="102">
        <v>56569</v>
      </c>
      <c r="G11" s="103">
        <f>F11/F18*100</f>
        <v>7.6503729910146756</v>
      </c>
      <c r="H11" s="104">
        <f t="shared" si="0"/>
        <v>151.77344923803392</v>
      </c>
      <c r="J11" s="15"/>
      <c r="K11" s="47"/>
    </row>
    <row r="12" spans="2:11" ht="15.75" x14ac:dyDescent="0.25">
      <c r="B12" s="400" t="s">
        <v>396</v>
      </c>
      <c r="C12" s="400"/>
      <c r="D12" s="69">
        <f>SUM(D9:D11)</f>
        <v>343844</v>
      </c>
      <c r="E12" s="172">
        <f>D12/D18*100</f>
        <v>53.214763272583198</v>
      </c>
      <c r="F12" s="105">
        <f>SUM(F9:F11)</f>
        <v>428020</v>
      </c>
      <c r="G12" s="172">
        <f>F12/F18*100</f>
        <v>57.885284300837945</v>
      </c>
      <c r="H12" s="106">
        <f t="shared" si="0"/>
        <v>124.48086923139563</v>
      </c>
      <c r="J12" s="15"/>
      <c r="K12" s="47"/>
    </row>
    <row r="13" spans="2:11" ht="15.75" x14ac:dyDescent="0.25">
      <c r="B13" s="108"/>
      <c r="C13" s="136" t="s">
        <v>400</v>
      </c>
      <c r="D13" s="190"/>
      <c r="E13" s="103"/>
      <c r="F13" s="147"/>
      <c r="G13" s="103"/>
      <c r="H13" s="104"/>
      <c r="J13" s="15"/>
      <c r="K13" s="47"/>
    </row>
    <row r="14" spans="2:11" ht="16.350000000000001" customHeight="1" x14ac:dyDescent="0.25">
      <c r="B14" s="111" t="s">
        <v>62</v>
      </c>
      <c r="C14" s="354" t="s">
        <v>397</v>
      </c>
      <c r="D14" s="68">
        <v>197147</v>
      </c>
      <c r="E14" s="103">
        <f>D14/D18*100</f>
        <v>30.511310172345485</v>
      </c>
      <c r="F14" s="102">
        <v>207191</v>
      </c>
      <c r="G14" s="103">
        <f>F14/F18*100</f>
        <v>28.020442828781167</v>
      </c>
      <c r="H14" s="104">
        <f t="shared" si="0"/>
        <v>105.09467554667329</v>
      </c>
      <c r="J14" s="15"/>
      <c r="K14" s="47"/>
    </row>
    <row r="15" spans="2:11" ht="16.350000000000001" customHeight="1" x14ac:dyDescent="0.25">
      <c r="B15" s="111" t="s">
        <v>63</v>
      </c>
      <c r="C15" s="354" t="s">
        <v>398</v>
      </c>
      <c r="D15" s="68">
        <v>45225</v>
      </c>
      <c r="E15" s="103">
        <f>D15/D18*100</f>
        <v>6.9992137975435815</v>
      </c>
      <c r="F15" s="102">
        <v>41954</v>
      </c>
      <c r="G15" s="103">
        <f>F15/F18*100</f>
        <v>5.673845188442959</v>
      </c>
      <c r="H15" s="104">
        <f t="shared" si="0"/>
        <v>92.767274737423989</v>
      </c>
      <c r="J15" s="15"/>
      <c r="K15" s="47"/>
    </row>
    <row r="16" spans="2:11" ht="15.75" x14ac:dyDescent="0.25">
      <c r="B16" s="111" t="s">
        <v>64</v>
      </c>
      <c r="C16" s="354" t="s">
        <v>399</v>
      </c>
      <c r="D16" s="68">
        <v>59928</v>
      </c>
      <c r="E16" s="103">
        <f>D16/D18*100</f>
        <v>9.2747127575277339</v>
      </c>
      <c r="F16" s="102">
        <v>62263</v>
      </c>
      <c r="G16" s="103">
        <f>F16/F18*100</f>
        <v>8.4204276819379302</v>
      </c>
      <c r="H16" s="104">
        <f t="shared" si="0"/>
        <v>103.89634227739954</v>
      </c>
      <c r="J16" s="15"/>
      <c r="K16" s="47"/>
    </row>
    <row r="17" spans="2:11" ht="15.75" x14ac:dyDescent="0.25">
      <c r="B17" s="400" t="s">
        <v>401</v>
      </c>
      <c r="C17" s="400"/>
      <c r="D17" s="105">
        <f>SUM(D14:D16)</f>
        <v>302300</v>
      </c>
      <c r="E17" s="172">
        <f>D17/D18*100</f>
        <v>46.785236727416802</v>
      </c>
      <c r="F17" s="105">
        <f>SUM(F14:F16)</f>
        <v>311408</v>
      </c>
      <c r="G17" s="172">
        <f>F17/F18*100</f>
        <v>42.114715699162055</v>
      </c>
      <c r="H17" s="106">
        <f t="shared" si="0"/>
        <v>103.01290109163084</v>
      </c>
      <c r="J17" s="15"/>
      <c r="K17" s="47"/>
    </row>
    <row r="18" spans="2:11" ht="15.75" x14ac:dyDescent="0.25">
      <c r="B18" s="400" t="s">
        <v>402</v>
      </c>
      <c r="C18" s="400"/>
      <c r="D18" s="105">
        <f>D12+D17</f>
        <v>646144</v>
      </c>
      <c r="E18" s="106">
        <f>E12+E17</f>
        <v>100</v>
      </c>
      <c r="F18" s="105">
        <f>F12+F17</f>
        <v>739428</v>
      </c>
      <c r="G18" s="106">
        <f>G12+G17</f>
        <v>100</v>
      </c>
      <c r="H18" s="106">
        <f t="shared" si="0"/>
        <v>114.43702951664025</v>
      </c>
      <c r="I18" s="15"/>
      <c r="J18" s="15"/>
      <c r="K18" s="47"/>
    </row>
    <row r="20" spans="2:11" x14ac:dyDescent="0.25">
      <c r="F20" s="15"/>
    </row>
    <row r="21" spans="2:11" x14ac:dyDescent="0.25">
      <c r="D21" s="15"/>
      <c r="F21" s="24"/>
    </row>
    <row r="22" spans="2:11" x14ac:dyDescent="0.25">
      <c r="D22" s="15"/>
    </row>
    <row r="23" spans="2:11" x14ac:dyDescent="0.25">
      <c r="D23" s="15"/>
    </row>
    <row r="24" spans="2:11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3:K22"/>
  <sheetViews>
    <sheetView topLeftCell="A4" workbookViewId="0">
      <selection activeCell="C22" sqref="C22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195" t="s">
        <v>194</v>
      </c>
    </row>
    <row r="4" spans="2:11" ht="24.95" customHeight="1" thickTop="1" x14ac:dyDescent="0.25">
      <c r="B4" s="402" t="s">
        <v>403</v>
      </c>
      <c r="C4" s="402"/>
      <c r="D4" s="402"/>
      <c r="E4" s="402"/>
      <c r="F4" s="402"/>
      <c r="G4" s="402"/>
      <c r="H4" s="402"/>
    </row>
    <row r="5" spans="2:11" ht="15.95" customHeight="1" x14ac:dyDescent="0.25">
      <c r="B5" s="398" t="s">
        <v>168</v>
      </c>
      <c r="C5" s="400" t="s">
        <v>404</v>
      </c>
      <c r="D5" s="400" t="s">
        <v>156</v>
      </c>
      <c r="E5" s="400"/>
      <c r="F5" s="416" t="s">
        <v>157</v>
      </c>
      <c r="G5" s="416"/>
      <c r="H5" s="168" t="s">
        <v>195</v>
      </c>
    </row>
    <row r="6" spans="2:11" ht="15.95" customHeight="1" x14ac:dyDescent="0.25">
      <c r="B6" s="398"/>
      <c r="C6" s="400"/>
      <c r="D6" s="97" t="s">
        <v>198</v>
      </c>
      <c r="E6" s="97" t="s">
        <v>6</v>
      </c>
      <c r="F6" s="97" t="s">
        <v>198</v>
      </c>
      <c r="G6" s="97" t="s">
        <v>6</v>
      </c>
      <c r="H6" s="168" t="s">
        <v>95</v>
      </c>
    </row>
    <row r="7" spans="2:1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5.75" x14ac:dyDescent="0.25">
      <c r="B8" s="108"/>
      <c r="C8" s="366" t="s">
        <v>405</v>
      </c>
      <c r="D8" s="189"/>
      <c r="E8" s="136"/>
      <c r="F8" s="189"/>
      <c r="G8" s="131"/>
      <c r="H8" s="131"/>
      <c r="J8" s="15"/>
    </row>
    <row r="9" spans="2:11" ht="15.75" x14ac:dyDescent="0.25">
      <c r="B9" s="100" t="s">
        <v>59</v>
      </c>
      <c r="C9" s="354" t="s">
        <v>406</v>
      </c>
      <c r="D9" s="68">
        <v>30714</v>
      </c>
      <c r="E9" s="103">
        <f>D9/D20*100</f>
        <v>6.5416022388917998</v>
      </c>
      <c r="F9" s="102">
        <v>29836</v>
      </c>
      <c r="G9" s="103">
        <f>F9/F20*100</f>
        <v>6.4451044985688819</v>
      </c>
      <c r="H9" s="104">
        <f>F9/D9*100</f>
        <v>97.141368756918666</v>
      </c>
      <c r="J9" s="15"/>
      <c r="K9" s="47"/>
    </row>
    <row r="10" spans="2:11" ht="15.75" x14ac:dyDescent="0.25">
      <c r="B10" s="100" t="s">
        <v>60</v>
      </c>
      <c r="C10" s="354" t="s">
        <v>407</v>
      </c>
      <c r="D10" s="68">
        <v>2678</v>
      </c>
      <c r="E10" s="103">
        <f>D10/D20*100</f>
        <v>0.57037216890513243</v>
      </c>
      <c r="F10" s="102">
        <v>4373</v>
      </c>
      <c r="G10" s="103">
        <f>F10/F20*100</f>
        <v>0.94464546092779611</v>
      </c>
      <c r="H10" s="104">
        <f>F10/D10*100</f>
        <v>163.29350261389098</v>
      </c>
      <c r="J10" s="15"/>
      <c r="K10" s="47"/>
    </row>
    <row r="11" spans="2:11" ht="15.75" x14ac:dyDescent="0.25">
      <c r="B11" s="100" t="s">
        <v>61</v>
      </c>
      <c r="C11" s="354" t="s">
        <v>408</v>
      </c>
      <c r="D11" s="68">
        <v>24415</v>
      </c>
      <c r="E11" s="103">
        <f>D11/D20*100</f>
        <v>5.2000136310003029</v>
      </c>
      <c r="F11" s="102">
        <v>8366</v>
      </c>
      <c r="G11" s="103">
        <f>F11/F20*100</f>
        <v>1.8072041907436411</v>
      </c>
      <c r="H11" s="104">
        <f>F11/D11*100</f>
        <v>34.265820192504606</v>
      </c>
      <c r="J11" s="15"/>
      <c r="K11" s="47"/>
    </row>
    <row r="12" spans="2:11" ht="15.75" x14ac:dyDescent="0.25">
      <c r="B12" s="400" t="s">
        <v>396</v>
      </c>
      <c r="C12" s="400"/>
      <c r="D12" s="193">
        <f>SUM(D9:D11)</f>
        <v>57807</v>
      </c>
      <c r="E12" s="172">
        <f>D12/D20*100</f>
        <v>12.311988038797235</v>
      </c>
      <c r="F12" s="105">
        <f>SUM(F9:F11)</f>
        <v>42575</v>
      </c>
      <c r="G12" s="172">
        <f>F12/F20*100</f>
        <v>9.1969541502403196</v>
      </c>
      <c r="H12" s="106">
        <f>F12/D12*100</f>
        <v>73.650249969726843</v>
      </c>
      <c r="J12" s="15"/>
      <c r="K12" s="47"/>
    </row>
    <row r="13" spans="2:11" ht="15.75" x14ac:dyDescent="0.25">
      <c r="B13" s="108"/>
      <c r="C13" s="366" t="s">
        <v>409</v>
      </c>
      <c r="D13" s="194"/>
      <c r="E13" s="103"/>
      <c r="F13" s="147"/>
      <c r="G13" s="103"/>
      <c r="H13" s="104"/>
      <c r="J13" s="15"/>
      <c r="K13" s="47"/>
    </row>
    <row r="14" spans="2:11" ht="47.25" customHeight="1" x14ac:dyDescent="0.25">
      <c r="B14" s="100" t="s">
        <v>62</v>
      </c>
      <c r="C14" s="354" t="s">
        <v>410</v>
      </c>
      <c r="D14" s="68">
        <v>56505</v>
      </c>
      <c r="E14" s="103">
        <f>D14/D20*100</f>
        <v>12.034682376394516</v>
      </c>
      <c r="F14" s="102">
        <v>22423</v>
      </c>
      <c r="G14" s="103">
        <f>F14/F20*100</f>
        <v>4.8437651887454773</v>
      </c>
      <c r="H14" s="104">
        <f t="shared" ref="H14:H20" si="0">F14/D14*100</f>
        <v>39.683213874878334</v>
      </c>
      <c r="J14" s="15"/>
      <c r="K14" s="47"/>
    </row>
    <row r="15" spans="2:11" ht="15.75" x14ac:dyDescent="0.25">
      <c r="B15" s="100" t="s">
        <v>63</v>
      </c>
      <c r="C15" s="354" t="s">
        <v>411</v>
      </c>
      <c r="D15" s="68">
        <v>133933</v>
      </c>
      <c r="E15" s="103">
        <f>D15/D20*100</f>
        <v>28.525636929787566</v>
      </c>
      <c r="F15" s="102">
        <v>143741</v>
      </c>
      <c r="G15" s="103">
        <f>F15/F20*100</f>
        <v>31.05060214937625</v>
      </c>
      <c r="H15" s="104">
        <f t="shared" si="0"/>
        <v>107.32306451733329</v>
      </c>
      <c r="J15" s="15"/>
      <c r="K15" s="47"/>
    </row>
    <row r="16" spans="2:11" ht="15" customHeight="1" x14ac:dyDescent="0.25">
      <c r="B16" s="100" t="s">
        <v>64</v>
      </c>
      <c r="C16" s="354" t="s">
        <v>412</v>
      </c>
      <c r="D16" s="68">
        <v>84136</v>
      </c>
      <c r="E16" s="103">
        <f>D16/D20*100</f>
        <v>17.919653772592316</v>
      </c>
      <c r="F16" s="102">
        <v>87109</v>
      </c>
      <c r="G16" s="103">
        <f>F16/F20*100</f>
        <v>18.817087001134091</v>
      </c>
      <c r="H16" s="104">
        <f t="shared" si="0"/>
        <v>103.53356470476372</v>
      </c>
      <c r="J16" s="15"/>
      <c r="K16" s="47"/>
    </row>
    <row r="17" spans="2:11" ht="15.75" x14ac:dyDescent="0.25">
      <c r="B17" s="100" t="s">
        <v>65</v>
      </c>
      <c r="C17" s="354" t="s">
        <v>413</v>
      </c>
      <c r="D17" s="68">
        <v>83823</v>
      </c>
      <c r="E17" s="103">
        <f>D17/D20*100</f>
        <v>17.85298966173821</v>
      </c>
      <c r="F17" s="102">
        <v>95288</v>
      </c>
      <c r="G17" s="103">
        <f>F17/F20*100</f>
        <v>20.583895879462116</v>
      </c>
      <c r="H17" s="104">
        <f t="shared" si="0"/>
        <v>113.67763024468225</v>
      </c>
      <c r="J17" s="15"/>
      <c r="K17" s="47"/>
    </row>
    <row r="18" spans="2:11" ht="15.75" x14ac:dyDescent="0.25">
      <c r="B18" s="100" t="s">
        <v>66</v>
      </c>
      <c r="C18" s="354" t="s">
        <v>414</v>
      </c>
      <c r="D18" s="68">
        <v>53314</v>
      </c>
      <c r="E18" s="103">
        <f>D18/D20*100</f>
        <v>11.355049220690153</v>
      </c>
      <c r="F18" s="102">
        <v>71789</v>
      </c>
      <c r="G18" s="103">
        <f>F18/F20*100</f>
        <v>15.507695631041745</v>
      </c>
      <c r="H18" s="104">
        <f t="shared" si="0"/>
        <v>134.65318678020785</v>
      </c>
      <c r="J18" s="15"/>
      <c r="K18" s="47"/>
    </row>
    <row r="19" spans="2:11" ht="15.75" x14ac:dyDescent="0.25">
      <c r="B19" s="400" t="s">
        <v>415</v>
      </c>
      <c r="C19" s="400"/>
      <c r="D19" s="144">
        <f>SUM(D14:D18)</f>
        <v>411711</v>
      </c>
      <c r="E19" s="172">
        <f>D19/D20*100</f>
        <v>87.688011961202761</v>
      </c>
      <c r="F19" s="105">
        <f>SUM(F14:F18)</f>
        <v>420350</v>
      </c>
      <c r="G19" s="172">
        <f>F19/F20*100</f>
        <v>90.803045849759684</v>
      </c>
      <c r="H19" s="106">
        <f t="shared" si="0"/>
        <v>102.09831653757126</v>
      </c>
      <c r="J19" s="15"/>
      <c r="K19" s="47"/>
    </row>
    <row r="20" spans="2:11" ht="15.75" x14ac:dyDescent="0.25">
      <c r="B20" s="400" t="s">
        <v>416</v>
      </c>
      <c r="C20" s="400"/>
      <c r="D20" s="144">
        <f>D12+D19</f>
        <v>469518</v>
      </c>
      <c r="E20" s="106">
        <f>E12+E19</f>
        <v>100</v>
      </c>
      <c r="F20" s="105">
        <f>F12+F19</f>
        <v>462925</v>
      </c>
      <c r="G20" s="106">
        <f>G12+G19</f>
        <v>100</v>
      </c>
      <c r="H20" s="106">
        <f t="shared" si="0"/>
        <v>98.595793984469182</v>
      </c>
      <c r="J20" s="15"/>
      <c r="K20" s="47"/>
    </row>
    <row r="22" spans="2:11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J24"/>
  <sheetViews>
    <sheetView topLeftCell="A3" workbookViewId="0">
      <selection activeCell="H11" sqref="H11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417</v>
      </c>
    </row>
    <row r="4" spans="2:10" ht="24.95" customHeight="1" thickTop="1" x14ac:dyDescent="0.25">
      <c r="B4" s="402" t="s">
        <v>420</v>
      </c>
      <c r="C4" s="402"/>
      <c r="D4" s="402"/>
      <c r="E4" s="402"/>
      <c r="F4" s="402"/>
    </row>
    <row r="5" spans="2:10" ht="20.100000000000001" customHeight="1" x14ac:dyDescent="0.25">
      <c r="B5" s="130" t="s">
        <v>168</v>
      </c>
      <c r="C5" s="97" t="s">
        <v>186</v>
      </c>
      <c r="D5" s="97" t="s">
        <v>158</v>
      </c>
      <c r="E5" s="97" t="s">
        <v>159</v>
      </c>
      <c r="F5" s="97" t="s">
        <v>152</v>
      </c>
    </row>
    <row r="6" spans="2:10" s="41" customFormat="1" ht="15.75" customHeight="1" x14ac:dyDescent="0.2">
      <c r="B6" s="98">
        <v>1</v>
      </c>
      <c r="C6" s="99">
        <v>2</v>
      </c>
      <c r="D6" s="175">
        <v>3</v>
      </c>
      <c r="E6" s="175">
        <v>4</v>
      </c>
      <c r="F6" s="99">
        <v>5</v>
      </c>
    </row>
    <row r="7" spans="2:10" ht="15.75" x14ac:dyDescent="0.25">
      <c r="B7" s="100" t="s">
        <v>59</v>
      </c>
      <c r="C7" s="365" t="s">
        <v>421</v>
      </c>
      <c r="D7" s="68">
        <v>150657</v>
      </c>
      <c r="E7" s="68">
        <v>175070</v>
      </c>
      <c r="F7" s="102">
        <v>268129</v>
      </c>
      <c r="H7" s="15"/>
      <c r="I7" s="26"/>
      <c r="J7" s="15"/>
    </row>
    <row r="8" spans="2:10" ht="15.75" x14ac:dyDescent="0.25">
      <c r="B8" s="100" t="s">
        <v>60</v>
      </c>
      <c r="C8" s="365" t="s">
        <v>422</v>
      </c>
      <c r="D8" s="68">
        <v>24558433</v>
      </c>
      <c r="E8" s="68">
        <v>25852885</v>
      </c>
      <c r="F8" s="102">
        <v>27517653</v>
      </c>
      <c r="H8" s="15"/>
      <c r="I8" s="26"/>
      <c r="J8" s="15"/>
    </row>
    <row r="9" spans="2:10" ht="15.75" x14ac:dyDescent="0.25">
      <c r="B9" s="100" t="s">
        <v>61</v>
      </c>
      <c r="C9" s="365" t="s">
        <v>423</v>
      </c>
      <c r="D9" s="68">
        <v>3146082</v>
      </c>
      <c r="E9" s="68">
        <v>3147779</v>
      </c>
      <c r="F9" s="102">
        <v>3363681</v>
      </c>
      <c r="H9" s="15"/>
      <c r="I9" s="26"/>
      <c r="J9" s="15"/>
    </row>
    <row r="10" spans="2:10" ht="15.75" x14ac:dyDescent="0.25">
      <c r="B10" s="100" t="s">
        <v>62</v>
      </c>
      <c r="C10" s="365" t="s">
        <v>424</v>
      </c>
      <c r="D10" s="68">
        <v>539271</v>
      </c>
      <c r="E10" s="68">
        <v>588337</v>
      </c>
      <c r="F10" s="102">
        <v>696853</v>
      </c>
      <c r="H10" s="26"/>
      <c r="I10" s="26"/>
      <c r="J10" s="15"/>
    </row>
    <row r="11" spans="2:10" ht="15.75" x14ac:dyDescent="0.25">
      <c r="B11" s="100" t="s">
        <v>63</v>
      </c>
      <c r="C11" s="365" t="s">
        <v>425</v>
      </c>
      <c r="D11" s="68">
        <v>285664</v>
      </c>
      <c r="E11" s="68">
        <v>286037</v>
      </c>
      <c r="F11" s="102">
        <v>385445</v>
      </c>
      <c r="H11" s="26"/>
      <c r="I11" s="26"/>
      <c r="J11" s="15"/>
    </row>
    <row r="12" spans="2:10" ht="15.75" x14ac:dyDescent="0.25">
      <c r="B12" s="100" t="s">
        <v>64</v>
      </c>
      <c r="C12" s="365" t="s">
        <v>426</v>
      </c>
      <c r="D12" s="68">
        <v>253607</v>
      </c>
      <c r="E12" s="68">
        <v>302300</v>
      </c>
      <c r="F12" s="102">
        <v>311408</v>
      </c>
      <c r="H12" s="26"/>
      <c r="I12" s="26"/>
      <c r="J12" s="15"/>
    </row>
    <row r="13" spans="2:10" ht="15.75" x14ac:dyDescent="0.25">
      <c r="B13" s="100" t="s">
        <v>65</v>
      </c>
      <c r="C13" s="365" t="s">
        <v>427</v>
      </c>
      <c r="D13" s="68">
        <v>265262</v>
      </c>
      <c r="E13" s="68">
        <v>271383</v>
      </c>
      <c r="F13" s="102">
        <v>302639</v>
      </c>
      <c r="I13" s="26"/>
      <c r="J13" s="15"/>
    </row>
    <row r="14" spans="2:10" ht="15.75" x14ac:dyDescent="0.25">
      <c r="B14" s="100" t="s">
        <v>66</v>
      </c>
      <c r="C14" s="365" t="s">
        <v>428</v>
      </c>
      <c r="D14" s="68">
        <v>122340</v>
      </c>
      <c r="E14" s="68">
        <v>140328</v>
      </c>
      <c r="F14" s="102">
        <v>117711</v>
      </c>
      <c r="H14" s="26"/>
      <c r="I14" s="26"/>
      <c r="J14" s="15"/>
    </row>
    <row r="15" spans="2:10" ht="15.75" x14ac:dyDescent="0.25">
      <c r="B15" s="100" t="s">
        <v>67</v>
      </c>
      <c r="C15" s="365" t="s">
        <v>429</v>
      </c>
      <c r="D15" s="68">
        <v>72009</v>
      </c>
      <c r="E15" s="68">
        <v>83823</v>
      </c>
      <c r="F15" s="102">
        <v>95288</v>
      </c>
      <c r="H15" s="26"/>
      <c r="I15" s="26"/>
      <c r="J15" s="15"/>
    </row>
    <row r="16" spans="2:10" ht="15.75" x14ac:dyDescent="0.25">
      <c r="B16" s="100" t="s">
        <v>68</v>
      </c>
      <c r="C16" s="101" t="s">
        <v>430</v>
      </c>
      <c r="D16" s="277">
        <f>D7/D8*100</f>
        <v>0.61346340786482589</v>
      </c>
      <c r="E16" s="277">
        <f t="shared" ref="E16" si="0">E7/E8*100</f>
        <v>0.6771778082020633</v>
      </c>
      <c r="F16" s="307">
        <f>F7/F8*100</f>
        <v>0.97438905854361924</v>
      </c>
    </row>
    <row r="17" spans="2:6" ht="15.75" x14ac:dyDescent="0.25">
      <c r="B17" s="100" t="s">
        <v>69</v>
      </c>
      <c r="C17" s="365" t="s">
        <v>431</v>
      </c>
      <c r="D17" s="277">
        <f>D7/D9*100</f>
        <v>4.7887181580136815</v>
      </c>
      <c r="E17" s="277">
        <f t="shared" ref="E17:F17" si="1">E7/E9*100</f>
        <v>5.5616992171305544</v>
      </c>
      <c r="F17" s="307">
        <f t="shared" si="1"/>
        <v>7.9712969214381504</v>
      </c>
    </row>
    <row r="18" spans="2:6" ht="15.75" x14ac:dyDescent="0.25">
      <c r="B18" s="100" t="s">
        <v>70</v>
      </c>
      <c r="C18" s="365" t="s">
        <v>432</v>
      </c>
      <c r="D18" s="277">
        <f>D10/D8*100</f>
        <v>2.1958689302367134</v>
      </c>
      <c r="E18" s="277">
        <f t="shared" ref="E18:F18" si="2">E10/E8*100</f>
        <v>2.2757112020573333</v>
      </c>
      <c r="F18" s="307">
        <f t="shared" si="2"/>
        <v>2.5323853019005655</v>
      </c>
    </row>
    <row r="19" spans="2:6" ht="15.75" x14ac:dyDescent="0.25">
      <c r="B19" s="100" t="s">
        <v>71</v>
      </c>
      <c r="C19" s="357" t="s">
        <v>433</v>
      </c>
      <c r="D19" s="277">
        <f>D11/D8*100</f>
        <v>1.1632012514804997</v>
      </c>
      <c r="E19" s="277">
        <f t="shared" ref="E19:F19" si="3">E11/E8*100</f>
        <v>1.1064026316598707</v>
      </c>
      <c r="F19" s="307">
        <f t="shared" si="3"/>
        <v>1.4007190220764831</v>
      </c>
    </row>
    <row r="20" spans="2:6" ht="32.25" customHeight="1" x14ac:dyDescent="0.25">
      <c r="B20" s="100" t="s">
        <v>72</v>
      </c>
      <c r="C20" s="357" t="s">
        <v>434</v>
      </c>
      <c r="D20" s="308">
        <v>1.2</v>
      </c>
      <c r="E20" s="308">
        <v>1.2</v>
      </c>
      <c r="F20" s="307">
        <v>1.54</v>
      </c>
    </row>
    <row r="21" spans="2:6" ht="31.5" x14ac:dyDescent="0.25">
      <c r="B21" s="100" t="s">
        <v>73</v>
      </c>
      <c r="C21" s="357" t="s">
        <v>435</v>
      </c>
      <c r="D21" s="67">
        <v>56.8</v>
      </c>
      <c r="E21" s="308">
        <v>53.8</v>
      </c>
      <c r="F21" s="307">
        <v>50.308611704470842</v>
      </c>
    </row>
    <row r="23" spans="2:6" x14ac:dyDescent="0.25">
      <c r="C23" s="196" t="s">
        <v>418</v>
      </c>
    </row>
    <row r="24" spans="2:6" x14ac:dyDescent="0.25">
      <c r="C24" s="196" t="s">
        <v>419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3:K14"/>
  <sheetViews>
    <sheetView workbookViewId="0">
      <selection activeCell="C14" sqref="C14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60"/>
      <c r="C3" s="127"/>
      <c r="D3" s="81"/>
      <c r="E3" s="81"/>
      <c r="F3" s="81"/>
      <c r="G3" s="81"/>
      <c r="H3" s="84" t="s">
        <v>194</v>
      </c>
      <c r="I3" s="4"/>
    </row>
    <row r="4" spans="2:11" ht="24.95" customHeight="1" thickTop="1" x14ac:dyDescent="0.25">
      <c r="B4" s="402" t="s">
        <v>436</v>
      </c>
      <c r="C4" s="402"/>
      <c r="D4" s="402"/>
      <c r="E4" s="402"/>
      <c r="F4" s="402"/>
      <c r="G4" s="402"/>
      <c r="H4" s="402"/>
      <c r="I4" s="6"/>
    </row>
    <row r="5" spans="2:11" ht="15.75" x14ac:dyDescent="0.25">
      <c r="B5" s="130" t="s">
        <v>168</v>
      </c>
      <c r="C5" s="97" t="s">
        <v>186</v>
      </c>
      <c r="D5" s="97" t="s">
        <v>124</v>
      </c>
      <c r="E5" s="97" t="s">
        <v>131</v>
      </c>
      <c r="F5" s="97" t="s">
        <v>152</v>
      </c>
      <c r="G5" s="400" t="s">
        <v>195</v>
      </c>
      <c r="H5" s="400"/>
      <c r="I5" s="6"/>
    </row>
    <row r="6" spans="2:11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100</v>
      </c>
      <c r="H6" s="99" t="s">
        <v>101</v>
      </c>
      <c r="I6" s="6"/>
      <c r="K6" s="15"/>
    </row>
    <row r="7" spans="2:11" ht="15.75" customHeight="1" x14ac:dyDescent="0.25">
      <c r="B7" s="111" t="s">
        <v>59</v>
      </c>
      <c r="C7" s="354" t="s">
        <v>437</v>
      </c>
      <c r="D7" s="107">
        <v>7064703</v>
      </c>
      <c r="E7" s="107">
        <v>6928631</v>
      </c>
      <c r="F7" s="107">
        <v>6145939</v>
      </c>
      <c r="G7" s="107">
        <f>E7/D7*100</f>
        <v>98.073917615503433</v>
      </c>
      <c r="H7" s="104">
        <f>F7/E7*100</f>
        <v>88.703511559498551</v>
      </c>
      <c r="I7" s="6"/>
      <c r="K7" s="15"/>
    </row>
    <row r="8" spans="2:11" ht="15.75" x14ac:dyDescent="0.25">
      <c r="B8" s="111" t="s">
        <v>60</v>
      </c>
      <c r="C8" s="354" t="s">
        <v>438</v>
      </c>
      <c r="D8" s="107">
        <v>3176830</v>
      </c>
      <c r="E8" s="107">
        <v>3280801</v>
      </c>
      <c r="F8" s="107">
        <v>2690284</v>
      </c>
      <c r="G8" s="107">
        <f t="shared" ref="G8" si="0">E8/D8*100</f>
        <v>103.27279080089271</v>
      </c>
      <c r="H8" s="104">
        <f>F8/E8*100</f>
        <v>82.000828456221512</v>
      </c>
      <c r="I8" s="6"/>
      <c r="K8" s="44"/>
    </row>
    <row r="9" spans="2:11" ht="15.75" x14ac:dyDescent="0.25">
      <c r="B9" s="400" t="s">
        <v>38</v>
      </c>
      <c r="C9" s="400"/>
      <c r="D9" s="320">
        <f>D7/D8</f>
        <v>2.2238215453769952</v>
      </c>
      <c r="E9" s="320">
        <f>E7/E8</f>
        <v>2.1118717654621539</v>
      </c>
      <c r="F9" s="320">
        <f>F7/F8</f>
        <v>2.2844944994654841</v>
      </c>
      <c r="G9" s="121"/>
      <c r="H9" s="106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3:K18"/>
  <sheetViews>
    <sheetView workbookViewId="0">
      <selection activeCell="C21" sqref="C21"/>
    </sheetView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198" t="s">
        <v>194</v>
      </c>
    </row>
    <row r="4" spans="2:11" ht="24.95" customHeight="1" thickTop="1" x14ac:dyDescent="0.25">
      <c r="B4" s="417" t="s">
        <v>439</v>
      </c>
      <c r="C4" s="417"/>
      <c r="D4" s="417"/>
      <c r="E4" s="417"/>
      <c r="F4" s="417"/>
      <c r="G4" s="417"/>
      <c r="H4" s="417"/>
    </row>
    <row r="5" spans="2:11" ht="15.75" x14ac:dyDescent="0.25">
      <c r="B5" s="393" t="s">
        <v>168</v>
      </c>
      <c r="C5" s="393" t="s">
        <v>186</v>
      </c>
      <c r="D5" s="393" t="s">
        <v>124</v>
      </c>
      <c r="E5" s="393" t="s">
        <v>131</v>
      </c>
      <c r="F5" s="393" t="s">
        <v>152</v>
      </c>
      <c r="G5" s="393" t="s">
        <v>195</v>
      </c>
      <c r="H5" s="393"/>
    </row>
    <row r="6" spans="2:11" ht="15.75" x14ac:dyDescent="0.25">
      <c r="B6" s="393"/>
      <c r="C6" s="393"/>
      <c r="D6" s="393"/>
      <c r="E6" s="393"/>
      <c r="F6" s="393"/>
      <c r="G6" s="63" t="s">
        <v>9</v>
      </c>
      <c r="H6" s="63" t="s">
        <v>99</v>
      </c>
    </row>
    <row r="7" spans="2:11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1" ht="15.75" customHeight="1" x14ac:dyDescent="0.25">
      <c r="B8" s="63" t="s">
        <v>59</v>
      </c>
      <c r="C8" s="373" t="s">
        <v>440</v>
      </c>
      <c r="D8" s="69">
        <f>SUM(D9:D13)</f>
        <v>7059357</v>
      </c>
      <c r="E8" s="69">
        <f>SUM(E9:E13)</f>
        <v>6928631</v>
      </c>
      <c r="F8" s="69">
        <f>SUM(F9:F13)</f>
        <v>6145939</v>
      </c>
      <c r="G8" s="72">
        <f>E8/D8*100</f>
        <v>98.148188284003766</v>
      </c>
      <c r="H8" s="209">
        <f>F8/E8*100</f>
        <v>88.703511559498551</v>
      </c>
      <c r="J8" s="15"/>
    </row>
    <row r="9" spans="2:11" ht="15.75" customHeight="1" x14ac:dyDescent="0.25">
      <c r="B9" s="65" t="s">
        <v>12</v>
      </c>
      <c r="C9" s="66" t="s">
        <v>227</v>
      </c>
      <c r="D9" s="68">
        <v>1526321</v>
      </c>
      <c r="E9" s="68">
        <v>1543788</v>
      </c>
      <c r="F9" s="68">
        <v>1396199</v>
      </c>
      <c r="G9" s="74">
        <f t="shared" ref="G9:G17" si="0">E9/D9*100</f>
        <v>101.14438574847624</v>
      </c>
      <c r="H9" s="208">
        <f t="shared" ref="H9:H13" si="1">F9/E9*100</f>
        <v>90.439814275017042</v>
      </c>
      <c r="J9" s="15"/>
      <c r="K9" s="27"/>
    </row>
    <row r="10" spans="2:11" ht="15.75" customHeight="1" x14ac:dyDescent="0.25">
      <c r="B10" s="65" t="s">
        <v>29</v>
      </c>
      <c r="C10" s="66" t="s">
        <v>441</v>
      </c>
      <c r="D10" s="68">
        <v>3095846</v>
      </c>
      <c r="E10" s="68">
        <v>3076604</v>
      </c>
      <c r="F10" s="68">
        <v>2520716</v>
      </c>
      <c r="G10" s="74">
        <f t="shared" si="0"/>
        <v>99.378457455571109</v>
      </c>
      <c r="H10" s="208">
        <f t="shared" si="1"/>
        <v>81.931766324167825</v>
      </c>
      <c r="J10" s="15"/>
      <c r="K10" s="27"/>
    </row>
    <row r="11" spans="2:11" ht="15.75" customHeight="1" x14ac:dyDescent="0.25">
      <c r="B11" s="65" t="s">
        <v>75</v>
      </c>
      <c r="C11" s="374" t="s">
        <v>442</v>
      </c>
      <c r="D11" s="68">
        <v>1401508</v>
      </c>
      <c r="E11" s="68">
        <v>1238867</v>
      </c>
      <c r="F11" s="68">
        <v>1211205</v>
      </c>
      <c r="G11" s="74">
        <f t="shared" si="0"/>
        <v>88.395285649457591</v>
      </c>
      <c r="H11" s="208">
        <f>F11/E11*100</f>
        <v>97.767153374817468</v>
      </c>
      <c r="J11" s="15"/>
      <c r="K11" s="27"/>
    </row>
    <row r="12" spans="2:11" ht="31.5" customHeight="1" x14ac:dyDescent="0.25">
      <c r="B12" s="65" t="s">
        <v>76</v>
      </c>
      <c r="C12" s="66" t="s">
        <v>443</v>
      </c>
      <c r="D12" s="68">
        <v>1011738</v>
      </c>
      <c r="E12" s="68">
        <v>1045296</v>
      </c>
      <c r="F12" s="68">
        <v>993924</v>
      </c>
      <c r="G12" s="74">
        <f t="shared" si="0"/>
        <v>103.31686661961892</v>
      </c>
      <c r="H12" s="208">
        <f>F12/E12*100</f>
        <v>95.085411213665793</v>
      </c>
      <c r="J12" s="15"/>
      <c r="K12" s="27"/>
    </row>
    <row r="13" spans="2:11" ht="36.75" customHeight="1" x14ac:dyDescent="0.25">
      <c r="B13" s="65" t="s">
        <v>77</v>
      </c>
      <c r="C13" s="374" t="s">
        <v>444</v>
      </c>
      <c r="D13" s="68">
        <v>23944</v>
      </c>
      <c r="E13" s="68">
        <v>24076</v>
      </c>
      <c r="F13" s="68">
        <v>23895</v>
      </c>
      <c r="G13" s="74">
        <f t="shared" si="0"/>
        <v>100.55128633478117</v>
      </c>
      <c r="H13" s="208">
        <f t="shared" si="1"/>
        <v>99.248213989034724</v>
      </c>
      <c r="J13" s="15"/>
      <c r="K13" s="27"/>
    </row>
    <row r="14" spans="2:11" ht="15.75" customHeight="1" x14ac:dyDescent="0.25">
      <c r="B14" s="63" t="s">
        <v>60</v>
      </c>
      <c r="C14" s="373" t="s">
        <v>445</v>
      </c>
      <c r="D14" s="69">
        <f>D15+D16</f>
        <v>5346</v>
      </c>
      <c r="E14" s="69">
        <f>E15+E16</f>
        <v>0</v>
      </c>
      <c r="F14" s="69">
        <f>F15+F16</f>
        <v>0</v>
      </c>
      <c r="G14" s="72">
        <f t="shared" si="0"/>
        <v>0</v>
      </c>
      <c r="H14" s="209" t="s">
        <v>23</v>
      </c>
      <c r="J14" s="15"/>
    </row>
    <row r="15" spans="2:11" ht="15.75" customHeight="1" x14ac:dyDescent="0.25">
      <c r="B15" s="65" t="s">
        <v>78</v>
      </c>
      <c r="C15" s="374" t="s">
        <v>446</v>
      </c>
      <c r="D15" s="68">
        <v>0</v>
      </c>
      <c r="E15" s="67">
        <v>0</v>
      </c>
      <c r="F15" s="68">
        <v>0</v>
      </c>
      <c r="G15" s="74" t="s">
        <v>23</v>
      </c>
      <c r="H15" s="208" t="s">
        <v>23</v>
      </c>
      <c r="J15" s="15"/>
    </row>
    <row r="16" spans="2:11" ht="15.75" customHeight="1" x14ac:dyDescent="0.25">
      <c r="B16" s="65" t="s">
        <v>79</v>
      </c>
      <c r="C16" s="66" t="s">
        <v>447</v>
      </c>
      <c r="D16" s="68">
        <v>5346</v>
      </c>
      <c r="E16" s="68">
        <v>0</v>
      </c>
      <c r="F16" s="68">
        <v>0</v>
      </c>
      <c r="G16" s="74">
        <f t="shared" si="0"/>
        <v>0</v>
      </c>
      <c r="H16" s="208" t="s">
        <v>23</v>
      </c>
      <c r="J16" s="15"/>
    </row>
    <row r="17" spans="2:10" ht="15.75" customHeight="1" x14ac:dyDescent="0.25">
      <c r="B17" s="393" t="s">
        <v>448</v>
      </c>
      <c r="C17" s="393"/>
      <c r="D17" s="69">
        <f>D8+D14</f>
        <v>7064703</v>
      </c>
      <c r="E17" s="69">
        <f>E8+E14</f>
        <v>6928631</v>
      </c>
      <c r="F17" s="69">
        <f>F8+F14</f>
        <v>6145939</v>
      </c>
      <c r="G17" s="72">
        <f t="shared" si="0"/>
        <v>98.073917615503433</v>
      </c>
      <c r="H17" s="209">
        <f>F17/E17*100</f>
        <v>88.703511559498551</v>
      </c>
      <c r="J17" s="15"/>
    </row>
    <row r="18" spans="2:10" x14ac:dyDescent="0.2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H11"/>
  <sheetViews>
    <sheetView workbookViewId="0">
      <selection activeCell="B12" sqref="B12"/>
    </sheetView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0" width="9.140625" style="2"/>
    <col min="11" max="11" width="10.140625" style="2" bestFit="1" customWidth="1"/>
    <col min="12" max="16384" width="9.140625" style="2"/>
  </cols>
  <sheetData>
    <row r="3" spans="2:8" ht="16.5" thickBot="1" x14ac:dyDescent="0.3">
      <c r="B3" s="78"/>
      <c r="C3" s="78"/>
      <c r="D3" s="78"/>
      <c r="E3" s="78"/>
      <c r="F3" s="78"/>
      <c r="G3" s="78"/>
      <c r="H3" s="84" t="s">
        <v>194</v>
      </c>
    </row>
    <row r="4" spans="2:8" ht="24.95" customHeight="1" thickTop="1" x14ac:dyDescent="0.25">
      <c r="B4" s="417" t="s">
        <v>449</v>
      </c>
      <c r="C4" s="417"/>
      <c r="D4" s="417"/>
      <c r="E4" s="417"/>
      <c r="F4" s="417"/>
      <c r="G4" s="417"/>
      <c r="H4" s="417"/>
    </row>
    <row r="5" spans="2:8" x14ac:dyDescent="0.25">
      <c r="B5" s="393" t="s">
        <v>168</v>
      </c>
      <c r="C5" s="393" t="s">
        <v>186</v>
      </c>
      <c r="D5" s="393" t="s">
        <v>124</v>
      </c>
      <c r="E5" s="393" t="s">
        <v>131</v>
      </c>
      <c r="F5" s="393" t="s">
        <v>152</v>
      </c>
      <c r="G5" s="393" t="s">
        <v>195</v>
      </c>
      <c r="H5" s="393"/>
    </row>
    <row r="6" spans="2:8" x14ac:dyDescent="0.25">
      <c r="B6" s="393"/>
      <c r="C6" s="393"/>
      <c r="D6" s="393"/>
      <c r="E6" s="393"/>
      <c r="F6" s="393"/>
      <c r="G6" s="63" t="s">
        <v>9</v>
      </c>
      <c r="H6" s="63" t="s">
        <v>99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 x14ac:dyDescent="0.25">
      <c r="B8" s="65" t="s">
        <v>59</v>
      </c>
      <c r="C8" s="66" t="s">
        <v>450</v>
      </c>
      <c r="D8" s="68">
        <v>5579174</v>
      </c>
      <c r="E8" s="68">
        <v>5690905</v>
      </c>
      <c r="F8" s="68">
        <v>5917243</v>
      </c>
      <c r="G8" s="74">
        <f>E8/D8*100</f>
        <v>102.00264411900399</v>
      </c>
      <c r="H8" s="74">
        <f>F8/E8*100</f>
        <v>103.97718816251545</v>
      </c>
    </row>
    <row r="9" spans="2:8" x14ac:dyDescent="0.25">
      <c r="B9" s="65" t="s">
        <v>60</v>
      </c>
      <c r="C9" s="374" t="s">
        <v>451</v>
      </c>
      <c r="D9" s="68">
        <v>2402345</v>
      </c>
      <c r="E9" s="68">
        <v>2469853</v>
      </c>
      <c r="F9" s="68">
        <v>3349103</v>
      </c>
      <c r="G9" s="74">
        <f t="shared" ref="G9" si="0">E9/D9*100</f>
        <v>102.81008764353163</v>
      </c>
      <c r="H9" s="74">
        <f t="shared" ref="H9" si="1">F9/E9*100</f>
        <v>135.59928465378303</v>
      </c>
    </row>
    <row r="10" spans="2:8" ht="33" customHeight="1" x14ac:dyDescent="0.25">
      <c r="B10" s="65" t="s">
        <v>61</v>
      </c>
      <c r="C10" s="66" t="s">
        <v>452</v>
      </c>
      <c r="D10" s="68">
        <v>2402344</v>
      </c>
      <c r="E10" s="68">
        <v>2410104</v>
      </c>
      <c r="F10" s="68">
        <v>3226959</v>
      </c>
      <c r="G10" s="74">
        <f t="shared" ref="G10:H11" si="2">E10/D10*100</f>
        <v>100.32301785256399</v>
      </c>
      <c r="H10" s="74">
        <f t="shared" ref="H10" si="3">F10/E10*100</f>
        <v>133.89293574053235</v>
      </c>
    </row>
    <row r="11" spans="2:8" ht="21.75" customHeight="1" x14ac:dyDescent="0.25">
      <c r="B11" s="393" t="s">
        <v>453</v>
      </c>
      <c r="C11" s="393"/>
      <c r="D11" s="69">
        <f>D8-D10</f>
        <v>3176830</v>
      </c>
      <c r="E11" s="69">
        <f>E8-E10</f>
        <v>3280801</v>
      </c>
      <c r="F11" s="69">
        <f>F8-F10</f>
        <v>2690284</v>
      </c>
      <c r="G11" s="72">
        <f t="shared" si="2"/>
        <v>103.27279080089271</v>
      </c>
      <c r="H11" s="72">
        <f t="shared" si="2"/>
        <v>82.000828456221512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3:K9"/>
  <sheetViews>
    <sheetView workbookViewId="0">
      <selection activeCell="C12" sqref="C12"/>
    </sheetView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6.42578125" customWidth="1"/>
  </cols>
  <sheetData>
    <row r="3" spans="2:11" ht="16.5" thickBot="1" x14ac:dyDescent="0.3">
      <c r="F3" s="84" t="s">
        <v>194</v>
      </c>
    </row>
    <row r="4" spans="2:11" ht="24.95" customHeight="1" thickTop="1" x14ac:dyDescent="0.25">
      <c r="B4" s="418" t="s">
        <v>454</v>
      </c>
      <c r="C4" s="418"/>
      <c r="D4" s="418"/>
      <c r="E4" s="418"/>
      <c r="F4" s="418"/>
    </row>
    <row r="5" spans="2:11" ht="15.75" x14ac:dyDescent="0.25">
      <c r="B5" s="63" t="s">
        <v>168</v>
      </c>
      <c r="C5" s="63" t="s">
        <v>186</v>
      </c>
      <c r="D5" s="63" t="s">
        <v>131</v>
      </c>
      <c r="E5" s="63" t="s">
        <v>152</v>
      </c>
      <c r="F5" s="63" t="s">
        <v>195</v>
      </c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 t="s">
        <v>146</v>
      </c>
    </row>
    <row r="7" spans="2:11" ht="20.100000000000001" customHeight="1" x14ac:dyDescent="0.25">
      <c r="B7" s="65" t="s">
        <v>59</v>
      </c>
      <c r="C7" s="66" t="s">
        <v>455</v>
      </c>
      <c r="D7" s="74">
        <v>19770563</v>
      </c>
      <c r="E7" s="74">
        <v>20376902</v>
      </c>
      <c r="F7" s="74">
        <f>E7/D7*100</f>
        <v>103.06687776164998</v>
      </c>
      <c r="K7" s="15"/>
    </row>
    <row r="8" spans="2:11" ht="20.100000000000001" customHeight="1" x14ac:dyDescent="0.25">
      <c r="B8" s="65" t="s">
        <v>60</v>
      </c>
      <c r="C8" s="66" t="s">
        <v>456</v>
      </c>
      <c r="D8" s="74">
        <v>12189130</v>
      </c>
      <c r="E8" s="74">
        <v>12800783</v>
      </c>
      <c r="F8" s="74">
        <f>E8/D8*100</f>
        <v>105.01802015402248</v>
      </c>
      <c r="K8" s="15"/>
    </row>
    <row r="9" spans="2:11" ht="20.100000000000001" customHeight="1" x14ac:dyDescent="0.25">
      <c r="B9" s="393" t="s">
        <v>145</v>
      </c>
      <c r="C9" s="393"/>
      <c r="D9" s="313">
        <f>D7/D8</f>
        <v>1.6219831111818481</v>
      </c>
      <c r="E9" s="313">
        <f>E7/E8</f>
        <v>1.5918480924174716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B3:I20"/>
  <sheetViews>
    <sheetView workbookViewId="0">
      <selection activeCell="C17" sqref="C17"/>
    </sheetView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84" t="s">
        <v>194</v>
      </c>
    </row>
    <row r="4" spans="2:9" s="316" customFormat="1" ht="24.95" customHeight="1" thickTop="1" x14ac:dyDescent="0.25">
      <c r="B4" s="419" t="s">
        <v>459</v>
      </c>
      <c r="C4" s="419"/>
      <c r="D4" s="419"/>
      <c r="E4" s="419"/>
      <c r="F4" s="419"/>
      <c r="G4" s="419"/>
      <c r="H4" s="419"/>
      <c r="I4" s="419"/>
    </row>
    <row r="5" spans="2:9" ht="15.75" x14ac:dyDescent="0.25">
      <c r="B5" s="420" t="s">
        <v>168</v>
      </c>
      <c r="C5" s="400" t="s">
        <v>186</v>
      </c>
      <c r="D5" s="400" t="s">
        <v>131</v>
      </c>
      <c r="E5" s="400"/>
      <c r="F5" s="400" t="s">
        <v>152</v>
      </c>
      <c r="G5" s="400"/>
      <c r="H5" s="400" t="s">
        <v>195</v>
      </c>
      <c r="I5" s="400"/>
    </row>
    <row r="6" spans="2:9" ht="47.25" x14ac:dyDescent="0.25">
      <c r="B6" s="420"/>
      <c r="C6" s="400"/>
      <c r="D6" s="97" t="s">
        <v>457</v>
      </c>
      <c r="E6" s="97" t="s">
        <v>149</v>
      </c>
      <c r="F6" s="97" t="s">
        <v>457</v>
      </c>
      <c r="G6" s="97" t="s">
        <v>149</v>
      </c>
      <c r="H6" s="97" t="s">
        <v>95</v>
      </c>
      <c r="I6" s="97" t="s">
        <v>148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317"/>
      <c r="C8" s="315" t="s">
        <v>460</v>
      </c>
      <c r="D8" s="315"/>
      <c r="E8" s="315"/>
      <c r="F8" s="315"/>
      <c r="G8" s="315"/>
      <c r="H8" s="315"/>
      <c r="I8" s="315"/>
    </row>
    <row r="9" spans="2:9" ht="15.75" customHeight="1" x14ac:dyDescent="0.25">
      <c r="B9" s="65" t="s">
        <v>59</v>
      </c>
      <c r="C9" s="66" t="s">
        <v>461</v>
      </c>
      <c r="D9" s="68">
        <v>3066853</v>
      </c>
      <c r="E9" s="68">
        <v>3065720</v>
      </c>
      <c r="F9" s="197">
        <v>3142516</v>
      </c>
      <c r="G9" s="68">
        <v>3142516</v>
      </c>
      <c r="H9" s="208">
        <f>F9/D9*100</f>
        <v>102.46712183466245</v>
      </c>
      <c r="I9" s="208">
        <f>G9/E9*100</f>
        <v>102.50499067103323</v>
      </c>
    </row>
    <row r="10" spans="2:9" ht="15.75" customHeight="1" x14ac:dyDescent="0.25">
      <c r="B10" s="65" t="s">
        <v>60</v>
      </c>
      <c r="C10" s="66" t="s">
        <v>297</v>
      </c>
      <c r="D10" s="68">
        <v>11338559</v>
      </c>
      <c r="E10" s="68">
        <v>10579940</v>
      </c>
      <c r="F10" s="197">
        <v>11921770</v>
      </c>
      <c r="G10" s="68">
        <v>11104401</v>
      </c>
      <c r="H10" s="208">
        <f t="shared" ref="H10:H15" si="0">F10/D10*100</f>
        <v>105.14360775474204</v>
      </c>
      <c r="I10" s="208">
        <f t="shared" ref="I10:I15" si="1">G10/E10*100</f>
        <v>104.95712641092483</v>
      </c>
    </row>
    <row r="11" spans="2:9" ht="28.5" customHeight="1" x14ac:dyDescent="0.25">
      <c r="B11" s="65" t="s">
        <v>61</v>
      </c>
      <c r="C11" s="66" t="s">
        <v>462</v>
      </c>
      <c r="D11" s="68">
        <v>10433312</v>
      </c>
      <c r="E11" s="68">
        <v>5533246</v>
      </c>
      <c r="F11" s="197">
        <v>10734823</v>
      </c>
      <c r="G11" s="68">
        <v>5687180</v>
      </c>
      <c r="H11" s="208">
        <f t="shared" si="0"/>
        <v>102.88988769817293</v>
      </c>
      <c r="I11" s="208">
        <f t="shared" si="1"/>
        <v>102.78198366745306</v>
      </c>
    </row>
    <row r="12" spans="2:9" ht="19.5" customHeight="1" x14ac:dyDescent="0.25">
      <c r="B12" s="65" t="s">
        <v>62</v>
      </c>
      <c r="C12" s="66" t="s">
        <v>463</v>
      </c>
      <c r="D12" s="68">
        <v>154674</v>
      </c>
      <c r="E12" s="68">
        <v>68473</v>
      </c>
      <c r="F12" s="197">
        <v>58922</v>
      </c>
      <c r="G12" s="68">
        <v>21457</v>
      </c>
      <c r="H12" s="208">
        <f t="shared" si="0"/>
        <v>38.094314493709355</v>
      </c>
      <c r="I12" s="208">
        <f t="shared" si="1"/>
        <v>31.336439180406877</v>
      </c>
    </row>
    <row r="13" spans="2:9" ht="15.75" customHeight="1" x14ac:dyDescent="0.25">
      <c r="B13" s="65" t="s">
        <v>63</v>
      </c>
      <c r="C13" s="66" t="s">
        <v>464</v>
      </c>
      <c r="D13" s="68">
        <v>1190180</v>
      </c>
      <c r="E13" s="68">
        <v>401687</v>
      </c>
      <c r="F13" s="197">
        <v>994438</v>
      </c>
      <c r="G13" s="68">
        <v>298407</v>
      </c>
      <c r="H13" s="208">
        <f t="shared" si="0"/>
        <v>83.55358013073652</v>
      </c>
      <c r="I13" s="208">
        <f t="shared" si="1"/>
        <v>74.288438510581628</v>
      </c>
    </row>
    <row r="14" spans="2:9" ht="15.75" customHeight="1" x14ac:dyDescent="0.25">
      <c r="B14" s="65" t="s">
        <v>64</v>
      </c>
      <c r="C14" s="66" t="s">
        <v>465</v>
      </c>
      <c r="D14" s="68">
        <v>608113</v>
      </c>
      <c r="E14" s="68">
        <v>121497</v>
      </c>
      <c r="F14" s="197">
        <v>606549</v>
      </c>
      <c r="G14" s="68">
        <v>122941</v>
      </c>
      <c r="H14" s="208">
        <f t="shared" si="0"/>
        <v>99.74281095783185</v>
      </c>
      <c r="I14" s="208">
        <f t="shared" si="1"/>
        <v>101.18850671209989</v>
      </c>
    </row>
    <row r="15" spans="2:9" ht="24.95" customHeight="1" x14ac:dyDescent="0.25">
      <c r="B15" s="282"/>
      <c r="C15" s="282" t="s">
        <v>458</v>
      </c>
      <c r="D15" s="69">
        <f>SUM(D9:D14)</f>
        <v>26791691</v>
      </c>
      <c r="E15" s="69">
        <f>SUM(E9:E14)</f>
        <v>19770563</v>
      </c>
      <c r="F15" s="193">
        <f>SUM(F9:F14)</f>
        <v>27459018</v>
      </c>
      <c r="G15" s="69">
        <f>SUM(G9:G14)</f>
        <v>20376902</v>
      </c>
      <c r="H15" s="209">
        <f t="shared" si="0"/>
        <v>102.49079835983477</v>
      </c>
      <c r="I15" s="209">
        <f t="shared" si="1"/>
        <v>103.06687776164998</v>
      </c>
    </row>
    <row r="20" spans="7:7" x14ac:dyDescent="0.25">
      <c r="G20" s="1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3:I15"/>
  <sheetViews>
    <sheetView workbookViewId="0">
      <selection activeCell="C19" sqref="C19"/>
    </sheetView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</cols>
  <sheetData>
    <row r="3" spans="2:9" ht="16.5" thickBot="1" x14ac:dyDescent="0.3">
      <c r="I3" s="84" t="s">
        <v>194</v>
      </c>
    </row>
    <row r="4" spans="2:9" ht="24.95" customHeight="1" thickTop="1" x14ac:dyDescent="0.25">
      <c r="B4" s="421" t="s">
        <v>468</v>
      </c>
      <c r="C4" s="421"/>
      <c r="D4" s="421"/>
      <c r="E4" s="421"/>
      <c r="F4" s="421"/>
      <c r="G4" s="421"/>
      <c r="H4" s="421"/>
      <c r="I4" s="421"/>
    </row>
    <row r="5" spans="2:9" ht="15.75" x14ac:dyDescent="0.25">
      <c r="B5" s="422" t="s">
        <v>168</v>
      </c>
      <c r="C5" s="423" t="s">
        <v>186</v>
      </c>
      <c r="D5" s="423" t="s">
        <v>131</v>
      </c>
      <c r="E5" s="423"/>
      <c r="F5" s="423" t="s">
        <v>152</v>
      </c>
      <c r="G5" s="423"/>
      <c r="H5" s="423" t="s">
        <v>195</v>
      </c>
      <c r="I5" s="423"/>
    </row>
    <row r="6" spans="2:9" ht="15.75" x14ac:dyDescent="0.25">
      <c r="B6" s="422"/>
      <c r="C6" s="423"/>
      <c r="D6" s="314" t="s">
        <v>467</v>
      </c>
      <c r="E6" s="314" t="s">
        <v>147</v>
      </c>
      <c r="F6" s="314" t="s">
        <v>467</v>
      </c>
      <c r="G6" s="314" t="s">
        <v>147</v>
      </c>
      <c r="H6" s="314" t="s">
        <v>95</v>
      </c>
      <c r="I6" s="314" t="s">
        <v>148</v>
      </c>
    </row>
    <row r="7" spans="2:9" x14ac:dyDescent="0.25">
      <c r="B7" s="324">
        <v>1</v>
      </c>
      <c r="C7" s="324">
        <v>2</v>
      </c>
      <c r="D7" s="324">
        <v>3</v>
      </c>
      <c r="E7" s="324">
        <v>4</v>
      </c>
      <c r="F7" s="324">
        <v>5</v>
      </c>
      <c r="G7" s="324">
        <v>6</v>
      </c>
      <c r="H7" s="324">
        <v>7</v>
      </c>
      <c r="I7" s="324">
        <v>8</v>
      </c>
    </row>
    <row r="8" spans="2:9" ht="15.75" customHeight="1" x14ac:dyDescent="0.25">
      <c r="B8" s="315"/>
      <c r="C8" s="315" t="s">
        <v>469</v>
      </c>
      <c r="D8" s="315"/>
      <c r="E8" s="315"/>
      <c r="F8" s="315"/>
      <c r="G8" s="315"/>
      <c r="H8" s="66"/>
      <c r="I8" s="66"/>
    </row>
    <row r="9" spans="2:9" ht="15.75" customHeight="1" x14ac:dyDescent="0.25">
      <c r="B9" s="70" t="s">
        <v>59</v>
      </c>
      <c r="C9" s="66" t="s">
        <v>470</v>
      </c>
      <c r="D9" s="68">
        <v>6042185</v>
      </c>
      <c r="E9" s="68">
        <v>0</v>
      </c>
      <c r="F9" s="68">
        <v>6271288</v>
      </c>
      <c r="G9" s="68">
        <v>0</v>
      </c>
      <c r="H9" s="74">
        <f t="shared" ref="H9:H15" si="0">F9/D9*100</f>
        <v>103.79172435137289</v>
      </c>
      <c r="I9" s="318" t="s">
        <v>23</v>
      </c>
    </row>
    <row r="10" spans="2:9" ht="15.75" customHeight="1" x14ac:dyDescent="0.25">
      <c r="B10" s="70" t="s">
        <v>60</v>
      </c>
      <c r="C10" s="66" t="s">
        <v>471</v>
      </c>
      <c r="D10" s="68">
        <v>1981702</v>
      </c>
      <c r="E10" s="68">
        <v>19978</v>
      </c>
      <c r="F10" s="68">
        <v>1738655</v>
      </c>
      <c r="G10" s="68">
        <v>17867</v>
      </c>
      <c r="H10" s="74">
        <f t="shared" si="0"/>
        <v>87.735441554784728</v>
      </c>
      <c r="I10" s="74">
        <f t="shared" ref="I10:I15" si="1">G10/E10*100</f>
        <v>89.43337671438583</v>
      </c>
    </row>
    <row r="11" spans="2:9" ht="15.75" customHeight="1" x14ac:dyDescent="0.25">
      <c r="B11" s="70" t="s">
        <v>61</v>
      </c>
      <c r="C11" s="66" t="s">
        <v>472</v>
      </c>
      <c r="D11" s="68">
        <v>276376</v>
      </c>
      <c r="E11" s="68">
        <v>230870</v>
      </c>
      <c r="F11" s="68">
        <v>285706</v>
      </c>
      <c r="G11" s="68">
        <v>238345</v>
      </c>
      <c r="H11" s="74">
        <f t="shared" si="0"/>
        <v>103.37583581787131</v>
      </c>
      <c r="I11" s="74">
        <f t="shared" si="1"/>
        <v>103.23775284792308</v>
      </c>
    </row>
    <row r="12" spans="2:9" ht="15.75" customHeight="1" x14ac:dyDescent="0.25">
      <c r="B12" s="70" t="s">
        <v>62</v>
      </c>
      <c r="C12" s="66" t="s">
        <v>473</v>
      </c>
      <c r="D12" s="68">
        <v>17319096</v>
      </c>
      <c r="E12" s="68">
        <v>10834011</v>
      </c>
      <c r="F12" s="68">
        <v>18644748</v>
      </c>
      <c r="G12" s="68">
        <v>11395956</v>
      </c>
      <c r="H12" s="74">
        <f t="shared" si="0"/>
        <v>107.65427941504568</v>
      </c>
      <c r="I12" s="74">
        <f t="shared" si="1"/>
        <v>105.18686015733232</v>
      </c>
    </row>
    <row r="13" spans="2:9" ht="15.75" customHeight="1" x14ac:dyDescent="0.25">
      <c r="B13" s="70" t="s">
        <v>63</v>
      </c>
      <c r="C13" s="66" t="s">
        <v>474</v>
      </c>
      <c r="D13" s="68">
        <v>917542</v>
      </c>
      <c r="E13" s="68">
        <v>812216</v>
      </c>
      <c r="F13" s="68">
        <v>912306</v>
      </c>
      <c r="G13" s="68">
        <v>807758</v>
      </c>
      <c r="H13" s="74">
        <f t="shared" si="0"/>
        <v>99.429344923720109</v>
      </c>
      <c r="I13" s="74">
        <f t="shared" si="1"/>
        <v>99.451131226176287</v>
      </c>
    </row>
    <row r="14" spans="2:9" ht="15.75" customHeight="1" x14ac:dyDescent="0.25">
      <c r="B14" s="70" t="s">
        <v>64</v>
      </c>
      <c r="C14" s="66" t="s">
        <v>475</v>
      </c>
      <c r="D14" s="68">
        <v>6065926</v>
      </c>
      <c r="E14" s="68">
        <v>292055</v>
      </c>
      <c r="F14" s="68">
        <v>6511442</v>
      </c>
      <c r="G14" s="68">
        <v>340857</v>
      </c>
      <c r="H14" s="74">
        <f t="shared" si="0"/>
        <v>107.34456701252209</v>
      </c>
      <c r="I14" s="74">
        <f t="shared" si="1"/>
        <v>116.70986629230795</v>
      </c>
    </row>
    <row r="15" spans="2:9" ht="24.95" customHeight="1" x14ac:dyDescent="0.25">
      <c r="B15" s="282"/>
      <c r="C15" s="282" t="s">
        <v>466</v>
      </c>
      <c r="D15" s="69">
        <f>SUM(D9:D14)</f>
        <v>32602827</v>
      </c>
      <c r="E15" s="69">
        <f t="shared" ref="E15:G15" si="2">SUM(E9:E14)</f>
        <v>12189130</v>
      </c>
      <c r="F15" s="69">
        <f t="shared" si="2"/>
        <v>34364145</v>
      </c>
      <c r="G15" s="69">
        <f t="shared" si="2"/>
        <v>12800783</v>
      </c>
      <c r="H15" s="72">
        <f t="shared" si="0"/>
        <v>105.4023474712791</v>
      </c>
      <c r="I15" s="72">
        <f t="shared" si="1"/>
        <v>105.01802015402248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3:O25"/>
  <sheetViews>
    <sheetView workbookViewId="0">
      <selection activeCell="C18" sqref="C18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95" t="s">
        <v>194</v>
      </c>
    </row>
    <row r="4" spans="2:15" ht="24.95" customHeight="1" thickTop="1" x14ac:dyDescent="0.25">
      <c r="B4" s="402" t="s">
        <v>477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5" ht="15.75" x14ac:dyDescent="0.25">
      <c r="B5" s="398" t="s">
        <v>168</v>
      </c>
      <c r="C5" s="400" t="s">
        <v>237</v>
      </c>
      <c r="D5" s="400" t="s">
        <v>124</v>
      </c>
      <c r="E5" s="400"/>
      <c r="F5" s="400" t="s">
        <v>131</v>
      </c>
      <c r="G5" s="400"/>
      <c r="H5" s="400" t="s">
        <v>152</v>
      </c>
      <c r="I5" s="400"/>
      <c r="J5" s="400" t="s">
        <v>195</v>
      </c>
      <c r="K5" s="400"/>
    </row>
    <row r="6" spans="2:15" ht="15.75" x14ac:dyDescent="0.25">
      <c r="B6" s="398"/>
      <c r="C6" s="400"/>
      <c r="D6" s="97" t="s">
        <v>198</v>
      </c>
      <c r="E6" s="97" t="s">
        <v>199</v>
      </c>
      <c r="F6" s="97" t="s">
        <v>198</v>
      </c>
      <c r="G6" s="97" t="s">
        <v>199</v>
      </c>
      <c r="H6" s="97" t="s">
        <v>198</v>
      </c>
      <c r="I6" s="97" t="s">
        <v>199</v>
      </c>
      <c r="J6" s="97" t="s">
        <v>95</v>
      </c>
      <c r="K6" s="97" t="s">
        <v>97</v>
      </c>
    </row>
    <row r="7" spans="2: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.100000000000001" customHeight="1" x14ac:dyDescent="0.25">
      <c r="B8" s="100" t="s">
        <v>59</v>
      </c>
      <c r="C8" s="359" t="s">
        <v>478</v>
      </c>
      <c r="D8" s="102">
        <v>14755459</v>
      </c>
      <c r="E8" s="103">
        <f>D8/D$15*100</f>
        <v>69.65066052545221</v>
      </c>
      <c r="F8" s="102">
        <v>16444582</v>
      </c>
      <c r="G8" s="103">
        <f>F8/F$15*100</f>
        <v>73.270732234492442</v>
      </c>
      <c r="H8" s="102">
        <v>17265319</v>
      </c>
      <c r="I8" s="103">
        <f>H8/H15*100</f>
        <v>74.782686999500726</v>
      </c>
      <c r="J8" s="104">
        <f>F8/D8*100</f>
        <v>111.4474446372695</v>
      </c>
      <c r="K8" s="104">
        <f>H8/F8*100</f>
        <v>104.99092649481756</v>
      </c>
      <c r="M8" s="15"/>
      <c r="O8" s="15"/>
    </row>
    <row r="9" spans="2:15" ht="20.100000000000001" customHeight="1" x14ac:dyDescent="0.25">
      <c r="B9" s="100" t="s">
        <v>60</v>
      </c>
      <c r="C9" s="359" t="s">
        <v>479</v>
      </c>
      <c r="D9" s="102">
        <v>986253</v>
      </c>
      <c r="E9" s="103">
        <f t="shared" ref="E9:E14" si="0">D9/D$15*100</f>
        <v>4.6554412773746199</v>
      </c>
      <c r="F9" s="102">
        <v>856555</v>
      </c>
      <c r="G9" s="103">
        <f t="shared" ref="G9:G14" si="1">F9/F$15*100</f>
        <v>3.8164796191910306</v>
      </c>
      <c r="H9" s="102">
        <v>760441</v>
      </c>
      <c r="I9" s="103">
        <f>H9/H15*100</f>
        <v>3.2937602418227732</v>
      </c>
      <c r="J9" s="104">
        <f t="shared" ref="J9:J15" si="2">F9/D9*100</f>
        <v>86.849418962477174</v>
      </c>
      <c r="K9" s="104">
        <f t="shared" ref="K9:K15" si="3">H9/F9*100</f>
        <v>88.779004267093185</v>
      </c>
      <c r="M9" s="15"/>
      <c r="O9" s="15"/>
    </row>
    <row r="10" spans="2:15" ht="20.100000000000001" customHeight="1" x14ac:dyDescent="0.25">
      <c r="B10" s="100" t="s">
        <v>61</v>
      </c>
      <c r="C10" s="359" t="s">
        <v>480</v>
      </c>
      <c r="D10" s="102">
        <v>2157949</v>
      </c>
      <c r="E10" s="103">
        <f t="shared" si="0"/>
        <v>10.186235021915556</v>
      </c>
      <c r="F10" s="102">
        <v>2252657</v>
      </c>
      <c r="G10" s="103">
        <f t="shared" si="1"/>
        <v>10.036973141862472</v>
      </c>
      <c r="H10" s="102">
        <v>2123560</v>
      </c>
      <c r="I10" s="103">
        <f>H10/H15*100</f>
        <v>9.1979489521543023</v>
      </c>
      <c r="J10" s="104">
        <f t="shared" si="2"/>
        <v>104.38879695488632</v>
      </c>
      <c r="K10" s="104">
        <f t="shared" si="3"/>
        <v>94.269123084428742</v>
      </c>
      <c r="M10" s="15"/>
      <c r="O10" s="15"/>
    </row>
    <row r="11" spans="2:15" ht="20.100000000000001" customHeight="1" x14ac:dyDescent="0.25">
      <c r="B11" s="424" t="s">
        <v>481</v>
      </c>
      <c r="C11" s="424"/>
      <c r="D11" s="105">
        <f>SUM(D8:D10)</f>
        <v>17899661</v>
      </c>
      <c r="E11" s="172">
        <f t="shared" si="0"/>
        <v>84.492336824742395</v>
      </c>
      <c r="F11" s="105">
        <f>SUM(F8:F10)</f>
        <v>19553794</v>
      </c>
      <c r="G11" s="172">
        <f t="shared" si="1"/>
        <v>87.124184995545946</v>
      </c>
      <c r="H11" s="105">
        <f>SUM(H8:H10)</f>
        <v>20149320</v>
      </c>
      <c r="I11" s="172">
        <f>H11/H15*100</f>
        <v>87.274396193477799</v>
      </c>
      <c r="J11" s="106">
        <f t="shared" si="2"/>
        <v>109.24114149424393</v>
      </c>
      <c r="K11" s="106">
        <f t="shared" si="3"/>
        <v>103.04557775335057</v>
      </c>
      <c r="M11" s="15"/>
      <c r="O11" s="15"/>
    </row>
    <row r="12" spans="2:15" ht="20.100000000000001" customHeight="1" x14ac:dyDescent="0.25">
      <c r="B12" s="100" t="s">
        <v>62</v>
      </c>
      <c r="C12" s="375" t="s">
        <v>482</v>
      </c>
      <c r="D12" s="102">
        <v>3174184</v>
      </c>
      <c r="E12" s="103">
        <f t="shared" si="0"/>
        <v>14.983201283628114</v>
      </c>
      <c r="F12" s="102">
        <v>2813539</v>
      </c>
      <c r="G12" s="103">
        <f t="shared" si="1"/>
        <v>12.536047599160721</v>
      </c>
      <c r="H12" s="102">
        <v>2847303</v>
      </c>
      <c r="I12" s="103">
        <f>H12/H15*100</f>
        <v>12.332756147844091</v>
      </c>
      <c r="J12" s="104">
        <f t="shared" si="2"/>
        <v>88.638182285588982</v>
      </c>
      <c r="K12" s="104">
        <f t="shared" si="3"/>
        <v>101.20005445099571</v>
      </c>
      <c r="M12" s="15"/>
      <c r="O12" s="26"/>
    </row>
    <row r="13" spans="2:15" ht="20.100000000000001" customHeight="1" x14ac:dyDescent="0.25">
      <c r="B13" s="100" t="s">
        <v>63</v>
      </c>
      <c r="C13" s="375" t="s">
        <v>483</v>
      </c>
      <c r="D13" s="102">
        <v>111107</v>
      </c>
      <c r="E13" s="103">
        <f t="shared" si="0"/>
        <v>0.52446189162949253</v>
      </c>
      <c r="F13" s="102">
        <v>76256</v>
      </c>
      <c r="G13" s="103">
        <f t="shared" si="1"/>
        <v>0.33976740529333344</v>
      </c>
      <c r="H13" s="102">
        <v>90698</v>
      </c>
      <c r="I13" s="103">
        <f>H13/H15*100</f>
        <v>0.39284765867811167</v>
      </c>
      <c r="J13" s="104">
        <f t="shared" si="2"/>
        <v>68.632939418758497</v>
      </c>
      <c r="K13" s="104">
        <f t="shared" si="3"/>
        <v>118.93883759966428</v>
      </c>
      <c r="M13" s="15"/>
      <c r="O13" s="15"/>
    </row>
    <row r="14" spans="2:15" ht="20.100000000000001" customHeight="1" x14ac:dyDescent="0.25">
      <c r="B14" s="424" t="s">
        <v>484</v>
      </c>
      <c r="C14" s="424"/>
      <c r="D14" s="105">
        <f>SUM(D12:D13)</f>
        <v>3285291</v>
      </c>
      <c r="E14" s="172">
        <f t="shared" si="0"/>
        <v>15.507663175257608</v>
      </c>
      <c r="F14" s="105">
        <f>SUM(F12:F13)</f>
        <v>2889795</v>
      </c>
      <c r="G14" s="172">
        <f t="shared" si="1"/>
        <v>12.875815004454056</v>
      </c>
      <c r="H14" s="105">
        <f>SUM(H12:H13)</f>
        <v>2938001</v>
      </c>
      <c r="I14" s="172">
        <f>H14/H15*100</f>
        <v>12.725603806522203</v>
      </c>
      <c r="J14" s="106">
        <f t="shared" si="2"/>
        <v>87.961614359275941</v>
      </c>
      <c r="K14" s="106">
        <f t="shared" si="3"/>
        <v>101.66814601035713</v>
      </c>
      <c r="M14" s="15"/>
      <c r="O14" s="15"/>
    </row>
    <row r="15" spans="2:15" ht="20.100000000000001" customHeight="1" x14ac:dyDescent="0.25">
      <c r="B15" s="400" t="s">
        <v>476</v>
      </c>
      <c r="C15" s="400"/>
      <c r="D15" s="105">
        <f t="shared" ref="D15:G15" si="4">D11+D14</f>
        <v>21184952</v>
      </c>
      <c r="E15" s="106">
        <f t="shared" si="4"/>
        <v>100</v>
      </c>
      <c r="F15" s="105">
        <f t="shared" si="4"/>
        <v>22443589</v>
      </c>
      <c r="G15" s="97">
        <f t="shared" si="4"/>
        <v>100</v>
      </c>
      <c r="H15" s="105">
        <f>H11+H14</f>
        <v>23087321</v>
      </c>
      <c r="I15" s="106">
        <f>I11+I14</f>
        <v>100</v>
      </c>
      <c r="J15" s="106">
        <f t="shared" si="2"/>
        <v>105.94118410086554</v>
      </c>
      <c r="K15" s="106">
        <f t="shared" si="3"/>
        <v>102.86822219031011</v>
      </c>
      <c r="M15" s="15"/>
      <c r="O15" s="15"/>
    </row>
    <row r="16" spans="2:15" x14ac:dyDescent="0.25">
      <c r="I16" s="27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  <c r="F20" s="15"/>
    </row>
    <row r="21" spans="4:6" x14ac:dyDescent="0.25">
      <c r="D21" s="15"/>
      <c r="F21" s="15"/>
    </row>
    <row r="22" spans="4:6" x14ac:dyDescent="0.25">
      <c r="D22" s="15"/>
      <c r="F22" s="15"/>
    </row>
    <row r="23" spans="4:6" x14ac:dyDescent="0.25">
      <c r="D23" s="15"/>
      <c r="F23" s="15"/>
    </row>
    <row r="24" spans="4:6" x14ac:dyDescent="0.25">
      <c r="D24" s="15"/>
      <c r="F24" s="15"/>
    </row>
    <row r="25" spans="4:6" x14ac:dyDescent="0.25">
      <c r="D25" s="15"/>
      <c r="F25" s="15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45"/>
  <sheetViews>
    <sheetView workbookViewId="0">
      <selection activeCell="C16" sqref="C16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2"/>
    </row>
    <row r="3" spans="2:14" ht="16.5" thickBot="1" x14ac:dyDescent="0.3">
      <c r="C3" s="18" t="s">
        <v>0</v>
      </c>
      <c r="D3" s="1"/>
      <c r="E3" s="1"/>
      <c r="F3" s="1"/>
      <c r="G3" s="1"/>
      <c r="H3" s="1"/>
      <c r="I3" s="1"/>
      <c r="J3" s="1"/>
      <c r="K3" s="75" t="s">
        <v>194</v>
      </c>
    </row>
    <row r="4" spans="2:14" ht="24.95" customHeight="1" thickTop="1" x14ac:dyDescent="0.25">
      <c r="B4" s="397" t="s">
        <v>196</v>
      </c>
      <c r="C4" s="397"/>
      <c r="D4" s="397"/>
      <c r="E4" s="397"/>
      <c r="F4" s="397"/>
      <c r="G4" s="397"/>
      <c r="H4" s="397"/>
      <c r="I4" s="397"/>
      <c r="J4" s="397"/>
      <c r="K4" s="397"/>
    </row>
    <row r="5" spans="2:14" ht="15.75" x14ac:dyDescent="0.25">
      <c r="B5" s="393" t="s">
        <v>168</v>
      </c>
      <c r="C5" s="393" t="s">
        <v>197</v>
      </c>
      <c r="D5" s="393" t="s">
        <v>124</v>
      </c>
      <c r="E5" s="393"/>
      <c r="F5" s="393" t="s">
        <v>131</v>
      </c>
      <c r="G5" s="393"/>
      <c r="H5" s="393" t="s">
        <v>152</v>
      </c>
      <c r="I5" s="393"/>
      <c r="J5" s="393" t="s">
        <v>195</v>
      </c>
      <c r="K5" s="393"/>
    </row>
    <row r="6" spans="2:14" ht="15.75" x14ac:dyDescent="0.25">
      <c r="B6" s="393"/>
      <c r="C6" s="393"/>
      <c r="D6" s="63" t="s">
        <v>198</v>
      </c>
      <c r="E6" s="63" t="s">
        <v>199</v>
      </c>
      <c r="F6" s="63" t="s">
        <v>198</v>
      </c>
      <c r="G6" s="63" t="s">
        <v>199</v>
      </c>
      <c r="H6" s="63" t="s">
        <v>198</v>
      </c>
      <c r="I6" s="63" t="s">
        <v>199</v>
      </c>
      <c r="J6" s="63" t="s">
        <v>95</v>
      </c>
      <c r="K6" s="63" t="s">
        <v>96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4" ht="31.5" x14ac:dyDescent="0.25">
      <c r="B8" s="65" t="s">
        <v>59</v>
      </c>
      <c r="C8" s="346" t="s">
        <v>200</v>
      </c>
      <c r="D8" s="68">
        <v>95412</v>
      </c>
      <c r="E8" s="71">
        <f>D8/D10*100</f>
        <v>3.0697389795270298</v>
      </c>
      <c r="F8" s="68">
        <v>119681</v>
      </c>
      <c r="G8" s="71">
        <f>F8/F10*100</f>
        <v>3.6969034059229653</v>
      </c>
      <c r="H8" s="68">
        <v>121856</v>
      </c>
      <c r="I8" s="71">
        <f>H8/H10*100</f>
        <v>3.584549279463118</v>
      </c>
      <c r="J8" s="74">
        <f>F8/D8*100</f>
        <v>125.43600385695719</v>
      </c>
      <c r="K8" s="74">
        <f>H8/F8*100</f>
        <v>101.81733107176578</v>
      </c>
    </row>
    <row r="9" spans="2:14" ht="15.75" x14ac:dyDescent="0.25">
      <c r="B9" s="65" t="s">
        <v>60</v>
      </c>
      <c r="C9" s="346" t="s">
        <v>201</v>
      </c>
      <c r="D9" s="68">
        <v>3012735</v>
      </c>
      <c r="E9" s="73">
        <f>D9/D10*100</f>
        <v>96.930261020472969</v>
      </c>
      <c r="F9" s="68">
        <v>3117650</v>
      </c>
      <c r="G9" s="71">
        <f>F9/F10*100</f>
        <v>96.303096594077033</v>
      </c>
      <c r="H9" s="68">
        <v>3277623</v>
      </c>
      <c r="I9" s="71">
        <f>H9/H10*100</f>
        <v>96.415450720536882</v>
      </c>
      <c r="J9" s="74">
        <f>F9/D9*100</f>
        <v>103.48238394681243</v>
      </c>
      <c r="K9" s="74">
        <f>H9/F9*100</f>
        <v>105.13120459320322</v>
      </c>
    </row>
    <row r="10" spans="2:14" ht="15.75" x14ac:dyDescent="0.25">
      <c r="B10" s="393" t="s">
        <v>193</v>
      </c>
      <c r="C10" s="393"/>
      <c r="D10" s="69">
        <f t="shared" ref="D10:I10" si="0">SUM(D8:D9)</f>
        <v>3108147</v>
      </c>
      <c r="E10" s="72">
        <f t="shared" si="0"/>
        <v>100</v>
      </c>
      <c r="F10" s="69">
        <f t="shared" si="0"/>
        <v>3237331</v>
      </c>
      <c r="G10" s="63">
        <f t="shared" si="0"/>
        <v>100</v>
      </c>
      <c r="H10" s="69">
        <f t="shared" si="0"/>
        <v>3399479</v>
      </c>
      <c r="I10" s="72">
        <f t="shared" si="0"/>
        <v>100</v>
      </c>
      <c r="J10" s="72">
        <f>F10/D10*100</f>
        <v>104.15630277461136</v>
      </c>
      <c r="K10" s="72">
        <f>H10/F10*100</f>
        <v>105.00869389012122</v>
      </c>
      <c r="N10" s="15"/>
    </row>
    <row r="12" spans="2:14" ht="19.5" customHeight="1" x14ac:dyDescent="0.25"/>
    <row r="13" spans="2:14" x14ac:dyDescent="0.25">
      <c r="H13" s="15"/>
    </row>
    <row r="45" spans="8:8" x14ac:dyDescent="0.25">
      <c r="H45" s="306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3:L33"/>
  <sheetViews>
    <sheetView workbookViewId="0">
      <selection activeCell="C21" sqref="C21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60"/>
      <c r="C3" s="60"/>
      <c r="D3" s="81"/>
      <c r="E3" s="81"/>
      <c r="F3" s="81"/>
      <c r="G3" s="81"/>
      <c r="H3" s="173" t="s">
        <v>194</v>
      </c>
    </row>
    <row r="4" spans="2:12" ht="24.95" customHeight="1" thickTop="1" x14ac:dyDescent="0.25">
      <c r="B4" s="402" t="s">
        <v>485</v>
      </c>
      <c r="C4" s="402"/>
      <c r="D4" s="402"/>
      <c r="E4" s="402"/>
      <c r="F4" s="402"/>
      <c r="G4" s="402"/>
      <c r="H4" s="402"/>
    </row>
    <row r="5" spans="2:12" ht="15.75" x14ac:dyDescent="0.25">
      <c r="B5" s="398" t="s">
        <v>168</v>
      </c>
      <c r="C5" s="400" t="s">
        <v>186</v>
      </c>
      <c r="D5" s="97" t="s">
        <v>124</v>
      </c>
      <c r="E5" s="97" t="s">
        <v>131</v>
      </c>
      <c r="F5" s="97" t="s">
        <v>152</v>
      </c>
      <c r="G5" s="400" t="s">
        <v>195</v>
      </c>
      <c r="H5" s="400"/>
    </row>
    <row r="6" spans="2:12" ht="15.75" x14ac:dyDescent="0.25">
      <c r="B6" s="398"/>
      <c r="C6" s="400"/>
      <c r="D6" s="97" t="s">
        <v>198</v>
      </c>
      <c r="E6" s="97" t="s">
        <v>198</v>
      </c>
      <c r="F6" s="97" t="s">
        <v>198</v>
      </c>
      <c r="G6" s="97" t="s">
        <v>9</v>
      </c>
      <c r="H6" s="97" t="s">
        <v>99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11"/>
      <c r="C8" s="136" t="s">
        <v>486</v>
      </c>
      <c r="D8" s="101"/>
      <c r="E8" s="101"/>
      <c r="F8" s="101"/>
      <c r="G8" s="101"/>
      <c r="H8" s="110"/>
    </row>
    <row r="9" spans="2:12" ht="15.75" x14ac:dyDescent="0.25">
      <c r="B9" s="111" t="s">
        <v>59</v>
      </c>
      <c r="C9" s="376" t="s">
        <v>487</v>
      </c>
      <c r="D9" s="107">
        <v>11876368</v>
      </c>
      <c r="E9" s="107">
        <v>12036634</v>
      </c>
      <c r="F9" s="107">
        <v>12177132</v>
      </c>
      <c r="G9" s="104">
        <f>E9/D9*100</f>
        <v>101.34945296407116</v>
      </c>
      <c r="H9" s="104">
        <f>F9/E9*100</f>
        <v>101.16725323707607</v>
      </c>
      <c r="J9" s="15"/>
      <c r="K9" s="15"/>
      <c r="L9" s="15"/>
    </row>
    <row r="10" spans="2:12" ht="15.75" x14ac:dyDescent="0.25">
      <c r="B10" s="111" t="s">
        <v>60</v>
      </c>
      <c r="C10" s="376" t="s">
        <v>488</v>
      </c>
      <c r="D10" s="107">
        <v>15288271</v>
      </c>
      <c r="E10" s="107">
        <v>16950559</v>
      </c>
      <c r="F10" s="107">
        <v>17802578</v>
      </c>
      <c r="G10" s="104">
        <f>E10/D10*100</f>
        <v>110.87296267838266</v>
      </c>
      <c r="H10" s="104">
        <f t="shared" ref="H10:H26" si="0">F10/E10*100</f>
        <v>105.02649499641869</v>
      </c>
      <c r="J10" s="15"/>
      <c r="K10" s="15"/>
      <c r="L10" s="15"/>
    </row>
    <row r="11" spans="2:12" ht="15.75" x14ac:dyDescent="0.25">
      <c r="B11" s="111" t="s">
        <v>61</v>
      </c>
      <c r="C11" s="376" t="s">
        <v>489</v>
      </c>
      <c r="D11" s="107">
        <f>D9-D10</f>
        <v>-3411903</v>
      </c>
      <c r="E11" s="107">
        <f>E9-E10</f>
        <v>-4913925</v>
      </c>
      <c r="F11" s="107">
        <f>F9-F10</f>
        <v>-5625446</v>
      </c>
      <c r="G11" s="114" t="s">
        <v>23</v>
      </c>
      <c r="H11" s="104" t="s">
        <v>23</v>
      </c>
      <c r="J11" s="15"/>
      <c r="K11" s="15"/>
      <c r="L11" s="15"/>
    </row>
    <row r="12" spans="2:12" ht="15.75" customHeight="1" x14ac:dyDescent="0.25">
      <c r="B12" s="111"/>
      <c r="C12" s="377" t="s">
        <v>490</v>
      </c>
      <c r="D12" s="199"/>
      <c r="E12" s="114"/>
      <c r="F12" s="114"/>
      <c r="G12" s="114"/>
      <c r="H12" s="104"/>
    </row>
    <row r="13" spans="2:12" ht="15.75" x14ac:dyDescent="0.25">
      <c r="B13" s="111" t="s">
        <v>53</v>
      </c>
      <c r="C13" s="377" t="s">
        <v>491</v>
      </c>
      <c r="D13" s="200">
        <f>D9/D10</f>
        <v>0.77682872052699747</v>
      </c>
      <c r="E13" s="200">
        <f>E9/E10</f>
        <v>0.71010248098602535</v>
      </c>
      <c r="F13" s="200">
        <f>F9/F10</f>
        <v>0.68400947323471917</v>
      </c>
      <c r="G13" s="110"/>
      <c r="H13" s="104"/>
      <c r="J13" s="23"/>
      <c r="K13" s="23"/>
      <c r="L13" s="23"/>
    </row>
    <row r="14" spans="2:12" ht="15.75" x14ac:dyDescent="0.25">
      <c r="B14" s="111" t="s">
        <v>54</v>
      </c>
      <c r="C14" s="377" t="s">
        <v>492</v>
      </c>
      <c r="D14" s="201">
        <v>0.65</v>
      </c>
      <c r="E14" s="201">
        <v>0.65</v>
      </c>
      <c r="F14" s="200"/>
      <c r="G14" s="110"/>
      <c r="H14" s="104"/>
      <c r="J14" s="23"/>
      <c r="K14" s="23"/>
      <c r="L14" s="23"/>
    </row>
    <row r="15" spans="2:12" ht="15.75" x14ac:dyDescent="0.25">
      <c r="B15" s="400" t="s">
        <v>493</v>
      </c>
      <c r="C15" s="400"/>
      <c r="D15" s="202">
        <f>D13-D14</f>
        <v>0.12682872052699745</v>
      </c>
      <c r="E15" s="202">
        <f>E13-E14</f>
        <v>6.0102480986025331E-2</v>
      </c>
      <c r="F15" s="202"/>
      <c r="G15" s="203"/>
      <c r="H15" s="106"/>
      <c r="J15" s="23"/>
      <c r="K15" s="23"/>
      <c r="L15" s="23"/>
    </row>
    <row r="16" spans="2:12" ht="16.350000000000001" customHeight="1" x14ac:dyDescent="0.25">
      <c r="B16" s="111"/>
      <c r="C16" s="136" t="s">
        <v>494</v>
      </c>
      <c r="D16" s="114"/>
      <c r="E16" s="114"/>
      <c r="F16" s="114"/>
      <c r="G16" s="114"/>
      <c r="H16" s="104"/>
    </row>
    <row r="17" spans="2:12" ht="15.75" x14ac:dyDescent="0.25">
      <c r="B17" s="111" t="s">
        <v>59</v>
      </c>
      <c r="C17" s="376" t="s">
        <v>487</v>
      </c>
      <c r="D17" s="107">
        <v>13050584</v>
      </c>
      <c r="E17" s="107">
        <v>13303221</v>
      </c>
      <c r="F17" s="107">
        <v>13351514</v>
      </c>
      <c r="G17" s="104">
        <f>E17/D17*100</f>
        <v>101.93582907860674</v>
      </c>
      <c r="H17" s="104">
        <f t="shared" si="0"/>
        <v>100.36301734745292</v>
      </c>
      <c r="J17" s="15"/>
      <c r="K17" s="15"/>
      <c r="L17" s="15"/>
    </row>
    <row r="18" spans="2:12" ht="15.75" x14ac:dyDescent="0.25">
      <c r="B18" s="111" t="s">
        <v>60</v>
      </c>
      <c r="C18" s="376" t="s">
        <v>488</v>
      </c>
      <c r="D18" s="107">
        <v>16112291</v>
      </c>
      <c r="E18" s="107">
        <v>17663350</v>
      </c>
      <c r="F18" s="107">
        <v>18367310</v>
      </c>
      <c r="G18" s="104">
        <f>E18/D18*100</f>
        <v>109.62655776264221</v>
      </c>
      <c r="H18" s="104">
        <f t="shared" si="0"/>
        <v>103.98542745288975</v>
      </c>
      <c r="J18" s="15"/>
      <c r="K18" s="15"/>
      <c r="L18" s="15"/>
    </row>
    <row r="19" spans="2:12" ht="15.75" x14ac:dyDescent="0.25">
      <c r="B19" s="111" t="s">
        <v>61</v>
      </c>
      <c r="C19" s="376" t="s">
        <v>489</v>
      </c>
      <c r="D19" s="107">
        <f>D17-D18</f>
        <v>-3061707</v>
      </c>
      <c r="E19" s="107">
        <f>E17-E18</f>
        <v>-4360129</v>
      </c>
      <c r="F19" s="107">
        <f>F17-F18</f>
        <v>-5015796</v>
      </c>
      <c r="G19" s="114" t="s">
        <v>23</v>
      </c>
      <c r="H19" s="104" t="s">
        <v>23</v>
      </c>
      <c r="J19" s="15"/>
      <c r="K19" s="15"/>
      <c r="L19" s="15"/>
    </row>
    <row r="20" spans="2:12" ht="15.75" customHeight="1" x14ac:dyDescent="0.25">
      <c r="B20" s="111"/>
      <c r="C20" s="377" t="s">
        <v>490</v>
      </c>
      <c r="D20" s="199"/>
      <c r="E20" s="114"/>
      <c r="F20" s="114"/>
      <c r="G20" s="114"/>
      <c r="H20" s="104"/>
    </row>
    <row r="21" spans="2:12" ht="15.75" x14ac:dyDescent="0.25">
      <c r="B21" s="111" t="s">
        <v>53</v>
      </c>
      <c r="C21" s="377" t="s">
        <v>491</v>
      </c>
      <c r="D21" s="200">
        <f>D17/D18</f>
        <v>0.80997693003434457</v>
      </c>
      <c r="E21" s="200">
        <f>E17/E18</f>
        <v>0.75315390342149136</v>
      </c>
      <c r="F21" s="200">
        <f>F17/F18</f>
        <v>0.72691722413352855</v>
      </c>
      <c r="G21" s="110"/>
      <c r="H21" s="104"/>
      <c r="J21" s="23"/>
      <c r="K21" s="23"/>
      <c r="L21" s="23"/>
    </row>
    <row r="22" spans="2:12" ht="15.75" x14ac:dyDescent="0.25">
      <c r="B22" s="111" t="s">
        <v>54</v>
      </c>
      <c r="C22" s="377" t="s">
        <v>492</v>
      </c>
      <c r="D22" s="201">
        <v>0.6</v>
      </c>
      <c r="E22" s="201">
        <v>0.6</v>
      </c>
      <c r="F22" s="200"/>
      <c r="G22" s="110"/>
      <c r="H22" s="104"/>
      <c r="J22" s="23"/>
      <c r="K22" s="23"/>
      <c r="L22" s="23"/>
    </row>
    <row r="23" spans="2:12" ht="15.6" customHeight="1" x14ac:dyDescent="0.25">
      <c r="B23" s="400" t="s">
        <v>493</v>
      </c>
      <c r="C23" s="400"/>
      <c r="D23" s="202">
        <f>D21-D22</f>
        <v>0.20997693003434459</v>
      </c>
      <c r="E23" s="202">
        <f>E21-E22</f>
        <v>0.15315390342149138</v>
      </c>
      <c r="F23" s="202"/>
      <c r="G23" s="203"/>
      <c r="H23" s="106"/>
      <c r="J23" s="23"/>
      <c r="K23" s="23"/>
      <c r="L23" s="23"/>
    </row>
    <row r="24" spans="2:12" ht="16.5" customHeight="1" x14ac:dyDescent="0.25">
      <c r="B24" s="111"/>
      <c r="C24" s="136" t="s">
        <v>495</v>
      </c>
      <c r="D24" s="114"/>
      <c r="E24" s="114"/>
      <c r="F24" s="114"/>
      <c r="G24" s="114"/>
      <c r="H24" s="104"/>
    </row>
    <row r="25" spans="2:12" ht="15.75" x14ac:dyDescent="0.25">
      <c r="B25" s="111" t="s">
        <v>59</v>
      </c>
      <c r="C25" s="376" t="s">
        <v>487</v>
      </c>
      <c r="D25" s="107">
        <v>14327268</v>
      </c>
      <c r="E25" s="107">
        <v>14669888</v>
      </c>
      <c r="F25" s="107">
        <v>14802877</v>
      </c>
      <c r="G25" s="104">
        <f>E25/D25*100</f>
        <v>102.39138403776631</v>
      </c>
      <c r="H25" s="104">
        <f t="shared" si="0"/>
        <v>100.90654407177477</v>
      </c>
      <c r="J25" s="15"/>
      <c r="K25" s="15"/>
      <c r="L25" s="15"/>
    </row>
    <row r="26" spans="2:12" ht="19.350000000000001" customHeight="1" x14ac:dyDescent="0.25">
      <c r="B26" s="111" t="s">
        <v>60</v>
      </c>
      <c r="C26" s="376" t="s">
        <v>488</v>
      </c>
      <c r="D26" s="107">
        <v>16976401</v>
      </c>
      <c r="E26" s="107">
        <v>18494275</v>
      </c>
      <c r="F26" s="107">
        <v>19079857</v>
      </c>
      <c r="G26" s="104">
        <f>E26/D26*100</f>
        <v>108.9410823884285</v>
      </c>
      <c r="H26" s="104">
        <f t="shared" si="0"/>
        <v>103.16628794586433</v>
      </c>
      <c r="J26" s="15"/>
      <c r="K26" s="15"/>
      <c r="L26" s="15"/>
    </row>
    <row r="27" spans="2:12" ht="15.75" x14ac:dyDescent="0.25">
      <c r="B27" s="111" t="s">
        <v>61</v>
      </c>
      <c r="C27" s="376" t="s">
        <v>489</v>
      </c>
      <c r="D27" s="107">
        <f>D25-D26</f>
        <v>-2649133</v>
      </c>
      <c r="E27" s="107">
        <f>E25-E26</f>
        <v>-3824387</v>
      </c>
      <c r="F27" s="107">
        <f>F25-F26</f>
        <v>-4276980</v>
      </c>
      <c r="G27" s="114" t="s">
        <v>23</v>
      </c>
      <c r="H27" s="104" t="s">
        <v>23</v>
      </c>
      <c r="J27" s="15"/>
      <c r="K27" s="15"/>
      <c r="L27" s="15"/>
    </row>
    <row r="28" spans="2:12" ht="15.75" customHeight="1" x14ac:dyDescent="0.25">
      <c r="B28" s="111"/>
      <c r="C28" s="377" t="s">
        <v>490</v>
      </c>
      <c r="D28" s="199"/>
      <c r="E28" s="114"/>
      <c r="F28" s="114"/>
      <c r="G28" s="114"/>
      <c r="H28" s="104"/>
    </row>
    <row r="29" spans="2:12" ht="15" customHeight="1" x14ac:dyDescent="0.25">
      <c r="B29" s="111" t="s">
        <v>53</v>
      </c>
      <c r="C29" s="377" t="s">
        <v>491</v>
      </c>
      <c r="D29" s="200">
        <f>D25/D26</f>
        <v>0.84395202493155053</v>
      </c>
      <c r="E29" s="200">
        <f>E25/E26</f>
        <v>0.79321238599512556</v>
      </c>
      <c r="F29" s="200">
        <f>F25/F26</f>
        <v>0.77583794260093253</v>
      </c>
      <c r="G29" s="110"/>
      <c r="H29" s="104"/>
      <c r="J29" s="23"/>
      <c r="K29" s="23"/>
      <c r="L29" s="23"/>
    </row>
    <row r="30" spans="2:12" ht="21" customHeight="1" x14ac:dyDescent="0.25">
      <c r="B30" s="111" t="s">
        <v>54</v>
      </c>
      <c r="C30" s="377" t="s">
        <v>492</v>
      </c>
      <c r="D30" s="201">
        <v>0.55000000000000004</v>
      </c>
      <c r="E30" s="201">
        <v>0.55000000000000004</v>
      </c>
      <c r="F30" s="200"/>
      <c r="G30" s="110"/>
      <c r="H30" s="104"/>
      <c r="J30" s="23"/>
      <c r="K30" s="23"/>
      <c r="L30" s="23"/>
    </row>
    <row r="31" spans="2:12" ht="18.75" customHeight="1" x14ac:dyDescent="0.25">
      <c r="B31" s="400" t="s">
        <v>493</v>
      </c>
      <c r="C31" s="400"/>
      <c r="D31" s="202">
        <f>D29-D30</f>
        <v>0.29395202493155048</v>
      </c>
      <c r="E31" s="202">
        <f>E29-E30</f>
        <v>0.24321238599512551</v>
      </c>
      <c r="F31" s="202"/>
      <c r="G31" s="204"/>
      <c r="H31" s="145"/>
      <c r="J31" s="23"/>
      <c r="K31" s="23"/>
      <c r="L31" s="23"/>
    </row>
    <row r="33" spans="2:2" x14ac:dyDescent="0.2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G15"/>
  <sheetViews>
    <sheetView workbookViewId="0">
      <selection activeCell="C15" sqref="C15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8"/>
      <c r="C3" s="88"/>
      <c r="D3" s="90"/>
      <c r="E3" s="90"/>
      <c r="F3" s="164" t="s">
        <v>74</v>
      </c>
    </row>
    <row r="4" spans="2:7" ht="24.95" customHeight="1" thickTop="1" x14ac:dyDescent="0.25">
      <c r="B4" s="402" t="s">
        <v>496</v>
      </c>
      <c r="C4" s="402"/>
      <c r="D4" s="402"/>
      <c r="E4" s="402"/>
      <c r="F4" s="402"/>
    </row>
    <row r="5" spans="2:7" ht="15.75" x14ac:dyDescent="0.25">
      <c r="B5" s="191" t="s">
        <v>168</v>
      </c>
      <c r="C5" s="97" t="s">
        <v>497</v>
      </c>
      <c r="D5" s="97" t="s">
        <v>124</v>
      </c>
      <c r="E5" s="97" t="s">
        <v>131</v>
      </c>
      <c r="F5" s="97" t="s">
        <v>152</v>
      </c>
    </row>
    <row r="6" spans="2:7" x14ac:dyDescent="0.2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7" ht="15.75" x14ac:dyDescent="0.25">
      <c r="B7" s="111" t="s">
        <v>59</v>
      </c>
      <c r="C7" s="378" t="s">
        <v>498</v>
      </c>
      <c r="D7" s="113">
        <v>31.945030471701319</v>
      </c>
      <c r="E7" s="103">
        <v>32.101257528041323</v>
      </c>
      <c r="F7" s="103">
        <v>31.564756207077256</v>
      </c>
    </row>
    <row r="8" spans="2:7" ht="15.75" x14ac:dyDescent="0.25">
      <c r="B8" s="111" t="s">
        <v>60</v>
      </c>
      <c r="C8" s="354" t="s">
        <v>499</v>
      </c>
      <c r="D8" s="113">
        <v>44.586753673230028</v>
      </c>
      <c r="E8" s="103">
        <v>43.506141980471916</v>
      </c>
      <c r="F8" s="103">
        <v>42.727030935129989</v>
      </c>
    </row>
    <row r="9" spans="2:7" ht="15.75" x14ac:dyDescent="0.25">
      <c r="B9" s="111" t="s">
        <v>61</v>
      </c>
      <c r="C9" s="354" t="s">
        <v>500</v>
      </c>
      <c r="D9" s="113">
        <v>82.255203732714563</v>
      </c>
      <c r="E9" s="103">
        <v>84.630557549580345</v>
      </c>
      <c r="F9" s="103">
        <v>85.079824553625656</v>
      </c>
    </row>
    <row r="10" spans="2:7" ht="15.75" x14ac:dyDescent="0.25">
      <c r="B10" s="111" t="s">
        <v>62</v>
      </c>
      <c r="C10" s="361" t="s">
        <v>501</v>
      </c>
      <c r="D10" s="113">
        <v>72.349360160593505</v>
      </c>
      <c r="E10" s="103">
        <v>71.908472611214009</v>
      </c>
      <c r="F10" s="103">
        <v>72.497197339748638</v>
      </c>
    </row>
    <row r="11" spans="2:7" ht="15.75" x14ac:dyDescent="0.25">
      <c r="B11" s="111" t="s">
        <v>63</v>
      </c>
      <c r="C11" s="361" t="s">
        <v>502</v>
      </c>
      <c r="D11" s="113">
        <v>71.801607151119413</v>
      </c>
      <c r="E11" s="103">
        <v>70.971551693274435</v>
      </c>
      <c r="F11" s="103">
        <v>71.705165384709986</v>
      </c>
    </row>
    <row r="12" spans="2:7" ht="15.75" x14ac:dyDescent="0.25">
      <c r="B12" s="123"/>
      <c r="C12" s="124"/>
      <c r="D12" s="124"/>
      <c r="E12" s="124"/>
      <c r="F12" s="124"/>
    </row>
    <row r="13" spans="2:7" ht="32.25" customHeight="1" x14ac:dyDescent="0.25">
      <c r="B13" s="425" t="s">
        <v>503</v>
      </c>
      <c r="C13" s="425"/>
      <c r="D13" s="425"/>
      <c r="E13" s="425"/>
      <c r="F13" s="425"/>
      <c r="G13" s="2"/>
    </row>
    <row r="14" spans="2:7" ht="15.75" x14ac:dyDescent="0.25">
      <c r="B14" s="379" t="s">
        <v>504</v>
      </c>
      <c r="C14" s="379"/>
      <c r="D14" s="380"/>
      <c r="E14" s="380"/>
      <c r="F14" s="380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3:U34"/>
  <sheetViews>
    <sheetView topLeftCell="A19" workbookViewId="0">
      <selection activeCell="B31" sqref="B31:C31"/>
    </sheetView>
  </sheetViews>
  <sheetFormatPr defaultRowHeight="15" x14ac:dyDescent="0.25"/>
  <cols>
    <col min="2" max="2" width="7.28515625" customWidth="1"/>
    <col min="3" max="3" width="25.140625" customWidth="1"/>
    <col min="4" max="4" width="16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  <col min="16" max="16" width="11.140625" customWidth="1"/>
    <col min="17" max="17" width="10.140625" bestFit="1" customWidth="1"/>
  </cols>
  <sheetData>
    <row r="3" spans="2:21" ht="16.5" thickBot="1" x14ac:dyDescent="0.3">
      <c r="B3" s="88"/>
      <c r="C3" s="89" t="s">
        <v>40</v>
      </c>
      <c r="D3" s="90"/>
      <c r="E3" s="90"/>
      <c r="F3" s="90"/>
      <c r="G3" s="90"/>
      <c r="H3" s="90"/>
      <c r="I3" s="90"/>
      <c r="J3" s="90"/>
      <c r="K3" s="90"/>
      <c r="L3" s="206" t="s">
        <v>505</v>
      </c>
      <c r="M3" s="88"/>
    </row>
    <row r="4" spans="2:21" ht="24.95" customHeight="1" thickTop="1" x14ac:dyDescent="0.25">
      <c r="B4" s="402" t="s">
        <v>507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</row>
    <row r="5" spans="2:21" ht="15.75" x14ac:dyDescent="0.25">
      <c r="B5" s="398" t="s">
        <v>168</v>
      </c>
      <c r="C5" s="400" t="s">
        <v>186</v>
      </c>
      <c r="D5" s="400" t="s">
        <v>131</v>
      </c>
      <c r="E5" s="400"/>
      <c r="F5" s="400"/>
      <c r="G5" s="400"/>
      <c r="H5" s="400" t="s">
        <v>152</v>
      </c>
      <c r="I5" s="400"/>
      <c r="J5" s="400"/>
      <c r="K5" s="400"/>
      <c r="L5" s="400" t="s">
        <v>195</v>
      </c>
      <c r="M5" s="400"/>
    </row>
    <row r="6" spans="2:21" ht="15.75" x14ac:dyDescent="0.25">
      <c r="B6" s="398"/>
      <c r="C6" s="400"/>
      <c r="D6" s="400" t="s">
        <v>39</v>
      </c>
      <c r="E6" s="400"/>
      <c r="F6" s="400" t="s">
        <v>193</v>
      </c>
      <c r="G6" s="400"/>
      <c r="H6" s="400" t="s">
        <v>39</v>
      </c>
      <c r="I6" s="400"/>
      <c r="J6" s="400" t="s">
        <v>193</v>
      </c>
      <c r="K6" s="400"/>
      <c r="L6" s="97" t="s">
        <v>39</v>
      </c>
      <c r="M6" s="400" t="s">
        <v>193</v>
      </c>
      <c r="N6" s="400"/>
    </row>
    <row r="7" spans="2:21" ht="15.75" x14ac:dyDescent="0.25">
      <c r="B7" s="398"/>
      <c r="C7" s="400"/>
      <c r="D7" s="97" t="s">
        <v>506</v>
      </c>
      <c r="E7" s="97" t="s">
        <v>199</v>
      </c>
      <c r="F7" s="97" t="s">
        <v>506</v>
      </c>
      <c r="G7" s="97" t="s">
        <v>199</v>
      </c>
      <c r="H7" s="97" t="s">
        <v>506</v>
      </c>
      <c r="I7" s="97" t="s">
        <v>199</v>
      </c>
      <c r="J7" s="97" t="s">
        <v>506</v>
      </c>
      <c r="K7" s="97" t="s">
        <v>199</v>
      </c>
      <c r="L7" s="97" t="s">
        <v>105</v>
      </c>
      <c r="M7" s="97" t="s">
        <v>106</v>
      </c>
    </row>
    <row r="8" spans="2:21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21" ht="15.75" x14ac:dyDescent="0.25">
      <c r="B9" s="111"/>
      <c r="C9" s="136" t="s">
        <v>508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21" ht="20.100000000000001" customHeight="1" x14ac:dyDescent="0.25">
      <c r="B10" s="111" t="s">
        <v>59</v>
      </c>
      <c r="C10" s="101" t="s">
        <v>511</v>
      </c>
      <c r="D10" s="107">
        <v>1145</v>
      </c>
      <c r="E10" s="103">
        <f>D10/D$15*100</f>
        <v>12.97009515178976</v>
      </c>
      <c r="F10" s="107">
        <v>1787</v>
      </c>
      <c r="G10" s="103">
        <f>F10/F$15*100</f>
        <v>18.485569463121962</v>
      </c>
      <c r="H10" s="102">
        <v>2041</v>
      </c>
      <c r="I10" s="103">
        <f>H10/H15*100</f>
        <v>22.645068234771994</v>
      </c>
      <c r="J10" s="102">
        <v>2747</v>
      </c>
      <c r="K10" s="103">
        <f>J10/J15*100</f>
        <v>27.987773815588383</v>
      </c>
      <c r="L10" s="104">
        <f>H10/D10*100</f>
        <v>178.25327510917032</v>
      </c>
      <c r="M10" s="104">
        <f>J10/F10*100</f>
        <v>153.72132064913262</v>
      </c>
      <c r="O10" s="26"/>
      <c r="P10" s="26"/>
      <c r="Q10" s="15"/>
      <c r="S10" s="15"/>
      <c r="U10" s="15"/>
    </row>
    <row r="11" spans="2:21" ht="18.600000000000001" customHeight="1" x14ac:dyDescent="0.25">
      <c r="B11" s="111" t="s">
        <v>60</v>
      </c>
      <c r="C11" s="101" t="s">
        <v>473</v>
      </c>
      <c r="D11" s="107">
        <v>677</v>
      </c>
      <c r="E11" s="103">
        <f t="shared" ref="E11:E14" si="0">D11/D$15*100</f>
        <v>7.6687811508835519</v>
      </c>
      <c r="F11" s="107">
        <v>679</v>
      </c>
      <c r="G11" s="103">
        <f t="shared" ref="G11:G14" si="1">F11/F$15*100</f>
        <v>7.0238957277335272</v>
      </c>
      <c r="H11" s="102">
        <v>655</v>
      </c>
      <c r="I11" s="103">
        <f>H11/H15*100</f>
        <v>7.2672805946965502</v>
      </c>
      <c r="J11" s="102">
        <v>655</v>
      </c>
      <c r="K11" s="103">
        <f>J11/J15*100</f>
        <v>6.6734589913397855</v>
      </c>
      <c r="L11" s="104">
        <f t="shared" ref="L11:L15" si="2">H11/D11*100</f>
        <v>96.750369276218606</v>
      </c>
      <c r="M11" s="104">
        <f t="shared" ref="M11:M15" si="3">J11/F11*100</f>
        <v>96.465390279823268</v>
      </c>
      <c r="O11" s="26"/>
      <c r="P11" s="26"/>
      <c r="Q11" s="15"/>
      <c r="S11" s="15"/>
      <c r="U11" s="15"/>
    </row>
    <row r="12" spans="2:21" ht="23.1" customHeight="1" x14ac:dyDescent="0.25">
      <c r="B12" s="111" t="s">
        <v>61</v>
      </c>
      <c r="C12" s="150" t="s">
        <v>509</v>
      </c>
      <c r="D12" s="107">
        <v>5332</v>
      </c>
      <c r="E12" s="103">
        <f t="shared" si="0"/>
        <v>60.398731309469866</v>
      </c>
      <c r="F12" s="107">
        <v>5333</v>
      </c>
      <c r="G12" s="103">
        <f t="shared" si="1"/>
        <v>55.167063204717081</v>
      </c>
      <c r="H12" s="102">
        <v>4927</v>
      </c>
      <c r="I12" s="103">
        <f>H12/H15*100</f>
        <v>54.665483190946404</v>
      </c>
      <c r="J12" s="102">
        <v>4927</v>
      </c>
      <c r="K12" s="103">
        <f>J12/J15*100</f>
        <v>50.198675496688736</v>
      </c>
      <c r="L12" s="104">
        <f t="shared" si="2"/>
        <v>92.404351087771943</v>
      </c>
      <c r="M12" s="104">
        <f t="shared" si="3"/>
        <v>92.387024189011811</v>
      </c>
      <c r="O12" s="26"/>
      <c r="P12" s="26"/>
      <c r="Q12" s="15"/>
      <c r="S12" s="15"/>
      <c r="U12" s="15"/>
    </row>
    <row r="13" spans="2:21" ht="17.45" customHeight="1" x14ac:dyDescent="0.25">
      <c r="B13" s="111" t="s">
        <v>62</v>
      </c>
      <c r="C13" s="101" t="s">
        <v>283</v>
      </c>
      <c r="D13" s="107">
        <v>1548</v>
      </c>
      <c r="E13" s="103">
        <f t="shared" si="0"/>
        <v>17.535115541458996</v>
      </c>
      <c r="F13" s="107">
        <v>1742</v>
      </c>
      <c r="G13" s="103">
        <f t="shared" si="1"/>
        <v>18.02006827350781</v>
      </c>
      <c r="H13" s="102">
        <v>1264</v>
      </c>
      <c r="I13" s="103">
        <f>H13/H15*100</f>
        <v>14.024187285032729</v>
      </c>
      <c r="J13" s="102">
        <v>1360</v>
      </c>
      <c r="K13" s="103">
        <f>J13/J15*100</f>
        <v>13.856342333163527</v>
      </c>
      <c r="L13" s="104">
        <f t="shared" si="2"/>
        <v>81.653746770025833</v>
      </c>
      <c r="M13" s="104">
        <f t="shared" si="3"/>
        <v>78.071182548794496</v>
      </c>
      <c r="O13" s="26"/>
      <c r="P13" s="26"/>
      <c r="Q13" s="15"/>
      <c r="S13" s="15"/>
      <c r="U13" s="15"/>
    </row>
    <row r="14" spans="2:21" ht="33" customHeight="1" x14ac:dyDescent="0.25">
      <c r="B14" s="111" t="s">
        <v>63</v>
      </c>
      <c r="C14" s="101" t="s">
        <v>510</v>
      </c>
      <c r="D14" s="107">
        <v>126</v>
      </c>
      <c r="E14" s="103">
        <f t="shared" si="0"/>
        <v>1.4272768463978251</v>
      </c>
      <c r="F14" s="107">
        <v>126</v>
      </c>
      <c r="G14" s="103">
        <f t="shared" si="1"/>
        <v>1.3034033309196236</v>
      </c>
      <c r="H14" s="102">
        <v>126</v>
      </c>
      <c r="I14" s="103">
        <f>H14/H15*100</f>
        <v>1.3979806945523132</v>
      </c>
      <c r="J14" s="102">
        <v>126</v>
      </c>
      <c r="K14" s="103">
        <f>J14/J15*100</f>
        <v>1.2837493632195618</v>
      </c>
      <c r="L14" s="104">
        <f t="shared" si="2"/>
        <v>100</v>
      </c>
      <c r="M14" s="104">
        <f t="shared" si="3"/>
        <v>100</v>
      </c>
      <c r="O14" s="26"/>
      <c r="P14" s="26"/>
    </row>
    <row r="15" spans="2:21" ht="23.25" customHeight="1" x14ac:dyDescent="0.25">
      <c r="B15" s="400" t="s">
        <v>512</v>
      </c>
      <c r="C15" s="400"/>
      <c r="D15" s="121">
        <f t="shared" ref="D15:K15" si="4">SUM(D10:D14)</f>
        <v>8828</v>
      </c>
      <c r="E15" s="106">
        <f t="shared" si="4"/>
        <v>100</v>
      </c>
      <c r="F15" s="121">
        <f t="shared" si="4"/>
        <v>9667</v>
      </c>
      <c r="G15" s="106">
        <f t="shared" si="4"/>
        <v>100</v>
      </c>
      <c r="H15" s="105">
        <f t="shared" si="4"/>
        <v>9013</v>
      </c>
      <c r="I15" s="106">
        <f t="shared" si="4"/>
        <v>99.999999999999986</v>
      </c>
      <c r="J15" s="105">
        <f t="shared" si="4"/>
        <v>9815</v>
      </c>
      <c r="K15" s="106">
        <f t="shared" si="4"/>
        <v>99.999999999999986</v>
      </c>
      <c r="L15" s="106">
        <f t="shared" si="2"/>
        <v>102.0956048935206</v>
      </c>
      <c r="M15" s="106">
        <f t="shared" si="3"/>
        <v>101.53098169028654</v>
      </c>
      <c r="O15" s="26"/>
      <c r="P15" s="26"/>
      <c r="Q15" s="15"/>
      <c r="S15" s="15"/>
      <c r="U15" s="15"/>
    </row>
    <row r="16" spans="2:21" ht="19.350000000000001" customHeight="1" x14ac:dyDescent="0.25">
      <c r="B16" s="111"/>
      <c r="C16" s="405" t="s">
        <v>513</v>
      </c>
      <c r="D16" s="405"/>
      <c r="E16" s="114"/>
      <c r="F16" s="107"/>
      <c r="G16" s="114"/>
      <c r="H16" s="102"/>
      <c r="I16" s="114"/>
      <c r="J16" s="102"/>
      <c r="K16" s="114"/>
      <c r="L16" s="205"/>
      <c r="M16" s="205"/>
      <c r="O16" s="26"/>
      <c r="P16" s="26"/>
    </row>
    <row r="17" spans="2:21" ht="22.35" customHeight="1" x14ac:dyDescent="0.25">
      <c r="B17" s="111" t="s">
        <v>64</v>
      </c>
      <c r="C17" s="101" t="s">
        <v>237</v>
      </c>
      <c r="D17" s="107">
        <v>6075</v>
      </c>
      <c r="E17" s="103">
        <f>D17/D$21*100</f>
        <v>72.218259629101283</v>
      </c>
      <c r="F17" s="107">
        <v>6886</v>
      </c>
      <c r="G17" s="103">
        <f>F17/F$21*100</f>
        <v>74.580309758475039</v>
      </c>
      <c r="H17" s="102">
        <v>6090</v>
      </c>
      <c r="I17" s="103">
        <f>H17/H$21*100</f>
        <v>71.621780548041869</v>
      </c>
      <c r="J17" s="102">
        <v>6890</v>
      </c>
      <c r="K17" s="103">
        <f>J17/J21*100</f>
        <v>73.919107391910742</v>
      </c>
      <c r="L17" s="104">
        <f>H17/D17*100</f>
        <v>100.24691358024691</v>
      </c>
      <c r="M17" s="104">
        <f>J17/F17*100</f>
        <v>100.05808887598025</v>
      </c>
      <c r="O17" s="26"/>
      <c r="P17" s="26"/>
      <c r="Q17" s="15"/>
      <c r="S17" s="15"/>
      <c r="U17" s="15"/>
    </row>
    <row r="18" spans="2:21" ht="20.45" customHeight="1" x14ac:dyDescent="0.25">
      <c r="B18" s="111" t="s">
        <v>65</v>
      </c>
      <c r="C18" s="101" t="s">
        <v>514</v>
      </c>
      <c r="D18" s="107">
        <v>520</v>
      </c>
      <c r="E18" s="103">
        <f t="shared" ref="E18:E20" si="5">D18/D$21*100</f>
        <v>6.1816452686638135</v>
      </c>
      <c r="F18" s="107">
        <v>520</v>
      </c>
      <c r="G18" s="103">
        <f t="shared" ref="G18:G20" si="6">F18/F$21*100</f>
        <v>5.6319722733672695</v>
      </c>
      <c r="H18" s="102">
        <v>475</v>
      </c>
      <c r="I18" s="103">
        <f t="shared" ref="I18:I20" si="7">H18/H$21*100</f>
        <v>5.5862636716453018</v>
      </c>
      <c r="J18" s="102">
        <v>475</v>
      </c>
      <c r="K18" s="103">
        <f>J18/J21*100</f>
        <v>5.0960197403712044</v>
      </c>
      <c r="L18" s="104">
        <f t="shared" ref="L18:L21" si="8">H18/D18*100</f>
        <v>91.34615384615384</v>
      </c>
      <c r="M18" s="104">
        <f t="shared" ref="M18:M21" si="9">J18/F18*100</f>
        <v>91.34615384615384</v>
      </c>
      <c r="O18" s="26"/>
      <c r="P18" s="26"/>
    </row>
    <row r="19" spans="2:21" ht="32.25" customHeight="1" x14ac:dyDescent="0.25">
      <c r="B19" s="111" t="s">
        <v>66</v>
      </c>
      <c r="C19" s="101" t="s">
        <v>515</v>
      </c>
      <c r="D19" s="107">
        <v>1473</v>
      </c>
      <c r="E19" s="103">
        <f t="shared" si="5"/>
        <v>17.510699001426534</v>
      </c>
      <c r="F19" s="107">
        <v>1473</v>
      </c>
      <c r="G19" s="103">
        <f t="shared" si="6"/>
        <v>15.953644535903825</v>
      </c>
      <c r="H19" s="102">
        <v>1630</v>
      </c>
      <c r="I19" s="103">
        <f t="shared" si="7"/>
        <v>19.169704810067035</v>
      </c>
      <c r="J19" s="102">
        <v>1630</v>
      </c>
      <c r="K19" s="103">
        <f>J19/J21*100</f>
        <v>17.487394056431711</v>
      </c>
      <c r="L19" s="104">
        <f t="shared" si="8"/>
        <v>110.65852002715546</v>
      </c>
      <c r="M19" s="104">
        <f t="shared" si="9"/>
        <v>110.65852002715546</v>
      </c>
      <c r="O19" s="26"/>
      <c r="P19" s="26"/>
      <c r="Q19" s="15"/>
      <c r="S19" s="15"/>
      <c r="U19" s="15"/>
    </row>
    <row r="20" spans="2:21" ht="22.35" customHeight="1" x14ac:dyDescent="0.25">
      <c r="B20" s="111" t="s">
        <v>67</v>
      </c>
      <c r="C20" s="101" t="s">
        <v>283</v>
      </c>
      <c r="D20" s="107">
        <v>344</v>
      </c>
      <c r="E20" s="103">
        <f t="shared" si="5"/>
        <v>4.0893961008083695</v>
      </c>
      <c r="F20" s="107">
        <v>354</v>
      </c>
      <c r="G20" s="103">
        <f t="shared" si="6"/>
        <v>3.8340734322538719</v>
      </c>
      <c r="H20" s="102">
        <v>308</v>
      </c>
      <c r="I20" s="103">
        <f t="shared" si="7"/>
        <v>3.6222509702457955</v>
      </c>
      <c r="J20" s="102">
        <v>326</v>
      </c>
      <c r="K20" s="103">
        <f>J20/J21*100</f>
        <v>3.4974788112863426</v>
      </c>
      <c r="L20" s="104">
        <f t="shared" si="8"/>
        <v>89.534883720930239</v>
      </c>
      <c r="M20" s="104">
        <f t="shared" si="9"/>
        <v>92.090395480225979</v>
      </c>
      <c r="O20" s="26"/>
      <c r="P20" s="26"/>
    </row>
    <row r="21" spans="2:21" ht="22.35" customHeight="1" x14ac:dyDescent="0.25">
      <c r="B21" s="400" t="s">
        <v>516</v>
      </c>
      <c r="C21" s="400"/>
      <c r="D21" s="121">
        <f t="shared" ref="D21:K21" si="10">SUM(D17:D20)</f>
        <v>8412</v>
      </c>
      <c r="E21" s="106">
        <f t="shared" si="10"/>
        <v>100</v>
      </c>
      <c r="F21" s="121">
        <f t="shared" si="10"/>
        <v>9233</v>
      </c>
      <c r="G21" s="106">
        <f t="shared" si="10"/>
        <v>100</v>
      </c>
      <c r="H21" s="105">
        <f t="shared" si="10"/>
        <v>8503</v>
      </c>
      <c r="I21" s="106">
        <f t="shared" si="10"/>
        <v>100</v>
      </c>
      <c r="J21" s="105">
        <f t="shared" si="10"/>
        <v>9321</v>
      </c>
      <c r="K21" s="106">
        <f t="shared" si="10"/>
        <v>100</v>
      </c>
      <c r="L21" s="106">
        <f t="shared" si="8"/>
        <v>101.08178792201616</v>
      </c>
      <c r="M21" s="106">
        <f t="shared" si="9"/>
        <v>100.95310300010831</v>
      </c>
      <c r="O21" s="26"/>
      <c r="P21" s="26"/>
      <c r="Q21" s="15"/>
      <c r="S21" s="15"/>
      <c r="U21" s="15"/>
    </row>
    <row r="22" spans="2:21" ht="21" customHeight="1" x14ac:dyDescent="0.25">
      <c r="B22" s="111"/>
      <c r="C22" s="405" t="s">
        <v>517</v>
      </c>
      <c r="D22" s="405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2:21" ht="19.350000000000001" customHeight="1" x14ac:dyDescent="0.25">
      <c r="B23" s="111" t="s">
        <v>68</v>
      </c>
      <c r="C23" s="101" t="s">
        <v>222</v>
      </c>
      <c r="D23" s="114">
        <v>9</v>
      </c>
      <c r="E23" s="114"/>
      <c r="F23" s="114">
        <v>9</v>
      </c>
      <c r="G23" s="114"/>
      <c r="H23" s="102">
        <v>0</v>
      </c>
      <c r="I23" s="110"/>
      <c r="J23" s="102">
        <v>20</v>
      </c>
      <c r="K23" s="114"/>
      <c r="L23" s="104">
        <f>H23/D23*100</f>
        <v>0</v>
      </c>
      <c r="M23" s="104">
        <f>J23/F23*100</f>
        <v>222.22222222222223</v>
      </c>
    </row>
    <row r="24" spans="2:21" ht="17.100000000000001" customHeight="1" x14ac:dyDescent="0.25">
      <c r="B24" s="111" t="s">
        <v>69</v>
      </c>
      <c r="C24" s="101" t="s">
        <v>518</v>
      </c>
      <c r="D24" s="114">
        <v>354</v>
      </c>
      <c r="E24" s="114"/>
      <c r="F24" s="114">
        <v>372</v>
      </c>
      <c r="G24" s="114"/>
      <c r="H24" s="102">
        <v>412</v>
      </c>
      <c r="I24" s="110"/>
      <c r="J24" s="102">
        <v>413</v>
      </c>
      <c r="K24" s="114"/>
      <c r="L24" s="104">
        <f>H24/D24*100</f>
        <v>116.38418079096044</v>
      </c>
      <c r="M24" s="104">
        <f>J24/F24*100</f>
        <v>111.02150537634408</v>
      </c>
      <c r="O24" s="15"/>
      <c r="Q24" s="15"/>
      <c r="S24" s="15"/>
      <c r="U24" s="15"/>
    </row>
    <row r="25" spans="2:21" ht="20.100000000000001" customHeight="1" x14ac:dyDescent="0.25">
      <c r="B25" s="111"/>
      <c r="C25" s="136" t="s">
        <v>519</v>
      </c>
      <c r="D25" s="101"/>
      <c r="E25" s="101"/>
      <c r="F25" s="101"/>
      <c r="G25" s="101"/>
      <c r="H25" s="110"/>
      <c r="I25" s="110"/>
      <c r="J25" s="110"/>
      <c r="K25" s="101"/>
      <c r="L25" s="104"/>
      <c r="M25" s="104"/>
    </row>
    <row r="26" spans="2:21" ht="17.45" customHeight="1" x14ac:dyDescent="0.25">
      <c r="B26" s="111"/>
      <c r="C26" s="101" t="s">
        <v>520</v>
      </c>
      <c r="D26" s="114">
        <f>D15-D21+D23-D24</f>
        <v>71</v>
      </c>
      <c r="E26" s="101"/>
      <c r="F26" s="114">
        <f>F15-F21+F23-F24</f>
        <v>71</v>
      </c>
      <c r="G26" s="101"/>
      <c r="H26" s="102">
        <f>H15-H21+H23-H24</f>
        <v>98</v>
      </c>
      <c r="I26" s="110"/>
      <c r="J26" s="102">
        <f>J15-J21+J23-J24</f>
        <v>101</v>
      </c>
      <c r="K26" s="101"/>
      <c r="L26" s="104">
        <f>H26/D26*100</f>
        <v>138.02816901408451</v>
      </c>
      <c r="M26" s="104">
        <f>J26/F26*100</f>
        <v>142.25352112676057</v>
      </c>
    </row>
    <row r="27" spans="2:21" ht="15.75" x14ac:dyDescent="0.25">
      <c r="B27" s="321"/>
      <c r="C27" s="322" t="s">
        <v>6</v>
      </c>
      <c r="D27" s="323">
        <v>2.43934608617686E-2</v>
      </c>
      <c r="E27" s="322"/>
      <c r="F27" s="323">
        <v>2.43934608617686E-2</v>
      </c>
      <c r="G27" s="322"/>
      <c r="H27" s="331">
        <v>3.2000000000000001E-2</v>
      </c>
      <c r="I27" s="204"/>
      <c r="J27" s="331">
        <v>3.3000000000000002E-2</v>
      </c>
      <c r="K27" s="322"/>
      <c r="L27" s="322"/>
      <c r="M27" s="322"/>
      <c r="O27" s="23"/>
      <c r="Q27" s="23"/>
      <c r="S27" s="23"/>
      <c r="U27" s="23"/>
    </row>
    <row r="28" spans="2:21" ht="15.75" x14ac:dyDescent="0.25">
      <c r="B28" s="111"/>
      <c r="C28" s="101" t="s">
        <v>521</v>
      </c>
      <c r="D28" s="114"/>
      <c r="E28" s="114"/>
      <c r="F28" s="114"/>
      <c r="G28" s="101"/>
      <c r="H28" s="102"/>
      <c r="I28" s="110"/>
      <c r="J28" s="102"/>
      <c r="K28" s="101"/>
      <c r="L28" s="101"/>
      <c r="M28" s="101"/>
    </row>
    <row r="29" spans="2:21" ht="15.75" x14ac:dyDescent="0.25">
      <c r="B29" s="111"/>
      <c r="C29" s="101" t="s">
        <v>6</v>
      </c>
      <c r="D29" s="114"/>
      <c r="E29" s="114"/>
      <c r="F29" s="114"/>
      <c r="G29" s="101"/>
      <c r="H29" s="332"/>
      <c r="I29" s="110"/>
      <c r="J29" s="332"/>
      <c r="K29" s="101"/>
      <c r="L29" s="101"/>
      <c r="M29" s="101"/>
    </row>
    <row r="30" spans="2:21" ht="18.600000000000001" customHeight="1" x14ac:dyDescent="0.25">
      <c r="B30" s="111"/>
      <c r="C30" s="101" t="s">
        <v>522</v>
      </c>
      <c r="D30" s="327">
        <v>0.4</v>
      </c>
      <c r="E30" s="328"/>
      <c r="F30" s="327">
        <v>0.4</v>
      </c>
      <c r="G30" s="328"/>
      <c r="H30" s="333">
        <v>0.4</v>
      </c>
      <c r="I30" s="334"/>
      <c r="J30" s="333">
        <v>0.4</v>
      </c>
      <c r="K30" s="329"/>
      <c r="L30" s="110"/>
      <c r="M30" s="110"/>
      <c r="O30" s="23"/>
      <c r="Q30" s="23"/>
      <c r="S30" s="23"/>
      <c r="U30" s="23"/>
    </row>
    <row r="31" spans="2:21" ht="19.350000000000001" customHeight="1" x14ac:dyDescent="0.25">
      <c r="B31" s="400" t="s">
        <v>523</v>
      </c>
      <c r="C31" s="400"/>
      <c r="D31" s="202">
        <f>D30-D27</f>
        <v>0.37560653913823144</v>
      </c>
      <c r="E31" s="202"/>
      <c r="F31" s="202">
        <f>F30-F27</f>
        <v>0.37560653913823144</v>
      </c>
      <c r="G31" s="97"/>
      <c r="H31" s="171">
        <f>H30-H27</f>
        <v>0.36799999999999999</v>
      </c>
      <c r="I31" s="203"/>
      <c r="J31" s="171">
        <f>J30-J27</f>
        <v>0.36699999999999999</v>
      </c>
      <c r="K31" s="97"/>
      <c r="L31" s="97"/>
      <c r="M31" s="97"/>
      <c r="O31" s="23"/>
      <c r="Q31" s="23"/>
      <c r="S31" s="23"/>
      <c r="U31" s="23"/>
    </row>
    <row r="32" spans="2:21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6">
    <mergeCell ref="B4:M4"/>
    <mergeCell ref="B5:B7"/>
    <mergeCell ref="H5:K5"/>
    <mergeCell ref="L5:M5"/>
    <mergeCell ref="D6:E6"/>
    <mergeCell ref="F6:G6"/>
    <mergeCell ref="H6:I6"/>
    <mergeCell ref="J6:K6"/>
    <mergeCell ref="M6:N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J23"/>
  <sheetViews>
    <sheetView workbookViewId="0">
      <selection activeCell="C17" sqref="C17"/>
    </sheetView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39"/>
      <c r="C3" s="139"/>
      <c r="D3" s="139"/>
      <c r="E3" s="139"/>
      <c r="F3" s="139"/>
      <c r="G3" s="139"/>
      <c r="H3" s="164" t="s">
        <v>194</v>
      </c>
    </row>
    <row r="4" spans="2:10" ht="24.95" customHeight="1" thickTop="1" x14ac:dyDescent="0.25">
      <c r="B4" s="417" t="s">
        <v>524</v>
      </c>
      <c r="C4" s="417"/>
      <c r="D4" s="417"/>
      <c r="E4" s="417"/>
      <c r="F4" s="417"/>
      <c r="G4" s="417"/>
      <c r="H4" s="417"/>
    </row>
    <row r="5" spans="2:10" x14ac:dyDescent="0.25">
      <c r="B5" s="393" t="s">
        <v>168</v>
      </c>
      <c r="C5" s="393" t="s">
        <v>186</v>
      </c>
      <c r="D5" s="393" t="s">
        <v>124</v>
      </c>
      <c r="E5" s="393" t="s">
        <v>131</v>
      </c>
      <c r="F5" s="393" t="s">
        <v>152</v>
      </c>
      <c r="G5" s="393" t="s">
        <v>195</v>
      </c>
      <c r="H5" s="393"/>
    </row>
    <row r="6" spans="2:10" x14ac:dyDescent="0.25">
      <c r="B6" s="393"/>
      <c r="C6" s="393"/>
      <c r="D6" s="393"/>
      <c r="E6" s="393"/>
      <c r="F6" s="393"/>
      <c r="G6" s="63" t="s">
        <v>9</v>
      </c>
      <c r="H6" s="63" t="s">
        <v>99</v>
      </c>
    </row>
    <row r="7" spans="2:10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20.100000000000001" customHeight="1" x14ac:dyDescent="0.25">
      <c r="B8" s="65" t="s">
        <v>59</v>
      </c>
      <c r="C8" s="354" t="s">
        <v>525</v>
      </c>
      <c r="D8" s="68">
        <v>78394</v>
      </c>
      <c r="E8" s="68">
        <v>162878</v>
      </c>
      <c r="F8" s="68">
        <v>222066</v>
      </c>
      <c r="G8" s="74">
        <f>E8/D8*100</f>
        <v>207.76845166721944</v>
      </c>
      <c r="H8" s="74">
        <f>F8/E8*100</f>
        <v>136.33885484841414</v>
      </c>
    </row>
    <row r="9" spans="2:10" ht="20.100000000000001" customHeight="1" x14ac:dyDescent="0.25">
      <c r="B9" s="65" t="s">
        <v>60</v>
      </c>
      <c r="C9" s="354" t="s">
        <v>526</v>
      </c>
      <c r="D9" s="68">
        <v>26564</v>
      </c>
      <c r="E9" s="68">
        <v>44378</v>
      </c>
      <c r="F9" s="68">
        <v>36935</v>
      </c>
      <c r="G9" s="74">
        <f t="shared" ref="G9:G13" si="0">E9/D9*100</f>
        <v>167.06068363198315</v>
      </c>
      <c r="H9" s="74">
        <f t="shared" ref="H9:H13" si="1">F9/E9*100</f>
        <v>83.228176123304337</v>
      </c>
    </row>
    <row r="10" spans="2:10" ht="20.100000000000001" customHeight="1" x14ac:dyDescent="0.25">
      <c r="B10" s="65" t="s">
        <v>61</v>
      </c>
      <c r="C10" s="354" t="s">
        <v>527</v>
      </c>
      <c r="D10" s="68">
        <v>339</v>
      </c>
      <c r="E10" s="68">
        <v>329</v>
      </c>
      <c r="F10" s="68">
        <v>-217</v>
      </c>
      <c r="G10" s="74">
        <f t="shared" si="0"/>
        <v>97.050147492625371</v>
      </c>
      <c r="H10" s="74">
        <f t="shared" si="1"/>
        <v>-65.957446808510639</v>
      </c>
    </row>
    <row r="11" spans="2:10" ht="20.100000000000001" customHeight="1" x14ac:dyDescent="0.25">
      <c r="B11" s="65" t="s">
        <v>62</v>
      </c>
      <c r="C11" s="354" t="s">
        <v>528</v>
      </c>
      <c r="D11" s="68">
        <v>-3804</v>
      </c>
      <c r="E11" s="68">
        <v>-6633</v>
      </c>
      <c r="F11" s="68">
        <v>-8268</v>
      </c>
      <c r="G11" s="74">
        <f t="shared" si="0"/>
        <v>174.36908517350159</v>
      </c>
      <c r="H11" s="74">
        <f t="shared" si="1"/>
        <v>124.64947987336048</v>
      </c>
    </row>
    <row r="12" spans="2:10" ht="34.5" customHeight="1" x14ac:dyDescent="0.25">
      <c r="B12" s="63" t="s">
        <v>114</v>
      </c>
      <c r="C12" s="381" t="s">
        <v>529</v>
      </c>
      <c r="D12" s="69">
        <f>SUM(D8:D11)</f>
        <v>101493</v>
      </c>
      <c r="E12" s="69">
        <f>SUM(E8:E11)</f>
        <v>200952</v>
      </c>
      <c r="F12" s="69">
        <f>SUM(F8:F11)</f>
        <v>250516</v>
      </c>
      <c r="G12" s="72">
        <f t="shared" si="0"/>
        <v>197.99592090094885</v>
      </c>
      <c r="H12" s="72">
        <f t="shared" si="1"/>
        <v>124.66459652056213</v>
      </c>
    </row>
    <row r="13" spans="2:10" ht="20.100000000000001" customHeight="1" x14ac:dyDescent="0.25">
      <c r="B13" s="65" t="s">
        <v>64</v>
      </c>
      <c r="C13" s="354" t="s">
        <v>300</v>
      </c>
      <c r="D13" s="68">
        <v>2852902</v>
      </c>
      <c r="E13" s="68">
        <v>2926563</v>
      </c>
      <c r="F13" s="68">
        <v>3040127</v>
      </c>
      <c r="G13" s="74">
        <f t="shared" si="0"/>
        <v>102.58196741423295</v>
      </c>
      <c r="H13" s="74">
        <f t="shared" si="1"/>
        <v>103.88045635785048</v>
      </c>
    </row>
    <row r="14" spans="2:10" ht="30.75" customHeight="1" x14ac:dyDescent="0.25">
      <c r="B14" s="63" t="s">
        <v>115</v>
      </c>
      <c r="C14" s="381" t="s">
        <v>530</v>
      </c>
      <c r="D14" s="207">
        <f>D12/D13</f>
        <v>3.5575354498682397E-2</v>
      </c>
      <c r="E14" s="207">
        <f>E12/E13</f>
        <v>6.8664846784436212E-2</v>
      </c>
      <c r="F14" s="207">
        <f>F12/F13</f>
        <v>8.2403136447918135E-2</v>
      </c>
      <c r="G14" s="72"/>
      <c r="H14" s="72"/>
    </row>
    <row r="17" spans="4:6" x14ac:dyDescent="0.25">
      <c r="D17" s="50"/>
      <c r="E17" s="50"/>
      <c r="F17" s="50"/>
    </row>
    <row r="18" spans="4:6" x14ac:dyDescent="0.25">
      <c r="D18" s="50"/>
      <c r="E18" s="50"/>
      <c r="F18" s="50"/>
    </row>
    <row r="20" spans="4:6" x14ac:dyDescent="0.25">
      <c r="D20" s="50"/>
      <c r="E20" s="50"/>
      <c r="F20" s="50"/>
    </row>
    <row r="21" spans="4:6" x14ac:dyDescent="0.25">
      <c r="D21" s="50"/>
      <c r="E21" s="50"/>
      <c r="F21" s="50"/>
    </row>
    <row r="22" spans="4:6" x14ac:dyDescent="0.25">
      <c r="D22" s="50"/>
      <c r="E22" s="50"/>
      <c r="F22" s="50"/>
    </row>
    <row r="23" spans="4:6" x14ac:dyDescent="0.25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3:J12"/>
  <sheetViews>
    <sheetView workbookViewId="0">
      <selection activeCell="C15" sqref="C15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417" t="s">
        <v>532</v>
      </c>
      <c r="C4" s="417"/>
      <c r="D4" s="417"/>
      <c r="E4" s="417"/>
      <c r="F4" s="417"/>
      <c r="G4" s="417"/>
      <c r="H4" s="417"/>
    </row>
    <row r="5" spans="2:10" ht="15.75" x14ac:dyDescent="0.25">
      <c r="B5" s="426" t="s">
        <v>168</v>
      </c>
      <c r="C5" s="393" t="s">
        <v>214</v>
      </c>
      <c r="D5" s="393" t="s">
        <v>132</v>
      </c>
      <c r="E5" s="393"/>
      <c r="F5" s="393" t="s">
        <v>153</v>
      </c>
      <c r="G5" s="393"/>
      <c r="H5" s="63" t="s">
        <v>195</v>
      </c>
    </row>
    <row r="6" spans="2:10" ht="31.5" x14ac:dyDescent="0.25">
      <c r="B6" s="426"/>
      <c r="C6" s="393"/>
      <c r="D6" s="358" t="s">
        <v>531</v>
      </c>
      <c r="E6" s="358" t="s">
        <v>199</v>
      </c>
      <c r="F6" s="358" t="s">
        <v>531</v>
      </c>
      <c r="G6" s="358" t="s">
        <v>199</v>
      </c>
      <c r="H6" s="63" t="s">
        <v>95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59</v>
      </c>
      <c r="C8" s="365" t="s">
        <v>533</v>
      </c>
      <c r="D8" s="67">
        <v>718</v>
      </c>
      <c r="E8" s="73">
        <f>D8/D12*100</f>
        <v>50.849858356940516</v>
      </c>
      <c r="F8" s="67">
        <v>719</v>
      </c>
      <c r="G8" s="73">
        <f>F8/F12*100</f>
        <v>50.705218617771507</v>
      </c>
      <c r="H8" s="208">
        <f>F8/D8*100</f>
        <v>100.13927576601671</v>
      </c>
    </row>
    <row r="9" spans="2:10" ht="31.5" x14ac:dyDescent="0.25">
      <c r="B9" s="65" t="s">
        <v>60</v>
      </c>
      <c r="C9" s="365" t="s">
        <v>534</v>
      </c>
      <c r="D9" s="67">
        <v>118</v>
      </c>
      <c r="E9" s="73">
        <f>D9/D12*100</f>
        <v>8.3569405099150149</v>
      </c>
      <c r="F9" s="67">
        <v>117</v>
      </c>
      <c r="G9" s="73">
        <f>F9/F12*100</f>
        <v>8.2510578279266564</v>
      </c>
      <c r="H9" s="208">
        <f>F9/D9*100</f>
        <v>99.152542372881356</v>
      </c>
    </row>
    <row r="10" spans="2:10" ht="31.5" x14ac:dyDescent="0.25">
      <c r="B10" s="65" t="s">
        <v>61</v>
      </c>
      <c r="C10" s="365" t="s">
        <v>535</v>
      </c>
      <c r="D10" s="67">
        <v>566</v>
      </c>
      <c r="E10" s="73">
        <f>D10/D12*100</f>
        <v>40.084985835694056</v>
      </c>
      <c r="F10" s="67">
        <v>570</v>
      </c>
      <c r="G10" s="73">
        <f>F10/F12*100</f>
        <v>40.197461212976023</v>
      </c>
      <c r="H10" s="208">
        <f>F10/D10*100</f>
        <v>100.70671378091873</v>
      </c>
    </row>
    <row r="11" spans="2:10" ht="15.75" x14ac:dyDescent="0.25">
      <c r="B11" s="65" t="s">
        <v>62</v>
      </c>
      <c r="C11" s="365" t="s">
        <v>283</v>
      </c>
      <c r="D11" s="67">
        <v>10</v>
      </c>
      <c r="E11" s="73">
        <f>D11/D12*100</f>
        <v>0.708215297450425</v>
      </c>
      <c r="F11" s="67">
        <v>12</v>
      </c>
      <c r="G11" s="73">
        <f>F11/F12*100</f>
        <v>0.84626234132581102</v>
      </c>
      <c r="H11" s="208">
        <f>F11/D11*100</f>
        <v>120</v>
      </c>
    </row>
    <row r="12" spans="2:10" ht="15.75" x14ac:dyDescent="0.25">
      <c r="B12" s="393" t="s">
        <v>193</v>
      </c>
      <c r="C12" s="393"/>
      <c r="D12" s="69">
        <f>SUM(D8:D11)</f>
        <v>1412</v>
      </c>
      <c r="E12" s="209">
        <v>100</v>
      </c>
      <c r="F12" s="69">
        <f>SUM(F8:F11)</f>
        <v>1418</v>
      </c>
      <c r="G12" s="209">
        <f>SUM(G8:G11)</f>
        <v>100</v>
      </c>
      <c r="H12" s="209">
        <f>F12/D12*100</f>
        <v>100.42492917847025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B3:P24"/>
  <sheetViews>
    <sheetView topLeftCell="A10" workbookViewId="0">
      <selection activeCell="C29" sqref="C29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39"/>
      <c r="C3" s="139"/>
      <c r="D3" s="139"/>
      <c r="E3" s="139"/>
      <c r="F3" s="139"/>
      <c r="G3" s="139"/>
      <c r="H3" s="139"/>
      <c r="I3" s="139"/>
      <c r="J3" s="139"/>
      <c r="K3" s="215"/>
      <c r="L3" s="162" t="s">
        <v>194</v>
      </c>
    </row>
    <row r="4" spans="2:16" ht="24.95" customHeight="1" thickTop="1" x14ac:dyDescent="0.25">
      <c r="B4" s="427" t="s">
        <v>539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2:16" ht="15.75" x14ac:dyDescent="0.25">
      <c r="B5" s="393" t="s">
        <v>168</v>
      </c>
      <c r="C5" s="393" t="s">
        <v>186</v>
      </c>
      <c r="D5" s="398" t="s">
        <v>134</v>
      </c>
      <c r="E5" s="398"/>
      <c r="F5" s="398"/>
      <c r="G5" s="398"/>
      <c r="H5" s="398" t="s">
        <v>160</v>
      </c>
      <c r="I5" s="398"/>
      <c r="J5" s="398"/>
      <c r="K5" s="398"/>
      <c r="L5" s="63" t="s">
        <v>195</v>
      </c>
    </row>
    <row r="6" spans="2:16" ht="31.5" x14ac:dyDescent="0.25">
      <c r="B6" s="393"/>
      <c r="C6" s="393"/>
      <c r="D6" s="382" t="s">
        <v>536</v>
      </c>
      <c r="E6" s="382" t="s">
        <v>537</v>
      </c>
      <c r="F6" s="382" t="s">
        <v>193</v>
      </c>
      <c r="G6" s="382" t="s">
        <v>6</v>
      </c>
      <c r="H6" s="382" t="s">
        <v>536</v>
      </c>
      <c r="I6" s="382" t="s">
        <v>537</v>
      </c>
      <c r="J6" s="382" t="s">
        <v>193</v>
      </c>
      <c r="K6" s="382" t="s">
        <v>6</v>
      </c>
      <c r="L6" s="63" t="s">
        <v>106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82</v>
      </c>
      <c r="G7" s="61">
        <v>6</v>
      </c>
      <c r="H7" s="61">
        <v>7</v>
      </c>
      <c r="I7" s="61">
        <v>8</v>
      </c>
      <c r="J7" s="61" t="s">
        <v>83</v>
      </c>
      <c r="K7" s="118">
        <v>10</v>
      </c>
      <c r="L7" s="61">
        <v>11</v>
      </c>
    </row>
    <row r="8" spans="2:16" ht="15.75" x14ac:dyDescent="0.25">
      <c r="B8" s="159"/>
      <c r="C8" s="159" t="s">
        <v>538</v>
      </c>
      <c r="D8" s="429"/>
      <c r="E8" s="429"/>
      <c r="F8" s="429"/>
      <c r="G8" s="429"/>
      <c r="H8" s="429"/>
      <c r="I8" s="429"/>
      <c r="J8" s="429"/>
      <c r="K8" s="429"/>
      <c r="L8" s="429"/>
    </row>
    <row r="9" spans="2:16" ht="15.75" x14ac:dyDescent="0.25">
      <c r="B9" s="65" t="s">
        <v>59</v>
      </c>
      <c r="C9" s="365" t="s">
        <v>256</v>
      </c>
      <c r="D9" s="68">
        <v>43803</v>
      </c>
      <c r="E9" s="68">
        <v>10602</v>
      </c>
      <c r="F9" s="68">
        <f t="shared" ref="F9:F17" si="0">D9+E9</f>
        <v>54405</v>
      </c>
      <c r="G9" s="71">
        <f>F9/F18*100</f>
        <v>7.4638844301765648</v>
      </c>
      <c r="H9" s="68">
        <v>34564</v>
      </c>
      <c r="I9" s="68">
        <v>12238</v>
      </c>
      <c r="J9" s="68">
        <f t="shared" ref="J9:J17" si="1">H9+I9</f>
        <v>46802</v>
      </c>
      <c r="K9" s="210">
        <f>J9/J18*100</f>
        <v>6.1664095243239965</v>
      </c>
      <c r="L9" s="208">
        <f>J9/F9*100</f>
        <v>86.025181509052473</v>
      </c>
      <c r="N9" s="45"/>
      <c r="O9" s="45"/>
      <c r="P9" s="54"/>
    </row>
    <row r="10" spans="2:16" ht="15.75" x14ac:dyDescent="0.25">
      <c r="B10" s="211" t="s">
        <v>60</v>
      </c>
      <c r="C10" s="365" t="s">
        <v>540</v>
      </c>
      <c r="D10" s="68">
        <v>182</v>
      </c>
      <c r="E10" s="68">
        <v>0</v>
      </c>
      <c r="F10" s="68">
        <f t="shared" si="0"/>
        <v>182</v>
      </c>
      <c r="G10" s="71">
        <f>F10/F18*100</f>
        <v>2.4968789013732832E-2</v>
      </c>
      <c r="H10" s="68">
        <v>186</v>
      </c>
      <c r="I10" s="68">
        <v>0</v>
      </c>
      <c r="J10" s="68">
        <f t="shared" si="1"/>
        <v>186</v>
      </c>
      <c r="K10" s="210">
        <f>J10/J18*100</f>
        <v>2.4506477747195918E-2</v>
      </c>
      <c r="L10" s="208">
        <f t="shared" ref="L10:L18" si="2">J10/F10*100</f>
        <v>102.19780219780219</v>
      </c>
      <c r="N10" s="46"/>
      <c r="O10" s="46"/>
      <c r="P10" s="54"/>
    </row>
    <row r="11" spans="2:16" ht="15.75" x14ac:dyDescent="0.25">
      <c r="B11" s="65" t="s">
        <v>61</v>
      </c>
      <c r="C11" s="365" t="s">
        <v>541</v>
      </c>
      <c r="D11" s="68">
        <v>440182</v>
      </c>
      <c r="E11" s="68">
        <v>165440</v>
      </c>
      <c r="F11" s="68">
        <f t="shared" si="0"/>
        <v>605622</v>
      </c>
      <c r="G11" s="71">
        <f>F11/F18*100</f>
        <v>83.085977692719268</v>
      </c>
      <c r="H11" s="68">
        <v>464152</v>
      </c>
      <c r="I11" s="68">
        <v>171993</v>
      </c>
      <c r="J11" s="68">
        <f t="shared" si="1"/>
        <v>636145</v>
      </c>
      <c r="K11" s="210">
        <f>J11/J18*100</f>
        <v>83.815447776827682</v>
      </c>
      <c r="L11" s="208">
        <f t="shared" si="2"/>
        <v>105.03994240631947</v>
      </c>
      <c r="N11" s="45"/>
      <c r="O11" s="45"/>
      <c r="P11" s="54"/>
    </row>
    <row r="12" spans="2:16" ht="15.75" x14ac:dyDescent="0.25">
      <c r="B12" s="65" t="s">
        <v>62</v>
      </c>
      <c r="C12" s="365" t="s">
        <v>542</v>
      </c>
      <c r="D12" s="68">
        <v>2954</v>
      </c>
      <c r="E12" s="68">
        <v>4213</v>
      </c>
      <c r="F12" s="68">
        <f t="shared" si="0"/>
        <v>7167</v>
      </c>
      <c r="G12" s="71">
        <f>F12/F18*100</f>
        <v>0.98324896077705071</v>
      </c>
      <c r="H12" s="68">
        <v>3340</v>
      </c>
      <c r="I12" s="68">
        <v>3395</v>
      </c>
      <c r="J12" s="68">
        <f t="shared" si="1"/>
        <v>6735</v>
      </c>
      <c r="K12" s="210">
        <f>J12/J18*100</f>
        <v>0.88737165391056194</v>
      </c>
      <c r="L12" s="208">
        <f t="shared" si="2"/>
        <v>93.972373377982422</v>
      </c>
      <c r="N12" s="45"/>
      <c r="O12" s="45"/>
      <c r="P12" s="54"/>
    </row>
    <row r="13" spans="2:16" ht="15.75" x14ac:dyDescent="0.25">
      <c r="B13" s="65" t="s">
        <v>63</v>
      </c>
      <c r="C13" s="365" t="s">
        <v>543</v>
      </c>
      <c r="D13" s="68">
        <f>D11-D12</f>
        <v>437228</v>
      </c>
      <c r="E13" s="68">
        <f>E11-E12</f>
        <v>161227</v>
      </c>
      <c r="F13" s="68">
        <f>D13+E13</f>
        <v>598455</v>
      </c>
      <c r="G13" s="71">
        <f>F13/F18*100</f>
        <v>82.102728731942221</v>
      </c>
      <c r="H13" s="68">
        <f>H11-H12</f>
        <v>460812</v>
      </c>
      <c r="I13" s="68">
        <f>I11-I12</f>
        <v>168598</v>
      </c>
      <c r="J13" s="68">
        <f>H13+I13</f>
        <v>629410</v>
      </c>
      <c r="K13" s="210">
        <f>J13/J18*100</f>
        <v>82.928076122917119</v>
      </c>
      <c r="L13" s="208">
        <f t="shared" si="2"/>
        <v>105.17248581764711</v>
      </c>
      <c r="N13" s="45"/>
      <c r="O13" s="45"/>
      <c r="P13" s="54"/>
    </row>
    <row r="14" spans="2:16" ht="15.75" x14ac:dyDescent="0.25">
      <c r="B14" s="65" t="s">
        <v>64</v>
      </c>
      <c r="C14" s="66" t="s">
        <v>544</v>
      </c>
      <c r="D14" s="68">
        <v>24706</v>
      </c>
      <c r="E14" s="68">
        <v>5026</v>
      </c>
      <c r="F14" s="68">
        <f t="shared" si="0"/>
        <v>29732</v>
      </c>
      <c r="G14" s="71">
        <f>F14/F18*100</f>
        <v>4.0789672250346412</v>
      </c>
      <c r="H14" s="68">
        <v>24142</v>
      </c>
      <c r="I14" s="68">
        <v>5354</v>
      </c>
      <c r="J14" s="68">
        <f t="shared" si="1"/>
        <v>29496</v>
      </c>
      <c r="K14" s="210">
        <f>J14/J18*100</f>
        <v>3.8862530517811336</v>
      </c>
      <c r="L14" s="208">
        <f t="shared" si="2"/>
        <v>99.206242432396081</v>
      </c>
      <c r="N14" s="45"/>
      <c r="O14" s="45"/>
      <c r="P14" s="54"/>
    </row>
    <row r="15" spans="2:16" ht="15.75" x14ac:dyDescent="0.25">
      <c r="B15" s="65" t="s">
        <v>65</v>
      </c>
      <c r="C15" s="365" t="s">
        <v>545</v>
      </c>
      <c r="D15" s="68">
        <v>34388</v>
      </c>
      <c r="E15" s="68">
        <v>0</v>
      </c>
      <c r="F15" s="68">
        <f t="shared" si="0"/>
        <v>34388</v>
      </c>
      <c r="G15" s="71">
        <f>F15/F18*100</f>
        <v>4.7177292121112346</v>
      </c>
      <c r="H15" s="68">
        <v>43888</v>
      </c>
      <c r="I15" s="68">
        <v>0</v>
      </c>
      <c r="J15" s="68">
        <f t="shared" si="1"/>
        <v>43888</v>
      </c>
      <c r="K15" s="210">
        <f>J15/J18*100</f>
        <v>5.782474706284594</v>
      </c>
      <c r="L15" s="208">
        <f t="shared" si="2"/>
        <v>127.62591601721532</v>
      </c>
      <c r="N15" s="45"/>
      <c r="O15" s="46"/>
      <c r="P15" s="54"/>
    </row>
    <row r="16" spans="2:16" ht="15.75" x14ac:dyDescent="0.25">
      <c r="B16" s="65" t="s">
        <v>66</v>
      </c>
      <c r="C16" s="365" t="s">
        <v>546</v>
      </c>
      <c r="D16" s="68">
        <v>10250</v>
      </c>
      <c r="E16" s="68">
        <v>1498</v>
      </c>
      <c r="F16" s="68">
        <f t="shared" si="0"/>
        <v>11748</v>
      </c>
      <c r="G16" s="71">
        <f>F16/F18*100</f>
        <v>1.611721611721612</v>
      </c>
      <c r="H16" s="68">
        <v>7739</v>
      </c>
      <c r="I16" s="68">
        <v>1462</v>
      </c>
      <c r="J16" s="68">
        <f t="shared" si="1"/>
        <v>9201</v>
      </c>
      <c r="K16" s="210">
        <f>J16/J18*100</f>
        <v>1.2122801169459658</v>
      </c>
      <c r="L16" s="208">
        <f t="shared" si="2"/>
        <v>78.319713993871304</v>
      </c>
      <c r="N16" s="45"/>
      <c r="O16" s="45"/>
      <c r="P16" s="54"/>
    </row>
    <row r="17" spans="2:16" ht="31.5" x14ac:dyDescent="0.25">
      <c r="B17" s="65" t="s">
        <v>67</v>
      </c>
      <c r="C17" s="365" t="s">
        <v>547</v>
      </c>
      <c r="D17" s="68">
        <v>0</v>
      </c>
      <c r="E17" s="68">
        <v>0</v>
      </c>
      <c r="F17" s="68">
        <f t="shared" si="0"/>
        <v>0</v>
      </c>
      <c r="G17" s="71">
        <f>F17/F18*100</f>
        <v>0</v>
      </c>
      <c r="H17" s="68">
        <v>0</v>
      </c>
      <c r="I17" s="68">
        <v>0</v>
      </c>
      <c r="J17" s="68">
        <f t="shared" si="1"/>
        <v>0</v>
      </c>
      <c r="K17" s="210">
        <f>J17/J18*100</f>
        <v>0</v>
      </c>
      <c r="L17" s="208" t="s">
        <v>23</v>
      </c>
      <c r="N17" s="46"/>
      <c r="O17" s="46"/>
      <c r="P17" s="54"/>
    </row>
    <row r="18" spans="2:16" ht="15.75" x14ac:dyDescent="0.25">
      <c r="B18" s="393" t="s">
        <v>548</v>
      </c>
      <c r="C18" s="393"/>
      <c r="D18" s="69">
        <f>D9+D10+D13+D14+D15+D16-D17</f>
        <v>550557</v>
      </c>
      <c r="E18" s="69">
        <f>E9+E10+E13+E14+E15+E16-E17</f>
        <v>178353</v>
      </c>
      <c r="F18" s="69">
        <f>F9+F10+F13+F14+F15+F16-F17</f>
        <v>728910</v>
      </c>
      <c r="G18" s="72">
        <f>G9+G10+G13+G14+G15+G16+G17</f>
        <v>100.00000000000001</v>
      </c>
      <c r="H18" s="69">
        <f>H9+H10+H13+H14+H15+H16-H17</f>
        <v>571331</v>
      </c>
      <c r="I18" s="69">
        <f>I9+I10+I13+I14+I15+I16-I17</f>
        <v>187652</v>
      </c>
      <c r="J18" s="69">
        <f>J9+J10+J13+J14+J15+J16-J17</f>
        <v>758983</v>
      </c>
      <c r="K18" s="209">
        <f t="shared" ref="K18" si="3">K9+K10+K13+K14+K15+K16+K17</f>
        <v>100</v>
      </c>
      <c r="L18" s="209">
        <f t="shared" si="2"/>
        <v>104.1257494066483</v>
      </c>
      <c r="N18" s="55"/>
      <c r="O18" s="55"/>
      <c r="P18" s="54"/>
    </row>
    <row r="19" spans="2:16" ht="15.75" x14ac:dyDescent="0.25">
      <c r="B19" s="429" t="s">
        <v>549</v>
      </c>
      <c r="C19" s="429"/>
      <c r="D19" s="430"/>
      <c r="E19" s="430"/>
      <c r="F19" s="430"/>
      <c r="G19" s="430"/>
      <c r="H19" s="430"/>
      <c r="I19" s="430"/>
      <c r="J19" s="430"/>
      <c r="K19" s="430"/>
      <c r="L19" s="430"/>
      <c r="N19" s="428"/>
      <c r="O19" s="428"/>
      <c r="P19" s="428"/>
    </row>
    <row r="20" spans="2:16" ht="15.75" x14ac:dyDescent="0.25">
      <c r="B20" s="65" t="s">
        <v>68</v>
      </c>
      <c r="C20" s="369" t="s">
        <v>550</v>
      </c>
      <c r="D20" s="68">
        <v>228663</v>
      </c>
      <c r="E20" s="68">
        <v>109602</v>
      </c>
      <c r="F20" s="68">
        <f>D20+E20</f>
        <v>338265</v>
      </c>
      <c r="G20" s="71">
        <f>F20/F23*100</f>
        <v>46.406963822694159</v>
      </c>
      <c r="H20" s="68">
        <v>231493</v>
      </c>
      <c r="I20" s="68">
        <v>119697</v>
      </c>
      <c r="J20" s="68">
        <f>H20+I20</f>
        <v>351190</v>
      </c>
      <c r="K20" s="210">
        <f>J20/J23*100</f>
        <v>46.271128602353414</v>
      </c>
      <c r="L20" s="208">
        <f>J20/F20*100</f>
        <v>103.82096876709087</v>
      </c>
      <c r="N20" s="45"/>
      <c r="O20" s="45"/>
      <c r="P20" s="54"/>
    </row>
    <row r="21" spans="2:16" ht="15.75" x14ac:dyDescent="0.25">
      <c r="B21" s="65" t="s">
        <v>69</v>
      </c>
      <c r="C21" s="369" t="s">
        <v>551</v>
      </c>
      <c r="D21" s="68">
        <v>26719</v>
      </c>
      <c r="E21" s="68">
        <v>10805</v>
      </c>
      <c r="F21" s="68">
        <f>D21+E21</f>
        <v>37524</v>
      </c>
      <c r="G21" s="71">
        <f>F21/F23*100</f>
        <v>5.1479606535786306</v>
      </c>
      <c r="H21" s="68">
        <v>26479</v>
      </c>
      <c r="I21" s="68">
        <v>8650</v>
      </c>
      <c r="J21" s="68">
        <f>H21+I21</f>
        <v>35129</v>
      </c>
      <c r="K21" s="210">
        <f>J21/J23*100</f>
        <v>4.6284304128023948</v>
      </c>
      <c r="L21" s="208">
        <f>J21/F21*100</f>
        <v>93.61741818569449</v>
      </c>
      <c r="N21" s="45"/>
      <c r="O21" s="45"/>
      <c r="P21" s="54"/>
    </row>
    <row r="22" spans="2:16" ht="15.75" x14ac:dyDescent="0.25">
      <c r="B22" s="65" t="s">
        <v>70</v>
      </c>
      <c r="C22" s="369" t="s">
        <v>552</v>
      </c>
      <c r="D22" s="68">
        <v>295175</v>
      </c>
      <c r="E22" s="68">
        <v>57946</v>
      </c>
      <c r="F22" s="68">
        <f>D22+E22</f>
        <v>353121</v>
      </c>
      <c r="G22" s="71">
        <f>F22/F23*100</f>
        <v>48.445075523727212</v>
      </c>
      <c r="H22" s="68">
        <v>313359</v>
      </c>
      <c r="I22" s="68">
        <v>59305</v>
      </c>
      <c r="J22" s="68">
        <f>H22+I22</f>
        <v>372664</v>
      </c>
      <c r="K22" s="210">
        <f>J22/J23*100</f>
        <v>49.100440984844191</v>
      </c>
      <c r="L22" s="208">
        <f>J22/F22*100</f>
        <v>105.53436357509183</v>
      </c>
      <c r="N22" s="45"/>
      <c r="O22" s="45"/>
      <c r="P22" s="54"/>
    </row>
    <row r="23" spans="2:16" ht="15.75" x14ac:dyDescent="0.25">
      <c r="B23" s="393" t="s">
        <v>553</v>
      </c>
      <c r="C23" s="393"/>
      <c r="D23" s="69">
        <f t="shared" ref="D23:I23" si="4">SUM(D20:D22)</f>
        <v>550557</v>
      </c>
      <c r="E23" s="69">
        <f t="shared" si="4"/>
        <v>178353</v>
      </c>
      <c r="F23" s="69">
        <f t="shared" si="4"/>
        <v>728910</v>
      </c>
      <c r="G23" s="72">
        <f t="shared" si="4"/>
        <v>100</v>
      </c>
      <c r="H23" s="69">
        <f t="shared" si="4"/>
        <v>571331</v>
      </c>
      <c r="I23" s="69">
        <f t="shared" si="4"/>
        <v>187652</v>
      </c>
      <c r="J23" s="69">
        <f>H23+I23</f>
        <v>758983</v>
      </c>
      <c r="K23" s="212">
        <f>SUM(K20:K22)</f>
        <v>100</v>
      </c>
      <c r="L23" s="209">
        <f>J23/F23*100</f>
        <v>104.1257494066483</v>
      </c>
      <c r="N23" s="55"/>
      <c r="O23" s="55"/>
      <c r="P23" s="54"/>
    </row>
    <row r="24" spans="2:16" ht="15.75" x14ac:dyDescent="0.25">
      <c r="B24" s="65" t="s">
        <v>71</v>
      </c>
      <c r="C24" s="66" t="s">
        <v>554</v>
      </c>
      <c r="D24" s="68">
        <v>181648</v>
      </c>
      <c r="E24" s="68">
        <v>36139</v>
      </c>
      <c r="F24" s="68">
        <f>D24+E24</f>
        <v>217787</v>
      </c>
      <c r="G24" s="213"/>
      <c r="H24" s="68">
        <v>177931</v>
      </c>
      <c r="I24" s="68">
        <v>45970</v>
      </c>
      <c r="J24" s="68">
        <f>H24+I24</f>
        <v>223901</v>
      </c>
      <c r="K24" s="214"/>
      <c r="L24" s="208">
        <f>J24/F24*100</f>
        <v>102.80733009775606</v>
      </c>
      <c r="N24" s="45"/>
      <c r="O24" s="45"/>
      <c r="P24" s="54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B2:L26"/>
  <sheetViews>
    <sheetView workbookViewId="0">
      <selection activeCell="C18" sqref="C18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30" t="s">
        <v>194</v>
      </c>
    </row>
    <row r="4" spans="2:12" ht="24.95" customHeight="1" thickTop="1" x14ac:dyDescent="0.25">
      <c r="B4" s="417" t="s">
        <v>557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2:12" ht="14.45" customHeight="1" x14ac:dyDescent="0.25">
      <c r="B5" s="393" t="s">
        <v>168</v>
      </c>
      <c r="C5" s="398" t="s">
        <v>186</v>
      </c>
      <c r="D5" s="393" t="s">
        <v>134</v>
      </c>
      <c r="E5" s="393"/>
      <c r="F5" s="393"/>
      <c r="G5" s="393"/>
      <c r="H5" s="393" t="s">
        <v>160</v>
      </c>
      <c r="I5" s="393"/>
      <c r="J5" s="393"/>
      <c r="K5" s="393"/>
      <c r="L5" s="191" t="s">
        <v>195</v>
      </c>
    </row>
    <row r="6" spans="2:12" ht="15" customHeight="1" x14ac:dyDescent="0.25">
      <c r="B6" s="393"/>
      <c r="C6" s="398"/>
      <c r="D6" s="393" t="s">
        <v>555</v>
      </c>
      <c r="E6" s="393" t="s">
        <v>556</v>
      </c>
      <c r="F6" s="393" t="s">
        <v>193</v>
      </c>
      <c r="G6" s="393" t="s">
        <v>6</v>
      </c>
      <c r="H6" s="393" t="s">
        <v>555</v>
      </c>
      <c r="I6" s="393" t="s">
        <v>556</v>
      </c>
      <c r="J6" s="393" t="s">
        <v>193</v>
      </c>
      <c r="K6" s="393" t="s">
        <v>6</v>
      </c>
      <c r="L6" s="398" t="s">
        <v>106</v>
      </c>
    </row>
    <row r="7" spans="2:12" ht="15.75" customHeight="1" x14ac:dyDescent="0.25">
      <c r="B7" s="393"/>
      <c r="C7" s="398"/>
      <c r="D7" s="393"/>
      <c r="E7" s="393"/>
      <c r="F7" s="393"/>
      <c r="G7" s="393"/>
      <c r="H7" s="393"/>
      <c r="I7" s="393"/>
      <c r="J7" s="393"/>
      <c r="K7" s="393"/>
      <c r="L7" s="398"/>
    </row>
    <row r="8" spans="2:12" s="29" customFormat="1" x14ac:dyDescent="0.25">
      <c r="B8" s="61">
        <v>1</v>
      </c>
      <c r="C8" s="118">
        <v>2</v>
      </c>
      <c r="D8" s="118">
        <v>3</v>
      </c>
      <c r="E8" s="118">
        <v>4</v>
      </c>
      <c r="F8" s="118" t="s">
        <v>86</v>
      </c>
      <c r="G8" s="118">
        <v>6</v>
      </c>
      <c r="H8" s="118">
        <v>7</v>
      </c>
      <c r="I8" s="118">
        <v>8</v>
      </c>
      <c r="J8" s="118" t="s">
        <v>83</v>
      </c>
      <c r="K8" s="118">
        <v>10</v>
      </c>
      <c r="L8" s="118">
        <v>11</v>
      </c>
    </row>
    <row r="9" spans="2:12" ht="15.75" x14ac:dyDescent="0.25">
      <c r="B9" s="65" t="s">
        <v>59</v>
      </c>
      <c r="C9" s="364" t="s">
        <v>558</v>
      </c>
      <c r="D9" s="224">
        <v>48098</v>
      </c>
      <c r="E9" s="224">
        <v>0</v>
      </c>
      <c r="F9" s="224">
        <f t="shared" ref="F9:F15" si="0">D9+E9</f>
        <v>48098</v>
      </c>
      <c r="G9" s="225">
        <f>F9/F16*100</f>
        <v>13.62082685538385</v>
      </c>
      <c r="H9" s="217">
        <v>48098</v>
      </c>
      <c r="I9" s="219">
        <v>0</v>
      </c>
      <c r="J9" s="217">
        <f t="shared" ref="J9:J15" si="1">H9+I9</f>
        <v>48098</v>
      </c>
      <c r="K9" s="225">
        <f>J9/J16*100</f>
        <v>12.906532425992316</v>
      </c>
      <c r="L9" s="226">
        <f>J9/F9*100</f>
        <v>100</v>
      </c>
    </row>
    <row r="10" spans="2:12" ht="18.75" customHeight="1" x14ac:dyDescent="0.25">
      <c r="B10" s="65" t="s">
        <v>60</v>
      </c>
      <c r="C10" s="364" t="s">
        <v>559</v>
      </c>
      <c r="D10" s="224">
        <v>3696</v>
      </c>
      <c r="E10" s="224">
        <v>34177</v>
      </c>
      <c r="F10" s="224">
        <f t="shared" si="0"/>
        <v>37873</v>
      </c>
      <c r="G10" s="225">
        <f>F10/F16*100</f>
        <v>10.725218834337239</v>
      </c>
      <c r="H10" s="217">
        <v>3696</v>
      </c>
      <c r="I10" s="217">
        <v>44177</v>
      </c>
      <c r="J10" s="217">
        <f t="shared" si="1"/>
        <v>47873</v>
      </c>
      <c r="K10" s="225">
        <f>J10/J16*100</f>
        <v>12.846156323122168</v>
      </c>
      <c r="L10" s="226">
        <f>J10/F10*100</f>
        <v>126.40403453647717</v>
      </c>
    </row>
    <row r="11" spans="2:12" ht="29.25" customHeight="1" x14ac:dyDescent="0.25">
      <c r="B11" s="65" t="s">
        <v>61</v>
      </c>
      <c r="C11" s="365" t="s">
        <v>560</v>
      </c>
      <c r="D11" s="224">
        <v>242416</v>
      </c>
      <c r="E11" s="217">
        <v>0</v>
      </c>
      <c r="F11" s="217">
        <f t="shared" si="0"/>
        <v>242416</v>
      </c>
      <c r="G11" s="225">
        <f>F11/F16*100</f>
        <v>68.649556384355506</v>
      </c>
      <c r="H11" s="217">
        <v>260661</v>
      </c>
      <c r="I11" s="219">
        <v>0</v>
      </c>
      <c r="J11" s="217">
        <f t="shared" si="1"/>
        <v>260661</v>
      </c>
      <c r="K11" s="225">
        <f>J11/J16*100</f>
        <v>69.945312667711406</v>
      </c>
      <c r="L11" s="226">
        <f>J11/F11*100</f>
        <v>107.52631839482542</v>
      </c>
    </row>
    <row r="12" spans="2:12" ht="15.75" x14ac:dyDescent="0.25">
      <c r="B12" s="65" t="s">
        <v>62</v>
      </c>
      <c r="C12" s="364" t="s">
        <v>561</v>
      </c>
      <c r="D12" s="224">
        <v>0</v>
      </c>
      <c r="E12" s="224">
        <v>0</v>
      </c>
      <c r="F12" s="224">
        <f t="shared" si="0"/>
        <v>0</v>
      </c>
      <c r="G12" s="225">
        <f>F12/F16*100</f>
        <v>0</v>
      </c>
      <c r="H12" s="219">
        <v>0</v>
      </c>
      <c r="I12" s="219">
        <v>0</v>
      </c>
      <c r="J12" s="217">
        <f t="shared" si="1"/>
        <v>0</v>
      </c>
      <c r="K12" s="225">
        <f>J12/J16*100</f>
        <v>0</v>
      </c>
      <c r="L12" s="226" t="s">
        <v>23</v>
      </c>
    </row>
    <row r="13" spans="2:12" ht="15.75" x14ac:dyDescent="0.25">
      <c r="B13" s="65" t="s">
        <v>63</v>
      </c>
      <c r="C13" s="364" t="s">
        <v>562</v>
      </c>
      <c r="D13" s="224">
        <v>0</v>
      </c>
      <c r="E13" s="224">
        <v>10191</v>
      </c>
      <c r="F13" s="224">
        <f t="shared" si="0"/>
        <v>10191</v>
      </c>
      <c r="G13" s="225">
        <f>F13/F16*100</f>
        <v>2.8859795933971641</v>
      </c>
      <c r="H13" s="219">
        <v>0</v>
      </c>
      <c r="I13" s="217">
        <v>233</v>
      </c>
      <c r="J13" s="217">
        <f t="shared" si="1"/>
        <v>233</v>
      </c>
      <c r="K13" s="225">
        <f>J13/J16*100</f>
        <v>6.2522808749973166E-2</v>
      </c>
      <c r="L13" s="226">
        <f>J13/F13*100</f>
        <v>2.2863310764399962</v>
      </c>
    </row>
    <row r="14" spans="2:12" ht="15.75" x14ac:dyDescent="0.25">
      <c r="B14" s="65" t="s">
        <v>64</v>
      </c>
      <c r="C14" s="364" t="s">
        <v>563</v>
      </c>
      <c r="D14" s="224">
        <v>0</v>
      </c>
      <c r="E14" s="224">
        <v>5569</v>
      </c>
      <c r="F14" s="224">
        <f t="shared" si="0"/>
        <v>5569</v>
      </c>
      <c r="G14" s="225">
        <f>F14/F16*100</f>
        <v>1.5770798111695423</v>
      </c>
      <c r="H14" s="219">
        <v>0</v>
      </c>
      <c r="I14" s="217">
        <v>6586</v>
      </c>
      <c r="J14" s="217">
        <f t="shared" si="1"/>
        <v>6586</v>
      </c>
      <c r="K14" s="225">
        <f>J14/J16*100</f>
        <v>1.767275615567911</v>
      </c>
      <c r="L14" s="226">
        <f>J14/F14*100</f>
        <v>118.26180642844318</v>
      </c>
    </row>
    <row r="15" spans="2:12" ht="15.75" x14ac:dyDescent="0.25">
      <c r="B15" s="65" t="s">
        <v>65</v>
      </c>
      <c r="C15" s="364" t="s">
        <v>564</v>
      </c>
      <c r="D15" s="224">
        <v>965</v>
      </c>
      <c r="E15" s="224">
        <v>8009</v>
      </c>
      <c r="F15" s="224">
        <f t="shared" si="0"/>
        <v>8974</v>
      </c>
      <c r="G15" s="225">
        <f>F15/F16*100</f>
        <v>2.5413385213567024</v>
      </c>
      <c r="H15" s="217">
        <v>904</v>
      </c>
      <c r="I15" s="217">
        <v>8309</v>
      </c>
      <c r="J15" s="217">
        <f t="shared" si="1"/>
        <v>9213</v>
      </c>
      <c r="K15" s="225">
        <f>J15/J16*100</f>
        <v>2.4722001588562352</v>
      </c>
      <c r="L15" s="226">
        <f>J15/F15*100</f>
        <v>102.66324938711836</v>
      </c>
    </row>
    <row r="16" spans="2:12" ht="15.75" x14ac:dyDescent="0.25">
      <c r="B16" s="398" t="s">
        <v>565</v>
      </c>
      <c r="C16" s="398"/>
      <c r="D16" s="177">
        <f t="shared" ref="D16:K16" si="2">SUM(D9:D15)</f>
        <v>295175</v>
      </c>
      <c r="E16" s="177">
        <f t="shared" si="2"/>
        <v>57946</v>
      </c>
      <c r="F16" s="177">
        <f t="shared" si="2"/>
        <v>353121</v>
      </c>
      <c r="G16" s="227">
        <f t="shared" si="2"/>
        <v>100.00000000000001</v>
      </c>
      <c r="H16" s="177">
        <f t="shared" si="2"/>
        <v>313359</v>
      </c>
      <c r="I16" s="228">
        <f t="shared" si="2"/>
        <v>59305</v>
      </c>
      <c r="J16" s="228">
        <f t="shared" si="2"/>
        <v>372664</v>
      </c>
      <c r="K16" s="227">
        <f t="shared" si="2"/>
        <v>100.00000000000001</v>
      </c>
      <c r="L16" s="212">
        <f>J16/F16*100</f>
        <v>105.53436357509183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L12"/>
  <sheetViews>
    <sheetView workbookViewId="0">
      <selection activeCell="C18" sqref="C18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21"/>
      <c r="C3" s="188"/>
      <c r="D3" s="188"/>
      <c r="E3" s="188"/>
      <c r="F3" s="188"/>
      <c r="G3" s="188"/>
      <c r="H3" s="188"/>
      <c r="I3" s="188"/>
      <c r="J3" s="188"/>
      <c r="K3" s="188"/>
      <c r="L3" s="222" t="s">
        <v>194</v>
      </c>
    </row>
    <row r="4" spans="2:12" ht="24.95" customHeight="1" thickTop="1" x14ac:dyDescent="0.25">
      <c r="B4" s="431" t="s">
        <v>568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2:12" ht="15.75" x14ac:dyDescent="0.25">
      <c r="B5" s="400" t="s">
        <v>168</v>
      </c>
      <c r="C5" s="408" t="s">
        <v>186</v>
      </c>
      <c r="D5" s="408" t="s">
        <v>134</v>
      </c>
      <c r="E5" s="408"/>
      <c r="F5" s="408"/>
      <c r="G5" s="408"/>
      <c r="H5" s="408" t="s">
        <v>160</v>
      </c>
      <c r="I5" s="408"/>
      <c r="J5" s="408"/>
      <c r="K5" s="408"/>
      <c r="L5" s="97" t="s">
        <v>195</v>
      </c>
    </row>
    <row r="6" spans="2:12" ht="15.75" x14ac:dyDescent="0.25">
      <c r="B6" s="400"/>
      <c r="C6" s="408"/>
      <c r="D6" s="280" t="s">
        <v>566</v>
      </c>
      <c r="E6" s="280" t="s">
        <v>567</v>
      </c>
      <c r="F6" s="280" t="s">
        <v>193</v>
      </c>
      <c r="G6" s="280" t="s">
        <v>6</v>
      </c>
      <c r="H6" s="280" t="s">
        <v>566</v>
      </c>
      <c r="I6" s="280" t="s">
        <v>567</v>
      </c>
      <c r="J6" s="280" t="s">
        <v>193</v>
      </c>
      <c r="K6" s="280" t="s">
        <v>6</v>
      </c>
      <c r="L6" s="97" t="s">
        <v>106</v>
      </c>
    </row>
    <row r="7" spans="2:12" x14ac:dyDescent="0.25">
      <c r="B7" s="99">
        <v>1</v>
      </c>
      <c r="C7" s="141">
        <v>2</v>
      </c>
      <c r="D7" s="141">
        <v>3</v>
      </c>
      <c r="E7" s="141">
        <v>4</v>
      </c>
      <c r="F7" s="141" t="s">
        <v>82</v>
      </c>
      <c r="G7" s="141">
        <v>6</v>
      </c>
      <c r="H7" s="141">
        <v>7</v>
      </c>
      <c r="I7" s="141">
        <v>8</v>
      </c>
      <c r="J7" s="141" t="s">
        <v>83</v>
      </c>
      <c r="K7" s="141">
        <v>10</v>
      </c>
      <c r="L7" s="141">
        <v>11</v>
      </c>
    </row>
    <row r="8" spans="2:12" ht="15.75" x14ac:dyDescent="0.25">
      <c r="B8" s="114" t="s">
        <v>59</v>
      </c>
      <c r="C8" s="355" t="s">
        <v>569</v>
      </c>
      <c r="D8" s="119">
        <v>12292</v>
      </c>
      <c r="E8" s="119">
        <v>7856</v>
      </c>
      <c r="F8" s="119">
        <f>D8+E8</f>
        <v>20148</v>
      </c>
      <c r="G8" s="216">
        <f>F8/F11*100</f>
        <v>5.956276883508492</v>
      </c>
      <c r="H8" s="217">
        <v>12738</v>
      </c>
      <c r="I8" s="119">
        <v>4200</v>
      </c>
      <c r="J8" s="160">
        <f>H8+I8</f>
        <v>16938</v>
      </c>
      <c r="K8" s="216">
        <f>J8/J$11*100</f>
        <v>4.8230302685156188</v>
      </c>
      <c r="L8" s="218">
        <f>J8/F8*100</f>
        <v>84.067897558070285</v>
      </c>
    </row>
    <row r="9" spans="2:12" ht="15.75" x14ac:dyDescent="0.25">
      <c r="B9" s="114" t="s">
        <v>60</v>
      </c>
      <c r="C9" s="355" t="s">
        <v>570</v>
      </c>
      <c r="D9" s="119">
        <v>215159</v>
      </c>
      <c r="E9" s="119">
        <v>100616</v>
      </c>
      <c r="F9" s="119">
        <f>D9+E9</f>
        <v>315775</v>
      </c>
      <c r="G9" s="216">
        <f>F9/F11*100</f>
        <v>93.351366532156746</v>
      </c>
      <c r="H9" s="217">
        <v>217551</v>
      </c>
      <c r="I9" s="119">
        <v>114321</v>
      </c>
      <c r="J9" s="160">
        <f t="shared" ref="J9:J10" si="0">H9+I9</f>
        <v>331872</v>
      </c>
      <c r="K9" s="216">
        <f t="shared" ref="K9:K10" si="1">J9/J$11*100</f>
        <v>94.499273897320535</v>
      </c>
      <c r="L9" s="218">
        <f t="shared" ref="L9:L10" si="2">J9/F9*100</f>
        <v>105.0976169741113</v>
      </c>
    </row>
    <row r="10" spans="2:12" ht="15.75" x14ac:dyDescent="0.25">
      <c r="B10" s="114" t="s">
        <v>61</v>
      </c>
      <c r="C10" s="378" t="s">
        <v>571</v>
      </c>
      <c r="D10" s="119">
        <v>1212</v>
      </c>
      <c r="E10" s="119">
        <v>1130</v>
      </c>
      <c r="F10" s="119">
        <f>D10+E10</f>
        <v>2342</v>
      </c>
      <c r="G10" s="216">
        <f>F10/F11*100</f>
        <v>0.6923565843347671</v>
      </c>
      <c r="H10" s="217">
        <v>1204</v>
      </c>
      <c r="I10" s="119">
        <v>1176</v>
      </c>
      <c r="J10" s="160">
        <f t="shared" si="0"/>
        <v>2380</v>
      </c>
      <c r="K10" s="216">
        <f t="shared" si="1"/>
        <v>0.67769583416384294</v>
      </c>
      <c r="L10" s="218">
        <f t="shared" si="2"/>
        <v>101.62254483347566</v>
      </c>
    </row>
    <row r="11" spans="2:12" ht="15.75" x14ac:dyDescent="0.25">
      <c r="B11" s="408" t="s">
        <v>193</v>
      </c>
      <c r="C11" s="408"/>
      <c r="D11" s="120">
        <f t="shared" ref="D11:K11" si="3">SUM(D8:D10)</f>
        <v>228663</v>
      </c>
      <c r="E11" s="120">
        <f t="shared" si="3"/>
        <v>109602</v>
      </c>
      <c r="F11" s="120">
        <f t="shared" si="3"/>
        <v>338265</v>
      </c>
      <c r="G11" s="220">
        <f t="shared" si="3"/>
        <v>100</v>
      </c>
      <c r="H11" s="143">
        <f t="shared" si="3"/>
        <v>231493</v>
      </c>
      <c r="I11" s="120">
        <f t="shared" si="3"/>
        <v>119697</v>
      </c>
      <c r="J11" s="120">
        <f t="shared" si="3"/>
        <v>351190</v>
      </c>
      <c r="K11" s="220">
        <f t="shared" si="3"/>
        <v>100</v>
      </c>
      <c r="L11" s="220">
        <f>J11/F11*100</f>
        <v>103.82096876709087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J10"/>
  <sheetViews>
    <sheetView workbookViewId="0">
      <selection activeCell="C14" sqref="C14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39"/>
      <c r="D3" s="139"/>
      <c r="E3" s="139"/>
      <c r="F3" s="139"/>
      <c r="G3" s="139"/>
      <c r="H3" s="139"/>
      <c r="I3" s="139"/>
      <c r="J3" s="231" t="s">
        <v>194</v>
      </c>
    </row>
    <row r="4" spans="2:10" ht="24.95" customHeight="1" thickTop="1" x14ac:dyDescent="0.25">
      <c r="B4" s="427" t="s">
        <v>572</v>
      </c>
      <c r="C4" s="427"/>
      <c r="D4" s="427"/>
      <c r="E4" s="427"/>
      <c r="F4" s="427"/>
      <c r="G4" s="427"/>
      <c r="H4" s="427"/>
      <c r="I4" s="427"/>
      <c r="J4" s="427"/>
    </row>
    <row r="5" spans="2:10" ht="15.75" x14ac:dyDescent="0.25">
      <c r="B5" s="393" t="s">
        <v>168</v>
      </c>
      <c r="C5" s="393" t="s">
        <v>186</v>
      </c>
      <c r="D5" s="393" t="s">
        <v>134</v>
      </c>
      <c r="E5" s="393"/>
      <c r="F5" s="393"/>
      <c r="G5" s="393" t="s">
        <v>160</v>
      </c>
      <c r="H5" s="393"/>
      <c r="I5" s="393"/>
      <c r="J5" s="191" t="s">
        <v>195</v>
      </c>
    </row>
    <row r="6" spans="2:10" ht="15.75" x14ac:dyDescent="0.25">
      <c r="B6" s="393"/>
      <c r="C6" s="393"/>
      <c r="D6" s="63" t="s">
        <v>566</v>
      </c>
      <c r="E6" s="63" t="s">
        <v>567</v>
      </c>
      <c r="F6" s="63" t="s">
        <v>193</v>
      </c>
      <c r="G6" s="63" t="s">
        <v>566</v>
      </c>
      <c r="H6" s="63" t="s">
        <v>567</v>
      </c>
      <c r="I6" s="63" t="s">
        <v>193</v>
      </c>
      <c r="J6" s="191" t="s">
        <v>104</v>
      </c>
    </row>
    <row r="7" spans="2:10" ht="12" customHeight="1" x14ac:dyDescent="0.25">
      <c r="B7" s="118">
        <v>1</v>
      </c>
      <c r="C7" s="118">
        <v>2</v>
      </c>
      <c r="D7" s="118">
        <v>3</v>
      </c>
      <c r="E7" s="118">
        <v>4</v>
      </c>
      <c r="F7" s="118" t="s">
        <v>82</v>
      </c>
      <c r="G7" s="118">
        <v>6</v>
      </c>
      <c r="H7" s="118">
        <v>7</v>
      </c>
      <c r="I7" s="118" t="s">
        <v>87</v>
      </c>
      <c r="J7" s="118">
        <v>9</v>
      </c>
    </row>
    <row r="8" spans="2:10" ht="15.75" x14ac:dyDescent="0.25">
      <c r="B8" s="100" t="s">
        <v>59</v>
      </c>
      <c r="C8" s="355" t="s">
        <v>573</v>
      </c>
      <c r="D8" s="217">
        <v>440182</v>
      </c>
      <c r="E8" s="217">
        <v>165440</v>
      </c>
      <c r="F8" s="217">
        <f>D8+E8</f>
        <v>605622</v>
      </c>
      <c r="G8" s="217">
        <v>464152</v>
      </c>
      <c r="H8" s="217">
        <v>171993</v>
      </c>
      <c r="I8" s="217">
        <f>G8+H8</f>
        <v>636145</v>
      </c>
      <c r="J8" s="226">
        <f>I8/F8*100</f>
        <v>105.03994240631947</v>
      </c>
    </row>
    <row r="9" spans="2:10" ht="15.75" x14ac:dyDescent="0.25">
      <c r="B9" s="100" t="s">
        <v>60</v>
      </c>
      <c r="C9" s="355" t="s">
        <v>574</v>
      </c>
      <c r="D9" s="217">
        <v>2954</v>
      </c>
      <c r="E9" s="217">
        <v>4213</v>
      </c>
      <c r="F9" s="217">
        <f>D9+E9</f>
        <v>7167</v>
      </c>
      <c r="G9" s="217">
        <v>3340</v>
      </c>
      <c r="H9" s="217">
        <v>3395</v>
      </c>
      <c r="I9" s="217">
        <f>G9+H9</f>
        <v>6735</v>
      </c>
      <c r="J9" s="226">
        <f>I9/F9*100</f>
        <v>93.972373377982422</v>
      </c>
    </row>
    <row r="10" spans="2:10" ht="15.75" x14ac:dyDescent="0.25">
      <c r="B10" s="398" t="s">
        <v>575</v>
      </c>
      <c r="C10" s="398"/>
      <c r="D10" s="228">
        <f t="shared" ref="D10:I10" si="0">D8-D9</f>
        <v>437228</v>
      </c>
      <c r="E10" s="228">
        <f t="shared" si="0"/>
        <v>161227</v>
      </c>
      <c r="F10" s="228">
        <f>F8-F9</f>
        <v>598455</v>
      </c>
      <c r="G10" s="228">
        <f t="shared" si="0"/>
        <v>460812</v>
      </c>
      <c r="H10" s="228">
        <f t="shared" si="0"/>
        <v>168598</v>
      </c>
      <c r="I10" s="228">
        <f t="shared" si="0"/>
        <v>629410</v>
      </c>
      <c r="J10" s="212">
        <f>I10/F10*100</f>
        <v>105.17248581764711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3:H23"/>
  <sheetViews>
    <sheetView topLeftCell="A4" workbookViewId="0">
      <selection activeCell="C25" sqref="C25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36"/>
      <c r="C3" s="236"/>
      <c r="D3" s="236"/>
      <c r="E3" s="236"/>
      <c r="F3" s="236"/>
      <c r="G3" s="236"/>
      <c r="H3" s="230" t="s">
        <v>194</v>
      </c>
    </row>
    <row r="4" spans="2:8" ht="24.95" customHeight="1" thickTop="1" x14ac:dyDescent="0.25">
      <c r="B4" s="427" t="s">
        <v>576</v>
      </c>
      <c r="C4" s="427"/>
      <c r="D4" s="427"/>
      <c r="E4" s="427"/>
      <c r="F4" s="427"/>
      <c r="G4" s="427"/>
      <c r="H4" s="427"/>
    </row>
    <row r="5" spans="2:8" ht="15.75" customHeight="1" x14ac:dyDescent="0.25">
      <c r="B5" s="393" t="s">
        <v>168</v>
      </c>
      <c r="C5" s="393" t="s">
        <v>577</v>
      </c>
      <c r="D5" s="411" t="s">
        <v>578</v>
      </c>
      <c r="E5" s="353" t="s">
        <v>579</v>
      </c>
      <c r="F5" s="353" t="s">
        <v>580</v>
      </c>
      <c r="G5" s="393" t="s">
        <v>193</v>
      </c>
      <c r="H5" s="393" t="s">
        <v>6</v>
      </c>
    </row>
    <row r="6" spans="2:8" x14ac:dyDescent="0.25">
      <c r="B6" s="393"/>
      <c r="C6" s="393"/>
      <c r="D6" s="411"/>
      <c r="E6" s="353" t="s">
        <v>581</v>
      </c>
      <c r="F6" s="353" t="s">
        <v>582</v>
      </c>
      <c r="G6" s="393"/>
      <c r="H6" s="393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88</v>
      </c>
      <c r="H7" s="61">
        <v>7</v>
      </c>
    </row>
    <row r="8" spans="2:8" x14ac:dyDescent="0.25">
      <c r="B8" s="234" t="s">
        <v>59</v>
      </c>
      <c r="C8" s="432" t="s">
        <v>583</v>
      </c>
      <c r="D8" s="432"/>
      <c r="E8" s="232"/>
      <c r="F8" s="223"/>
      <c r="G8" s="66"/>
      <c r="H8" s="65"/>
    </row>
    <row r="9" spans="2:8" x14ac:dyDescent="0.25">
      <c r="B9" s="100" t="s">
        <v>53</v>
      </c>
      <c r="C9" s="355" t="s">
        <v>584</v>
      </c>
      <c r="D9" s="219">
        <v>432</v>
      </c>
      <c r="E9" s="217">
        <v>10080</v>
      </c>
      <c r="F9" s="219">
        <v>73</v>
      </c>
      <c r="G9" s="217">
        <f>D9+E9+F9</f>
        <v>10585</v>
      </c>
      <c r="H9" s="210">
        <f>G9/G$14*100</f>
        <v>56.017146486028793</v>
      </c>
    </row>
    <row r="10" spans="2:8" x14ac:dyDescent="0.25">
      <c r="B10" s="100" t="s">
        <v>54</v>
      </c>
      <c r="C10" s="355" t="s">
        <v>585</v>
      </c>
      <c r="D10" s="219">
        <v>170</v>
      </c>
      <c r="E10" s="217">
        <v>3339</v>
      </c>
      <c r="F10" s="219">
        <v>10</v>
      </c>
      <c r="G10" s="217">
        <f>D10+E10+F10</f>
        <v>3519</v>
      </c>
      <c r="H10" s="210">
        <f t="shared" ref="H10:H13" si="0">G10/G$14*100</f>
        <v>18.622988992379337</v>
      </c>
    </row>
    <row r="11" spans="2:8" x14ac:dyDescent="0.25">
      <c r="B11" s="100" t="s">
        <v>55</v>
      </c>
      <c r="C11" s="355" t="s">
        <v>586</v>
      </c>
      <c r="D11" s="219">
        <v>38</v>
      </c>
      <c r="E11" s="217">
        <v>1376</v>
      </c>
      <c r="F11" s="219">
        <v>0</v>
      </c>
      <c r="G11" s="217">
        <f>D11+E11+F11</f>
        <v>1414</v>
      </c>
      <c r="H11" s="210">
        <f t="shared" si="0"/>
        <v>7.4830651989839128</v>
      </c>
    </row>
    <row r="12" spans="2:8" x14ac:dyDescent="0.25">
      <c r="B12" s="100" t="s">
        <v>56</v>
      </c>
      <c r="C12" s="355" t="s">
        <v>587</v>
      </c>
      <c r="D12" s="219">
        <v>86</v>
      </c>
      <c r="E12" s="217">
        <v>3123</v>
      </c>
      <c r="F12" s="219">
        <v>14</v>
      </c>
      <c r="G12" s="217">
        <f>D12+E12+F12</f>
        <v>3223</v>
      </c>
      <c r="H12" s="210">
        <f t="shared" si="0"/>
        <v>17.056519898391194</v>
      </c>
    </row>
    <row r="13" spans="2:8" x14ac:dyDescent="0.25">
      <c r="B13" s="100" t="s">
        <v>57</v>
      </c>
      <c r="C13" s="355" t="s">
        <v>283</v>
      </c>
      <c r="D13" s="219">
        <v>73</v>
      </c>
      <c r="E13" s="219">
        <v>81</v>
      </c>
      <c r="F13" s="219">
        <v>1</v>
      </c>
      <c r="G13" s="217">
        <f>D13+E13+F13</f>
        <v>155</v>
      </c>
      <c r="H13" s="210">
        <f t="shared" si="0"/>
        <v>0.82027942421676547</v>
      </c>
    </row>
    <row r="14" spans="2:8" x14ac:dyDescent="0.25">
      <c r="B14" s="398" t="s">
        <v>588</v>
      </c>
      <c r="C14" s="398"/>
      <c r="D14" s="228">
        <f>SUM(D9:D13)</f>
        <v>799</v>
      </c>
      <c r="E14" s="228">
        <f>SUM(E9:E13)</f>
        <v>17999</v>
      </c>
      <c r="F14" s="228">
        <f>SUM(F9:F13)</f>
        <v>98</v>
      </c>
      <c r="G14" s="228">
        <f>SUM(G9:G13)</f>
        <v>18896</v>
      </c>
      <c r="H14" s="212">
        <f>SUM(H9:H13)</f>
        <v>99.999999999999986</v>
      </c>
    </row>
    <row r="15" spans="2:8" x14ac:dyDescent="0.25">
      <c r="B15" s="234" t="s">
        <v>60</v>
      </c>
      <c r="C15" s="432" t="s">
        <v>282</v>
      </c>
      <c r="D15" s="432"/>
      <c r="E15" s="233"/>
      <c r="F15" s="233"/>
      <c r="G15" s="217"/>
      <c r="H15" s="235"/>
    </row>
    <row r="16" spans="2:8" x14ac:dyDescent="0.25">
      <c r="B16" s="100" t="s">
        <v>53</v>
      </c>
      <c r="C16" s="355" t="s">
        <v>584</v>
      </c>
      <c r="D16" s="217">
        <v>375</v>
      </c>
      <c r="E16" s="217">
        <v>24172</v>
      </c>
      <c r="F16" s="219">
        <v>136</v>
      </c>
      <c r="G16" s="217">
        <f t="shared" ref="G16:G21" si="1">D16+E16+F16</f>
        <v>24683</v>
      </c>
      <c r="H16" s="210">
        <f>G16/G22*100</f>
        <v>4.0204123516553683</v>
      </c>
    </row>
    <row r="17" spans="2:8" x14ac:dyDescent="0.25">
      <c r="B17" s="100" t="s">
        <v>54</v>
      </c>
      <c r="C17" s="355" t="s">
        <v>585</v>
      </c>
      <c r="D17" s="219">
        <v>196</v>
      </c>
      <c r="E17" s="217">
        <v>4714</v>
      </c>
      <c r="F17" s="219">
        <v>30</v>
      </c>
      <c r="G17" s="217">
        <f t="shared" si="1"/>
        <v>4940</v>
      </c>
      <c r="H17" s="210">
        <f>G17/G22*100</f>
        <v>0.8046362685726014</v>
      </c>
    </row>
    <row r="18" spans="2:8" x14ac:dyDescent="0.25">
      <c r="B18" s="100" t="s">
        <v>55</v>
      </c>
      <c r="C18" s="355" t="s">
        <v>586</v>
      </c>
      <c r="D18" s="217">
        <v>5950</v>
      </c>
      <c r="E18" s="217">
        <v>179861</v>
      </c>
      <c r="F18" s="219">
        <v>471</v>
      </c>
      <c r="G18" s="217">
        <f t="shared" si="1"/>
        <v>186282</v>
      </c>
      <c r="H18" s="210">
        <f>G18/G22*100</f>
        <v>30.341954125959781</v>
      </c>
    </row>
    <row r="19" spans="2:8" x14ac:dyDescent="0.25">
      <c r="B19" s="100" t="s">
        <v>56</v>
      </c>
      <c r="C19" s="355" t="s">
        <v>587</v>
      </c>
      <c r="D19" s="219">
        <v>75</v>
      </c>
      <c r="E19" s="217">
        <v>3195</v>
      </c>
      <c r="F19" s="219">
        <v>18</v>
      </c>
      <c r="G19" s="217">
        <f t="shared" si="1"/>
        <v>3288</v>
      </c>
      <c r="H19" s="210">
        <f>G19/G22*100</f>
        <v>0.53555547592443586</v>
      </c>
    </row>
    <row r="20" spans="2:8" x14ac:dyDescent="0.25">
      <c r="B20" s="100" t="s">
        <v>57</v>
      </c>
      <c r="C20" s="223" t="s">
        <v>589</v>
      </c>
      <c r="D20" s="217">
        <v>3099</v>
      </c>
      <c r="E20" s="217">
        <v>190763</v>
      </c>
      <c r="F20" s="219">
        <v>388</v>
      </c>
      <c r="G20" s="217">
        <f t="shared" si="1"/>
        <v>194250</v>
      </c>
      <c r="H20" s="210">
        <f>G20/G22*100</f>
        <v>31.639796593163521</v>
      </c>
    </row>
    <row r="21" spans="2:8" x14ac:dyDescent="0.25">
      <c r="B21" s="100" t="s">
        <v>58</v>
      </c>
      <c r="C21" s="223" t="s">
        <v>283</v>
      </c>
      <c r="D21" s="217">
        <v>14260</v>
      </c>
      <c r="E21" s="217">
        <v>185479</v>
      </c>
      <c r="F21" s="217">
        <v>760</v>
      </c>
      <c r="G21" s="217">
        <f t="shared" si="1"/>
        <v>200499</v>
      </c>
      <c r="H21" s="210">
        <f>G21/G22*100</f>
        <v>32.657645184724288</v>
      </c>
    </row>
    <row r="22" spans="2:8" x14ac:dyDescent="0.25">
      <c r="B22" s="398" t="s">
        <v>590</v>
      </c>
      <c r="C22" s="398"/>
      <c r="D22" s="228">
        <f>SUM(D16:D21)</f>
        <v>23955</v>
      </c>
      <c r="E22" s="228">
        <f>SUM(E16:E21)</f>
        <v>588184</v>
      </c>
      <c r="F22" s="228">
        <f>SUM(F16:F21)</f>
        <v>1803</v>
      </c>
      <c r="G22" s="228">
        <f>SUM(G16:G21)</f>
        <v>613942</v>
      </c>
      <c r="H22" s="212">
        <f>SUM(H16:H21)</f>
        <v>99.999999999999986</v>
      </c>
    </row>
    <row r="23" spans="2:8" x14ac:dyDescent="0.25">
      <c r="B23" s="398" t="s">
        <v>591</v>
      </c>
      <c r="C23" s="398"/>
      <c r="D23" s="228">
        <f>D14+D22</f>
        <v>24754</v>
      </c>
      <c r="E23" s="228">
        <f>E14+E22</f>
        <v>606183</v>
      </c>
      <c r="F23" s="228">
        <f>F14+F22</f>
        <v>1901</v>
      </c>
      <c r="G23" s="228">
        <f>G14+G22</f>
        <v>632838</v>
      </c>
      <c r="H23" s="191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11"/>
  <sheetViews>
    <sheetView workbookViewId="0">
      <selection activeCell="D17" sqref="D17"/>
    </sheetView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2"/>
    </row>
    <row r="3" spans="2:13" ht="16.5" thickBot="1" x14ac:dyDescent="0.3">
      <c r="C3" s="3" t="s">
        <v>1</v>
      </c>
      <c r="D3" s="4"/>
      <c r="E3" s="4"/>
      <c r="F3" s="4"/>
      <c r="G3" s="4"/>
      <c r="H3" s="4"/>
      <c r="I3" s="4"/>
      <c r="J3" s="4"/>
      <c r="K3" s="77" t="s">
        <v>194</v>
      </c>
    </row>
    <row r="4" spans="2:13" ht="24.95" customHeight="1" thickTop="1" x14ac:dyDescent="0.25">
      <c r="B4" s="397" t="s">
        <v>202</v>
      </c>
      <c r="C4" s="397"/>
      <c r="D4" s="397"/>
      <c r="E4" s="397"/>
      <c r="F4" s="397"/>
      <c r="G4" s="397"/>
      <c r="H4" s="397"/>
      <c r="I4" s="397"/>
      <c r="J4" s="397"/>
      <c r="K4" s="397"/>
    </row>
    <row r="5" spans="2:13" ht="15.75" x14ac:dyDescent="0.25">
      <c r="B5" s="393" t="s">
        <v>168</v>
      </c>
      <c r="C5" s="393" t="s">
        <v>206</v>
      </c>
      <c r="D5" s="393" t="s">
        <v>124</v>
      </c>
      <c r="E5" s="393"/>
      <c r="F5" s="393" t="s">
        <v>131</v>
      </c>
      <c r="G5" s="393"/>
      <c r="H5" s="393" t="s">
        <v>152</v>
      </c>
      <c r="I5" s="393"/>
      <c r="J5" s="393" t="s">
        <v>195</v>
      </c>
      <c r="K5" s="393"/>
    </row>
    <row r="6" spans="2:13" ht="15.75" x14ac:dyDescent="0.25">
      <c r="B6" s="393"/>
      <c r="C6" s="393"/>
      <c r="D6" s="63" t="s">
        <v>198</v>
      </c>
      <c r="E6" s="63" t="s">
        <v>199</v>
      </c>
      <c r="F6" s="63" t="s">
        <v>198</v>
      </c>
      <c r="G6" s="63" t="s">
        <v>199</v>
      </c>
      <c r="H6" s="63" t="s">
        <v>198</v>
      </c>
      <c r="I6" s="63" t="s">
        <v>199</v>
      </c>
      <c r="J6" s="63" t="s">
        <v>95</v>
      </c>
      <c r="K6" s="63" t="s">
        <v>96</v>
      </c>
    </row>
    <row r="7" spans="2:13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3" ht="15.75" x14ac:dyDescent="0.25">
      <c r="B8" s="65" t="s">
        <v>59</v>
      </c>
      <c r="C8" s="347" t="s">
        <v>203</v>
      </c>
      <c r="D8" s="68">
        <v>66556</v>
      </c>
      <c r="E8" s="71">
        <f>D8/D11*100</f>
        <v>4.8129065382376446</v>
      </c>
      <c r="F8" s="68">
        <v>96556</v>
      </c>
      <c r="G8" s="71">
        <f>F8/F11*100</f>
        <v>6.1800230288359685</v>
      </c>
      <c r="H8" s="68">
        <v>96556</v>
      </c>
      <c r="I8" s="71">
        <f>H8/H11*100</f>
        <v>6.1019129935812249</v>
      </c>
      <c r="J8" s="74">
        <f>F8/D8*100</f>
        <v>145.07482420818559</v>
      </c>
      <c r="K8" s="74">
        <f>H8/F8*100</f>
        <v>100</v>
      </c>
    </row>
    <row r="9" spans="2:13" ht="15.75" x14ac:dyDescent="0.25">
      <c r="B9" s="65" t="s">
        <v>60</v>
      </c>
      <c r="C9" s="348" t="s">
        <v>204</v>
      </c>
      <c r="D9" s="68">
        <v>137373</v>
      </c>
      <c r="E9" s="71">
        <f>D9/D11*100</f>
        <v>9.9339414910349166</v>
      </c>
      <c r="F9" s="68">
        <v>363207</v>
      </c>
      <c r="G9" s="71">
        <f>F9/F11*100</f>
        <v>23.24689945973762</v>
      </c>
      <c r="H9" s="68">
        <v>363092</v>
      </c>
      <c r="I9" s="71">
        <f>H9/H11*100</f>
        <v>22.94581168094571</v>
      </c>
      <c r="J9" s="74">
        <f t="shared" ref="J9:J10" si="0">F9/D9*100</f>
        <v>264.39475006005546</v>
      </c>
      <c r="K9" s="74">
        <f t="shared" ref="K9:K10" si="1">H9/F9*100</f>
        <v>99.968337614638486</v>
      </c>
      <c r="M9" s="15"/>
    </row>
    <row r="10" spans="2:13" ht="15.75" x14ac:dyDescent="0.25">
      <c r="B10" s="65" t="s">
        <v>61</v>
      </c>
      <c r="C10" s="348" t="s">
        <v>205</v>
      </c>
      <c r="D10" s="68">
        <v>1178936</v>
      </c>
      <c r="E10" s="71">
        <f>D10/D11*100</f>
        <v>85.25315197072743</v>
      </c>
      <c r="F10" s="68">
        <v>1102626</v>
      </c>
      <c r="G10" s="71">
        <f>F10/F11*100</f>
        <v>70.573077511426405</v>
      </c>
      <c r="H10" s="68">
        <v>1122741</v>
      </c>
      <c r="I10" s="71">
        <f>H10/H11*100</f>
        <v>70.952275325473067</v>
      </c>
      <c r="J10" s="74">
        <f t="shared" si="0"/>
        <v>93.527214369567133</v>
      </c>
      <c r="K10" s="74">
        <f t="shared" si="1"/>
        <v>101.82428130662618</v>
      </c>
    </row>
    <row r="11" spans="2:13" ht="15.75" x14ac:dyDescent="0.25">
      <c r="B11" s="393" t="s">
        <v>193</v>
      </c>
      <c r="C11" s="393"/>
      <c r="D11" s="69">
        <f t="shared" ref="D11:I11" si="2">SUM(D8:D10)</f>
        <v>1382865</v>
      </c>
      <c r="E11" s="72">
        <f t="shared" si="2"/>
        <v>99.999999999999986</v>
      </c>
      <c r="F11" s="69">
        <f t="shared" si="2"/>
        <v>1562389</v>
      </c>
      <c r="G11" s="72">
        <f t="shared" si="2"/>
        <v>100</v>
      </c>
      <c r="H11" s="69">
        <f t="shared" si="2"/>
        <v>1582389</v>
      </c>
      <c r="I11" s="72">
        <f t="shared" si="2"/>
        <v>100</v>
      </c>
      <c r="J11" s="72">
        <f>F11/D11*100</f>
        <v>112.98203367646155</v>
      </c>
      <c r="K11" s="72">
        <f>H11/F11*100</f>
        <v>101.28009093766022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16"/>
  <sheetViews>
    <sheetView workbookViewId="0">
      <selection activeCell="A21" sqref="A21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2" t="s">
        <v>44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1" t="s">
        <v>194</v>
      </c>
    </row>
    <row r="4" spans="1:14" ht="24.95" customHeight="1" thickTop="1" x14ac:dyDescent="0.25">
      <c r="B4" s="427" t="s">
        <v>594</v>
      </c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</row>
    <row r="5" spans="1:14" ht="15.75" customHeight="1" x14ac:dyDescent="0.25">
      <c r="B5" s="393" t="s">
        <v>168</v>
      </c>
      <c r="C5" s="433" t="s">
        <v>595</v>
      </c>
      <c r="D5" s="433" t="s">
        <v>596</v>
      </c>
      <c r="E5" s="433" t="s">
        <v>597</v>
      </c>
      <c r="F5" s="433" t="s">
        <v>598</v>
      </c>
      <c r="G5" s="393" t="s">
        <v>599</v>
      </c>
      <c r="H5" s="393"/>
      <c r="I5" s="433" t="s">
        <v>600</v>
      </c>
      <c r="J5" s="393" t="s">
        <v>602</v>
      </c>
      <c r="K5" s="393"/>
      <c r="L5" s="393"/>
      <c r="M5" s="393"/>
      <c r="N5" s="433" t="s">
        <v>607</v>
      </c>
    </row>
    <row r="6" spans="1:14" ht="15" customHeight="1" x14ac:dyDescent="0.25">
      <c r="B6" s="393"/>
      <c r="C6" s="433"/>
      <c r="D6" s="433"/>
      <c r="E6" s="433"/>
      <c r="F6" s="433"/>
      <c r="G6" s="433" t="s">
        <v>596</v>
      </c>
      <c r="H6" s="433" t="s">
        <v>601</v>
      </c>
      <c r="I6" s="433"/>
      <c r="J6" s="433" t="s">
        <v>603</v>
      </c>
      <c r="K6" s="433" t="s">
        <v>604</v>
      </c>
      <c r="L6" s="433" t="s">
        <v>605</v>
      </c>
      <c r="M6" s="433" t="s">
        <v>606</v>
      </c>
      <c r="N6" s="433"/>
    </row>
    <row r="7" spans="1:14" ht="34.5" customHeight="1" x14ac:dyDescent="0.25">
      <c r="B7" s="393"/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</row>
    <row r="8" spans="1:14" s="41" customFormat="1" ht="12.75" x14ac:dyDescent="0.2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108</v>
      </c>
      <c r="K8" s="118" t="s">
        <v>109</v>
      </c>
      <c r="L8" s="118" t="s">
        <v>110</v>
      </c>
      <c r="M8" s="118">
        <v>12</v>
      </c>
      <c r="N8" s="118" t="s">
        <v>111</v>
      </c>
    </row>
    <row r="9" spans="1:14" ht="15.95" customHeight="1" x14ac:dyDescent="0.25">
      <c r="B9" s="100" t="s">
        <v>59</v>
      </c>
      <c r="C9" s="100">
        <v>0</v>
      </c>
      <c r="D9" s="237">
        <v>0</v>
      </c>
      <c r="E9" s="217">
        <v>618180</v>
      </c>
      <c r="F9" s="73">
        <f>E9/E15*100</f>
        <v>97.683767409668818</v>
      </c>
      <c r="G9" s="237">
        <v>0</v>
      </c>
      <c r="H9" s="219">
        <v>256</v>
      </c>
      <c r="I9" s="219">
        <v>436</v>
      </c>
      <c r="J9" s="217">
        <f>E9*D9</f>
        <v>0</v>
      </c>
      <c r="K9" s="219">
        <f>H9*G9</f>
        <v>0</v>
      </c>
      <c r="L9" s="219">
        <f>I9*D9</f>
        <v>0</v>
      </c>
      <c r="M9" s="67">
        <v>187</v>
      </c>
      <c r="N9" s="217">
        <f t="shared" ref="N9:N14" si="0">J9+K9+L9+M9</f>
        <v>187</v>
      </c>
    </row>
    <row r="10" spans="1:14" ht="15.95" customHeight="1" x14ac:dyDescent="0.25">
      <c r="B10" s="100" t="s">
        <v>60</v>
      </c>
      <c r="C10" s="100" t="s">
        <v>45</v>
      </c>
      <c r="D10" s="237">
        <v>0.02</v>
      </c>
      <c r="E10" s="217">
        <v>4247</v>
      </c>
      <c r="F10" s="73">
        <f>E10/E15*100</f>
        <v>0.67110382119910628</v>
      </c>
      <c r="G10" s="237">
        <v>0.02</v>
      </c>
      <c r="H10" s="219">
        <v>78</v>
      </c>
      <c r="I10" s="219">
        <v>0</v>
      </c>
      <c r="J10" s="217">
        <f t="shared" ref="J10:J14" si="1">E10*D10</f>
        <v>84.94</v>
      </c>
      <c r="K10" s="217">
        <f t="shared" ref="K10:K14" si="2">H10*G10</f>
        <v>1.56</v>
      </c>
      <c r="L10" s="219">
        <f t="shared" ref="L10:L14" si="3">I10*D10</f>
        <v>0</v>
      </c>
      <c r="M10" s="67">
        <v>15</v>
      </c>
      <c r="N10" s="217">
        <f t="shared" si="0"/>
        <v>101.5</v>
      </c>
    </row>
    <row r="11" spans="1:14" ht="15.95" customHeight="1" x14ac:dyDescent="0.25">
      <c r="B11" s="100" t="s">
        <v>61</v>
      </c>
      <c r="C11" s="100" t="s">
        <v>46</v>
      </c>
      <c r="D11" s="237">
        <v>0.15</v>
      </c>
      <c r="E11" s="217">
        <v>3655</v>
      </c>
      <c r="F11" s="73">
        <f>E11/E15*100</f>
        <v>0.57755697350664781</v>
      </c>
      <c r="G11" s="237">
        <v>1</v>
      </c>
      <c r="H11" s="219">
        <v>68</v>
      </c>
      <c r="I11" s="219">
        <v>0</v>
      </c>
      <c r="J11" s="217">
        <f t="shared" si="1"/>
        <v>548.25</v>
      </c>
      <c r="K11" s="219">
        <f t="shared" si="2"/>
        <v>68</v>
      </c>
      <c r="L11" s="219">
        <f t="shared" si="3"/>
        <v>0</v>
      </c>
      <c r="M11" s="67">
        <v>38</v>
      </c>
      <c r="N11" s="217">
        <f t="shared" si="0"/>
        <v>654.25</v>
      </c>
    </row>
    <row r="12" spans="1:14" ht="15.95" customHeight="1" x14ac:dyDescent="0.25">
      <c r="B12" s="100" t="s">
        <v>62</v>
      </c>
      <c r="C12" s="100" t="s">
        <v>47</v>
      </c>
      <c r="D12" s="237">
        <v>0.5</v>
      </c>
      <c r="E12" s="217">
        <v>2172</v>
      </c>
      <c r="F12" s="73">
        <f>E12/E15*100</f>
        <v>0.3432157993040873</v>
      </c>
      <c r="G12" s="237">
        <v>1</v>
      </c>
      <c r="H12" s="219">
        <v>75</v>
      </c>
      <c r="I12" s="219">
        <v>0</v>
      </c>
      <c r="J12" s="217">
        <f t="shared" si="1"/>
        <v>1086</v>
      </c>
      <c r="K12" s="219">
        <f t="shared" si="2"/>
        <v>75</v>
      </c>
      <c r="L12" s="219">
        <f t="shared" si="3"/>
        <v>0</v>
      </c>
      <c r="M12" s="67">
        <v>37</v>
      </c>
      <c r="N12" s="217">
        <f t="shared" si="0"/>
        <v>1198</v>
      </c>
    </row>
    <row r="13" spans="1:14" ht="15.95" customHeight="1" x14ac:dyDescent="0.25">
      <c r="B13" s="100" t="s">
        <v>63</v>
      </c>
      <c r="C13" s="100" t="s">
        <v>48</v>
      </c>
      <c r="D13" s="237">
        <v>0.8</v>
      </c>
      <c r="E13" s="217">
        <v>1400</v>
      </c>
      <c r="F13" s="73">
        <f>E13/E15*100</f>
        <v>0.22122565332675978</v>
      </c>
      <c r="G13" s="237">
        <v>1</v>
      </c>
      <c r="H13" s="219">
        <v>61</v>
      </c>
      <c r="I13" s="219">
        <v>0</v>
      </c>
      <c r="J13" s="217">
        <f>E13*D13</f>
        <v>1120</v>
      </c>
      <c r="K13" s="219">
        <f t="shared" si="2"/>
        <v>61</v>
      </c>
      <c r="L13" s="219">
        <f t="shared" si="3"/>
        <v>0</v>
      </c>
      <c r="M13" s="67">
        <v>26</v>
      </c>
      <c r="N13" s="217">
        <f t="shared" si="0"/>
        <v>1207</v>
      </c>
    </row>
    <row r="14" spans="1:14" ht="15.95" customHeight="1" x14ac:dyDescent="0.25">
      <c r="B14" s="100" t="s">
        <v>64</v>
      </c>
      <c r="C14" s="100" t="s">
        <v>49</v>
      </c>
      <c r="D14" s="237">
        <v>1</v>
      </c>
      <c r="E14" s="217">
        <v>3184</v>
      </c>
      <c r="F14" s="73">
        <f>E14/E15*100</f>
        <v>0.5031303429945736</v>
      </c>
      <c r="G14" s="237">
        <v>1</v>
      </c>
      <c r="H14" s="219">
        <v>203</v>
      </c>
      <c r="I14" s="219">
        <v>0</v>
      </c>
      <c r="J14" s="217">
        <f t="shared" si="1"/>
        <v>3184</v>
      </c>
      <c r="K14" s="219">
        <f t="shared" si="2"/>
        <v>203</v>
      </c>
      <c r="L14" s="219">
        <f t="shared" si="3"/>
        <v>0</v>
      </c>
      <c r="M14" s="67">
        <v>0</v>
      </c>
      <c r="N14" s="217">
        <f t="shared" si="0"/>
        <v>3387</v>
      </c>
    </row>
    <row r="15" spans="1:14" ht="15.95" customHeight="1" x14ac:dyDescent="0.25">
      <c r="B15" s="398" t="s">
        <v>193</v>
      </c>
      <c r="C15" s="398"/>
      <c r="D15" s="398"/>
      <c r="E15" s="228">
        <f>SUM(E9:E14)</f>
        <v>632838</v>
      </c>
      <c r="F15" s="209">
        <f>SUM(F9:F14)</f>
        <v>99.999999999999986</v>
      </c>
      <c r="G15" s="238"/>
      <c r="H15" s="239">
        <f t="shared" ref="H15:M15" si="4">SUM(H9:H14)</f>
        <v>741</v>
      </c>
      <c r="I15" s="239">
        <f t="shared" si="4"/>
        <v>436</v>
      </c>
      <c r="J15" s="228">
        <f>SUM(J9:J14)</f>
        <v>6023.1900000000005</v>
      </c>
      <c r="K15" s="240">
        <f>SUM(K9:K14)</f>
        <v>408.56</v>
      </c>
      <c r="L15" s="239">
        <f t="shared" si="4"/>
        <v>0</v>
      </c>
      <c r="M15" s="239">
        <f t="shared" si="4"/>
        <v>303</v>
      </c>
      <c r="N15" s="177">
        <f>J15+K15+L15+M15</f>
        <v>6734.7500000000009</v>
      </c>
    </row>
    <row r="16" spans="1:14" ht="15.95" customHeight="1" x14ac:dyDescent="0.25">
      <c r="B16" s="100" t="s">
        <v>65</v>
      </c>
      <c r="C16" s="100" t="s">
        <v>592</v>
      </c>
      <c r="D16" s="100" t="s">
        <v>593</v>
      </c>
      <c r="E16" s="217">
        <v>2442</v>
      </c>
      <c r="F16" s="65" t="s">
        <v>89</v>
      </c>
      <c r="G16" s="237" t="s">
        <v>23</v>
      </c>
      <c r="H16" s="219">
        <v>179</v>
      </c>
      <c r="I16" s="241" t="s">
        <v>23</v>
      </c>
      <c r="J16" s="241" t="s">
        <v>23</v>
      </c>
      <c r="K16" s="241" t="s">
        <v>23</v>
      </c>
      <c r="L16" s="241" t="s">
        <v>23</v>
      </c>
      <c r="M16" s="241" t="s">
        <v>23</v>
      </c>
      <c r="N16" s="241" t="s">
        <v>23</v>
      </c>
    </row>
  </sheetData>
  <mergeCells count="17"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  <mergeCell ref="K6:K7"/>
    <mergeCell ref="L6:L7"/>
    <mergeCell ref="M6:M7"/>
    <mergeCell ref="B15:D15"/>
  </mergeCells>
  <pageMargins left="0.7" right="0.7" top="0.75" bottom="0.75" header="0.3" footer="0.3"/>
  <ignoredErrors>
    <ignoredError sqref="E15 H15:I15 M15" formulaRange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B3:O11"/>
  <sheetViews>
    <sheetView workbookViewId="0">
      <selection activeCell="A15" sqref="A15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1" t="s">
        <v>194</v>
      </c>
    </row>
    <row r="4" spans="2:15" ht="24.95" customHeight="1" thickTop="1" x14ac:dyDescent="0.25">
      <c r="B4" s="434" t="s">
        <v>608</v>
      </c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</row>
    <row r="5" spans="2:15" ht="15.75" x14ac:dyDescent="0.25">
      <c r="B5" s="393" t="s">
        <v>168</v>
      </c>
      <c r="C5" s="393" t="s">
        <v>186</v>
      </c>
      <c r="D5" s="393" t="s">
        <v>156</v>
      </c>
      <c r="E5" s="393"/>
      <c r="F5" s="393"/>
      <c r="G5" s="393"/>
      <c r="H5" s="393"/>
      <c r="I5" s="393"/>
      <c r="J5" s="393" t="s">
        <v>157</v>
      </c>
      <c r="K5" s="393"/>
      <c r="L5" s="393"/>
      <c r="M5" s="393"/>
      <c r="N5" s="393"/>
      <c r="O5" s="393"/>
    </row>
    <row r="6" spans="2:15" ht="15.75" x14ac:dyDescent="0.25">
      <c r="B6" s="393"/>
      <c r="C6" s="393"/>
      <c r="D6" s="393" t="s">
        <v>198</v>
      </c>
      <c r="E6" s="393"/>
      <c r="F6" s="393"/>
      <c r="G6" s="393" t="s">
        <v>611</v>
      </c>
      <c r="H6" s="393"/>
      <c r="I6" s="393"/>
      <c r="J6" s="393" t="s">
        <v>198</v>
      </c>
      <c r="K6" s="393"/>
      <c r="L6" s="393"/>
      <c r="M6" s="393" t="s">
        <v>611</v>
      </c>
      <c r="N6" s="393"/>
      <c r="O6" s="393"/>
    </row>
    <row r="7" spans="2:15" ht="15.75" x14ac:dyDescent="0.25">
      <c r="B7" s="393"/>
      <c r="C7" s="393"/>
      <c r="D7" s="63" t="s">
        <v>566</v>
      </c>
      <c r="E7" s="63" t="s">
        <v>567</v>
      </c>
      <c r="F7" s="63" t="s">
        <v>193</v>
      </c>
      <c r="G7" s="63" t="s">
        <v>566</v>
      </c>
      <c r="H7" s="63" t="s">
        <v>567</v>
      </c>
      <c r="I7" s="63" t="s">
        <v>193</v>
      </c>
      <c r="J7" s="63" t="s">
        <v>566</v>
      </c>
      <c r="K7" s="63" t="s">
        <v>567</v>
      </c>
      <c r="L7" s="63" t="s">
        <v>193</v>
      </c>
      <c r="M7" s="63" t="s">
        <v>566</v>
      </c>
      <c r="N7" s="63" t="s">
        <v>567</v>
      </c>
      <c r="O7" s="63" t="s">
        <v>193</v>
      </c>
    </row>
    <row r="8" spans="2:15" ht="15.75" x14ac:dyDescent="0.25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.100000000000001" customHeight="1" x14ac:dyDescent="0.25">
      <c r="B9" s="65" t="s">
        <v>59</v>
      </c>
      <c r="C9" s="70" t="s">
        <v>609</v>
      </c>
      <c r="D9" s="68">
        <v>6790</v>
      </c>
      <c r="E9" s="68">
        <v>3169</v>
      </c>
      <c r="F9" s="68">
        <f>D9+E9</f>
        <v>9959</v>
      </c>
      <c r="G9" s="67">
        <v>7</v>
      </c>
      <c r="H9" s="67">
        <v>2</v>
      </c>
      <c r="I9" s="67">
        <f>G9+H9</f>
        <v>9</v>
      </c>
      <c r="J9" s="68">
        <v>18302</v>
      </c>
      <c r="K9" s="68">
        <v>2938</v>
      </c>
      <c r="L9" s="68">
        <f>J9+K9</f>
        <v>21240</v>
      </c>
      <c r="M9" s="67">
        <v>7</v>
      </c>
      <c r="N9" s="67">
        <v>2</v>
      </c>
      <c r="O9" s="67">
        <f>M9+N9</f>
        <v>9</v>
      </c>
    </row>
    <row r="10" spans="2:15" ht="20.100000000000001" customHeight="1" x14ac:dyDescent="0.25">
      <c r="B10" s="65" t="s">
        <v>60</v>
      </c>
      <c r="C10" s="383" t="s">
        <v>610</v>
      </c>
      <c r="D10" s="67">
        <v>303</v>
      </c>
      <c r="E10" s="68">
        <v>2517</v>
      </c>
      <c r="F10" s="68">
        <f>D10+E10</f>
        <v>2820</v>
      </c>
      <c r="G10" s="67">
        <v>3</v>
      </c>
      <c r="H10" s="67">
        <v>1</v>
      </c>
      <c r="I10" s="67">
        <f>G10+H10</f>
        <v>4</v>
      </c>
      <c r="J10" s="67">
        <v>117</v>
      </c>
      <c r="K10" s="68">
        <v>1880</v>
      </c>
      <c r="L10" s="68">
        <f>J10+K10</f>
        <v>1997</v>
      </c>
      <c r="M10" s="67">
        <v>3</v>
      </c>
      <c r="N10" s="67">
        <v>2</v>
      </c>
      <c r="O10" s="67">
        <f>M10+N10</f>
        <v>5</v>
      </c>
    </row>
    <row r="11" spans="2:15" ht="15.75" x14ac:dyDescent="0.25">
      <c r="B11" s="282"/>
      <c r="C11" s="282" t="s">
        <v>193</v>
      </c>
      <c r="D11" s="69">
        <f>D9-D10</f>
        <v>6487</v>
      </c>
      <c r="E11" s="69">
        <f>E9-E10</f>
        <v>652</v>
      </c>
      <c r="F11" s="69">
        <f>F9-F10</f>
        <v>7139</v>
      </c>
      <c r="G11" s="283">
        <f>G9+G10</f>
        <v>10</v>
      </c>
      <c r="H11" s="283">
        <f t="shared" ref="H11:I11" si="0">H9+H10</f>
        <v>3</v>
      </c>
      <c r="I11" s="283">
        <f t="shared" si="0"/>
        <v>13</v>
      </c>
      <c r="J11" s="69">
        <f>J9-J10</f>
        <v>18185</v>
      </c>
      <c r="K11" s="69">
        <f>K9-K10</f>
        <v>1058</v>
      </c>
      <c r="L11" s="69">
        <f>L9-L10</f>
        <v>19243</v>
      </c>
      <c r="M11" s="283">
        <f>M9+M10</f>
        <v>10</v>
      </c>
      <c r="N11" s="283">
        <f t="shared" ref="N11:O11" si="1">N9+N10</f>
        <v>4</v>
      </c>
      <c r="O11" s="283">
        <f t="shared" si="1"/>
        <v>14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3:L23"/>
  <sheetViews>
    <sheetView topLeftCell="A5" workbookViewId="0">
      <selection activeCell="C27" sqref="C27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47" t="s">
        <v>194</v>
      </c>
    </row>
    <row r="4" spans="2:12" ht="24.95" customHeight="1" thickTop="1" x14ac:dyDescent="0.25">
      <c r="B4" s="417" t="s">
        <v>612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2:12" ht="15.75" x14ac:dyDescent="0.25">
      <c r="B5" s="393" t="s">
        <v>168</v>
      </c>
      <c r="C5" s="433" t="s">
        <v>391</v>
      </c>
      <c r="D5" s="398" t="s">
        <v>156</v>
      </c>
      <c r="E5" s="398"/>
      <c r="F5" s="398"/>
      <c r="G5" s="398"/>
      <c r="H5" s="398" t="s">
        <v>157</v>
      </c>
      <c r="I5" s="398"/>
      <c r="J5" s="398"/>
      <c r="K5" s="398"/>
      <c r="L5" s="191" t="s">
        <v>195</v>
      </c>
    </row>
    <row r="6" spans="2:12" ht="15.75" x14ac:dyDescent="0.25">
      <c r="B6" s="393"/>
      <c r="C6" s="433"/>
      <c r="D6" s="398" t="s">
        <v>566</v>
      </c>
      <c r="E6" s="393" t="s">
        <v>567</v>
      </c>
      <c r="F6" s="393" t="s">
        <v>193</v>
      </c>
      <c r="G6" s="63" t="s">
        <v>6</v>
      </c>
      <c r="H6" s="398" t="s">
        <v>566</v>
      </c>
      <c r="I6" s="393" t="s">
        <v>567</v>
      </c>
      <c r="J6" s="393" t="s">
        <v>193</v>
      </c>
      <c r="K6" s="63" t="s">
        <v>6</v>
      </c>
      <c r="L6" s="393" t="s">
        <v>106</v>
      </c>
    </row>
    <row r="7" spans="2:12" ht="15.75" x14ac:dyDescent="0.25">
      <c r="B7" s="393"/>
      <c r="C7" s="433"/>
      <c r="D7" s="398"/>
      <c r="E7" s="393"/>
      <c r="F7" s="393"/>
      <c r="G7" s="63" t="s">
        <v>613</v>
      </c>
      <c r="H7" s="398"/>
      <c r="I7" s="393"/>
      <c r="J7" s="393"/>
      <c r="K7" s="63" t="s">
        <v>613</v>
      </c>
      <c r="L7" s="39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5.75" x14ac:dyDescent="0.25">
      <c r="B9" s="159" t="s">
        <v>59</v>
      </c>
      <c r="C9" s="384" t="s">
        <v>614</v>
      </c>
      <c r="D9" s="219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12</v>
      </c>
      <c r="C10" s="354" t="s">
        <v>615</v>
      </c>
      <c r="D10" s="217">
        <v>1</v>
      </c>
      <c r="E10" s="217">
        <v>1</v>
      </c>
      <c r="F10" s="68">
        <f>D10+E10</f>
        <v>2</v>
      </c>
      <c r="G10" s="73">
        <f>F10/F$23*100</f>
        <v>3.2287227172930386E-3</v>
      </c>
      <c r="H10" s="217">
        <v>0</v>
      </c>
      <c r="I10" s="217">
        <v>1</v>
      </c>
      <c r="J10" s="68">
        <f>H10+I10</f>
        <v>1</v>
      </c>
      <c r="K10" s="73">
        <f>J10/J$23*100</f>
        <v>1.3236442573693894E-3</v>
      </c>
      <c r="L10" s="243">
        <f>J10/F10*100</f>
        <v>50</v>
      </c>
    </row>
    <row r="11" spans="2:12" ht="15.75" x14ac:dyDescent="0.25">
      <c r="B11" s="65" t="s">
        <v>29</v>
      </c>
      <c r="C11" s="355" t="s">
        <v>616</v>
      </c>
      <c r="D11" s="217">
        <v>9</v>
      </c>
      <c r="E11" s="217">
        <v>0</v>
      </c>
      <c r="F11" s="68">
        <f t="shared" ref="F11:F15" si="0">D11+E11</f>
        <v>9</v>
      </c>
      <c r="G11" s="73">
        <f t="shared" ref="G11:G22" si="1">F11/F$23*100</f>
        <v>1.4529252227818675E-2</v>
      </c>
      <c r="H11" s="217">
        <v>0</v>
      </c>
      <c r="I11" s="217">
        <v>0</v>
      </c>
      <c r="J11" s="68">
        <f t="shared" ref="J11:J15" si="2">H11+I11</f>
        <v>0</v>
      </c>
      <c r="K11" s="73">
        <f t="shared" ref="K11:K15" si="3">J11/J$23*100</f>
        <v>0</v>
      </c>
      <c r="L11" s="243">
        <f t="shared" ref="L11:L23" si="4">J11/F11*100</f>
        <v>0</v>
      </c>
    </row>
    <row r="12" spans="2:12" ht="15.75" x14ac:dyDescent="0.25">
      <c r="B12" s="65" t="s">
        <v>75</v>
      </c>
      <c r="C12" s="355" t="s">
        <v>617</v>
      </c>
      <c r="D12" s="217">
        <v>37421</v>
      </c>
      <c r="E12" s="217">
        <v>15470</v>
      </c>
      <c r="F12" s="68">
        <f t="shared" si="0"/>
        <v>52891</v>
      </c>
      <c r="G12" s="73">
        <f t="shared" si="1"/>
        <v>85.385186620173059</v>
      </c>
      <c r="H12" s="217">
        <v>41826</v>
      </c>
      <c r="I12" s="217">
        <v>14148</v>
      </c>
      <c r="J12" s="68">
        <f t="shared" si="2"/>
        <v>55974</v>
      </c>
      <c r="K12" s="73">
        <f t="shared" si="3"/>
        <v>74.089663661994194</v>
      </c>
      <c r="L12" s="243">
        <f t="shared" si="4"/>
        <v>105.82896901174112</v>
      </c>
    </row>
    <row r="13" spans="2:12" ht="15.75" x14ac:dyDescent="0.25">
      <c r="B13" s="65" t="s">
        <v>76</v>
      </c>
      <c r="C13" s="355" t="s">
        <v>618</v>
      </c>
      <c r="D13" s="217">
        <v>2454</v>
      </c>
      <c r="E13" s="217">
        <v>797</v>
      </c>
      <c r="F13" s="68">
        <f t="shared" si="0"/>
        <v>3251</v>
      </c>
      <c r="G13" s="73">
        <f t="shared" si="1"/>
        <v>5.2482887769598348</v>
      </c>
      <c r="H13" s="217">
        <v>2849</v>
      </c>
      <c r="I13" s="217">
        <v>627</v>
      </c>
      <c r="J13" s="68">
        <f t="shared" si="2"/>
        <v>3476</v>
      </c>
      <c r="K13" s="73">
        <f t="shared" si="3"/>
        <v>4.6009874386159977</v>
      </c>
      <c r="L13" s="243">
        <f t="shared" si="4"/>
        <v>106.92094740079976</v>
      </c>
    </row>
    <row r="14" spans="2:12" ht="15.75" x14ac:dyDescent="0.25">
      <c r="B14" s="65" t="s">
        <v>77</v>
      </c>
      <c r="C14" s="355" t="s">
        <v>619</v>
      </c>
      <c r="D14" s="217">
        <v>287</v>
      </c>
      <c r="E14" s="217">
        <v>142</v>
      </c>
      <c r="F14" s="68">
        <f t="shared" si="0"/>
        <v>429</v>
      </c>
      <c r="G14" s="73">
        <f t="shared" si="1"/>
        <v>0.69256102285935683</v>
      </c>
      <c r="H14" s="217">
        <v>351</v>
      </c>
      <c r="I14" s="217">
        <v>120</v>
      </c>
      <c r="J14" s="68">
        <f t="shared" si="2"/>
        <v>471</v>
      </c>
      <c r="K14" s="73">
        <f t="shared" si="3"/>
        <v>0.6234364452209824</v>
      </c>
      <c r="L14" s="243">
        <f t="shared" si="4"/>
        <v>109.79020979020979</v>
      </c>
    </row>
    <row r="15" spans="2:12" ht="15.75" x14ac:dyDescent="0.25">
      <c r="B15" s="65" t="s">
        <v>112</v>
      </c>
      <c r="C15" s="355" t="s">
        <v>620</v>
      </c>
      <c r="D15" s="217">
        <v>547</v>
      </c>
      <c r="E15" s="217">
        <v>130</v>
      </c>
      <c r="F15" s="68">
        <f t="shared" si="0"/>
        <v>677</v>
      </c>
      <c r="G15" s="73">
        <f t="shared" si="1"/>
        <v>1.0929226398036938</v>
      </c>
      <c r="H15" s="217">
        <v>542</v>
      </c>
      <c r="I15" s="217">
        <v>59</v>
      </c>
      <c r="J15" s="68">
        <f t="shared" si="2"/>
        <v>601</v>
      </c>
      <c r="K15" s="73">
        <f t="shared" si="3"/>
        <v>0.79551019867900308</v>
      </c>
      <c r="L15" s="243">
        <f t="shared" si="4"/>
        <v>88.774002954209749</v>
      </c>
    </row>
    <row r="16" spans="2:12" ht="15.75" x14ac:dyDescent="0.25">
      <c r="B16" s="244"/>
      <c r="C16" s="245" t="s">
        <v>193</v>
      </c>
      <c r="D16" s="228">
        <f>SUM(D10:D15)</f>
        <v>40719</v>
      </c>
      <c r="E16" s="228">
        <f>SUM(E10:E15)</f>
        <v>16540</v>
      </c>
      <c r="F16" s="228">
        <f>SUM(F10:F15)</f>
        <v>57259</v>
      </c>
      <c r="G16" s="246">
        <f t="shared" si="1"/>
        <v>92.436717034741051</v>
      </c>
      <c r="H16" s="228">
        <f>SUM(H10:H15)</f>
        <v>45568</v>
      </c>
      <c r="I16" s="228">
        <f>SUM(I10:I15)</f>
        <v>14955</v>
      </c>
      <c r="J16" s="69">
        <f>SUM(J10:J15)</f>
        <v>60523</v>
      </c>
      <c r="K16" s="246">
        <f>J16/J23*100</f>
        <v>80.110921388767551</v>
      </c>
      <c r="L16" s="227">
        <f t="shared" si="4"/>
        <v>105.70041390873051</v>
      </c>
    </row>
    <row r="17" spans="2:12" ht="15.75" x14ac:dyDescent="0.25">
      <c r="B17" s="159" t="s">
        <v>60</v>
      </c>
      <c r="C17" s="385" t="s">
        <v>426</v>
      </c>
      <c r="D17" s="219"/>
      <c r="E17" s="219"/>
      <c r="F17" s="67"/>
      <c r="G17" s="73"/>
      <c r="H17" s="219"/>
      <c r="I17" s="219"/>
      <c r="J17" s="67"/>
      <c r="K17" s="73"/>
      <c r="L17" s="243"/>
    </row>
    <row r="18" spans="2:12" ht="15.75" x14ac:dyDescent="0.25">
      <c r="B18" s="65" t="s">
        <v>78</v>
      </c>
      <c r="C18" s="355" t="s">
        <v>621</v>
      </c>
      <c r="D18" s="219">
        <v>113</v>
      </c>
      <c r="E18" s="219">
        <v>0</v>
      </c>
      <c r="F18" s="67">
        <f>D18+E18</f>
        <v>113</v>
      </c>
      <c r="G18" s="73">
        <f t="shared" si="1"/>
        <v>0.18242283352705668</v>
      </c>
      <c r="H18" s="219">
        <v>116</v>
      </c>
      <c r="I18" s="219">
        <v>0</v>
      </c>
      <c r="J18" s="67">
        <f>H18+I18</f>
        <v>116</v>
      </c>
      <c r="K18" s="73">
        <f>J18/J$23*100</f>
        <v>0.15354273385484918</v>
      </c>
      <c r="L18" s="243">
        <f t="shared" si="4"/>
        <v>102.65486725663717</v>
      </c>
    </row>
    <row r="19" spans="2:12" ht="15.75" x14ac:dyDescent="0.25">
      <c r="B19" s="65" t="s">
        <v>79</v>
      </c>
      <c r="C19" s="355" t="s">
        <v>622</v>
      </c>
      <c r="D19" s="217">
        <v>3413</v>
      </c>
      <c r="E19" s="219">
        <v>375</v>
      </c>
      <c r="F19" s="67">
        <f t="shared" ref="F19:F20" si="5">D19+E19</f>
        <v>3788</v>
      </c>
      <c r="G19" s="73">
        <f t="shared" si="1"/>
        <v>6.1152008265530151</v>
      </c>
      <c r="H19" s="217">
        <v>3415</v>
      </c>
      <c r="I19" s="219">
        <v>527</v>
      </c>
      <c r="J19" s="67">
        <f t="shared" ref="J19:J20" si="6">H19+I19</f>
        <v>3942</v>
      </c>
      <c r="K19" s="73">
        <f t="shared" ref="K19:K22" si="7">J19/J$23*100</f>
        <v>5.2178056625501332</v>
      </c>
      <c r="L19" s="243">
        <f t="shared" si="4"/>
        <v>104.06546990496304</v>
      </c>
    </row>
    <row r="20" spans="2:12" ht="15.75" x14ac:dyDescent="0.25">
      <c r="B20" s="65" t="s">
        <v>80</v>
      </c>
      <c r="C20" s="355" t="s">
        <v>623</v>
      </c>
      <c r="D20" s="219">
        <v>7</v>
      </c>
      <c r="E20" s="219">
        <v>8</v>
      </c>
      <c r="F20" s="67">
        <f t="shared" si="5"/>
        <v>15</v>
      </c>
      <c r="G20" s="73">
        <f t="shared" si="1"/>
        <v>2.4215420379697792E-2</v>
      </c>
      <c r="H20" s="219">
        <v>4</v>
      </c>
      <c r="I20" s="219">
        <v>4</v>
      </c>
      <c r="J20" s="67">
        <f t="shared" si="6"/>
        <v>8</v>
      </c>
      <c r="K20" s="73">
        <f t="shared" si="7"/>
        <v>1.0589154058955115E-2</v>
      </c>
      <c r="L20" s="243">
        <f t="shared" si="4"/>
        <v>53.333333333333336</v>
      </c>
    </row>
    <row r="21" spans="2:12" ht="15.75" x14ac:dyDescent="0.25">
      <c r="B21" s="244"/>
      <c r="C21" s="245" t="s">
        <v>193</v>
      </c>
      <c r="D21" s="228">
        <f>SUM(D18:D20)</f>
        <v>3533</v>
      </c>
      <c r="E21" s="228">
        <f t="shared" ref="E21:F21" si="8">SUM(E18:E20)</f>
        <v>383</v>
      </c>
      <c r="F21" s="228">
        <f t="shared" si="8"/>
        <v>3916</v>
      </c>
      <c r="G21" s="246">
        <f t="shared" si="1"/>
        <v>6.3218390804597711</v>
      </c>
      <c r="H21" s="228">
        <f>SUM(H18:H20)</f>
        <v>3535</v>
      </c>
      <c r="I21" s="239">
        <f>SUM(I18:I20)</f>
        <v>531</v>
      </c>
      <c r="J21" s="69">
        <f>SUM(J18:J20)</f>
        <v>4066</v>
      </c>
      <c r="K21" s="246">
        <f t="shared" si="7"/>
        <v>5.3819375504639373</v>
      </c>
      <c r="L21" s="227">
        <f t="shared" si="4"/>
        <v>103.83043922369765</v>
      </c>
    </row>
    <row r="22" spans="2:12" ht="15.75" x14ac:dyDescent="0.25">
      <c r="B22" s="159" t="s">
        <v>61</v>
      </c>
      <c r="C22" s="385" t="s">
        <v>623</v>
      </c>
      <c r="D22" s="250">
        <v>666</v>
      </c>
      <c r="E22" s="250">
        <v>103</v>
      </c>
      <c r="F22" s="190">
        <f>D22+E22</f>
        <v>769</v>
      </c>
      <c r="G22" s="248">
        <f t="shared" si="1"/>
        <v>1.2414438847991733</v>
      </c>
      <c r="H22" s="250">
        <v>10707</v>
      </c>
      <c r="I22" s="233">
        <v>253</v>
      </c>
      <c r="J22" s="190">
        <f>H22+I22</f>
        <v>10960</v>
      </c>
      <c r="K22" s="248">
        <f t="shared" si="7"/>
        <v>14.507141060768507</v>
      </c>
      <c r="L22" s="249">
        <f t="shared" si="4"/>
        <v>1425.227568270481</v>
      </c>
    </row>
    <row r="23" spans="2:12" ht="15.75" x14ac:dyDescent="0.25">
      <c r="B23" s="63"/>
      <c r="C23" s="386" t="s">
        <v>624</v>
      </c>
      <c r="D23" s="228">
        <f>D16+D21+D22</f>
        <v>44918</v>
      </c>
      <c r="E23" s="228">
        <f t="shared" ref="E23:J23" si="9">E16+E21+E22</f>
        <v>17026</v>
      </c>
      <c r="F23" s="228">
        <f t="shared" si="9"/>
        <v>61944</v>
      </c>
      <c r="G23" s="227">
        <f t="shared" si="9"/>
        <v>99.999999999999986</v>
      </c>
      <c r="H23" s="228">
        <f t="shared" si="9"/>
        <v>59810</v>
      </c>
      <c r="I23" s="228">
        <f t="shared" si="9"/>
        <v>15739</v>
      </c>
      <c r="J23" s="228">
        <f t="shared" si="9"/>
        <v>75549</v>
      </c>
      <c r="K23" s="63">
        <f>K16+K21+K22</f>
        <v>99.999999999999986</v>
      </c>
      <c r="L23" s="227">
        <f t="shared" si="4"/>
        <v>121.9633862843859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3:L25"/>
  <sheetViews>
    <sheetView topLeftCell="A4" workbookViewId="0">
      <selection activeCell="C28" sqref="C28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47" t="s">
        <v>194</v>
      </c>
    </row>
    <row r="4" spans="2:12" ht="24.95" customHeight="1" thickTop="1" x14ac:dyDescent="0.25">
      <c r="B4" s="417" t="s">
        <v>625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</row>
    <row r="5" spans="2:12" ht="15.75" x14ac:dyDescent="0.25">
      <c r="B5" s="393" t="s">
        <v>168</v>
      </c>
      <c r="C5" s="393" t="s">
        <v>404</v>
      </c>
      <c r="D5" s="398" t="s">
        <v>156</v>
      </c>
      <c r="E5" s="398"/>
      <c r="F5" s="398"/>
      <c r="G5" s="398"/>
      <c r="H5" s="398" t="s">
        <v>157</v>
      </c>
      <c r="I5" s="398"/>
      <c r="J5" s="398"/>
      <c r="K5" s="398"/>
      <c r="L5" s="191" t="s">
        <v>195</v>
      </c>
    </row>
    <row r="6" spans="2:12" ht="15.75" x14ac:dyDescent="0.25">
      <c r="B6" s="393"/>
      <c r="C6" s="393"/>
      <c r="D6" s="398" t="s">
        <v>566</v>
      </c>
      <c r="E6" s="393" t="s">
        <v>567</v>
      </c>
      <c r="F6" s="393" t="s">
        <v>193</v>
      </c>
      <c r="G6" s="63" t="s">
        <v>6</v>
      </c>
      <c r="H6" s="398" t="s">
        <v>566</v>
      </c>
      <c r="I6" s="393" t="s">
        <v>567</v>
      </c>
      <c r="J6" s="393" t="s">
        <v>193</v>
      </c>
      <c r="K6" s="63" t="s">
        <v>6</v>
      </c>
      <c r="L6" s="393" t="s">
        <v>106</v>
      </c>
    </row>
    <row r="7" spans="2:12" ht="15.75" x14ac:dyDescent="0.25">
      <c r="B7" s="393"/>
      <c r="C7" s="393"/>
      <c r="D7" s="398"/>
      <c r="E7" s="393"/>
      <c r="F7" s="393"/>
      <c r="G7" s="63" t="s">
        <v>613</v>
      </c>
      <c r="H7" s="398"/>
      <c r="I7" s="393"/>
      <c r="J7" s="393"/>
      <c r="K7" s="63" t="s">
        <v>613</v>
      </c>
      <c r="L7" s="393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42</v>
      </c>
      <c r="G8" s="61">
        <v>6</v>
      </c>
      <c r="H8" s="118">
        <v>7</v>
      </c>
      <c r="I8" s="118">
        <v>8</v>
      </c>
      <c r="J8" s="61" t="s">
        <v>43</v>
      </c>
      <c r="K8" s="61">
        <v>10</v>
      </c>
      <c r="L8" s="118">
        <v>11</v>
      </c>
    </row>
    <row r="9" spans="2:12" ht="15.75" x14ac:dyDescent="0.25">
      <c r="B9" s="159" t="s">
        <v>59</v>
      </c>
      <c r="C9" s="385" t="s">
        <v>626</v>
      </c>
      <c r="D9" s="219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12</v>
      </c>
      <c r="C10" s="355" t="s">
        <v>627</v>
      </c>
      <c r="D10" s="217">
        <v>3109</v>
      </c>
      <c r="E10" s="217">
        <v>2233</v>
      </c>
      <c r="F10" s="68">
        <f>D10+E10</f>
        <v>5342</v>
      </c>
      <c r="G10" s="73">
        <f>F10/F$25*100</f>
        <v>9.7472858315847102</v>
      </c>
      <c r="H10" s="217">
        <v>3954</v>
      </c>
      <c r="I10" s="217">
        <v>2204</v>
      </c>
      <c r="J10" s="68">
        <f>H10+I10</f>
        <v>6158</v>
      </c>
      <c r="K10" s="73">
        <f>J10/J$25*100</f>
        <v>10.936667495471175</v>
      </c>
      <c r="L10" s="226">
        <f>J10/F10*100</f>
        <v>115.27517783601647</v>
      </c>
    </row>
    <row r="11" spans="2:12" ht="15.75" x14ac:dyDescent="0.25">
      <c r="B11" s="65" t="s">
        <v>29</v>
      </c>
      <c r="C11" s="355" t="s">
        <v>628</v>
      </c>
      <c r="D11" s="217">
        <v>343</v>
      </c>
      <c r="E11" s="217">
        <v>285</v>
      </c>
      <c r="F11" s="68">
        <f t="shared" ref="F11:F13" si="0">D11+E11</f>
        <v>628</v>
      </c>
      <c r="G11" s="73">
        <f t="shared" ref="G11:G13" si="1">F11/F$25*100</f>
        <v>1.1458808502873825</v>
      </c>
      <c r="H11" s="217">
        <v>335</v>
      </c>
      <c r="I11" s="217">
        <v>240</v>
      </c>
      <c r="J11" s="68">
        <f t="shared" ref="J11:J13" si="2">H11+I11</f>
        <v>575</v>
      </c>
      <c r="K11" s="73">
        <f t="shared" ref="K11:K13" si="3">J11/J$25*100</f>
        <v>1.0212055553582211</v>
      </c>
      <c r="L11" s="226">
        <f t="shared" ref="L11:L13" si="4">J11/F11*100</f>
        <v>91.560509554140125</v>
      </c>
    </row>
    <row r="12" spans="2:12" ht="15.75" x14ac:dyDescent="0.25">
      <c r="B12" s="65" t="s">
        <v>75</v>
      </c>
      <c r="C12" s="355" t="s">
        <v>619</v>
      </c>
      <c r="D12" s="217">
        <v>0</v>
      </c>
      <c r="E12" s="217">
        <v>0</v>
      </c>
      <c r="F12" s="68">
        <f t="shared" si="0"/>
        <v>0</v>
      </c>
      <c r="G12" s="73">
        <f t="shared" si="1"/>
        <v>0</v>
      </c>
      <c r="H12" s="217">
        <v>19</v>
      </c>
      <c r="I12" s="217">
        <v>0</v>
      </c>
      <c r="J12" s="68">
        <f t="shared" si="2"/>
        <v>19</v>
      </c>
      <c r="K12" s="73">
        <f t="shared" si="3"/>
        <v>3.3744183568358614E-2</v>
      </c>
      <c r="L12" s="226" t="s">
        <v>23</v>
      </c>
    </row>
    <row r="13" spans="2:12" ht="31.5" x14ac:dyDescent="0.25">
      <c r="B13" s="65" t="s">
        <v>76</v>
      </c>
      <c r="C13" s="354" t="s">
        <v>629</v>
      </c>
      <c r="D13" s="217">
        <v>218</v>
      </c>
      <c r="E13" s="217">
        <v>1100</v>
      </c>
      <c r="F13" s="68">
        <f t="shared" si="0"/>
        <v>1318</v>
      </c>
      <c r="G13" s="73">
        <f t="shared" si="1"/>
        <v>2.4048900647751119</v>
      </c>
      <c r="H13" s="217">
        <v>201</v>
      </c>
      <c r="I13" s="217">
        <v>105</v>
      </c>
      <c r="J13" s="68">
        <f t="shared" si="2"/>
        <v>306</v>
      </c>
      <c r="K13" s="73">
        <f t="shared" si="3"/>
        <v>0.54345895641672282</v>
      </c>
      <c r="L13" s="226">
        <f t="shared" si="4"/>
        <v>23.21699544764795</v>
      </c>
    </row>
    <row r="14" spans="2:12" ht="15.75" x14ac:dyDescent="0.25">
      <c r="B14" s="63"/>
      <c r="C14" s="245" t="s">
        <v>193</v>
      </c>
      <c r="D14" s="228">
        <f>SUM(D10:D13)</f>
        <v>3670</v>
      </c>
      <c r="E14" s="228">
        <f>SUM(E10:E13)</f>
        <v>3618</v>
      </c>
      <c r="F14" s="69">
        <f>SUM(F10:F13)</f>
        <v>7288</v>
      </c>
      <c r="G14" s="246">
        <f>F14/F$25*100</f>
        <v>13.298056746647205</v>
      </c>
      <c r="H14" s="228">
        <f>SUM(H10:H13)</f>
        <v>4509</v>
      </c>
      <c r="I14" s="228">
        <f>SUM(I10:I13)</f>
        <v>2549</v>
      </c>
      <c r="J14" s="69">
        <f>SUM(J10:J13)</f>
        <v>7058</v>
      </c>
      <c r="K14" s="246">
        <f>SUM(K10:K13)</f>
        <v>12.535076190814479</v>
      </c>
      <c r="L14" s="212">
        <f>J14/F14*100</f>
        <v>96.844127332601531</v>
      </c>
    </row>
    <row r="15" spans="2:12" ht="15.75" x14ac:dyDescent="0.25">
      <c r="B15" s="159" t="s">
        <v>60</v>
      </c>
      <c r="C15" s="385" t="s">
        <v>427</v>
      </c>
      <c r="D15" s="219"/>
      <c r="E15" s="219"/>
      <c r="F15" s="67"/>
      <c r="G15" s="73"/>
      <c r="H15" s="217"/>
      <c r="I15" s="217"/>
      <c r="J15" s="68"/>
      <c r="K15" s="73"/>
      <c r="L15" s="226"/>
    </row>
    <row r="16" spans="2:12" ht="15.75" x14ac:dyDescent="0.25">
      <c r="B16" s="65" t="s">
        <v>78</v>
      </c>
      <c r="C16" s="355" t="s">
        <v>630</v>
      </c>
      <c r="D16" s="217">
        <v>19707</v>
      </c>
      <c r="E16" s="217">
        <v>5011</v>
      </c>
      <c r="F16" s="68">
        <f>D16+E16</f>
        <v>24718</v>
      </c>
      <c r="G16" s="73">
        <f>F16/F$25*100</f>
        <v>45.101724295228543</v>
      </c>
      <c r="H16" s="217">
        <v>21472</v>
      </c>
      <c r="I16" s="217">
        <v>5211</v>
      </c>
      <c r="J16" s="68">
        <f>H16+I16</f>
        <v>26683</v>
      </c>
      <c r="K16" s="73">
        <f>J16/J$25*100</f>
        <v>47.389265797605937</v>
      </c>
      <c r="L16" s="226">
        <f>J16/F16*100</f>
        <v>107.94967230358444</v>
      </c>
    </row>
    <row r="17" spans="2:12" ht="15.75" x14ac:dyDescent="0.25">
      <c r="B17" s="65" t="s">
        <v>79</v>
      </c>
      <c r="C17" s="355" t="s">
        <v>631</v>
      </c>
      <c r="D17" s="217">
        <v>2265</v>
      </c>
      <c r="E17" s="217">
        <v>722</v>
      </c>
      <c r="F17" s="68">
        <f t="shared" ref="F17:F20" si="5">D17+E17</f>
        <v>2987</v>
      </c>
      <c r="G17" s="73">
        <f t="shared" ref="G17:G20" si="6">F17/F$25*100</f>
        <v>5.4502326430070251</v>
      </c>
      <c r="H17" s="217">
        <v>2387</v>
      </c>
      <c r="I17" s="217">
        <v>649</v>
      </c>
      <c r="J17" s="68">
        <f t="shared" ref="J17:J20" si="7">H17+I17</f>
        <v>3036</v>
      </c>
      <c r="K17" s="73">
        <f t="shared" ref="K17:K20" si="8">J17/J$25*100</f>
        <v>5.3919653322914076</v>
      </c>
      <c r="L17" s="226">
        <f t="shared" ref="L17:L20" si="9">J17/F17*100</f>
        <v>101.64044191496484</v>
      </c>
    </row>
    <row r="18" spans="2:12" ht="15.75" x14ac:dyDescent="0.25">
      <c r="B18" s="65" t="s">
        <v>80</v>
      </c>
      <c r="C18" s="355" t="s">
        <v>632</v>
      </c>
      <c r="D18" s="217">
        <v>1129</v>
      </c>
      <c r="E18" s="217">
        <v>301</v>
      </c>
      <c r="F18" s="68">
        <f t="shared" si="5"/>
        <v>1430</v>
      </c>
      <c r="G18" s="73">
        <f t="shared" si="6"/>
        <v>2.6092509807499318</v>
      </c>
      <c r="H18" s="217">
        <v>1188</v>
      </c>
      <c r="I18" s="217">
        <v>267</v>
      </c>
      <c r="J18" s="68">
        <f t="shared" si="7"/>
        <v>1455</v>
      </c>
      <c r="K18" s="73">
        <f t="shared" si="8"/>
        <v>2.5840940574716726</v>
      </c>
      <c r="L18" s="226">
        <f t="shared" si="9"/>
        <v>101.74825174825175</v>
      </c>
    </row>
    <row r="19" spans="2:12" ht="15.75" x14ac:dyDescent="0.25">
      <c r="B19" s="65" t="s">
        <v>81</v>
      </c>
      <c r="C19" s="355" t="s">
        <v>633</v>
      </c>
      <c r="D19" s="217">
        <v>6944</v>
      </c>
      <c r="E19" s="217">
        <v>3143</v>
      </c>
      <c r="F19" s="68">
        <f t="shared" si="5"/>
        <v>10087</v>
      </c>
      <c r="G19" s="73">
        <f t="shared" si="6"/>
        <v>18.405254994982208</v>
      </c>
      <c r="H19" s="217">
        <v>7550</v>
      </c>
      <c r="I19" s="217">
        <v>2731</v>
      </c>
      <c r="J19" s="68">
        <f t="shared" si="7"/>
        <v>10281</v>
      </c>
      <c r="K19" s="73">
        <f t="shared" si="8"/>
        <v>18.259155329804994</v>
      </c>
      <c r="L19" s="226">
        <f t="shared" si="9"/>
        <v>101.92326757212254</v>
      </c>
    </row>
    <row r="20" spans="2:12" ht="15.75" x14ac:dyDescent="0.25">
      <c r="B20" s="65" t="s">
        <v>113</v>
      </c>
      <c r="C20" s="355" t="s">
        <v>634</v>
      </c>
      <c r="D20" s="217">
        <v>1327</v>
      </c>
      <c r="E20" s="217">
        <v>309</v>
      </c>
      <c r="F20" s="68">
        <f t="shared" si="5"/>
        <v>1636</v>
      </c>
      <c r="G20" s="73">
        <f t="shared" si="6"/>
        <v>2.9851290940607607</v>
      </c>
      <c r="H20" s="217">
        <v>1438</v>
      </c>
      <c r="I20" s="217">
        <v>640</v>
      </c>
      <c r="J20" s="68">
        <f t="shared" si="7"/>
        <v>2078</v>
      </c>
      <c r="K20" s="73">
        <f t="shared" si="8"/>
        <v>3.6905480765815368</v>
      </c>
      <c r="L20" s="226">
        <f t="shared" si="9"/>
        <v>127.01711491442542</v>
      </c>
    </row>
    <row r="21" spans="2:12" ht="15.75" x14ac:dyDescent="0.25">
      <c r="B21" s="63"/>
      <c r="C21" s="245" t="s">
        <v>193</v>
      </c>
      <c r="D21" s="228">
        <f>SUM(D16:D20)</f>
        <v>31372</v>
      </c>
      <c r="E21" s="228">
        <f>SUM(E16:E20)</f>
        <v>9486</v>
      </c>
      <c r="F21" s="69">
        <f>SUM(F16:F20)</f>
        <v>40858</v>
      </c>
      <c r="G21" s="246">
        <f>F21/F$25*100</f>
        <v>74.551592008028464</v>
      </c>
      <c r="H21" s="228">
        <f>SUM(H16:H20)</f>
        <v>34035</v>
      </c>
      <c r="I21" s="228">
        <f>SUM(I16:I20)</f>
        <v>9498</v>
      </c>
      <c r="J21" s="69">
        <f>SUM(J16:J20)</f>
        <v>43533</v>
      </c>
      <c r="K21" s="246">
        <f>J21/J$25*100</f>
        <v>77.315028593755557</v>
      </c>
      <c r="L21" s="212">
        <f>J21/F21*100</f>
        <v>106.54706544617945</v>
      </c>
    </row>
    <row r="22" spans="2:12" ht="15.75" x14ac:dyDescent="0.25">
      <c r="B22" s="65" t="s">
        <v>61</v>
      </c>
      <c r="C22" s="355" t="s">
        <v>634</v>
      </c>
      <c r="D22" s="217">
        <v>411</v>
      </c>
      <c r="E22" s="217">
        <v>125</v>
      </c>
      <c r="F22" s="68">
        <f>D22+E22</f>
        <v>536</v>
      </c>
      <c r="G22" s="73">
        <f>F22/F$25*100</f>
        <v>0.97801295502235197</v>
      </c>
      <c r="H22" s="217">
        <v>260</v>
      </c>
      <c r="I22" s="217">
        <v>127</v>
      </c>
      <c r="J22" s="68">
        <f>H22+I22</f>
        <v>387</v>
      </c>
      <c r="K22" s="73">
        <f>J22/J$25*100</f>
        <v>0.68731573899762022</v>
      </c>
      <c r="L22" s="226">
        <f>J22/F22*100</f>
        <v>72.201492537313428</v>
      </c>
    </row>
    <row r="23" spans="2:12" ht="15.75" x14ac:dyDescent="0.25">
      <c r="B23" s="65" t="s">
        <v>62</v>
      </c>
      <c r="C23" s="355" t="s">
        <v>635</v>
      </c>
      <c r="D23" s="217">
        <v>2377</v>
      </c>
      <c r="E23" s="217">
        <v>2793</v>
      </c>
      <c r="F23" s="68">
        <f>D23+E23</f>
        <v>5170</v>
      </c>
      <c r="G23" s="73">
        <f>F23/F$25*100</f>
        <v>9.4334458534805226</v>
      </c>
      <c r="H23" s="217">
        <v>2137</v>
      </c>
      <c r="I23" s="217">
        <v>2180</v>
      </c>
      <c r="J23" s="68">
        <f>H23+I23</f>
        <v>4317</v>
      </c>
      <c r="K23" s="73">
        <f>J23/J$25*100</f>
        <v>7.6670337086633751</v>
      </c>
      <c r="L23" s="226">
        <f>J23/F23*100</f>
        <v>83.500967117988395</v>
      </c>
    </row>
    <row r="24" spans="2:12" ht="31.5" x14ac:dyDescent="0.25">
      <c r="B24" s="65" t="s">
        <v>63</v>
      </c>
      <c r="C24" s="354" t="s">
        <v>636</v>
      </c>
      <c r="D24" s="217">
        <v>601</v>
      </c>
      <c r="E24" s="217">
        <v>352</v>
      </c>
      <c r="F24" s="68">
        <f>D24+E24</f>
        <v>953</v>
      </c>
      <c r="G24" s="73">
        <f>F24/F$25*100</f>
        <v>1.738892436821458</v>
      </c>
      <c r="H24" s="217">
        <v>684</v>
      </c>
      <c r="I24" s="217">
        <v>327</v>
      </c>
      <c r="J24" s="68">
        <f>H24+I24</f>
        <v>1011</v>
      </c>
      <c r="K24" s="73">
        <f>J24/J$25*100</f>
        <v>1.7955457677689766</v>
      </c>
      <c r="L24" s="226">
        <f>J24/F24*100</f>
        <v>106.08604407135363</v>
      </c>
    </row>
    <row r="25" spans="2:12" ht="15.75" x14ac:dyDescent="0.25">
      <c r="B25" s="63"/>
      <c r="C25" s="386" t="s">
        <v>637</v>
      </c>
      <c r="D25" s="228">
        <f t="shared" ref="D25:K25" si="10">D14+D21+D22+D23+D24</f>
        <v>38431</v>
      </c>
      <c r="E25" s="228">
        <f t="shared" si="10"/>
        <v>16374</v>
      </c>
      <c r="F25" s="69">
        <f t="shared" si="10"/>
        <v>54805</v>
      </c>
      <c r="G25" s="63">
        <f t="shared" si="10"/>
        <v>100</v>
      </c>
      <c r="H25" s="228">
        <f t="shared" si="10"/>
        <v>41625</v>
      </c>
      <c r="I25" s="228">
        <f t="shared" si="10"/>
        <v>14681</v>
      </c>
      <c r="J25" s="69">
        <f t="shared" si="10"/>
        <v>56306</v>
      </c>
      <c r="K25" s="209">
        <f t="shared" si="10"/>
        <v>100</v>
      </c>
      <c r="L25" s="212">
        <f>J25/F25*100</f>
        <v>102.73880120426968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3:H12"/>
  <sheetViews>
    <sheetView workbookViewId="0">
      <selection activeCell="D17" sqref="D17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417" t="s">
        <v>638</v>
      </c>
      <c r="C4" s="417"/>
      <c r="D4" s="417"/>
      <c r="E4" s="417"/>
      <c r="F4" s="417"/>
      <c r="G4" s="417"/>
      <c r="H4" s="417"/>
    </row>
    <row r="5" spans="2:8" ht="15.75" x14ac:dyDescent="0.25">
      <c r="B5" s="426" t="s">
        <v>168</v>
      </c>
      <c r="C5" s="393" t="s">
        <v>214</v>
      </c>
      <c r="D5" s="393" t="s">
        <v>132</v>
      </c>
      <c r="E5" s="393"/>
      <c r="F5" s="393" t="s">
        <v>153</v>
      </c>
      <c r="G5" s="393"/>
      <c r="H5" s="63" t="s">
        <v>195</v>
      </c>
    </row>
    <row r="6" spans="2:8" ht="31.5" x14ac:dyDescent="0.25">
      <c r="B6" s="426"/>
      <c r="C6" s="393"/>
      <c r="D6" s="382" t="s">
        <v>531</v>
      </c>
      <c r="E6" s="382" t="s">
        <v>199</v>
      </c>
      <c r="F6" s="382" t="s">
        <v>531</v>
      </c>
      <c r="G6" s="382" t="s">
        <v>199</v>
      </c>
      <c r="H6" s="63" t="s">
        <v>95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59</v>
      </c>
      <c r="C8" s="365" t="s">
        <v>533</v>
      </c>
      <c r="D8" s="65">
        <v>77</v>
      </c>
      <c r="E8" s="73">
        <f>D8/D12*100</f>
        <v>77</v>
      </c>
      <c r="F8" s="65">
        <v>72</v>
      </c>
      <c r="G8" s="73">
        <f>F8/F12*100</f>
        <v>70.588235294117652</v>
      </c>
      <c r="H8" s="208">
        <f>F8/D8*100</f>
        <v>93.506493506493499</v>
      </c>
    </row>
    <row r="9" spans="2:8" ht="31.5" x14ac:dyDescent="0.25">
      <c r="B9" s="65" t="s">
        <v>60</v>
      </c>
      <c r="C9" s="365" t="s">
        <v>534</v>
      </c>
      <c r="D9" s="65">
        <v>2</v>
      </c>
      <c r="E9" s="73">
        <f>D9/D12*100</f>
        <v>2</v>
      </c>
      <c r="F9" s="65">
        <v>1</v>
      </c>
      <c r="G9" s="73">
        <f>F9/F12*100</f>
        <v>0.98039215686274506</v>
      </c>
      <c r="H9" s="208">
        <f>F9/D9*100</f>
        <v>50</v>
      </c>
    </row>
    <row r="10" spans="2:8" ht="19.5" customHeight="1" x14ac:dyDescent="0.25">
      <c r="B10" s="65" t="s">
        <v>61</v>
      </c>
      <c r="C10" s="365" t="s">
        <v>535</v>
      </c>
      <c r="D10" s="65">
        <v>16</v>
      </c>
      <c r="E10" s="73">
        <f>D10/D12*100</f>
        <v>16</v>
      </c>
      <c r="F10" s="65">
        <v>23</v>
      </c>
      <c r="G10" s="73">
        <f>F10/F12*100</f>
        <v>22.549019607843139</v>
      </c>
      <c r="H10" s="208">
        <f>F10/D10*100</f>
        <v>143.75</v>
      </c>
    </row>
    <row r="11" spans="2:8" ht="15.75" x14ac:dyDescent="0.25">
      <c r="B11" s="65" t="s">
        <v>62</v>
      </c>
      <c r="C11" s="365" t="s">
        <v>283</v>
      </c>
      <c r="D11" s="65">
        <v>5</v>
      </c>
      <c r="E11" s="73">
        <f>D11/D12*100</f>
        <v>5</v>
      </c>
      <c r="F11" s="65">
        <v>6</v>
      </c>
      <c r="G11" s="73">
        <f>F11/F12*100</f>
        <v>5.8823529411764701</v>
      </c>
      <c r="H11" s="208">
        <f>F11/D11*100</f>
        <v>120</v>
      </c>
    </row>
    <row r="12" spans="2:8" ht="15.75" x14ac:dyDescent="0.25">
      <c r="B12" s="393" t="s">
        <v>193</v>
      </c>
      <c r="C12" s="393"/>
      <c r="D12" s="63">
        <f>SUM(D8:D11)</f>
        <v>100</v>
      </c>
      <c r="E12" s="63">
        <f>SUM(E8:E11)</f>
        <v>100</v>
      </c>
      <c r="F12" s="63">
        <f>SUM(F8:F11)</f>
        <v>102</v>
      </c>
      <c r="G12" s="63">
        <f>SUM(G8:G11)</f>
        <v>100</v>
      </c>
      <c r="H12" s="209">
        <f>F12/D12*100</f>
        <v>102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B3:O27"/>
  <sheetViews>
    <sheetView workbookViewId="0">
      <selection activeCell="C29" sqref="C29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39"/>
      <c r="C3" s="90"/>
      <c r="D3" s="90"/>
      <c r="E3" s="90"/>
      <c r="F3" s="90"/>
      <c r="G3" s="435" t="s">
        <v>194</v>
      </c>
      <c r="H3" s="435"/>
    </row>
    <row r="4" spans="2:15" ht="16.5" thickTop="1" x14ac:dyDescent="0.25">
      <c r="B4" s="417" t="s">
        <v>640</v>
      </c>
      <c r="C4" s="417"/>
      <c r="D4" s="417"/>
      <c r="E4" s="417"/>
      <c r="F4" s="417"/>
      <c r="G4" s="417"/>
      <c r="H4" s="417"/>
    </row>
    <row r="5" spans="2:15" ht="31.5" x14ac:dyDescent="0.25">
      <c r="B5" s="63" t="s">
        <v>168</v>
      </c>
      <c r="C5" s="63" t="s">
        <v>186</v>
      </c>
      <c r="D5" s="63" t="s">
        <v>131</v>
      </c>
      <c r="E5" s="63" t="s">
        <v>199</v>
      </c>
      <c r="F5" s="63" t="s">
        <v>152</v>
      </c>
      <c r="G5" s="63" t="s">
        <v>199</v>
      </c>
      <c r="H5" s="63" t="s">
        <v>639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59"/>
      <c r="C7" s="159" t="s">
        <v>538</v>
      </c>
      <c r="D7" s="159"/>
      <c r="E7" s="159"/>
      <c r="F7" s="159"/>
      <c r="G7" s="159"/>
      <c r="H7" s="159"/>
    </row>
    <row r="8" spans="2:15" ht="15.75" x14ac:dyDescent="0.25">
      <c r="B8" s="65" t="s">
        <v>59</v>
      </c>
      <c r="C8" s="66" t="s">
        <v>641</v>
      </c>
      <c r="D8" s="68">
        <v>4384</v>
      </c>
      <c r="E8" s="73">
        <f>D8/D$21%</f>
        <v>1.003111843309537</v>
      </c>
      <c r="F8" s="68">
        <v>3717</v>
      </c>
      <c r="G8" s="73">
        <f>F8/F$21%</f>
        <v>0.74982147107831465</v>
      </c>
      <c r="H8" s="208">
        <f>F8/D8%</f>
        <v>84.785583941605836</v>
      </c>
    </row>
    <row r="9" spans="2:15" ht="15.75" x14ac:dyDescent="0.25">
      <c r="B9" s="65" t="s">
        <v>60</v>
      </c>
      <c r="C9" s="66" t="s">
        <v>642</v>
      </c>
      <c r="D9" s="217">
        <v>6167</v>
      </c>
      <c r="E9" s="73">
        <f t="shared" ref="E9:E20" si="0">D9/D$21%</f>
        <v>1.4110836536701448</v>
      </c>
      <c r="F9" s="217">
        <v>5569</v>
      </c>
      <c r="G9" s="73">
        <f t="shared" ref="G9:G20" si="1">F9/F$21%</f>
        <v>1.1234209772491617</v>
      </c>
      <c r="H9" s="208">
        <f t="shared" ref="H9:H21" si="2">F9/D9%</f>
        <v>90.303226852602563</v>
      </c>
      <c r="L9" s="311"/>
      <c r="M9" s="311"/>
      <c r="N9" s="311"/>
      <c r="O9" s="311"/>
    </row>
    <row r="10" spans="2:15" ht="15.75" x14ac:dyDescent="0.25">
      <c r="B10" s="65" t="s">
        <v>61</v>
      </c>
      <c r="C10" s="96" t="s">
        <v>643</v>
      </c>
      <c r="D10" s="217">
        <f>D11-D12-D13-D14</f>
        <v>342550</v>
      </c>
      <c r="E10" s="73">
        <f t="shared" si="0"/>
        <v>78.37955335896028</v>
      </c>
      <c r="F10" s="217">
        <f>F11-F12-F13-F14</f>
        <v>390872</v>
      </c>
      <c r="G10" s="73">
        <f t="shared" si="1"/>
        <v>78.849668561561202</v>
      </c>
      <c r="H10" s="208">
        <f t="shared" si="2"/>
        <v>114.10655378776821</v>
      </c>
      <c r="L10" s="311"/>
      <c r="M10" s="311"/>
      <c r="N10" s="311"/>
      <c r="O10" s="311"/>
    </row>
    <row r="11" spans="2:15" ht="15.75" x14ac:dyDescent="0.25">
      <c r="B11" s="65" t="s">
        <v>135</v>
      </c>
      <c r="C11" s="66" t="s">
        <v>644</v>
      </c>
      <c r="D11" s="217">
        <v>383834</v>
      </c>
      <c r="E11" s="73">
        <f t="shared" si="0"/>
        <v>87.825828299469165</v>
      </c>
      <c r="F11" s="217">
        <v>442774</v>
      </c>
      <c r="G11" s="73">
        <f t="shared" si="1"/>
        <v>89.319734203720657</v>
      </c>
      <c r="H11" s="208">
        <f t="shared" si="2"/>
        <v>115.35559642970659</v>
      </c>
      <c r="L11" s="311"/>
      <c r="M11" s="311"/>
      <c r="N11" s="311"/>
      <c r="O11" s="311"/>
    </row>
    <row r="12" spans="2:15" ht="15.75" x14ac:dyDescent="0.25">
      <c r="B12" s="65" t="s">
        <v>136</v>
      </c>
      <c r="C12" s="66" t="s">
        <v>645</v>
      </c>
      <c r="D12" s="217">
        <v>4837</v>
      </c>
      <c r="E12" s="73">
        <f t="shared" si="0"/>
        <v>1.1067636829580818</v>
      </c>
      <c r="F12" s="217">
        <v>4831</v>
      </c>
      <c r="G12" s="73">
        <f t="shared" si="1"/>
        <v>0.97454601204717195</v>
      </c>
      <c r="H12" s="208">
        <f t="shared" si="2"/>
        <v>99.875956171180491</v>
      </c>
      <c r="L12" s="311"/>
      <c r="M12" s="311"/>
      <c r="N12" s="311"/>
      <c r="O12" s="311"/>
    </row>
    <row r="13" spans="2:15" ht="15.75" x14ac:dyDescent="0.25">
      <c r="B13" s="65" t="s">
        <v>137</v>
      </c>
      <c r="C13" s="66" t="s">
        <v>646</v>
      </c>
      <c r="D13" s="217">
        <v>36075</v>
      </c>
      <c r="E13" s="73">
        <f t="shared" si="0"/>
        <v>8.2543931905546408</v>
      </c>
      <c r="F13" s="217">
        <v>46690</v>
      </c>
      <c r="G13" s="73">
        <f t="shared" si="1"/>
        <v>9.4186614163697904</v>
      </c>
      <c r="H13" s="208">
        <f t="shared" si="2"/>
        <v>129.42480942480944</v>
      </c>
      <c r="L13" s="311"/>
      <c r="M13" s="311"/>
      <c r="N13" s="311"/>
      <c r="O13" s="311"/>
    </row>
    <row r="14" spans="2:15" ht="15.75" x14ac:dyDescent="0.25">
      <c r="B14" s="65" t="s">
        <v>138</v>
      </c>
      <c r="C14" s="66" t="s">
        <v>647</v>
      </c>
      <c r="D14" s="217">
        <v>372</v>
      </c>
      <c r="E14" s="73">
        <f t="shared" si="0"/>
        <v>8.5118066996155969E-2</v>
      </c>
      <c r="F14" s="217">
        <v>381</v>
      </c>
      <c r="G14" s="73">
        <f t="shared" si="1"/>
        <v>7.6858213742490689E-2</v>
      </c>
      <c r="H14" s="208">
        <f t="shared" si="2"/>
        <v>102.41935483870967</v>
      </c>
      <c r="L14" s="311"/>
      <c r="M14" s="311"/>
      <c r="N14" s="311"/>
      <c r="O14" s="311"/>
    </row>
    <row r="15" spans="2:15" ht="15.75" x14ac:dyDescent="0.25">
      <c r="B15" s="65" t="s">
        <v>62</v>
      </c>
      <c r="C15" s="66" t="s">
        <v>648</v>
      </c>
      <c r="D15" s="217">
        <v>0</v>
      </c>
      <c r="E15" s="73">
        <f t="shared" si="0"/>
        <v>0</v>
      </c>
      <c r="F15" s="217">
        <v>0</v>
      </c>
      <c r="G15" s="73">
        <f t="shared" si="1"/>
        <v>0</v>
      </c>
      <c r="H15" s="208" t="s">
        <v>23</v>
      </c>
      <c r="L15" s="311"/>
      <c r="M15" s="311"/>
      <c r="N15" s="311"/>
      <c r="O15" s="311"/>
    </row>
    <row r="16" spans="2:15" ht="15.75" x14ac:dyDescent="0.25">
      <c r="B16" s="65" t="s">
        <v>63</v>
      </c>
      <c r="C16" s="66" t="s">
        <v>649</v>
      </c>
      <c r="D16" s="217">
        <f>D17+D18</f>
        <v>76012</v>
      </c>
      <c r="E16" s="73">
        <f t="shared" si="0"/>
        <v>17.392458356214537</v>
      </c>
      <c r="F16" s="217">
        <f>F17+F18</f>
        <v>86762</v>
      </c>
      <c r="G16" s="73">
        <f t="shared" si="1"/>
        <v>17.502289608204663</v>
      </c>
      <c r="H16" s="208">
        <f t="shared" si="2"/>
        <v>114.14250381518707</v>
      </c>
      <c r="L16" s="311"/>
      <c r="M16" s="311"/>
      <c r="N16" s="311"/>
      <c r="O16" s="311"/>
    </row>
    <row r="17" spans="2:15" ht="15.75" x14ac:dyDescent="0.25">
      <c r="B17" s="65" t="s">
        <v>139</v>
      </c>
      <c r="C17" s="66" t="s">
        <v>650</v>
      </c>
      <c r="D17" s="217">
        <v>1222</v>
      </c>
      <c r="E17" s="73">
        <f t="shared" si="0"/>
        <v>0.27960827384221126</v>
      </c>
      <c r="F17" s="217">
        <v>1189</v>
      </c>
      <c r="G17" s="73">
        <f t="shared" si="1"/>
        <v>0.23985411060320583</v>
      </c>
      <c r="H17" s="208">
        <f t="shared" si="2"/>
        <v>97.29950900163665</v>
      </c>
      <c r="L17" s="311"/>
      <c r="M17" s="311"/>
      <c r="N17" s="311"/>
      <c r="O17" s="311"/>
    </row>
    <row r="18" spans="2:15" ht="15.75" x14ac:dyDescent="0.25">
      <c r="B18" s="65" t="s">
        <v>140</v>
      </c>
      <c r="C18" s="66" t="s">
        <v>651</v>
      </c>
      <c r="D18" s="217">
        <v>74790</v>
      </c>
      <c r="E18" s="73">
        <f t="shared" si="0"/>
        <v>17.112850082372326</v>
      </c>
      <c r="F18" s="217">
        <v>85573</v>
      </c>
      <c r="G18" s="73">
        <f t="shared" si="1"/>
        <v>17.262435497601459</v>
      </c>
      <c r="H18" s="208">
        <f t="shared" si="2"/>
        <v>114.41770290145742</v>
      </c>
      <c r="L18" s="311"/>
      <c r="M18" s="311"/>
      <c r="N18" s="311"/>
      <c r="O18" s="311"/>
    </row>
    <row r="19" spans="2:15" ht="15.75" x14ac:dyDescent="0.25">
      <c r="B19" s="65" t="s">
        <v>64</v>
      </c>
      <c r="C19" s="66" t="s">
        <v>652</v>
      </c>
      <c r="D19" s="217">
        <v>408</v>
      </c>
      <c r="E19" s="73">
        <f t="shared" si="0"/>
        <v>9.3355299286106544E-2</v>
      </c>
      <c r="F19" s="217">
        <v>407</v>
      </c>
      <c r="G19" s="73">
        <f t="shared" si="1"/>
        <v>8.2103131215731526E-2</v>
      </c>
      <c r="H19" s="208">
        <f t="shared" si="2"/>
        <v>99.754901960784309</v>
      </c>
      <c r="L19" s="311"/>
      <c r="M19" s="311"/>
      <c r="N19" s="311"/>
      <c r="O19" s="311"/>
    </row>
    <row r="20" spans="2:15" ht="15.75" x14ac:dyDescent="0.25">
      <c r="B20" s="65" t="s">
        <v>65</v>
      </c>
      <c r="C20" s="66" t="s">
        <v>234</v>
      </c>
      <c r="D20" s="217">
        <v>7519</v>
      </c>
      <c r="E20" s="73">
        <f t="shared" si="0"/>
        <v>1.7204374885593998</v>
      </c>
      <c r="F20" s="217">
        <v>8391</v>
      </c>
      <c r="G20" s="73">
        <f t="shared" si="1"/>
        <v>1.6926962506909169</v>
      </c>
      <c r="H20" s="208">
        <f t="shared" si="2"/>
        <v>111.59728687325442</v>
      </c>
      <c r="L20" s="311"/>
      <c r="M20" s="311"/>
      <c r="N20" s="311"/>
      <c r="O20" s="311"/>
    </row>
    <row r="21" spans="2:15" ht="15.75" customHeight="1" x14ac:dyDescent="0.25">
      <c r="B21" s="393" t="s">
        <v>548</v>
      </c>
      <c r="C21" s="393"/>
      <c r="D21" s="228">
        <f>D9+D8+D10+D15+D16+D19+D20</f>
        <v>437040</v>
      </c>
      <c r="E21" s="212">
        <f>E9+E8+E10+E15+E16+E19+E20</f>
        <v>100</v>
      </c>
      <c r="F21" s="228">
        <f>F9+F8+F10+F15+F16+F19+F20</f>
        <v>495718</v>
      </c>
      <c r="G21" s="212">
        <f>G9+G8+G10+G15+G16+G19+G20</f>
        <v>99.999999999999986</v>
      </c>
      <c r="H21" s="209">
        <f t="shared" si="2"/>
        <v>113.42623100860334</v>
      </c>
      <c r="L21" s="303"/>
      <c r="M21" s="303"/>
      <c r="N21" s="303"/>
      <c r="O21" s="303"/>
    </row>
    <row r="22" spans="2:15" ht="15.75" x14ac:dyDescent="0.25">
      <c r="B22" s="159"/>
      <c r="C22" s="159" t="s">
        <v>549</v>
      </c>
      <c r="D22" s="252"/>
      <c r="E22" s="248"/>
      <c r="F22" s="252"/>
      <c r="G22" s="248"/>
      <c r="H22" s="208"/>
      <c r="L22" s="305"/>
      <c r="M22" s="305"/>
      <c r="N22" s="305"/>
      <c r="O22" s="305"/>
    </row>
    <row r="23" spans="2:15" ht="15.75" x14ac:dyDescent="0.25">
      <c r="B23" s="65" t="s">
        <v>66</v>
      </c>
      <c r="C23" s="66" t="s">
        <v>653</v>
      </c>
      <c r="D23" s="217">
        <v>390310</v>
      </c>
      <c r="E23" s="210">
        <f>D23/D$26%</f>
        <v>89.307614863628046</v>
      </c>
      <c r="F23" s="217">
        <v>443202</v>
      </c>
      <c r="G23" s="210">
        <f>F23/F$26%</f>
        <v>89.406073614434007</v>
      </c>
      <c r="H23" s="208">
        <f>F23/D23%</f>
        <v>113.55127975199201</v>
      </c>
      <c r="L23" s="311"/>
      <c r="M23" s="311"/>
      <c r="N23" s="311"/>
      <c r="O23" s="311"/>
    </row>
    <row r="24" spans="2:15" ht="15.75" x14ac:dyDescent="0.25">
      <c r="B24" s="65" t="s">
        <v>67</v>
      </c>
      <c r="C24" s="66" t="s">
        <v>240</v>
      </c>
      <c r="D24" s="217">
        <v>10158</v>
      </c>
      <c r="E24" s="210">
        <f t="shared" ref="E24:E25" si="3">D24/D$26%</f>
        <v>2.3242723778143879</v>
      </c>
      <c r="F24" s="217">
        <v>13953</v>
      </c>
      <c r="G24" s="210">
        <f t="shared" ref="G24:G26" si="4">F24/F$26%</f>
        <v>2.814705134774206</v>
      </c>
      <c r="H24" s="208">
        <f t="shared" ref="H24:H27" si="5">F24/D24%</f>
        <v>137.35971647962197</v>
      </c>
      <c r="L24" s="311"/>
      <c r="M24" s="311"/>
      <c r="N24" s="311"/>
      <c r="O24" s="311"/>
    </row>
    <row r="25" spans="2:15" ht="15.75" x14ac:dyDescent="0.25">
      <c r="B25" s="65" t="s">
        <v>68</v>
      </c>
      <c r="C25" s="66" t="s">
        <v>242</v>
      </c>
      <c r="D25" s="217">
        <v>36572</v>
      </c>
      <c r="E25" s="210">
        <f t="shared" si="3"/>
        <v>8.3681127585575705</v>
      </c>
      <c r="F25" s="217">
        <v>38563</v>
      </c>
      <c r="G25" s="210">
        <f t="shared" si="4"/>
        <v>7.77922125079178</v>
      </c>
      <c r="H25" s="208">
        <f t="shared" si="5"/>
        <v>105.44405556163184</v>
      </c>
      <c r="L25" s="311"/>
      <c r="M25" s="311"/>
      <c r="N25" s="311"/>
      <c r="O25" s="311"/>
    </row>
    <row r="26" spans="2:15" ht="15.75" x14ac:dyDescent="0.25">
      <c r="B26" s="244"/>
      <c r="C26" s="63" t="s">
        <v>553</v>
      </c>
      <c r="D26" s="228">
        <f>SUM(D23:D25)</f>
        <v>437040</v>
      </c>
      <c r="E26" s="212">
        <f>SUM(E23:E25)</f>
        <v>100</v>
      </c>
      <c r="F26" s="228">
        <f>SUM(F23:F25)</f>
        <v>495718</v>
      </c>
      <c r="G26" s="212">
        <f t="shared" si="4"/>
        <v>100</v>
      </c>
      <c r="H26" s="209">
        <f t="shared" si="5"/>
        <v>113.42623100860334</v>
      </c>
      <c r="L26" s="311"/>
      <c r="M26" s="311"/>
      <c r="N26" s="311"/>
      <c r="O26" s="311"/>
    </row>
    <row r="27" spans="2:15" ht="15.75" x14ac:dyDescent="0.25">
      <c r="B27" s="66" t="s">
        <v>69</v>
      </c>
      <c r="C27" s="66" t="s">
        <v>554</v>
      </c>
      <c r="D27" s="217">
        <v>60984</v>
      </c>
      <c r="E27" s="312"/>
      <c r="F27" s="217">
        <v>139493</v>
      </c>
      <c r="G27" s="312"/>
      <c r="H27" s="208">
        <f t="shared" si="5"/>
        <v>228.7370457825003</v>
      </c>
      <c r="L27" s="303"/>
      <c r="M27" s="303"/>
      <c r="N27" s="303"/>
      <c r="O27" s="303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B3:J19"/>
  <sheetViews>
    <sheetView topLeftCell="A4" workbookViewId="0">
      <selection activeCell="C20" sqref="C20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39"/>
      <c r="C3" s="90"/>
      <c r="D3" s="90"/>
      <c r="E3" s="90"/>
      <c r="F3" s="90"/>
      <c r="G3" s="435" t="s">
        <v>194</v>
      </c>
      <c r="H3" s="435"/>
    </row>
    <row r="4" spans="2:10" ht="24.95" customHeight="1" thickTop="1" x14ac:dyDescent="0.25">
      <c r="B4" s="417" t="s">
        <v>658</v>
      </c>
      <c r="C4" s="417"/>
      <c r="D4" s="417"/>
      <c r="E4" s="417"/>
      <c r="F4" s="417"/>
      <c r="G4" s="417"/>
      <c r="H4" s="417"/>
    </row>
    <row r="5" spans="2:10" ht="31.5" x14ac:dyDescent="0.25">
      <c r="B5" s="63" t="s">
        <v>168</v>
      </c>
      <c r="C5" s="63" t="s">
        <v>186</v>
      </c>
      <c r="D5" s="382" t="s">
        <v>654</v>
      </c>
      <c r="E5" s="382" t="s">
        <v>655</v>
      </c>
      <c r="F5" s="382" t="s">
        <v>656</v>
      </c>
      <c r="G5" s="382" t="s">
        <v>657</v>
      </c>
      <c r="H5" s="63" t="s">
        <v>199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59" t="s">
        <v>59</v>
      </c>
      <c r="C7" s="387" t="s">
        <v>659</v>
      </c>
      <c r="D7" s="159"/>
      <c r="E7" s="159"/>
      <c r="F7" s="159"/>
      <c r="G7" s="159"/>
      <c r="H7" s="159"/>
    </row>
    <row r="8" spans="2:10" ht="15.75" x14ac:dyDescent="0.25">
      <c r="B8" s="65" t="s">
        <v>12</v>
      </c>
      <c r="C8" s="354" t="s">
        <v>660</v>
      </c>
      <c r="D8" s="217">
        <v>62984</v>
      </c>
      <c r="E8" s="217">
        <v>135697</v>
      </c>
      <c r="F8" s="217">
        <v>1805</v>
      </c>
      <c r="G8" s="217">
        <f>D8+E8+F8</f>
        <v>200486</v>
      </c>
      <c r="H8" s="210">
        <f>G8/G13*100</f>
        <v>50.665777110610733</v>
      </c>
      <c r="J8" s="15"/>
    </row>
    <row r="9" spans="2:10" ht="45.75" customHeight="1" x14ac:dyDescent="0.25">
      <c r="B9" s="65" t="s">
        <v>29</v>
      </c>
      <c r="C9" s="354" t="s">
        <v>661</v>
      </c>
      <c r="D9" s="217">
        <v>47151</v>
      </c>
      <c r="E9" s="217">
        <v>96233</v>
      </c>
      <c r="F9" s="217">
        <v>1140</v>
      </c>
      <c r="G9" s="217">
        <f>D9+E9+F9</f>
        <v>144524</v>
      </c>
      <c r="H9" s="210">
        <f>G9/G13*100</f>
        <v>36.523352110042126</v>
      </c>
      <c r="J9" s="15"/>
    </row>
    <row r="10" spans="2:10" ht="15.75" x14ac:dyDescent="0.25">
      <c r="B10" s="65" t="s">
        <v>75</v>
      </c>
      <c r="C10" s="354" t="s">
        <v>662</v>
      </c>
      <c r="D10" s="217">
        <v>18862</v>
      </c>
      <c r="E10" s="217">
        <v>30889</v>
      </c>
      <c r="F10" s="217">
        <v>404</v>
      </c>
      <c r="G10" s="217">
        <f>D10+E10+F10</f>
        <v>50155</v>
      </c>
      <c r="H10" s="210">
        <f>G10/G13*100</f>
        <v>12.674910223071345</v>
      </c>
      <c r="J10" s="15"/>
    </row>
    <row r="11" spans="2:10" ht="15.75" x14ac:dyDescent="0.25">
      <c r="B11" s="65" t="s">
        <v>76</v>
      </c>
      <c r="C11" s="354" t="s">
        <v>663</v>
      </c>
      <c r="D11" s="217">
        <v>81</v>
      </c>
      <c r="E11" s="217">
        <v>382</v>
      </c>
      <c r="F11" s="217">
        <v>2</v>
      </c>
      <c r="G11" s="217">
        <f>D11+E11+F11</f>
        <v>465</v>
      </c>
      <c r="H11" s="210">
        <f>G11/G13*100</f>
        <v>0.1175123767067725</v>
      </c>
    </row>
    <row r="12" spans="2:10" ht="15.75" x14ac:dyDescent="0.25">
      <c r="B12" s="65" t="s">
        <v>77</v>
      </c>
      <c r="C12" s="354" t="s">
        <v>219</v>
      </c>
      <c r="D12" s="217">
        <v>31</v>
      </c>
      <c r="E12" s="217">
        <v>41</v>
      </c>
      <c r="F12" s="217">
        <v>1</v>
      </c>
      <c r="G12" s="217">
        <f>D12+E12+F12</f>
        <v>73</v>
      </c>
      <c r="H12" s="210">
        <f>G12/G13*100</f>
        <v>1.8448179569020201E-2</v>
      </c>
    </row>
    <row r="13" spans="2:10" ht="15.75" x14ac:dyDescent="0.25">
      <c r="B13" s="393" t="s">
        <v>193</v>
      </c>
      <c r="C13" s="393"/>
      <c r="D13" s="228">
        <f>SUM(D8:D12)</f>
        <v>129109</v>
      </c>
      <c r="E13" s="228">
        <f>SUM(E8:E12)</f>
        <v>263242</v>
      </c>
      <c r="F13" s="228">
        <f>SUM(F8:F12)</f>
        <v>3352</v>
      </c>
      <c r="G13" s="228">
        <f>SUM(G8:G12)</f>
        <v>395703</v>
      </c>
      <c r="H13" s="212">
        <f>SUM(H8:H12)</f>
        <v>100</v>
      </c>
      <c r="J13" s="15"/>
    </row>
    <row r="14" spans="2:10" ht="15.75" x14ac:dyDescent="0.25">
      <c r="B14" s="159" t="s">
        <v>60</v>
      </c>
      <c r="C14" s="388" t="s">
        <v>664</v>
      </c>
      <c r="D14" s="252"/>
      <c r="E14" s="252"/>
      <c r="F14" s="252"/>
      <c r="G14" s="252"/>
      <c r="H14" s="159"/>
    </row>
    <row r="15" spans="2:10" ht="15.75" x14ac:dyDescent="0.25">
      <c r="B15" s="65" t="s">
        <v>78</v>
      </c>
      <c r="C15" s="365" t="s">
        <v>583</v>
      </c>
      <c r="D15" s="217">
        <v>118070</v>
      </c>
      <c r="E15" s="217">
        <v>239900</v>
      </c>
      <c r="F15" s="217">
        <v>2985</v>
      </c>
      <c r="G15" s="217">
        <f>D15+E15+F15</f>
        <v>360955</v>
      </c>
      <c r="H15" s="210">
        <f>G15/G19*100</f>
        <v>91.218666525146389</v>
      </c>
      <c r="J15" s="15"/>
    </row>
    <row r="16" spans="2:10" ht="15.75" x14ac:dyDescent="0.25">
      <c r="B16" s="65" t="s">
        <v>79</v>
      </c>
      <c r="C16" s="365" t="s">
        <v>665</v>
      </c>
      <c r="D16" s="217">
        <v>4438</v>
      </c>
      <c r="E16" s="217">
        <v>8308</v>
      </c>
      <c r="F16" s="217">
        <v>156</v>
      </c>
      <c r="G16" s="217">
        <f>D16+E16+F16</f>
        <v>12902</v>
      </c>
      <c r="H16" s="210">
        <f>G16/G19*100</f>
        <v>3.2605262027328581</v>
      </c>
      <c r="J16" s="15"/>
    </row>
    <row r="17" spans="2:10" ht="15.75" x14ac:dyDescent="0.25">
      <c r="B17" s="65" t="s">
        <v>80</v>
      </c>
      <c r="C17" s="365" t="s">
        <v>666</v>
      </c>
      <c r="D17" s="217">
        <v>5828</v>
      </c>
      <c r="E17" s="217">
        <v>13982</v>
      </c>
      <c r="F17" s="217">
        <v>144</v>
      </c>
      <c r="G17" s="217">
        <f>D17+E17+F17</f>
        <v>19954</v>
      </c>
      <c r="H17" s="210">
        <f>G17/G19*100</f>
        <v>5.0426708920579326</v>
      </c>
      <c r="J17" s="15"/>
    </row>
    <row r="18" spans="2:10" ht="15.75" x14ac:dyDescent="0.25">
      <c r="B18" s="65" t="s">
        <v>81</v>
      </c>
      <c r="C18" s="365" t="s">
        <v>667</v>
      </c>
      <c r="D18" s="217">
        <v>773</v>
      </c>
      <c r="E18" s="217">
        <v>1052</v>
      </c>
      <c r="F18" s="217">
        <v>67</v>
      </c>
      <c r="G18" s="217">
        <f>D18+E18+F18</f>
        <v>1892</v>
      </c>
      <c r="H18" s="210">
        <f>G18/G19*100</f>
        <v>0.47813638006282488</v>
      </c>
      <c r="J18" s="15"/>
    </row>
    <row r="19" spans="2:10" ht="15.75" x14ac:dyDescent="0.25">
      <c r="B19" s="393" t="s">
        <v>193</v>
      </c>
      <c r="C19" s="393"/>
      <c r="D19" s="228">
        <f>SUM(D15:D18)</f>
        <v>129109</v>
      </c>
      <c r="E19" s="228">
        <f>SUM(E15:E18)</f>
        <v>263242</v>
      </c>
      <c r="F19" s="228">
        <f>SUM(F15:F18)</f>
        <v>3352</v>
      </c>
      <c r="G19" s="228">
        <f>SUM(G15:G18)</f>
        <v>395703</v>
      </c>
      <c r="H19" s="212">
        <f>SUM(H15:H18)</f>
        <v>100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B2:M22"/>
  <sheetViews>
    <sheetView workbookViewId="0">
      <selection activeCell="C12" sqref="C12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29"/>
      <c r="C3" s="265"/>
      <c r="D3" s="229"/>
      <c r="E3" s="229"/>
      <c r="F3" s="266"/>
      <c r="G3" s="229"/>
      <c r="H3" s="229"/>
      <c r="I3" s="229"/>
      <c r="J3" s="229"/>
      <c r="K3" s="229"/>
      <c r="L3" s="229"/>
      <c r="M3" s="195" t="s">
        <v>194</v>
      </c>
    </row>
    <row r="4" spans="2:13" ht="24.95" customHeight="1" thickTop="1" x14ac:dyDescent="0.25">
      <c r="B4" s="417" t="s">
        <v>669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</row>
    <row r="5" spans="2:13" ht="15.75" customHeight="1" x14ac:dyDescent="0.25">
      <c r="B5" s="436" t="s">
        <v>168</v>
      </c>
      <c r="C5" s="340"/>
      <c r="D5" s="437" t="s">
        <v>670</v>
      </c>
      <c r="E5" s="437" t="s">
        <v>671</v>
      </c>
      <c r="F5" s="437" t="s">
        <v>672</v>
      </c>
      <c r="G5" s="437" t="s">
        <v>673</v>
      </c>
      <c r="H5" s="437" t="s">
        <v>674</v>
      </c>
      <c r="I5" s="437" t="s">
        <v>675</v>
      </c>
      <c r="J5" s="436" t="s">
        <v>681</v>
      </c>
      <c r="K5" s="436"/>
      <c r="L5" s="436"/>
      <c r="M5" s="436"/>
    </row>
    <row r="6" spans="2:13" ht="78.75" x14ac:dyDescent="0.25">
      <c r="B6" s="436"/>
      <c r="C6" s="340" t="s">
        <v>676</v>
      </c>
      <c r="D6" s="437"/>
      <c r="E6" s="437"/>
      <c r="F6" s="437"/>
      <c r="G6" s="437"/>
      <c r="H6" s="437"/>
      <c r="I6" s="437"/>
      <c r="J6" s="382" t="s">
        <v>677</v>
      </c>
      <c r="K6" s="382" t="s">
        <v>678</v>
      </c>
      <c r="L6" s="382" t="s">
        <v>679</v>
      </c>
      <c r="M6" s="382" t="s">
        <v>680</v>
      </c>
    </row>
    <row r="7" spans="2:13" x14ac:dyDescent="0.25">
      <c r="B7" s="256">
        <v>1</v>
      </c>
      <c r="C7" s="255">
        <v>2</v>
      </c>
      <c r="D7" s="256">
        <v>3</v>
      </c>
      <c r="E7" s="256">
        <v>4</v>
      </c>
      <c r="F7" s="256">
        <v>5</v>
      </c>
      <c r="G7" s="256">
        <v>6</v>
      </c>
      <c r="H7" s="256">
        <v>7</v>
      </c>
      <c r="I7" s="256">
        <v>8</v>
      </c>
      <c r="J7" s="256" t="s">
        <v>119</v>
      </c>
      <c r="K7" s="256" t="s">
        <v>118</v>
      </c>
      <c r="L7" s="256">
        <v>11</v>
      </c>
      <c r="M7" s="256" t="s">
        <v>90</v>
      </c>
    </row>
    <row r="8" spans="2:13" ht="15.75" x14ac:dyDescent="0.25">
      <c r="B8" s="264" t="s">
        <v>59</v>
      </c>
      <c r="C8" s="257" t="s">
        <v>50</v>
      </c>
      <c r="D8" s="284">
        <v>5.0000000000000001E-3</v>
      </c>
      <c r="E8" s="284">
        <v>5.0000000000000001E-3</v>
      </c>
      <c r="F8" s="258">
        <v>390821</v>
      </c>
      <c r="G8" s="258">
        <v>535</v>
      </c>
      <c r="H8" s="258">
        <v>70126</v>
      </c>
      <c r="I8" s="258">
        <v>252</v>
      </c>
      <c r="J8" s="258">
        <f>H8*D8</f>
        <v>350.63</v>
      </c>
      <c r="K8" s="258">
        <f>I8*E8</f>
        <v>1.26</v>
      </c>
      <c r="L8" s="258">
        <v>4168</v>
      </c>
      <c r="M8" s="258">
        <f>J8+K8+L8</f>
        <v>4519.8900000000003</v>
      </c>
    </row>
    <row r="9" spans="2:13" ht="15.75" x14ac:dyDescent="0.25">
      <c r="B9" s="264" t="s">
        <v>60</v>
      </c>
      <c r="C9" s="257" t="s">
        <v>51</v>
      </c>
      <c r="D9" s="263">
        <v>0.1</v>
      </c>
      <c r="E9" s="263">
        <v>0.1</v>
      </c>
      <c r="F9" s="258">
        <v>3903</v>
      </c>
      <c r="G9" s="258">
        <v>0</v>
      </c>
      <c r="H9" s="258">
        <v>801</v>
      </c>
      <c r="I9" s="258">
        <v>0</v>
      </c>
      <c r="J9" s="258">
        <f t="shared" ref="J9:J12" si="0">H9*D9</f>
        <v>80.100000000000009</v>
      </c>
      <c r="K9" s="258">
        <f t="shared" ref="K9:K12" si="1">I9*E9</f>
        <v>0</v>
      </c>
      <c r="L9" s="258">
        <v>23</v>
      </c>
      <c r="M9" s="258">
        <f t="shared" ref="M9:M12" si="2">J9+K9+L9</f>
        <v>103.10000000000001</v>
      </c>
    </row>
    <row r="10" spans="2:13" ht="15.75" x14ac:dyDescent="0.25">
      <c r="B10" s="264" t="s">
        <v>61</v>
      </c>
      <c r="C10" s="257" t="s">
        <v>52</v>
      </c>
      <c r="D10" s="263">
        <v>0.5</v>
      </c>
      <c r="E10" s="263">
        <v>0.5</v>
      </c>
      <c r="F10" s="258">
        <v>325</v>
      </c>
      <c r="G10" s="258">
        <v>0</v>
      </c>
      <c r="H10" s="258">
        <v>31</v>
      </c>
      <c r="I10" s="258">
        <v>0</v>
      </c>
      <c r="J10" s="258">
        <f t="shared" si="0"/>
        <v>15.5</v>
      </c>
      <c r="K10" s="258">
        <f t="shared" si="1"/>
        <v>0</v>
      </c>
      <c r="L10" s="258">
        <v>73</v>
      </c>
      <c r="M10" s="258">
        <f t="shared" si="2"/>
        <v>88.5</v>
      </c>
    </row>
    <row r="11" spans="2:13" ht="15.75" x14ac:dyDescent="0.25">
      <c r="B11" s="264" t="s">
        <v>62</v>
      </c>
      <c r="C11" s="257" t="s">
        <v>592</v>
      </c>
      <c r="D11" s="263">
        <v>1</v>
      </c>
      <c r="E11" s="263">
        <v>0.75</v>
      </c>
      <c r="F11" s="258">
        <v>119</v>
      </c>
      <c r="G11" s="258">
        <v>0</v>
      </c>
      <c r="H11" s="258">
        <v>119</v>
      </c>
      <c r="I11" s="258">
        <v>0</v>
      </c>
      <c r="J11" s="258">
        <f t="shared" si="0"/>
        <v>119</v>
      </c>
      <c r="K11" s="258">
        <f t="shared" si="1"/>
        <v>0</v>
      </c>
      <c r="L11" s="258">
        <v>0</v>
      </c>
      <c r="M11" s="258">
        <f t="shared" si="2"/>
        <v>119</v>
      </c>
    </row>
    <row r="12" spans="2:13" ht="15.75" x14ac:dyDescent="0.25">
      <c r="B12" s="264" t="s">
        <v>63</v>
      </c>
      <c r="C12" s="257" t="s">
        <v>668</v>
      </c>
      <c r="D12" s="263">
        <v>1</v>
      </c>
      <c r="E12" s="263">
        <v>1</v>
      </c>
      <c r="F12" s="258">
        <v>0</v>
      </c>
      <c r="G12" s="258">
        <v>0</v>
      </c>
      <c r="H12" s="258">
        <v>0</v>
      </c>
      <c r="I12" s="258">
        <v>0</v>
      </c>
      <c r="J12" s="258">
        <f t="shared" si="0"/>
        <v>0</v>
      </c>
      <c r="K12" s="258">
        <f t="shared" si="1"/>
        <v>0</v>
      </c>
      <c r="L12" s="258">
        <v>0</v>
      </c>
      <c r="M12" s="258">
        <f t="shared" si="2"/>
        <v>0</v>
      </c>
    </row>
    <row r="13" spans="2:13" ht="15.75" x14ac:dyDescent="0.25">
      <c r="B13" s="436" t="s">
        <v>193</v>
      </c>
      <c r="C13" s="436"/>
      <c r="D13" s="436"/>
      <c r="E13" s="436"/>
      <c r="F13" s="261">
        <f t="shared" ref="F13:K13" si="3">SUM(F8:F12)</f>
        <v>395168</v>
      </c>
      <c r="G13" s="261">
        <f t="shared" si="3"/>
        <v>535</v>
      </c>
      <c r="H13" s="261">
        <f t="shared" si="3"/>
        <v>71077</v>
      </c>
      <c r="I13" s="261">
        <f t="shared" si="3"/>
        <v>252</v>
      </c>
      <c r="J13" s="261">
        <f>SUM(J8:J12)+1</f>
        <v>566.23</v>
      </c>
      <c r="K13" s="261">
        <f t="shared" si="3"/>
        <v>1.26</v>
      </c>
      <c r="L13" s="261">
        <f>SUM(L8:L12)</f>
        <v>4264</v>
      </c>
      <c r="M13" s="261">
        <f>J13+K13+L13</f>
        <v>4831.49</v>
      </c>
    </row>
    <row r="16" spans="2:13" x14ac:dyDescent="0.25">
      <c r="F16" s="15"/>
      <c r="G16" s="15"/>
      <c r="H16" s="15"/>
      <c r="M16" s="15"/>
    </row>
    <row r="17" spans="6:13" x14ac:dyDescent="0.25">
      <c r="F17" s="336"/>
      <c r="G17" s="337"/>
      <c r="H17" s="336"/>
      <c r="I17" s="337"/>
      <c r="J17" s="337"/>
      <c r="K17" s="337"/>
      <c r="L17" s="336"/>
      <c r="M17" s="336"/>
    </row>
    <row r="18" spans="6:13" x14ac:dyDescent="0.25">
      <c r="F18" s="336"/>
      <c r="G18" s="338"/>
      <c r="H18" s="338"/>
      <c r="I18" s="338"/>
      <c r="J18" s="338"/>
      <c r="K18" s="338"/>
      <c r="L18" s="338"/>
      <c r="M18" s="338"/>
    </row>
    <row r="19" spans="6:13" x14ac:dyDescent="0.25">
      <c r="F19" s="337"/>
      <c r="G19" s="338"/>
      <c r="H19" s="338"/>
      <c r="I19" s="338"/>
      <c r="J19" s="338"/>
      <c r="K19" s="338"/>
      <c r="L19" s="338"/>
      <c r="M19" s="338"/>
    </row>
    <row r="20" spans="6:13" x14ac:dyDescent="0.25">
      <c r="F20" s="337"/>
      <c r="G20" s="338"/>
      <c r="H20" s="338"/>
      <c r="I20" s="338"/>
      <c r="J20" s="338"/>
      <c r="K20" s="338"/>
      <c r="L20" s="338"/>
      <c r="M20" s="338"/>
    </row>
    <row r="21" spans="6:13" x14ac:dyDescent="0.25">
      <c r="F21" s="337"/>
      <c r="G21" s="338"/>
      <c r="H21" s="338"/>
      <c r="I21" s="338"/>
      <c r="J21" s="338"/>
      <c r="K21" s="338"/>
      <c r="L21" s="338"/>
      <c r="M21" s="338"/>
    </row>
    <row r="22" spans="6:13" x14ac:dyDescent="0.25">
      <c r="F22" s="336"/>
      <c r="G22" s="337"/>
      <c r="H22" s="336"/>
      <c r="I22" s="337"/>
      <c r="J22" s="337"/>
      <c r="K22" s="337"/>
      <c r="L22" s="336"/>
      <c r="M22" s="336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  <ignoredError sqref="J13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B3:G10"/>
  <sheetViews>
    <sheetView workbookViewId="0">
      <selection activeCell="D14" sqref="D14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85"/>
      <c r="C3" s="285"/>
      <c r="D3" s="285"/>
      <c r="E3" s="285"/>
      <c r="F3" s="285"/>
      <c r="G3" s="195" t="s">
        <v>194</v>
      </c>
    </row>
    <row r="4" spans="2:7" ht="24.95" customHeight="1" thickTop="1" x14ac:dyDescent="0.25">
      <c r="B4" s="402" t="s">
        <v>683</v>
      </c>
      <c r="C4" s="402"/>
      <c r="D4" s="402"/>
      <c r="E4" s="402"/>
      <c r="F4" s="402"/>
      <c r="G4" s="402"/>
    </row>
    <row r="5" spans="2:7" ht="15.75" x14ac:dyDescent="0.25">
      <c r="B5" s="407" t="s">
        <v>168</v>
      </c>
      <c r="C5" s="400" t="s">
        <v>186</v>
      </c>
      <c r="D5" s="400" t="s">
        <v>156</v>
      </c>
      <c r="E5" s="400"/>
      <c r="F5" s="400" t="s">
        <v>157</v>
      </c>
      <c r="G5" s="400"/>
    </row>
    <row r="6" spans="2:7" ht="47.25" x14ac:dyDescent="0.25">
      <c r="B6" s="407"/>
      <c r="C6" s="400"/>
      <c r="D6" s="97" t="s">
        <v>198</v>
      </c>
      <c r="E6" s="97" t="s">
        <v>682</v>
      </c>
      <c r="F6" s="97" t="s">
        <v>198</v>
      </c>
      <c r="G6" s="97" t="s">
        <v>682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80" t="s">
        <v>59</v>
      </c>
      <c r="C8" s="112" t="s">
        <v>387</v>
      </c>
      <c r="D8" s="102">
        <v>5104</v>
      </c>
      <c r="E8" s="114">
        <v>3</v>
      </c>
      <c r="F8" s="102">
        <v>4626</v>
      </c>
      <c r="G8" s="114">
        <v>3</v>
      </c>
    </row>
    <row r="9" spans="2:7" ht="15.75" x14ac:dyDescent="0.25">
      <c r="B9" s="180" t="s">
        <v>60</v>
      </c>
      <c r="C9" s="112" t="s">
        <v>388</v>
      </c>
      <c r="D9" s="102">
        <v>366</v>
      </c>
      <c r="E9" s="114">
        <v>2</v>
      </c>
      <c r="F9" s="102">
        <v>526</v>
      </c>
      <c r="G9" s="114">
        <v>1</v>
      </c>
    </row>
    <row r="10" spans="2:7" ht="15.75" x14ac:dyDescent="0.25">
      <c r="B10" s="400" t="s">
        <v>193</v>
      </c>
      <c r="C10" s="400"/>
      <c r="D10" s="105">
        <f>D8-D9</f>
        <v>4738</v>
      </c>
      <c r="E10" s="97">
        <f>E8+E9</f>
        <v>5</v>
      </c>
      <c r="F10" s="105">
        <f>F8-F9</f>
        <v>4100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B3:K19"/>
  <sheetViews>
    <sheetView workbookViewId="0">
      <selection activeCell="C16" sqref="C16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29"/>
      <c r="C3" s="229"/>
      <c r="D3" s="229"/>
      <c r="E3" s="229"/>
      <c r="F3" s="229"/>
      <c r="G3" s="229"/>
      <c r="H3" s="195" t="s">
        <v>194</v>
      </c>
      <c r="K3" s="32"/>
    </row>
    <row r="4" spans="2:11" ht="24.95" customHeight="1" thickTop="1" x14ac:dyDescent="0.25">
      <c r="B4" s="417" t="s">
        <v>684</v>
      </c>
      <c r="C4" s="417"/>
      <c r="D4" s="417"/>
      <c r="E4" s="417"/>
      <c r="F4" s="417"/>
      <c r="G4" s="417"/>
      <c r="H4" s="417"/>
    </row>
    <row r="5" spans="2:11" x14ac:dyDescent="0.25">
      <c r="B5" s="436" t="s">
        <v>168</v>
      </c>
      <c r="C5" s="437" t="s">
        <v>391</v>
      </c>
      <c r="D5" s="438" t="s">
        <v>156</v>
      </c>
      <c r="E5" s="438"/>
      <c r="F5" s="438" t="s">
        <v>157</v>
      </c>
      <c r="G5" s="438"/>
      <c r="H5" s="254" t="s">
        <v>195</v>
      </c>
    </row>
    <row r="6" spans="2:11" x14ac:dyDescent="0.25">
      <c r="B6" s="436"/>
      <c r="C6" s="437"/>
      <c r="D6" s="254" t="s">
        <v>198</v>
      </c>
      <c r="E6" s="340" t="s">
        <v>199</v>
      </c>
      <c r="F6" s="254" t="s">
        <v>198</v>
      </c>
      <c r="G6" s="340" t="s">
        <v>199</v>
      </c>
      <c r="H6" s="254" t="s">
        <v>95</v>
      </c>
    </row>
    <row r="7" spans="2:11" x14ac:dyDescent="0.25">
      <c r="B7" s="255">
        <v>1</v>
      </c>
      <c r="C7" s="256">
        <v>2</v>
      </c>
      <c r="D7" s="256">
        <v>3</v>
      </c>
      <c r="E7" s="256">
        <v>4</v>
      </c>
      <c r="F7" s="256">
        <v>5</v>
      </c>
      <c r="G7" s="256">
        <v>6</v>
      </c>
      <c r="H7" s="256">
        <v>7</v>
      </c>
    </row>
    <row r="8" spans="2:11" x14ac:dyDescent="0.25">
      <c r="B8" s="268" t="s">
        <v>59</v>
      </c>
      <c r="C8" s="363" t="s">
        <v>685</v>
      </c>
      <c r="D8" s="267"/>
      <c r="E8" s="253"/>
      <c r="F8" s="253"/>
      <c r="G8" s="253"/>
      <c r="H8" s="269"/>
    </row>
    <row r="9" spans="2:11" x14ac:dyDescent="0.25">
      <c r="B9" s="270" t="s">
        <v>12</v>
      </c>
      <c r="C9" s="364" t="s">
        <v>686</v>
      </c>
      <c r="D9" s="258">
        <v>64</v>
      </c>
      <c r="E9" s="259">
        <f>D9/D19*100</f>
        <v>0.30958254728389689</v>
      </c>
      <c r="F9" s="258">
        <v>50</v>
      </c>
      <c r="G9" s="259">
        <f>F9/F19*100</f>
        <v>0.17822770371426533</v>
      </c>
      <c r="H9" s="260">
        <f>F9/D9*100</f>
        <v>78.125</v>
      </c>
      <c r="J9" s="49"/>
      <c r="K9" s="49"/>
    </row>
    <row r="10" spans="2:11" x14ac:dyDescent="0.25">
      <c r="B10" s="270" t="s">
        <v>29</v>
      </c>
      <c r="C10" s="364" t="s">
        <v>687</v>
      </c>
      <c r="D10" s="258">
        <v>6105</v>
      </c>
      <c r="E10" s="259">
        <f>D10/D19*100</f>
        <v>29.531272674502972</v>
      </c>
      <c r="F10" s="258">
        <v>11229</v>
      </c>
      <c r="G10" s="259">
        <f>F10/F19*100</f>
        <v>40.026377700149709</v>
      </c>
      <c r="H10" s="260">
        <f>F10/D10*100</f>
        <v>183.93120393120392</v>
      </c>
      <c r="J10" s="49"/>
      <c r="K10" s="49"/>
    </row>
    <row r="11" spans="2:11" x14ac:dyDescent="0.25">
      <c r="B11" s="270" t="s">
        <v>75</v>
      </c>
      <c r="C11" s="364" t="s">
        <v>688</v>
      </c>
      <c r="D11" s="258">
        <v>1022</v>
      </c>
      <c r="E11" s="259">
        <f>D11/D19*100</f>
        <v>4.9436463019397285</v>
      </c>
      <c r="F11" s="258">
        <v>1504</v>
      </c>
      <c r="G11" s="259">
        <f>F11/F19*100</f>
        <v>5.3610893277251011</v>
      </c>
      <c r="H11" s="260">
        <f>F11/D11*100</f>
        <v>147.1624266144814</v>
      </c>
      <c r="J11" s="49"/>
      <c r="K11" s="49"/>
    </row>
    <row r="12" spans="2:11" x14ac:dyDescent="0.25">
      <c r="B12" s="438" t="s">
        <v>689</v>
      </c>
      <c r="C12" s="438"/>
      <c r="D12" s="261">
        <f>SUM(D9:D11)</f>
        <v>7191</v>
      </c>
      <c r="E12" s="271">
        <f>D12/D19*100</f>
        <v>34.784501523726604</v>
      </c>
      <c r="F12" s="261">
        <f>SUM(F9:F11)</f>
        <v>12783</v>
      </c>
      <c r="G12" s="271">
        <f>F12/F19*100</f>
        <v>45.565694731589076</v>
      </c>
      <c r="H12" s="262">
        <f>F12/D12*100</f>
        <v>177.76387150604921</v>
      </c>
      <c r="J12" s="49"/>
      <c r="K12" s="49"/>
    </row>
    <row r="13" spans="2:11" x14ac:dyDescent="0.25">
      <c r="B13" s="268" t="s">
        <v>60</v>
      </c>
      <c r="C13" s="363" t="s">
        <v>691</v>
      </c>
      <c r="D13" s="267"/>
      <c r="E13" s="259"/>
      <c r="F13" s="267"/>
      <c r="G13" s="259"/>
      <c r="H13" s="260"/>
      <c r="J13" s="49"/>
      <c r="K13" s="49"/>
    </row>
    <row r="14" spans="2:11" x14ac:dyDescent="0.25">
      <c r="B14" s="257" t="s">
        <v>78</v>
      </c>
      <c r="C14" s="364" t="s">
        <v>692</v>
      </c>
      <c r="D14" s="258">
        <v>10944</v>
      </c>
      <c r="E14" s="259">
        <f>D14/D19*100</f>
        <v>52.938615585546366</v>
      </c>
      <c r="F14" s="258">
        <v>12432</v>
      </c>
      <c r="G14" s="259">
        <f>F14/F19*100</f>
        <v>44.314536251514937</v>
      </c>
      <c r="H14" s="260">
        <f t="shared" ref="H14:H19" si="0">F14/D14*100</f>
        <v>113.59649122807018</v>
      </c>
      <c r="J14" s="49"/>
      <c r="K14" s="49"/>
    </row>
    <row r="15" spans="2:11" x14ac:dyDescent="0.25">
      <c r="B15" s="257" t="s">
        <v>79</v>
      </c>
      <c r="C15" s="364" t="s">
        <v>693</v>
      </c>
      <c r="D15" s="267">
        <v>0</v>
      </c>
      <c r="E15" s="259">
        <f>D15/D19*100</f>
        <v>0</v>
      </c>
      <c r="F15" s="267">
        <v>1</v>
      </c>
      <c r="G15" s="259">
        <f>F15/F19*100</f>
        <v>3.5645540742853072E-3</v>
      </c>
      <c r="H15" s="260" t="s">
        <v>23</v>
      </c>
      <c r="J15" s="49"/>
      <c r="K15" s="49"/>
    </row>
    <row r="16" spans="2:11" x14ac:dyDescent="0.25">
      <c r="B16" s="257" t="s">
        <v>80</v>
      </c>
      <c r="C16" s="364" t="s">
        <v>694</v>
      </c>
      <c r="D16" s="258">
        <v>2348</v>
      </c>
      <c r="E16" s="259">
        <f>D16/D19*100</f>
        <v>11.357809703477967</v>
      </c>
      <c r="F16" s="258">
        <v>2838</v>
      </c>
      <c r="G16" s="259">
        <f>F16/F19*100+0.1</f>
        <v>10.2162044628217</v>
      </c>
      <c r="H16" s="260">
        <f t="shared" si="0"/>
        <v>120.8688245315162</v>
      </c>
      <c r="J16" s="49"/>
      <c r="K16" s="49"/>
    </row>
    <row r="17" spans="2:11" x14ac:dyDescent="0.25">
      <c r="B17" s="438" t="s">
        <v>690</v>
      </c>
      <c r="C17" s="438"/>
      <c r="D17" s="261">
        <f>SUM(D14:D16)</f>
        <v>13292</v>
      </c>
      <c r="E17" s="271">
        <f>D17/D19*100</f>
        <v>64.296425289024327</v>
      </c>
      <c r="F17" s="261">
        <f>SUM(F14:F16)</f>
        <v>15271</v>
      </c>
      <c r="G17" s="271">
        <f>F17/F19*100</f>
        <v>54.434305268410924</v>
      </c>
      <c r="H17" s="262">
        <f t="shared" si="0"/>
        <v>114.88865482997292</v>
      </c>
      <c r="J17" s="49"/>
      <c r="K17" s="49"/>
    </row>
    <row r="18" spans="2:11" x14ac:dyDescent="0.25">
      <c r="B18" s="268" t="s">
        <v>61</v>
      </c>
      <c r="C18" s="385" t="s">
        <v>695</v>
      </c>
      <c r="D18" s="272">
        <v>190</v>
      </c>
      <c r="E18" s="273">
        <f>D18/D19*100</f>
        <v>0.91907318724906883</v>
      </c>
      <c r="F18" s="272">
        <v>0</v>
      </c>
      <c r="G18" s="273">
        <f>F18/F19*100</f>
        <v>0</v>
      </c>
      <c r="H18" s="260">
        <f t="shared" si="0"/>
        <v>0</v>
      </c>
      <c r="J18" s="49"/>
      <c r="K18" s="49"/>
    </row>
    <row r="19" spans="2:11" x14ac:dyDescent="0.25">
      <c r="B19" s="438" t="s">
        <v>696</v>
      </c>
      <c r="C19" s="438"/>
      <c r="D19" s="261">
        <f>D12+D17+D18</f>
        <v>20673</v>
      </c>
      <c r="E19" s="262">
        <f>E12+E17+E18</f>
        <v>100</v>
      </c>
      <c r="F19" s="261">
        <f>F12+F17+F18</f>
        <v>28054</v>
      </c>
      <c r="G19" s="262">
        <f>G12+G17+G18</f>
        <v>100</v>
      </c>
      <c r="H19" s="262">
        <f t="shared" si="0"/>
        <v>135.70357471097566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N11"/>
  <sheetViews>
    <sheetView workbookViewId="0">
      <selection activeCell="C18" sqref="C18"/>
    </sheetView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80"/>
    </row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107</v>
      </c>
    </row>
    <row r="4" spans="2:14" ht="24.95" customHeight="1" thickTop="1" x14ac:dyDescent="0.25">
      <c r="B4" s="392" t="s">
        <v>207</v>
      </c>
      <c r="C4" s="392"/>
      <c r="D4" s="392"/>
      <c r="E4" s="392"/>
      <c r="F4" s="392"/>
      <c r="G4" s="392"/>
      <c r="H4" s="392"/>
      <c r="I4" s="392"/>
      <c r="J4" s="392"/>
      <c r="K4" s="392"/>
      <c r="L4" s="392"/>
    </row>
    <row r="5" spans="2:14" x14ac:dyDescent="0.25">
      <c r="B5" s="393" t="s">
        <v>168</v>
      </c>
      <c r="C5" s="393" t="s">
        <v>197</v>
      </c>
      <c r="D5" s="393" t="s">
        <v>124</v>
      </c>
      <c r="E5" s="393"/>
      <c r="F5" s="393"/>
      <c r="G5" s="393" t="s">
        <v>131</v>
      </c>
      <c r="H5" s="393"/>
      <c r="I5" s="393"/>
      <c r="J5" s="393" t="s">
        <v>152</v>
      </c>
      <c r="K5" s="393"/>
      <c r="L5" s="393"/>
    </row>
    <row r="6" spans="2:14" ht="36.75" customHeight="1" thickBot="1" x14ac:dyDescent="0.3">
      <c r="B6" s="393"/>
      <c r="C6" s="393"/>
      <c r="D6" s="349" t="s">
        <v>208</v>
      </c>
      <c r="E6" s="349" t="s">
        <v>209</v>
      </c>
      <c r="F6" s="349" t="s">
        <v>210</v>
      </c>
      <c r="G6" s="349" t="s">
        <v>208</v>
      </c>
      <c r="H6" s="349" t="s">
        <v>209</v>
      </c>
      <c r="I6" s="349" t="s">
        <v>210</v>
      </c>
      <c r="J6" s="349" t="s">
        <v>208</v>
      </c>
      <c r="K6" s="349" t="s">
        <v>209</v>
      </c>
      <c r="L6" s="349" t="s">
        <v>210</v>
      </c>
    </row>
    <row r="7" spans="2:14" ht="16.5" thickBot="1" x14ac:dyDescent="0.3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4" x14ac:dyDescent="0.25">
      <c r="B8" s="65" t="s">
        <v>59</v>
      </c>
      <c r="C8" s="350" t="s">
        <v>211</v>
      </c>
      <c r="D8" s="65">
        <v>1</v>
      </c>
      <c r="E8" s="65">
        <v>3.1</v>
      </c>
      <c r="F8" s="65">
        <v>4.0999999999999996</v>
      </c>
      <c r="G8" s="65">
        <v>1</v>
      </c>
      <c r="H8" s="71">
        <v>3.6976</v>
      </c>
      <c r="I8" s="71">
        <v>3.8536600000000001</v>
      </c>
      <c r="J8" s="65">
        <v>1</v>
      </c>
      <c r="K8" s="71">
        <v>3.6</v>
      </c>
      <c r="L8" s="71">
        <v>3.9</v>
      </c>
    </row>
    <row r="9" spans="2:14" x14ac:dyDescent="0.25">
      <c r="B9" s="65" t="s">
        <v>60</v>
      </c>
      <c r="C9" s="351" t="s">
        <v>212</v>
      </c>
      <c r="D9" s="65">
        <v>3</v>
      </c>
      <c r="E9" s="65">
        <v>5.7</v>
      </c>
      <c r="F9" s="65">
        <v>6.8</v>
      </c>
      <c r="G9" s="65">
        <v>3</v>
      </c>
      <c r="H9" s="71">
        <v>13.13</v>
      </c>
      <c r="I9" s="71">
        <v>13.319000000000001</v>
      </c>
      <c r="J9" s="65">
        <v>3</v>
      </c>
      <c r="K9" s="71">
        <v>12.8</v>
      </c>
      <c r="L9" s="71">
        <v>13.6</v>
      </c>
    </row>
    <row r="10" spans="2:14" ht="16.5" thickBot="1" x14ac:dyDescent="0.3">
      <c r="B10" s="65" t="s">
        <v>61</v>
      </c>
      <c r="C10" s="352" t="s">
        <v>213</v>
      </c>
      <c r="D10" s="65">
        <v>10</v>
      </c>
      <c r="E10" s="65">
        <v>91.2</v>
      </c>
      <c r="F10" s="65">
        <v>89.1</v>
      </c>
      <c r="G10" s="65">
        <v>9</v>
      </c>
      <c r="H10" s="71">
        <v>83.18</v>
      </c>
      <c r="I10" s="71">
        <v>82.826999999999998</v>
      </c>
      <c r="J10" s="65">
        <v>9</v>
      </c>
      <c r="K10" s="71">
        <v>83.6</v>
      </c>
      <c r="L10" s="71">
        <v>82.5</v>
      </c>
    </row>
    <row r="11" spans="2:14" ht="21.75" customHeight="1" x14ac:dyDescent="0.25">
      <c r="B11" s="393" t="s">
        <v>193</v>
      </c>
      <c r="C11" s="393"/>
      <c r="D11" s="63">
        <f t="shared" ref="D11:L11" si="0">SUM(D8:D10)</f>
        <v>14</v>
      </c>
      <c r="E11" s="63">
        <f t="shared" si="0"/>
        <v>100</v>
      </c>
      <c r="F11" s="63">
        <f t="shared" si="0"/>
        <v>100</v>
      </c>
      <c r="G11" s="63">
        <f t="shared" si="0"/>
        <v>13</v>
      </c>
      <c r="H11" s="209">
        <f t="shared" si="0"/>
        <v>100.00760000000001</v>
      </c>
      <c r="I11" s="209">
        <f t="shared" si="0"/>
        <v>99.999660000000006</v>
      </c>
      <c r="J11" s="63">
        <f t="shared" si="0"/>
        <v>13</v>
      </c>
      <c r="K11" s="72">
        <f t="shared" si="0"/>
        <v>100</v>
      </c>
      <c r="L11" s="7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B3:L21"/>
  <sheetViews>
    <sheetView topLeftCell="A4" workbookViewId="0">
      <selection activeCell="C21" sqref="C21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39"/>
      <c r="C3" s="139"/>
      <c r="D3" s="139"/>
      <c r="E3" s="139"/>
      <c r="F3" s="139"/>
      <c r="G3" s="139"/>
      <c r="H3" s="162" t="s">
        <v>194</v>
      </c>
      <c r="J3" s="33"/>
    </row>
    <row r="4" spans="2:12" ht="24.95" customHeight="1" thickTop="1" x14ac:dyDescent="0.25">
      <c r="B4" s="417" t="s">
        <v>698</v>
      </c>
      <c r="C4" s="417"/>
      <c r="D4" s="417"/>
      <c r="E4" s="417"/>
      <c r="F4" s="417"/>
      <c r="G4" s="417"/>
      <c r="H4" s="417"/>
    </row>
    <row r="5" spans="2:12" ht="15.75" x14ac:dyDescent="0.25">
      <c r="B5" s="393" t="s">
        <v>168</v>
      </c>
      <c r="C5" s="437" t="s">
        <v>404</v>
      </c>
      <c r="D5" s="398" t="s">
        <v>156</v>
      </c>
      <c r="E5" s="398"/>
      <c r="F5" s="398" t="s">
        <v>161</v>
      </c>
      <c r="G5" s="398"/>
      <c r="H5" s="245" t="s">
        <v>697</v>
      </c>
    </row>
    <row r="6" spans="2:12" ht="15.75" x14ac:dyDescent="0.25">
      <c r="B6" s="393"/>
      <c r="C6" s="437"/>
      <c r="D6" s="254" t="s">
        <v>198</v>
      </c>
      <c r="E6" s="340" t="s">
        <v>199</v>
      </c>
      <c r="F6" s="254" t="s">
        <v>198</v>
      </c>
      <c r="G6" s="340" t="s">
        <v>199</v>
      </c>
      <c r="H6" s="191" t="s">
        <v>95</v>
      </c>
    </row>
    <row r="7" spans="2:12" x14ac:dyDescent="0.2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12" ht="15.75" x14ac:dyDescent="0.25">
      <c r="B8" s="159" t="s">
        <v>59</v>
      </c>
      <c r="C8" s="439" t="s">
        <v>699</v>
      </c>
      <c r="D8" s="439"/>
      <c r="E8" s="439"/>
      <c r="F8" s="440"/>
      <c r="G8" s="440"/>
      <c r="H8" s="440"/>
    </row>
    <row r="9" spans="2:12" ht="15.75" x14ac:dyDescent="0.25">
      <c r="B9" s="65" t="s">
        <v>12</v>
      </c>
      <c r="C9" s="364" t="s">
        <v>627</v>
      </c>
      <c r="D9" s="217">
        <v>4244</v>
      </c>
      <c r="E9" s="210">
        <f>D9/D20*100</f>
        <v>23.69493607280442</v>
      </c>
      <c r="F9" s="217">
        <v>8371</v>
      </c>
      <c r="G9" s="210">
        <f>F9/F20*100</f>
        <v>34.946146781330881</v>
      </c>
      <c r="H9" s="226">
        <f>F9/D9*100</f>
        <v>197.24316682375118</v>
      </c>
      <c r="J9" s="15"/>
      <c r="L9" s="15"/>
    </row>
    <row r="10" spans="2:12" ht="15.75" x14ac:dyDescent="0.25">
      <c r="B10" s="65" t="s">
        <v>29</v>
      </c>
      <c r="C10" s="364" t="s">
        <v>700</v>
      </c>
      <c r="D10" s="219">
        <v>88</v>
      </c>
      <c r="E10" s="210">
        <f>D10/D20*100</f>
        <v>0.49131818435598235</v>
      </c>
      <c r="F10" s="219">
        <v>95</v>
      </c>
      <c r="G10" s="210">
        <f>F10/F20*100</f>
        <v>0.39659347081906987</v>
      </c>
      <c r="H10" s="226">
        <f>F10/D10*100</f>
        <v>107.95454545454545</v>
      </c>
    </row>
    <row r="11" spans="2:12" ht="15.75" x14ac:dyDescent="0.25">
      <c r="B11" s="65" t="s">
        <v>75</v>
      </c>
      <c r="C11" s="364" t="s">
        <v>701</v>
      </c>
      <c r="D11" s="219">
        <v>3</v>
      </c>
      <c r="E11" s="210">
        <f>D11/D20*100</f>
        <v>1.674948355759031E-2</v>
      </c>
      <c r="F11" s="219">
        <v>2</v>
      </c>
      <c r="G11" s="210">
        <f>F11/F20*100</f>
        <v>8.3493362277698921E-3</v>
      </c>
      <c r="H11" s="226">
        <f>F11/D11*100</f>
        <v>66.666666666666657</v>
      </c>
    </row>
    <row r="12" spans="2:12" ht="15.75" x14ac:dyDescent="0.25">
      <c r="B12" s="398" t="s">
        <v>588</v>
      </c>
      <c r="C12" s="398"/>
      <c r="D12" s="228">
        <f>SUM(D9:D11)</f>
        <v>4335</v>
      </c>
      <c r="E12" s="178">
        <f>D12/D20*100</f>
        <v>24.203003740717993</v>
      </c>
      <c r="F12" s="228">
        <f>SUM(F9:F11)</f>
        <v>8468</v>
      </c>
      <c r="G12" s="178">
        <f>F12/F20*100</f>
        <v>35.351089588377725</v>
      </c>
      <c r="H12" s="212">
        <f>F12/D12*100</f>
        <v>195.34025374855827</v>
      </c>
      <c r="J12" s="15"/>
      <c r="L12" s="15"/>
    </row>
    <row r="13" spans="2:12" ht="15.75" x14ac:dyDescent="0.25">
      <c r="B13" s="159" t="s">
        <v>60</v>
      </c>
      <c r="C13" s="363" t="s">
        <v>427</v>
      </c>
      <c r="D13" s="219"/>
      <c r="E13" s="210"/>
      <c r="F13" s="219"/>
      <c r="G13" s="210"/>
      <c r="H13" s="226"/>
    </row>
    <row r="14" spans="2:12" ht="15.75" x14ac:dyDescent="0.25">
      <c r="B14" s="65" t="s">
        <v>78</v>
      </c>
      <c r="C14" s="364" t="s">
        <v>411</v>
      </c>
      <c r="D14" s="217">
        <v>2611</v>
      </c>
      <c r="E14" s="210">
        <f>D14/D20*100</f>
        <v>14.577633856289433</v>
      </c>
      <c r="F14" s="217">
        <v>2669</v>
      </c>
      <c r="G14" s="210">
        <f>F14/F20*100</f>
        <v>11.14218919595892</v>
      </c>
      <c r="H14" s="226">
        <f t="shared" ref="H14:H17" si="0">F14/D14*100</f>
        <v>102.22137112217541</v>
      </c>
      <c r="J14" s="15"/>
      <c r="L14" s="15"/>
    </row>
    <row r="15" spans="2:12" ht="15.75" x14ac:dyDescent="0.25">
      <c r="B15" s="65" t="s">
        <v>79</v>
      </c>
      <c r="C15" s="364" t="s">
        <v>702</v>
      </c>
      <c r="D15" s="217">
        <v>6928</v>
      </c>
      <c r="E15" s="210">
        <f>D15/D20*100</f>
        <v>38.680140695661883</v>
      </c>
      <c r="F15" s="217">
        <v>7826</v>
      </c>
      <c r="G15" s="210">
        <f>F15/F20*100</f>
        <v>32.670952659263591</v>
      </c>
      <c r="H15" s="226">
        <f t="shared" si="0"/>
        <v>112.96189376443418</v>
      </c>
      <c r="J15" s="15"/>
      <c r="L15" s="15"/>
    </row>
    <row r="16" spans="2:12" ht="15.75" x14ac:dyDescent="0.25">
      <c r="B16" s="65" t="s">
        <v>80</v>
      </c>
      <c r="C16" s="364" t="s">
        <v>703</v>
      </c>
      <c r="D16" s="217">
        <v>4037</v>
      </c>
      <c r="E16" s="210">
        <f>D16/D20*100</f>
        <v>22.53922170733069</v>
      </c>
      <c r="F16" s="217">
        <v>4935</v>
      </c>
      <c r="G16" s="210">
        <f>F16/F20*100</f>
        <v>20.60198714202221</v>
      </c>
      <c r="H16" s="226">
        <f t="shared" si="0"/>
        <v>122.24424077285111</v>
      </c>
      <c r="J16" s="15"/>
      <c r="L16" s="15"/>
    </row>
    <row r="17" spans="2:12" ht="15.75" x14ac:dyDescent="0.25">
      <c r="B17" s="398" t="s">
        <v>590</v>
      </c>
      <c r="C17" s="398"/>
      <c r="D17" s="228">
        <f>SUM(D14:D16)</f>
        <v>13576</v>
      </c>
      <c r="E17" s="178">
        <f>D17/D20*100</f>
        <v>75.796996259281997</v>
      </c>
      <c r="F17" s="228">
        <f>SUM(F14:F16)</f>
        <v>15430</v>
      </c>
      <c r="G17" s="178">
        <f>F17/F20*100</f>
        <v>64.415128997244722</v>
      </c>
      <c r="H17" s="212">
        <f t="shared" si="0"/>
        <v>113.65645256334709</v>
      </c>
      <c r="J17" s="15"/>
      <c r="L17" s="15"/>
    </row>
    <row r="18" spans="2:12" ht="15.75" x14ac:dyDescent="0.25">
      <c r="B18" s="159" t="s">
        <v>61</v>
      </c>
      <c r="C18" s="363" t="s">
        <v>704</v>
      </c>
      <c r="D18" s="250">
        <v>0</v>
      </c>
      <c r="E18" s="274">
        <f>D18/D20*100</f>
        <v>0</v>
      </c>
      <c r="F18" s="250">
        <v>56</v>
      </c>
      <c r="G18" s="274">
        <f>F18/F20*100</f>
        <v>0.23378141437755698</v>
      </c>
      <c r="H18" s="251" t="s">
        <v>23</v>
      </c>
      <c r="J18" s="15"/>
      <c r="L18" s="15"/>
    </row>
    <row r="19" spans="2:12" ht="15.75" x14ac:dyDescent="0.25">
      <c r="B19" s="159" t="s">
        <v>62</v>
      </c>
      <c r="C19" s="363" t="s">
        <v>705</v>
      </c>
      <c r="D19" s="250">
        <v>0</v>
      </c>
      <c r="E19" s="274">
        <f>D19/D20*100</f>
        <v>0</v>
      </c>
      <c r="F19" s="250">
        <v>0</v>
      </c>
      <c r="G19" s="274">
        <f>F19/F20*100</f>
        <v>0</v>
      </c>
      <c r="H19" s="251" t="s">
        <v>23</v>
      </c>
      <c r="J19" s="15"/>
      <c r="L19" s="15"/>
    </row>
    <row r="20" spans="2:12" ht="15.75" x14ac:dyDescent="0.25">
      <c r="B20" s="63"/>
      <c r="C20" s="245" t="s">
        <v>706</v>
      </c>
      <c r="D20" s="228">
        <f>D12+D17+D18+D19</f>
        <v>17911</v>
      </c>
      <c r="E20" s="212">
        <f>E12+E17+E18+E19</f>
        <v>99.999999999999986</v>
      </c>
      <c r="F20" s="228">
        <f>F12+F17+F18+F19</f>
        <v>23954</v>
      </c>
      <c r="G20" s="212">
        <f>G12+G17+G18+G19</f>
        <v>100.00000000000001</v>
      </c>
      <c r="H20" s="212">
        <f>F20/D20*100</f>
        <v>133.73904304617275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B3:Q13"/>
  <sheetViews>
    <sheetView workbookViewId="0">
      <selection activeCell="D19" sqref="D19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11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194</v>
      </c>
      <c r="P3" s="13"/>
    </row>
    <row r="4" spans="2:17" ht="24.95" customHeight="1" thickTop="1" x14ac:dyDescent="0.25">
      <c r="B4" s="417" t="s">
        <v>707</v>
      </c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37"/>
    </row>
    <row r="5" spans="2:17" ht="15.75" x14ac:dyDescent="0.25">
      <c r="B5" s="436" t="s">
        <v>168</v>
      </c>
      <c r="C5" s="438" t="s">
        <v>186</v>
      </c>
      <c r="D5" s="438" t="s">
        <v>156</v>
      </c>
      <c r="E5" s="438"/>
      <c r="F5" s="438"/>
      <c r="G5" s="438"/>
      <c r="H5" s="438"/>
      <c r="I5" s="438"/>
      <c r="J5" s="438" t="s">
        <v>157</v>
      </c>
      <c r="K5" s="438"/>
      <c r="L5" s="438"/>
      <c r="M5" s="438"/>
      <c r="N5" s="438"/>
      <c r="O5" s="438"/>
      <c r="P5" s="38"/>
    </row>
    <row r="6" spans="2:17" ht="15.75" customHeight="1" x14ac:dyDescent="0.25">
      <c r="B6" s="436"/>
      <c r="C6" s="438"/>
      <c r="D6" s="437" t="s">
        <v>708</v>
      </c>
      <c r="E6" s="437"/>
      <c r="F6" s="437" t="s">
        <v>709</v>
      </c>
      <c r="G6" s="437"/>
      <c r="H6" s="441" t="s">
        <v>193</v>
      </c>
      <c r="I6" s="441"/>
      <c r="J6" s="437" t="s">
        <v>708</v>
      </c>
      <c r="K6" s="437"/>
      <c r="L6" s="437" t="s">
        <v>709</v>
      </c>
      <c r="M6" s="437"/>
      <c r="N6" s="441" t="s">
        <v>193</v>
      </c>
      <c r="O6" s="441"/>
      <c r="P6" s="38"/>
    </row>
    <row r="7" spans="2:17" ht="15.75" x14ac:dyDescent="0.25">
      <c r="B7" s="436"/>
      <c r="C7" s="438"/>
      <c r="D7" s="382" t="s">
        <v>710</v>
      </c>
      <c r="E7" s="382" t="s">
        <v>198</v>
      </c>
      <c r="F7" s="382" t="s">
        <v>710</v>
      </c>
      <c r="G7" s="382" t="s">
        <v>198</v>
      </c>
      <c r="H7" s="382" t="s">
        <v>710</v>
      </c>
      <c r="I7" s="382" t="s">
        <v>198</v>
      </c>
      <c r="J7" s="382" t="s">
        <v>710</v>
      </c>
      <c r="K7" s="382" t="s">
        <v>198</v>
      </c>
      <c r="L7" s="382" t="s">
        <v>710</v>
      </c>
      <c r="M7" s="382" t="s">
        <v>198</v>
      </c>
      <c r="N7" s="382" t="s">
        <v>710</v>
      </c>
      <c r="O7" s="382" t="s">
        <v>198</v>
      </c>
      <c r="P7" s="38"/>
    </row>
    <row r="8" spans="2:17" ht="15.75" x14ac:dyDescent="0.25">
      <c r="B8" s="255">
        <v>1</v>
      </c>
      <c r="C8" s="256">
        <v>2</v>
      </c>
      <c r="D8" s="256">
        <v>3</v>
      </c>
      <c r="E8" s="256">
        <v>4</v>
      </c>
      <c r="F8" s="256">
        <v>5</v>
      </c>
      <c r="G8" s="256">
        <v>6</v>
      </c>
      <c r="H8" s="256" t="s">
        <v>91</v>
      </c>
      <c r="I8" s="256" t="s">
        <v>92</v>
      </c>
      <c r="J8" s="256">
        <v>9</v>
      </c>
      <c r="K8" s="256">
        <v>10</v>
      </c>
      <c r="L8" s="256">
        <v>11</v>
      </c>
      <c r="M8" s="256">
        <v>12</v>
      </c>
      <c r="N8" s="256" t="s">
        <v>93</v>
      </c>
      <c r="O8" s="256" t="s">
        <v>94</v>
      </c>
      <c r="P8" s="38"/>
    </row>
    <row r="9" spans="2:17" ht="15.75" x14ac:dyDescent="0.25">
      <c r="B9" s="257" t="s">
        <v>59</v>
      </c>
      <c r="C9" s="355" t="s">
        <v>711</v>
      </c>
      <c r="D9" s="258">
        <v>1826</v>
      </c>
      <c r="E9" s="258">
        <v>90147</v>
      </c>
      <c r="F9" s="258">
        <v>526</v>
      </c>
      <c r="G9" s="258">
        <v>23881</v>
      </c>
      <c r="H9" s="258">
        <f t="shared" ref="H9:I12" si="0">D9+F9</f>
        <v>2352</v>
      </c>
      <c r="I9" s="258">
        <f t="shared" si="0"/>
        <v>114028</v>
      </c>
      <c r="J9" s="258">
        <v>2048</v>
      </c>
      <c r="K9" s="258">
        <v>127500</v>
      </c>
      <c r="L9" s="258">
        <v>609</v>
      </c>
      <c r="M9" s="258">
        <v>30631</v>
      </c>
      <c r="N9" s="258">
        <f>J9+L9</f>
        <v>2657</v>
      </c>
      <c r="O9" s="258">
        <f>K9+M9</f>
        <v>158131</v>
      </c>
      <c r="P9" s="39"/>
      <c r="Q9" s="34"/>
    </row>
    <row r="10" spans="2:17" ht="15.75" x14ac:dyDescent="0.25">
      <c r="B10" s="257" t="s">
        <v>60</v>
      </c>
      <c r="C10" s="355" t="s">
        <v>712</v>
      </c>
      <c r="D10" s="258">
        <v>132</v>
      </c>
      <c r="E10" s="258">
        <v>12129</v>
      </c>
      <c r="F10" s="258">
        <v>0</v>
      </c>
      <c r="G10" s="258">
        <v>0</v>
      </c>
      <c r="H10" s="258">
        <f t="shared" si="0"/>
        <v>132</v>
      </c>
      <c r="I10" s="258">
        <f t="shared" si="0"/>
        <v>12129</v>
      </c>
      <c r="J10" s="258">
        <v>120</v>
      </c>
      <c r="K10" s="258">
        <v>22470</v>
      </c>
      <c r="L10" s="258">
        <v>0</v>
      </c>
      <c r="M10" s="258">
        <v>0</v>
      </c>
      <c r="N10" s="258">
        <f>J10+L10</f>
        <v>120</v>
      </c>
      <c r="O10" s="258">
        <f t="shared" ref="N10:O12" si="1">K10+M10</f>
        <v>22470</v>
      </c>
      <c r="P10" s="39"/>
      <c r="Q10" s="34"/>
    </row>
    <row r="11" spans="2:17" ht="15.75" x14ac:dyDescent="0.25">
      <c r="B11" s="257" t="s">
        <v>61</v>
      </c>
      <c r="C11" s="355" t="s">
        <v>713</v>
      </c>
      <c r="D11" s="258">
        <v>2</v>
      </c>
      <c r="E11" s="258">
        <v>96</v>
      </c>
      <c r="F11" s="258">
        <v>0</v>
      </c>
      <c r="G11" s="258">
        <v>0</v>
      </c>
      <c r="H11" s="258">
        <f t="shared" si="0"/>
        <v>2</v>
      </c>
      <c r="I11" s="258">
        <f t="shared" si="0"/>
        <v>96</v>
      </c>
      <c r="J11" s="258">
        <v>0</v>
      </c>
      <c r="K11" s="258">
        <v>0</v>
      </c>
      <c r="L11" s="258">
        <v>0</v>
      </c>
      <c r="M11" s="258">
        <v>0</v>
      </c>
      <c r="N11" s="258">
        <f t="shared" si="1"/>
        <v>0</v>
      </c>
      <c r="O11" s="258">
        <f t="shared" si="1"/>
        <v>0</v>
      </c>
      <c r="P11" s="39"/>
      <c r="Q11" s="34"/>
    </row>
    <row r="12" spans="2:17" ht="15.75" x14ac:dyDescent="0.25">
      <c r="B12" s="257" t="s">
        <v>62</v>
      </c>
      <c r="C12" s="355" t="s">
        <v>283</v>
      </c>
      <c r="D12" s="258">
        <v>2</v>
      </c>
      <c r="E12" s="258">
        <v>23</v>
      </c>
      <c r="F12" s="258">
        <v>0</v>
      </c>
      <c r="G12" s="258">
        <v>0</v>
      </c>
      <c r="H12" s="258">
        <f t="shared" si="0"/>
        <v>2</v>
      </c>
      <c r="I12" s="258">
        <f t="shared" si="0"/>
        <v>23</v>
      </c>
      <c r="J12" s="258">
        <v>0</v>
      </c>
      <c r="K12" s="258">
        <v>0</v>
      </c>
      <c r="L12" s="258">
        <v>0</v>
      </c>
      <c r="M12" s="258">
        <v>0</v>
      </c>
      <c r="N12" s="258">
        <f t="shared" si="1"/>
        <v>0</v>
      </c>
      <c r="O12" s="258">
        <f t="shared" si="1"/>
        <v>0</v>
      </c>
      <c r="P12" s="39"/>
      <c r="Q12" s="34"/>
    </row>
    <row r="13" spans="2:17" ht="15.75" x14ac:dyDescent="0.25">
      <c r="B13" s="275"/>
      <c r="C13" s="276" t="s">
        <v>193</v>
      </c>
      <c r="D13" s="261">
        <f t="shared" ref="D13:O13" si="2">SUM(D9:D12)</f>
        <v>1962</v>
      </c>
      <c r="E13" s="261">
        <f t="shared" si="2"/>
        <v>102395</v>
      </c>
      <c r="F13" s="261">
        <f t="shared" si="2"/>
        <v>526</v>
      </c>
      <c r="G13" s="261">
        <f t="shared" si="2"/>
        <v>23881</v>
      </c>
      <c r="H13" s="261">
        <f t="shared" si="2"/>
        <v>2488</v>
      </c>
      <c r="I13" s="261">
        <f t="shared" si="2"/>
        <v>126276</v>
      </c>
      <c r="J13" s="261">
        <f t="shared" si="2"/>
        <v>2168</v>
      </c>
      <c r="K13" s="261">
        <f t="shared" si="2"/>
        <v>149970</v>
      </c>
      <c r="L13" s="261">
        <f t="shared" si="2"/>
        <v>609</v>
      </c>
      <c r="M13" s="261">
        <f t="shared" si="2"/>
        <v>30631</v>
      </c>
      <c r="N13" s="261">
        <f>SUM(N9:N12)</f>
        <v>2777</v>
      </c>
      <c r="O13" s="261">
        <f t="shared" si="2"/>
        <v>180601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B3:H23"/>
  <sheetViews>
    <sheetView workbookViewId="0">
      <selection activeCell="G21" sqref="G21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29"/>
      <c r="C3" s="229"/>
      <c r="D3" s="229"/>
      <c r="E3" s="229"/>
      <c r="F3" s="229"/>
      <c r="G3" s="229"/>
      <c r="H3" s="279" t="s">
        <v>194</v>
      </c>
    </row>
    <row r="4" spans="2:8" ht="37.5" customHeight="1" thickTop="1" x14ac:dyDescent="0.25">
      <c r="B4" s="392" t="s">
        <v>714</v>
      </c>
      <c r="C4" s="392"/>
      <c r="D4" s="392"/>
      <c r="E4" s="392"/>
      <c r="F4" s="392"/>
      <c r="G4" s="392"/>
      <c r="H4" s="392"/>
    </row>
    <row r="5" spans="2:8" ht="35.25" customHeight="1" x14ac:dyDescent="0.25">
      <c r="B5" s="393" t="s">
        <v>168</v>
      </c>
      <c r="C5" s="433" t="s">
        <v>716</v>
      </c>
      <c r="D5" s="433" t="s">
        <v>715</v>
      </c>
      <c r="E5" s="433"/>
      <c r="F5" s="433"/>
      <c r="G5" s="433"/>
      <c r="H5" s="433"/>
    </row>
    <row r="6" spans="2:8" ht="19.5" customHeight="1" x14ac:dyDescent="0.25">
      <c r="B6" s="393"/>
      <c r="C6" s="433"/>
      <c r="D6" s="393" t="s">
        <v>156</v>
      </c>
      <c r="E6" s="393"/>
      <c r="F6" s="393" t="s">
        <v>157</v>
      </c>
      <c r="G6" s="393"/>
      <c r="H6" s="63" t="s">
        <v>195</v>
      </c>
    </row>
    <row r="7" spans="2:8" ht="19.5" customHeight="1" x14ac:dyDescent="0.25">
      <c r="B7" s="393"/>
      <c r="C7" s="433"/>
      <c r="D7" s="433" t="s">
        <v>198</v>
      </c>
      <c r="E7" s="358" t="s">
        <v>199</v>
      </c>
      <c r="F7" s="433" t="s">
        <v>198</v>
      </c>
      <c r="G7" s="358" t="s">
        <v>199</v>
      </c>
      <c r="H7" s="63" t="s">
        <v>95</v>
      </c>
    </row>
    <row r="8" spans="2:8" x14ac:dyDescent="0.25">
      <c r="B8" s="61">
        <v>1</v>
      </c>
      <c r="C8" s="61">
        <v>2</v>
      </c>
      <c r="D8" s="433"/>
      <c r="E8" s="358"/>
      <c r="F8" s="433"/>
      <c r="G8" s="358"/>
      <c r="H8" s="61">
        <v>7</v>
      </c>
    </row>
    <row r="9" spans="2:8" ht="15.95" customHeight="1" x14ac:dyDescent="0.25">
      <c r="B9" s="65" t="s">
        <v>59</v>
      </c>
      <c r="C9" s="389" t="s">
        <v>717</v>
      </c>
      <c r="D9" s="68">
        <v>41446</v>
      </c>
      <c r="E9" s="277">
        <f>D9/D$12*100</f>
        <v>45.942380809861106</v>
      </c>
      <c r="F9" s="68">
        <v>77550</v>
      </c>
      <c r="G9" s="277">
        <f>F9/F$12*100</f>
        <v>99.846785718883979</v>
      </c>
      <c r="H9" s="68">
        <f>F9/D9*100</f>
        <v>187.11093953578151</v>
      </c>
    </row>
    <row r="10" spans="2:8" ht="15.95" customHeight="1" x14ac:dyDescent="0.25">
      <c r="B10" s="65" t="s">
        <v>60</v>
      </c>
      <c r="C10" s="389" t="s">
        <v>718</v>
      </c>
      <c r="D10" s="68">
        <v>48767</v>
      </c>
      <c r="E10" s="277">
        <f>D10/D$12*100</f>
        <v>54.057619190138894</v>
      </c>
      <c r="F10" s="68">
        <v>119</v>
      </c>
      <c r="G10" s="277">
        <f>F10/F$12*100</f>
        <v>0.15321428111601798</v>
      </c>
      <c r="H10" s="68">
        <f t="shared" ref="H10" si="0">F10/D10*100</f>
        <v>0.2440174708306847</v>
      </c>
    </row>
    <row r="11" spans="2:8" ht="15.95" customHeight="1" x14ac:dyDescent="0.25">
      <c r="B11" s="65" t="s">
        <v>61</v>
      </c>
      <c r="C11" s="389" t="s">
        <v>719</v>
      </c>
      <c r="D11" s="68">
        <v>0</v>
      </c>
      <c r="E11" s="277">
        <f>D11/D12*100</f>
        <v>0</v>
      </c>
      <c r="F11" s="68">
        <v>0</v>
      </c>
      <c r="G11" s="277">
        <v>0</v>
      </c>
      <c r="H11" s="68" t="s">
        <v>23</v>
      </c>
    </row>
    <row r="12" spans="2:8" ht="15.95" customHeight="1" x14ac:dyDescent="0.25">
      <c r="B12" s="63"/>
      <c r="C12" s="63" t="s">
        <v>193</v>
      </c>
      <c r="D12" s="69">
        <f>SUM(D9:D11)</f>
        <v>90213</v>
      </c>
      <c r="E12" s="69">
        <f>SUM(E9:E11)</f>
        <v>100</v>
      </c>
      <c r="F12" s="69">
        <f>SUM(F9:F11)</f>
        <v>77669</v>
      </c>
      <c r="G12" s="69">
        <v>100</v>
      </c>
      <c r="H12" s="69">
        <f>F12/D12*100</f>
        <v>86.095130413576754</v>
      </c>
    </row>
    <row r="13" spans="2:8" ht="15.95" customHeight="1" x14ac:dyDescent="0.25">
      <c r="B13" s="65" t="s">
        <v>62</v>
      </c>
      <c r="C13" s="355" t="s">
        <v>720</v>
      </c>
      <c r="D13" s="68">
        <v>90213</v>
      </c>
      <c r="E13" s="68">
        <f>D13/D15*100</f>
        <v>100</v>
      </c>
      <c r="F13" s="68">
        <v>77669</v>
      </c>
      <c r="G13" s="68">
        <f>F13/F15*100</f>
        <v>100</v>
      </c>
      <c r="H13" s="68">
        <f>F13/D13*100</f>
        <v>86.095130413576754</v>
      </c>
    </row>
    <row r="14" spans="2:8" ht="15.95" customHeight="1" x14ac:dyDescent="0.25">
      <c r="B14" s="65" t="s">
        <v>63</v>
      </c>
      <c r="C14" s="355" t="s">
        <v>721</v>
      </c>
      <c r="D14" s="68">
        <v>0</v>
      </c>
      <c r="E14" s="68">
        <v>0</v>
      </c>
      <c r="F14" s="68">
        <v>0</v>
      </c>
      <c r="G14" s="68">
        <v>0</v>
      </c>
      <c r="H14" s="68" t="s">
        <v>23</v>
      </c>
    </row>
    <row r="15" spans="2:8" ht="15.95" customHeight="1" x14ac:dyDescent="0.25">
      <c r="B15" s="278"/>
      <c r="C15" s="63" t="s">
        <v>193</v>
      </c>
      <c r="D15" s="69">
        <f>SUM(D13:D14)</f>
        <v>90213</v>
      </c>
      <c r="E15" s="69">
        <f>SUM(E13:E14)</f>
        <v>100</v>
      </c>
      <c r="F15" s="69">
        <f>SUM(F13:F14)</f>
        <v>77669</v>
      </c>
      <c r="G15" s="69">
        <v>100</v>
      </c>
      <c r="H15" s="69">
        <f>F15/D15*100</f>
        <v>86.095130413576754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8">
    <mergeCell ref="B4:H4"/>
    <mergeCell ref="B5:B7"/>
    <mergeCell ref="C5:C7"/>
    <mergeCell ref="D5:H5"/>
    <mergeCell ref="D6:E6"/>
    <mergeCell ref="F6:G6"/>
    <mergeCell ref="D7:D8"/>
    <mergeCell ref="F7:F8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B3:I13"/>
  <sheetViews>
    <sheetView workbookViewId="0">
      <selection activeCell="B12" sqref="B12"/>
    </sheetView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60"/>
      <c r="C3" s="60"/>
      <c r="D3" s="60"/>
      <c r="E3" s="60"/>
      <c r="F3" s="60"/>
      <c r="G3" s="292"/>
      <c r="H3" s="60"/>
      <c r="I3" s="60"/>
    </row>
    <row r="4" spans="2:9" ht="24.95" customHeight="1" thickTop="1" x14ac:dyDescent="0.25">
      <c r="B4" s="417" t="s">
        <v>722</v>
      </c>
      <c r="C4" s="417"/>
      <c r="D4" s="417"/>
      <c r="E4" s="417"/>
      <c r="F4" s="417"/>
      <c r="G4" s="417"/>
      <c r="H4" s="417"/>
      <c r="I4" s="417"/>
    </row>
    <row r="5" spans="2:9" ht="15.75" customHeight="1" x14ac:dyDescent="0.25">
      <c r="B5" s="393" t="s">
        <v>168</v>
      </c>
      <c r="C5" s="393" t="s">
        <v>723</v>
      </c>
      <c r="D5" s="393" t="s">
        <v>162</v>
      </c>
      <c r="E5" s="393"/>
      <c r="F5" s="393" t="s">
        <v>163</v>
      </c>
      <c r="G5" s="393"/>
      <c r="H5" s="393" t="s">
        <v>195</v>
      </c>
      <c r="I5" s="393"/>
    </row>
    <row r="6" spans="2:9" ht="15.75" x14ac:dyDescent="0.25">
      <c r="B6" s="393"/>
      <c r="C6" s="393"/>
      <c r="D6" s="393" t="s">
        <v>710</v>
      </c>
      <c r="E6" s="63" t="s">
        <v>724</v>
      </c>
      <c r="F6" s="393" t="s">
        <v>710</v>
      </c>
      <c r="G6" s="63" t="s">
        <v>724</v>
      </c>
      <c r="H6" s="393"/>
      <c r="I6" s="393"/>
    </row>
    <row r="7" spans="2:9" ht="15.75" x14ac:dyDescent="0.25">
      <c r="B7" s="393"/>
      <c r="C7" s="393"/>
      <c r="D7" s="393"/>
      <c r="E7" s="341" t="s">
        <v>725</v>
      </c>
      <c r="F7" s="393"/>
      <c r="G7" s="341" t="s">
        <v>725</v>
      </c>
      <c r="H7" s="63" t="s">
        <v>95</v>
      </c>
      <c r="I7" s="63" t="s">
        <v>148</v>
      </c>
    </row>
    <row r="8" spans="2:9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>
        <v>7</v>
      </c>
      <c r="I8" s="61">
        <v>8</v>
      </c>
    </row>
    <row r="9" spans="2:9" ht="15.75" x14ac:dyDescent="0.25">
      <c r="B9" s="100" t="s">
        <v>59</v>
      </c>
      <c r="C9" s="66" t="s">
        <v>726</v>
      </c>
      <c r="D9" s="68">
        <v>1417008</v>
      </c>
      <c r="E9" s="68">
        <v>23851846</v>
      </c>
      <c r="F9" s="217">
        <v>1433891</v>
      </c>
      <c r="G9" s="217">
        <v>24611954</v>
      </c>
      <c r="H9" s="243">
        <f t="shared" ref="H9:I11" si="0">F9/D9*100</f>
        <v>101.19145410611654</v>
      </c>
      <c r="I9" s="74">
        <f t="shared" si="0"/>
        <v>103.18678898060971</v>
      </c>
    </row>
    <row r="10" spans="2:9" ht="15.75" x14ac:dyDescent="0.25">
      <c r="B10" s="100" t="s">
        <v>60</v>
      </c>
      <c r="C10" s="66" t="s">
        <v>727</v>
      </c>
      <c r="D10" s="68">
        <v>42622168</v>
      </c>
      <c r="E10" s="68">
        <v>109561914</v>
      </c>
      <c r="F10" s="217">
        <v>44113366</v>
      </c>
      <c r="G10" s="217">
        <v>116244373</v>
      </c>
      <c r="H10" s="243">
        <f>F10/D10*100</f>
        <v>103.49864417971418</v>
      </c>
      <c r="I10" s="74">
        <f t="shared" si="0"/>
        <v>106.09925361471871</v>
      </c>
    </row>
    <row r="11" spans="2:9" ht="15.75" x14ac:dyDescent="0.25">
      <c r="B11" s="398" t="s">
        <v>193</v>
      </c>
      <c r="C11" s="398"/>
      <c r="D11" s="69">
        <f>D9+D10</f>
        <v>44039176</v>
      </c>
      <c r="E11" s="69">
        <f>E9+E10</f>
        <v>133413760</v>
      </c>
      <c r="F11" s="228">
        <f>F9+F10</f>
        <v>45547257</v>
      </c>
      <c r="G11" s="228">
        <f>G9+G10</f>
        <v>140856327</v>
      </c>
      <c r="H11" s="227">
        <f>F11/D11*100</f>
        <v>103.42440784995614</v>
      </c>
      <c r="I11" s="72">
        <f t="shared" si="0"/>
        <v>105.5785602624497</v>
      </c>
    </row>
    <row r="13" spans="2:9" x14ac:dyDescent="0.25">
      <c r="B13" s="76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B3:K14"/>
  <sheetViews>
    <sheetView workbookViewId="0">
      <selection activeCell="G16" sqref="G16"/>
    </sheetView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B3" s="60"/>
      <c r="C3" s="60"/>
      <c r="D3" s="60"/>
      <c r="E3" s="60"/>
      <c r="F3" s="60"/>
      <c r="G3" s="292"/>
      <c r="H3" s="60"/>
      <c r="I3" s="60"/>
      <c r="J3" s="60"/>
      <c r="K3" s="60"/>
    </row>
    <row r="4" spans="2:11" ht="24.95" customHeight="1" thickTop="1" x14ac:dyDescent="0.25">
      <c r="B4" s="442" t="s">
        <v>728</v>
      </c>
      <c r="C4" s="442"/>
      <c r="D4" s="442"/>
      <c r="E4" s="442"/>
      <c r="F4" s="442"/>
      <c r="G4" s="442"/>
      <c r="H4" s="442"/>
      <c r="I4" s="442"/>
      <c r="J4" s="442"/>
      <c r="K4" s="442"/>
    </row>
    <row r="5" spans="2:11" ht="15.75" x14ac:dyDescent="0.25">
      <c r="B5" s="398" t="s">
        <v>168</v>
      </c>
      <c r="C5" s="393" t="s">
        <v>156</v>
      </c>
      <c r="D5" s="393"/>
      <c r="E5" s="393"/>
      <c r="F5" s="393"/>
      <c r="G5" s="393" t="s">
        <v>157</v>
      </c>
      <c r="H5" s="393"/>
      <c r="I5" s="393"/>
      <c r="J5" s="393"/>
      <c r="K5" s="393" t="s">
        <v>733</v>
      </c>
    </row>
    <row r="6" spans="2:11" ht="15.75" x14ac:dyDescent="0.25">
      <c r="B6" s="398"/>
      <c r="C6" s="393" t="s">
        <v>729</v>
      </c>
      <c r="D6" s="393"/>
      <c r="E6" s="393" t="s">
        <v>730</v>
      </c>
      <c r="F6" s="393"/>
      <c r="G6" s="393" t="s">
        <v>729</v>
      </c>
      <c r="H6" s="393"/>
      <c r="I6" s="393" t="s">
        <v>730</v>
      </c>
      <c r="J6" s="393"/>
      <c r="K6" s="393"/>
    </row>
    <row r="7" spans="2:11" ht="31.5" x14ac:dyDescent="0.25">
      <c r="B7" s="398"/>
      <c r="C7" s="63" t="s">
        <v>710</v>
      </c>
      <c r="D7" s="63" t="s">
        <v>731</v>
      </c>
      <c r="E7" s="63" t="s">
        <v>710</v>
      </c>
      <c r="F7" s="63" t="s">
        <v>731</v>
      </c>
      <c r="G7" s="63" t="s">
        <v>710</v>
      </c>
      <c r="H7" s="63" t="s">
        <v>731</v>
      </c>
      <c r="I7" s="63" t="s">
        <v>710</v>
      </c>
      <c r="J7" s="63" t="s">
        <v>731</v>
      </c>
      <c r="K7" s="393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59</v>
      </c>
      <c r="C9" s="68">
        <v>783192</v>
      </c>
      <c r="D9" s="68">
        <v>8945642</v>
      </c>
      <c r="E9" s="217">
        <v>419619</v>
      </c>
      <c r="F9" s="68">
        <v>10161595</v>
      </c>
      <c r="G9" s="217">
        <v>784268</v>
      </c>
      <c r="H9" s="68">
        <v>10333405</v>
      </c>
      <c r="I9" s="217">
        <v>428813</v>
      </c>
      <c r="J9" s="68">
        <v>10319641</v>
      </c>
      <c r="K9" s="100" t="s">
        <v>39</v>
      </c>
    </row>
    <row r="10" spans="2:11" ht="15.75" x14ac:dyDescent="0.25">
      <c r="B10" s="100" t="s">
        <v>60</v>
      </c>
      <c r="C10" s="68">
        <v>26724</v>
      </c>
      <c r="D10" s="68">
        <v>1262834</v>
      </c>
      <c r="E10" s="217">
        <v>19647</v>
      </c>
      <c r="F10" s="68">
        <v>1272394</v>
      </c>
      <c r="G10" s="217">
        <v>27600</v>
      </c>
      <c r="H10" s="68">
        <v>870488</v>
      </c>
      <c r="I10" s="217">
        <v>20927</v>
      </c>
      <c r="J10" s="68">
        <v>913549</v>
      </c>
      <c r="K10" s="100" t="s">
        <v>129</v>
      </c>
    </row>
    <row r="11" spans="2:11" ht="15.75" x14ac:dyDescent="0.25">
      <c r="B11" s="100" t="s">
        <v>61</v>
      </c>
      <c r="C11" s="68">
        <v>108447</v>
      </c>
      <c r="D11" s="68">
        <v>608246</v>
      </c>
      <c r="E11" s="217">
        <v>59379</v>
      </c>
      <c r="F11" s="68">
        <v>1601135</v>
      </c>
      <c r="G11" s="217">
        <v>113608</v>
      </c>
      <c r="H11" s="68">
        <v>561404</v>
      </c>
      <c r="I11" s="217">
        <v>58675</v>
      </c>
      <c r="J11" s="68">
        <v>1613467</v>
      </c>
      <c r="K11" s="100" t="s">
        <v>732</v>
      </c>
    </row>
    <row r="12" spans="2:11" ht="15.75" x14ac:dyDescent="0.25">
      <c r="B12" s="191" t="s">
        <v>193</v>
      </c>
      <c r="C12" s="69">
        <f t="shared" ref="C12:J12" si="0">C9+C10+C11</f>
        <v>918363</v>
      </c>
      <c r="D12" s="69">
        <f t="shared" si="0"/>
        <v>10816722</v>
      </c>
      <c r="E12" s="228">
        <f t="shared" si="0"/>
        <v>498645</v>
      </c>
      <c r="F12" s="69">
        <f t="shared" si="0"/>
        <v>13035124</v>
      </c>
      <c r="G12" s="228">
        <f t="shared" si="0"/>
        <v>925476</v>
      </c>
      <c r="H12" s="69">
        <f t="shared" si="0"/>
        <v>11765297</v>
      </c>
      <c r="I12" s="228">
        <f t="shared" si="0"/>
        <v>508415</v>
      </c>
      <c r="J12" s="69">
        <f t="shared" si="0"/>
        <v>12846657</v>
      </c>
      <c r="K12" s="293"/>
    </row>
    <row r="14" spans="2:11" x14ac:dyDescent="0.25">
      <c r="B14" s="76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B3:N15"/>
  <sheetViews>
    <sheetView workbookViewId="0">
      <selection activeCell="B17" sqref="B17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60"/>
      <c r="C3" s="60"/>
      <c r="D3" s="60"/>
      <c r="E3" s="60"/>
      <c r="F3" s="60"/>
      <c r="G3" s="60"/>
      <c r="H3" s="60"/>
      <c r="I3" s="60"/>
    </row>
    <row r="4" spans="2:14" ht="24.95" customHeight="1" thickTop="1" x14ac:dyDescent="0.25">
      <c r="B4" s="417" t="s">
        <v>734</v>
      </c>
      <c r="C4" s="417"/>
      <c r="D4" s="417"/>
      <c r="E4" s="417"/>
      <c r="F4" s="417"/>
      <c r="G4" s="417"/>
      <c r="H4" s="417"/>
      <c r="I4" s="417"/>
    </row>
    <row r="5" spans="2:14" ht="15.75" x14ac:dyDescent="0.25">
      <c r="B5" s="393" t="s">
        <v>168</v>
      </c>
      <c r="C5" s="393" t="s">
        <v>735</v>
      </c>
      <c r="D5" s="393" t="s">
        <v>162</v>
      </c>
      <c r="E5" s="393"/>
      <c r="F5" s="393" t="s">
        <v>163</v>
      </c>
      <c r="G5" s="393"/>
      <c r="H5" s="393" t="s">
        <v>195</v>
      </c>
      <c r="I5" s="393"/>
    </row>
    <row r="6" spans="2:14" ht="15.75" x14ac:dyDescent="0.25">
      <c r="B6" s="393"/>
      <c r="C6" s="393"/>
      <c r="D6" s="443" t="s">
        <v>710</v>
      </c>
      <c r="E6" s="341" t="s">
        <v>724</v>
      </c>
      <c r="F6" s="443" t="s">
        <v>710</v>
      </c>
      <c r="G6" s="341" t="s">
        <v>724</v>
      </c>
      <c r="H6" s="393"/>
      <c r="I6" s="393"/>
    </row>
    <row r="7" spans="2:14" ht="15.75" x14ac:dyDescent="0.25">
      <c r="B7" s="393"/>
      <c r="C7" s="393"/>
      <c r="D7" s="443"/>
      <c r="E7" s="341" t="s">
        <v>725</v>
      </c>
      <c r="F7" s="443"/>
      <c r="G7" s="341" t="s">
        <v>725</v>
      </c>
      <c r="H7" s="393"/>
      <c r="I7" s="393"/>
    </row>
    <row r="8" spans="2:14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127</v>
      </c>
      <c r="I8" s="61" t="s">
        <v>128</v>
      </c>
    </row>
    <row r="9" spans="2:14" ht="15.75" x14ac:dyDescent="0.25">
      <c r="B9" s="100" t="s">
        <v>59</v>
      </c>
      <c r="C9" s="66" t="s">
        <v>227</v>
      </c>
      <c r="D9" s="68">
        <v>4831586</v>
      </c>
      <c r="E9" s="68">
        <v>8096520</v>
      </c>
      <c r="F9" s="217">
        <v>5097127</v>
      </c>
      <c r="G9" s="217">
        <v>9131280</v>
      </c>
      <c r="H9" s="243">
        <f t="shared" ref="H9:I11" si="0">F9/D9*100</f>
        <v>105.49593860069966</v>
      </c>
      <c r="I9" s="74">
        <f t="shared" si="0"/>
        <v>112.78030561278179</v>
      </c>
      <c r="K9" s="15"/>
      <c r="L9" s="15"/>
      <c r="M9" s="15"/>
      <c r="N9" s="15"/>
    </row>
    <row r="10" spans="2:14" ht="15.75" x14ac:dyDescent="0.25">
      <c r="B10" s="100" t="s">
        <v>60</v>
      </c>
      <c r="C10" s="108" t="s">
        <v>736</v>
      </c>
      <c r="D10" s="68">
        <v>37790582</v>
      </c>
      <c r="E10" s="68">
        <v>101465394</v>
      </c>
      <c r="F10" s="217">
        <v>39016239</v>
      </c>
      <c r="G10" s="217">
        <v>107113093</v>
      </c>
      <c r="H10" s="243">
        <f t="shared" si="0"/>
        <v>103.24328691206715</v>
      </c>
      <c r="I10" s="74">
        <f t="shared" si="0"/>
        <v>105.56613321779444</v>
      </c>
      <c r="K10" s="15"/>
      <c r="L10" s="15"/>
      <c r="M10" s="15"/>
      <c r="N10" s="15"/>
    </row>
    <row r="11" spans="2:14" ht="15.75" x14ac:dyDescent="0.25">
      <c r="B11" s="398" t="s">
        <v>193</v>
      </c>
      <c r="C11" s="398"/>
      <c r="D11" s="69">
        <f>D9+D10</f>
        <v>42622168</v>
      </c>
      <c r="E11" s="69">
        <f>E9+E10</f>
        <v>109561914</v>
      </c>
      <c r="F11" s="228">
        <f>F9+F10</f>
        <v>44113366</v>
      </c>
      <c r="G11" s="228">
        <f>G9+G10</f>
        <v>116244373</v>
      </c>
      <c r="H11" s="227">
        <f t="shared" si="0"/>
        <v>103.49864417971418</v>
      </c>
      <c r="I11" s="72">
        <f t="shared" si="0"/>
        <v>106.09925361471871</v>
      </c>
      <c r="K11" s="15"/>
      <c r="L11" s="15"/>
      <c r="M11" s="15"/>
      <c r="N11" s="15"/>
    </row>
    <row r="12" spans="2:14" ht="15.75" x14ac:dyDescent="0.25">
      <c r="B12" s="301"/>
      <c r="C12" s="301"/>
      <c r="D12" s="302"/>
      <c r="E12" s="302"/>
      <c r="F12" s="303"/>
      <c r="G12" s="303"/>
      <c r="H12" s="304"/>
      <c r="I12" s="305"/>
      <c r="K12" s="15"/>
      <c r="L12" s="15"/>
      <c r="M12" s="15"/>
      <c r="N12" s="15"/>
    </row>
    <row r="13" spans="2:14" x14ac:dyDescent="0.25">
      <c r="B13" s="76" t="s">
        <v>737</v>
      </c>
      <c r="C13" s="52"/>
    </row>
    <row r="15" spans="2:14" x14ac:dyDescent="0.25">
      <c r="B15" s="294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B3:K18"/>
  <sheetViews>
    <sheetView workbookViewId="0">
      <selection activeCell="K5" sqref="K5:K7"/>
    </sheetView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6.140625" customWidth="1"/>
  </cols>
  <sheetData>
    <row r="3" spans="2:11" ht="15.7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2:11" ht="24.95" customHeight="1" thickTop="1" x14ac:dyDescent="0.25">
      <c r="B4" s="442" t="s">
        <v>738</v>
      </c>
      <c r="C4" s="442"/>
      <c r="D4" s="442"/>
      <c r="E4" s="442"/>
      <c r="F4" s="442"/>
      <c r="G4" s="442"/>
      <c r="H4" s="442"/>
      <c r="I4" s="442"/>
      <c r="J4" s="442"/>
      <c r="K4" s="442"/>
    </row>
    <row r="5" spans="2:11" ht="15.75" x14ac:dyDescent="0.25">
      <c r="B5" s="398" t="s">
        <v>168</v>
      </c>
      <c r="C5" s="393" t="s">
        <v>156</v>
      </c>
      <c r="D5" s="393"/>
      <c r="E5" s="393"/>
      <c r="F5" s="393"/>
      <c r="G5" s="393" t="s">
        <v>157</v>
      </c>
      <c r="H5" s="393"/>
      <c r="I5" s="393"/>
      <c r="J5" s="393"/>
      <c r="K5" s="393" t="s">
        <v>733</v>
      </c>
    </row>
    <row r="6" spans="2:11" ht="15.75" x14ac:dyDescent="0.25">
      <c r="B6" s="398"/>
      <c r="C6" s="393" t="s">
        <v>739</v>
      </c>
      <c r="D6" s="393"/>
      <c r="E6" s="393" t="s">
        <v>740</v>
      </c>
      <c r="F6" s="393"/>
      <c r="G6" s="393" t="s">
        <v>739</v>
      </c>
      <c r="H6" s="393"/>
      <c r="I6" s="393" t="s">
        <v>740</v>
      </c>
      <c r="J6" s="393"/>
      <c r="K6" s="393"/>
    </row>
    <row r="7" spans="2:11" ht="31.5" x14ac:dyDescent="0.25">
      <c r="B7" s="398"/>
      <c r="C7" s="63" t="s">
        <v>710</v>
      </c>
      <c r="D7" s="63" t="s">
        <v>731</v>
      </c>
      <c r="E7" s="63" t="s">
        <v>710</v>
      </c>
      <c r="F7" s="63" t="s">
        <v>731</v>
      </c>
      <c r="G7" s="63" t="s">
        <v>710</v>
      </c>
      <c r="H7" s="63" t="s">
        <v>731</v>
      </c>
      <c r="I7" s="63" t="s">
        <v>710</v>
      </c>
      <c r="J7" s="63" t="s">
        <v>731</v>
      </c>
      <c r="K7" s="393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59</v>
      </c>
      <c r="C9" s="68">
        <v>475179</v>
      </c>
      <c r="D9" s="68">
        <v>467696</v>
      </c>
      <c r="E9" s="217">
        <v>66602</v>
      </c>
      <c r="F9" s="68">
        <v>173859</v>
      </c>
      <c r="G9" s="217">
        <v>504514</v>
      </c>
      <c r="H9" s="68">
        <v>583773</v>
      </c>
      <c r="I9" s="217">
        <v>60428</v>
      </c>
      <c r="J9" s="68">
        <v>108745</v>
      </c>
      <c r="K9" s="100" t="s">
        <v>39</v>
      </c>
    </row>
    <row r="10" spans="2:11" ht="15.75" x14ac:dyDescent="0.25">
      <c r="B10" s="100" t="s">
        <v>60</v>
      </c>
      <c r="C10" s="68">
        <v>38878</v>
      </c>
      <c r="D10" s="68">
        <v>41656</v>
      </c>
      <c r="E10" s="217">
        <v>2606</v>
      </c>
      <c r="F10" s="68">
        <v>4523</v>
      </c>
      <c r="G10" s="217">
        <v>37197</v>
      </c>
      <c r="H10" s="68">
        <v>38918</v>
      </c>
      <c r="I10" s="217">
        <v>2232</v>
      </c>
      <c r="J10" s="68">
        <v>3088</v>
      </c>
      <c r="K10" s="100" t="s">
        <v>129</v>
      </c>
    </row>
    <row r="11" spans="2:11" ht="15.75" x14ac:dyDescent="0.25">
      <c r="B11" s="100" t="s">
        <v>61</v>
      </c>
      <c r="C11" s="68">
        <v>89792</v>
      </c>
      <c r="D11" s="68">
        <v>71450</v>
      </c>
      <c r="E11" s="217">
        <v>18773</v>
      </c>
      <c r="F11" s="68">
        <v>11957</v>
      </c>
      <c r="G11" s="217">
        <v>52210</v>
      </c>
      <c r="H11" s="68">
        <v>48399</v>
      </c>
      <c r="I11" s="217">
        <v>3320</v>
      </c>
      <c r="J11" s="68">
        <v>2607</v>
      </c>
      <c r="K11" s="100" t="s">
        <v>732</v>
      </c>
    </row>
    <row r="12" spans="2:11" ht="15.75" x14ac:dyDescent="0.25">
      <c r="B12" s="191" t="s">
        <v>193</v>
      </c>
      <c r="C12" s="69">
        <f t="shared" ref="C12:J12" si="0">SUM(C9:C11)</f>
        <v>603849</v>
      </c>
      <c r="D12" s="69">
        <f t="shared" si="0"/>
        <v>580802</v>
      </c>
      <c r="E12" s="228">
        <f t="shared" si="0"/>
        <v>87981</v>
      </c>
      <c r="F12" s="69">
        <f t="shared" si="0"/>
        <v>190339</v>
      </c>
      <c r="G12" s="228">
        <f t="shared" si="0"/>
        <v>593921</v>
      </c>
      <c r="H12" s="69">
        <f t="shared" si="0"/>
        <v>671090</v>
      </c>
      <c r="I12" s="228">
        <f t="shared" si="0"/>
        <v>65980</v>
      </c>
      <c r="J12" s="69">
        <f t="shared" si="0"/>
        <v>114440</v>
      </c>
      <c r="K12" s="293"/>
    </row>
    <row r="14" spans="2:11" x14ac:dyDescent="0.25">
      <c r="B14" s="76"/>
    </row>
    <row r="15" spans="2:11" x14ac:dyDescent="0.25">
      <c r="C15" s="15"/>
      <c r="D15" s="15"/>
      <c r="E15" s="15"/>
      <c r="F15" s="15"/>
      <c r="G15" s="15"/>
      <c r="H15" s="15"/>
      <c r="I15" s="15"/>
      <c r="J15" s="15"/>
    </row>
    <row r="16" spans="2:11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B3:K20"/>
  <sheetViews>
    <sheetView workbookViewId="0">
      <selection activeCell="B15" sqref="B15"/>
    </sheetView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60"/>
      <c r="C3" s="60"/>
      <c r="D3" s="60"/>
      <c r="E3" s="60"/>
      <c r="F3" s="60"/>
      <c r="G3" s="295"/>
      <c r="H3" s="60"/>
      <c r="I3" s="60"/>
      <c r="J3" s="60"/>
      <c r="K3" s="60"/>
    </row>
    <row r="4" spans="2:11" ht="24.95" customHeight="1" thickTop="1" x14ac:dyDescent="0.25">
      <c r="B4" s="442" t="s">
        <v>741</v>
      </c>
      <c r="C4" s="442"/>
      <c r="D4" s="442"/>
      <c r="E4" s="442"/>
      <c r="F4" s="442"/>
      <c r="G4" s="442"/>
      <c r="H4" s="442"/>
      <c r="I4" s="442"/>
      <c r="J4" s="442"/>
      <c r="K4" s="442"/>
    </row>
    <row r="5" spans="2:11" ht="15.75" x14ac:dyDescent="0.25">
      <c r="B5" s="398" t="s">
        <v>168</v>
      </c>
      <c r="C5" s="393" t="s">
        <v>156</v>
      </c>
      <c r="D5" s="393"/>
      <c r="E5" s="393"/>
      <c r="F5" s="393"/>
      <c r="G5" s="393" t="s">
        <v>157</v>
      </c>
      <c r="H5" s="393"/>
      <c r="I5" s="393"/>
      <c r="J5" s="393"/>
      <c r="K5" s="393" t="s">
        <v>733</v>
      </c>
    </row>
    <row r="6" spans="2:11" ht="15.75" x14ac:dyDescent="0.25">
      <c r="B6" s="398"/>
      <c r="C6" s="393" t="s">
        <v>739</v>
      </c>
      <c r="D6" s="393"/>
      <c r="E6" s="393" t="s">
        <v>740</v>
      </c>
      <c r="F6" s="393"/>
      <c r="G6" s="393" t="s">
        <v>739</v>
      </c>
      <c r="H6" s="393"/>
      <c r="I6" s="393" t="s">
        <v>740</v>
      </c>
      <c r="J6" s="393"/>
      <c r="K6" s="393"/>
    </row>
    <row r="7" spans="2:11" ht="31.5" x14ac:dyDescent="0.25">
      <c r="B7" s="398"/>
      <c r="C7" s="63" t="s">
        <v>710</v>
      </c>
      <c r="D7" s="63" t="s">
        <v>731</v>
      </c>
      <c r="E7" s="63" t="s">
        <v>710</v>
      </c>
      <c r="F7" s="63" t="s">
        <v>731</v>
      </c>
      <c r="G7" s="63" t="s">
        <v>710</v>
      </c>
      <c r="H7" s="63" t="s">
        <v>731</v>
      </c>
      <c r="I7" s="63" t="s">
        <v>710</v>
      </c>
      <c r="J7" s="63" t="s">
        <v>731</v>
      </c>
      <c r="K7" s="393"/>
    </row>
    <row r="8" spans="2:11" ht="15" customHeight="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customHeight="1" x14ac:dyDescent="0.25">
      <c r="B9" s="100" t="s">
        <v>59</v>
      </c>
      <c r="C9" s="68">
        <v>1150006</v>
      </c>
      <c r="D9" s="68">
        <v>478630</v>
      </c>
      <c r="E9" s="217">
        <v>70904</v>
      </c>
      <c r="F9" s="68">
        <v>63716</v>
      </c>
      <c r="G9" s="217">
        <v>1470316</v>
      </c>
      <c r="H9" s="68">
        <v>753893</v>
      </c>
      <c r="I9" s="217">
        <v>82345</v>
      </c>
      <c r="J9" s="68">
        <v>55309</v>
      </c>
      <c r="K9" s="100" t="s">
        <v>39</v>
      </c>
    </row>
    <row r="10" spans="2:11" ht="15.75" customHeight="1" x14ac:dyDescent="0.25">
      <c r="B10" s="100" t="s">
        <v>60</v>
      </c>
      <c r="C10" s="68">
        <v>50332</v>
      </c>
      <c r="D10" s="68">
        <v>32065</v>
      </c>
      <c r="E10" s="217">
        <v>2266</v>
      </c>
      <c r="F10" s="68">
        <v>1554</v>
      </c>
      <c r="G10" s="217">
        <v>64412</v>
      </c>
      <c r="H10" s="68">
        <v>42031</v>
      </c>
      <c r="I10" s="217">
        <v>2202</v>
      </c>
      <c r="J10" s="68">
        <v>1648</v>
      </c>
      <c r="K10" s="100" t="s">
        <v>129</v>
      </c>
    </row>
    <row r="11" spans="2:11" ht="15.75" customHeight="1" x14ac:dyDescent="0.25">
      <c r="B11" s="100" t="s">
        <v>61</v>
      </c>
      <c r="C11" s="68">
        <v>140270</v>
      </c>
      <c r="D11" s="68">
        <v>47975</v>
      </c>
      <c r="E11" s="217">
        <v>19240</v>
      </c>
      <c r="F11" s="68">
        <v>3626</v>
      </c>
      <c r="G11" s="217">
        <v>86280</v>
      </c>
      <c r="H11" s="68">
        <v>38153</v>
      </c>
      <c r="I11" s="217">
        <v>5487</v>
      </c>
      <c r="J11" s="68">
        <v>1382</v>
      </c>
      <c r="K11" s="100" t="s">
        <v>732</v>
      </c>
    </row>
    <row r="12" spans="2:11" ht="15.75" customHeight="1" x14ac:dyDescent="0.25">
      <c r="B12" s="191" t="s">
        <v>193</v>
      </c>
      <c r="C12" s="69">
        <f t="shared" ref="C12:J12" si="0">C9+C10+C11</f>
        <v>1340608</v>
      </c>
      <c r="D12" s="69">
        <f t="shared" si="0"/>
        <v>558670</v>
      </c>
      <c r="E12" s="228">
        <f t="shared" si="0"/>
        <v>92410</v>
      </c>
      <c r="F12" s="69">
        <f t="shared" si="0"/>
        <v>68896</v>
      </c>
      <c r="G12" s="228">
        <f t="shared" si="0"/>
        <v>1621008</v>
      </c>
      <c r="H12" s="69">
        <f t="shared" si="0"/>
        <v>834077</v>
      </c>
      <c r="I12" s="228">
        <f t="shared" si="0"/>
        <v>90034</v>
      </c>
      <c r="J12" s="69">
        <f t="shared" si="0"/>
        <v>58339</v>
      </c>
      <c r="K12" s="293"/>
    </row>
    <row r="14" spans="2:11" x14ac:dyDescent="0.25">
      <c r="B14" s="76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B3:I15"/>
  <sheetViews>
    <sheetView workbookViewId="0">
      <selection activeCell="C14" sqref="C14"/>
    </sheetView>
  </sheetViews>
  <sheetFormatPr defaultRowHeight="15" x14ac:dyDescent="0.25"/>
  <cols>
    <col min="3" max="3" width="33.5703125" customWidth="1"/>
    <col min="4" max="4" width="13.5703125" customWidth="1"/>
    <col min="5" max="5" width="15.42578125" bestFit="1" customWidth="1"/>
    <col min="6" max="6" width="12.7109375" customWidth="1"/>
    <col min="7" max="7" width="15.85546875" customWidth="1"/>
    <col min="8" max="8" width="13" customWidth="1"/>
    <col min="9" max="9" width="12.7109375" customWidth="1"/>
  </cols>
  <sheetData>
    <row r="3" spans="2:9" ht="15.75" thickBot="1" x14ac:dyDescent="0.3"/>
    <row r="4" spans="2:9" ht="16.5" customHeight="1" thickTop="1" x14ac:dyDescent="0.25">
      <c r="B4" s="444" t="s">
        <v>742</v>
      </c>
      <c r="C4" s="444"/>
      <c r="D4" s="444"/>
      <c r="E4" s="444"/>
      <c r="F4" s="444"/>
      <c r="G4" s="444"/>
      <c r="H4" s="444"/>
      <c r="I4" s="444"/>
    </row>
    <row r="5" spans="2:9" ht="15.75" customHeight="1" x14ac:dyDescent="0.25">
      <c r="B5" s="393" t="s">
        <v>168</v>
      </c>
      <c r="C5" s="393" t="s">
        <v>186</v>
      </c>
      <c r="D5" s="393" t="s">
        <v>583</v>
      </c>
      <c r="E5" s="393"/>
      <c r="F5" s="393" t="s">
        <v>282</v>
      </c>
      <c r="G5" s="393"/>
      <c r="H5" s="393" t="s">
        <v>193</v>
      </c>
      <c r="I5" s="393"/>
    </row>
    <row r="6" spans="2:9" ht="15" customHeight="1" x14ac:dyDescent="0.25">
      <c r="B6" s="393"/>
      <c r="C6" s="393"/>
      <c r="D6" s="393" t="s">
        <v>743</v>
      </c>
      <c r="E6" s="393" t="s">
        <v>744</v>
      </c>
      <c r="F6" s="393" t="s">
        <v>743</v>
      </c>
      <c r="G6" s="393" t="s">
        <v>744</v>
      </c>
      <c r="H6" s="393" t="s">
        <v>743</v>
      </c>
      <c r="I6" s="393" t="s">
        <v>744</v>
      </c>
    </row>
    <row r="7" spans="2:9" ht="28.5" customHeight="1" x14ac:dyDescent="0.25">
      <c r="B7" s="393"/>
      <c r="C7" s="393"/>
      <c r="D7" s="393"/>
      <c r="E7" s="393"/>
      <c r="F7" s="393"/>
      <c r="G7" s="393"/>
      <c r="H7" s="393"/>
      <c r="I7" s="393"/>
    </row>
    <row r="8" spans="2:9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 t="s">
        <v>91</v>
      </c>
      <c r="I8" s="61" t="s">
        <v>92</v>
      </c>
    </row>
    <row r="9" spans="2:9" ht="15.75" x14ac:dyDescent="0.25">
      <c r="B9" s="159" t="s">
        <v>59</v>
      </c>
      <c r="C9" s="325" t="s">
        <v>745</v>
      </c>
      <c r="D9" s="190">
        <f>D10+D11</f>
        <v>6684848</v>
      </c>
      <c r="E9" s="190">
        <f t="shared" ref="E9:G9" si="0">E10+E11</f>
        <v>35209385</v>
      </c>
      <c r="F9" s="190">
        <f t="shared" si="0"/>
        <v>336512</v>
      </c>
      <c r="G9" s="190">
        <f t="shared" si="0"/>
        <v>110347</v>
      </c>
      <c r="H9" s="190">
        <f>D9+F9</f>
        <v>7021360</v>
      </c>
      <c r="I9" s="190">
        <f t="shared" ref="I9:I11" si="1">E9+G9</f>
        <v>35319732</v>
      </c>
    </row>
    <row r="10" spans="2:9" ht="15.75" x14ac:dyDescent="0.25">
      <c r="B10" s="65" t="s">
        <v>12</v>
      </c>
      <c r="C10" s="70" t="s">
        <v>727</v>
      </c>
      <c r="D10" s="68">
        <v>6545931</v>
      </c>
      <c r="E10" s="68">
        <v>29178719</v>
      </c>
      <c r="F10" s="68">
        <v>334675</v>
      </c>
      <c r="G10" s="68">
        <v>95005</v>
      </c>
      <c r="H10" s="68">
        <f>D10+F10</f>
        <v>6880606</v>
      </c>
      <c r="I10" s="68">
        <f t="shared" si="1"/>
        <v>29273724</v>
      </c>
    </row>
    <row r="11" spans="2:9" ht="15.75" x14ac:dyDescent="0.25">
      <c r="B11" s="65" t="s">
        <v>29</v>
      </c>
      <c r="C11" s="70" t="s">
        <v>726</v>
      </c>
      <c r="D11" s="68">
        <v>138917</v>
      </c>
      <c r="E11" s="68">
        <v>6030666</v>
      </c>
      <c r="F11" s="68">
        <v>1837</v>
      </c>
      <c r="G11" s="68">
        <v>15342</v>
      </c>
      <c r="H11" s="68">
        <f>D11+F11</f>
        <v>140754</v>
      </c>
      <c r="I11" s="68">
        <f t="shared" si="1"/>
        <v>6046008</v>
      </c>
    </row>
    <row r="12" spans="2:9" ht="15.75" x14ac:dyDescent="0.25">
      <c r="B12" s="159" t="s">
        <v>60</v>
      </c>
      <c r="C12" s="325" t="s">
        <v>746</v>
      </c>
      <c r="D12" s="190">
        <f>D13+D14</f>
        <v>88733</v>
      </c>
      <c r="E12" s="190">
        <f t="shared" ref="E12:G12" si="2">E13+E14</f>
        <v>86806</v>
      </c>
      <c r="F12" s="190">
        <f t="shared" si="2"/>
        <v>2874280</v>
      </c>
      <c r="G12" s="190">
        <f t="shared" si="2"/>
        <v>716374</v>
      </c>
      <c r="H12" s="190">
        <f t="shared" ref="H12:H14" si="3">D12+F12</f>
        <v>2963013</v>
      </c>
      <c r="I12" s="190">
        <f t="shared" ref="I12:I14" si="4">E12+G12</f>
        <v>803180</v>
      </c>
    </row>
    <row r="13" spans="2:9" ht="15.75" x14ac:dyDescent="0.25">
      <c r="B13" s="65" t="s">
        <v>78</v>
      </c>
      <c r="C13" s="70" t="s">
        <v>727</v>
      </c>
      <c r="D13" s="68">
        <v>88654</v>
      </c>
      <c r="E13" s="68">
        <v>86516</v>
      </c>
      <c r="F13" s="68">
        <v>2867561</v>
      </c>
      <c r="G13" s="68">
        <v>689772</v>
      </c>
      <c r="H13" s="68">
        <f>D13+F13</f>
        <v>2956215</v>
      </c>
      <c r="I13" s="68">
        <f t="shared" si="4"/>
        <v>776288</v>
      </c>
    </row>
    <row r="14" spans="2:9" ht="15.75" x14ac:dyDescent="0.25">
      <c r="B14" s="74" t="s">
        <v>79</v>
      </c>
      <c r="C14" s="70" t="s">
        <v>726</v>
      </c>
      <c r="D14" s="68">
        <v>79</v>
      </c>
      <c r="E14" s="68">
        <v>290</v>
      </c>
      <c r="F14" s="68">
        <v>6719</v>
      </c>
      <c r="G14" s="68">
        <v>26602</v>
      </c>
      <c r="H14" s="68">
        <f t="shared" si="3"/>
        <v>6798</v>
      </c>
      <c r="I14" s="68">
        <f t="shared" si="4"/>
        <v>26892</v>
      </c>
    </row>
    <row r="15" spans="2:9" ht="15.75" x14ac:dyDescent="0.25">
      <c r="B15" s="393" t="s">
        <v>193</v>
      </c>
      <c r="C15" s="393"/>
      <c r="D15" s="69">
        <f>D9+D12</f>
        <v>6773581</v>
      </c>
      <c r="E15" s="69">
        <f t="shared" ref="E15:I15" si="5">E9+E12</f>
        <v>35296191</v>
      </c>
      <c r="F15" s="69">
        <f t="shared" si="5"/>
        <v>3210792</v>
      </c>
      <c r="G15" s="69">
        <f t="shared" si="5"/>
        <v>826721</v>
      </c>
      <c r="H15" s="69">
        <f t="shared" si="5"/>
        <v>9984373</v>
      </c>
      <c r="I15" s="69">
        <f t="shared" si="5"/>
        <v>36122912</v>
      </c>
    </row>
  </sheetData>
  <mergeCells count="13">
    <mergeCell ref="B15:C15"/>
    <mergeCell ref="D5:E5"/>
    <mergeCell ref="F5:G5"/>
    <mergeCell ref="H5:I5"/>
    <mergeCell ref="B4:I4"/>
    <mergeCell ref="B5:B7"/>
    <mergeCell ref="C5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B3:I14"/>
  <sheetViews>
    <sheetView workbookViewId="0">
      <selection activeCell="D17" sqref="D17"/>
    </sheetView>
  </sheetViews>
  <sheetFormatPr defaultRowHeight="15" x14ac:dyDescent="0.25"/>
  <cols>
    <col min="3" max="3" width="14.28515625" customWidth="1"/>
    <col min="4" max="4" width="14.7109375" customWidth="1"/>
    <col min="5" max="5" width="15.7109375" customWidth="1"/>
    <col min="6" max="6" width="12.140625" customWidth="1"/>
    <col min="7" max="7" width="15.7109375" customWidth="1"/>
    <col min="8" max="8" width="14.85546875" customWidth="1"/>
    <col min="9" max="9" width="15.7109375" customWidth="1"/>
  </cols>
  <sheetData>
    <row r="3" spans="2:9" ht="15.75" thickBot="1" x14ac:dyDescent="0.3"/>
    <row r="4" spans="2:9" ht="16.5" customHeight="1" thickTop="1" x14ac:dyDescent="0.25">
      <c r="B4" s="444" t="s">
        <v>747</v>
      </c>
      <c r="C4" s="444"/>
      <c r="D4" s="444"/>
      <c r="E4" s="444"/>
      <c r="F4" s="444"/>
      <c r="G4" s="444"/>
      <c r="H4" s="444"/>
      <c r="I4" s="444"/>
    </row>
    <row r="5" spans="2:9" ht="15.75" x14ac:dyDescent="0.25">
      <c r="B5" s="393" t="s">
        <v>168</v>
      </c>
      <c r="C5" s="393" t="s">
        <v>748</v>
      </c>
      <c r="D5" s="393" t="s">
        <v>583</v>
      </c>
      <c r="E5" s="393"/>
      <c r="F5" s="393" t="s">
        <v>282</v>
      </c>
      <c r="G5" s="393"/>
      <c r="H5" s="393" t="s">
        <v>193</v>
      </c>
      <c r="I5" s="393"/>
    </row>
    <row r="6" spans="2:9" ht="15" customHeight="1" x14ac:dyDescent="0.25">
      <c r="B6" s="393"/>
      <c r="C6" s="393"/>
      <c r="D6" s="393" t="s">
        <v>753</v>
      </c>
      <c r="E6" s="393" t="s">
        <v>754</v>
      </c>
      <c r="F6" s="393" t="s">
        <v>753</v>
      </c>
      <c r="G6" s="393" t="s">
        <v>754</v>
      </c>
      <c r="H6" s="393" t="s">
        <v>753</v>
      </c>
      <c r="I6" s="393" t="s">
        <v>754</v>
      </c>
    </row>
    <row r="7" spans="2:9" ht="29.25" customHeight="1" x14ac:dyDescent="0.25">
      <c r="B7" s="393"/>
      <c r="C7" s="393"/>
      <c r="D7" s="393"/>
      <c r="E7" s="393"/>
      <c r="F7" s="393"/>
      <c r="G7" s="393"/>
      <c r="H7" s="393"/>
      <c r="I7" s="393"/>
    </row>
    <row r="8" spans="2:9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 t="s">
        <v>91</v>
      </c>
      <c r="I8" s="61" t="s">
        <v>92</v>
      </c>
    </row>
    <row r="9" spans="2:9" ht="15.75" x14ac:dyDescent="0.25">
      <c r="B9" s="65" t="s">
        <v>59</v>
      </c>
      <c r="C9" s="70" t="s">
        <v>749</v>
      </c>
      <c r="D9" s="68">
        <v>224100</v>
      </c>
      <c r="E9" s="68">
        <v>65941</v>
      </c>
      <c r="F9" s="68">
        <v>30058076</v>
      </c>
      <c r="G9" s="68">
        <v>3088810</v>
      </c>
      <c r="H9" s="68">
        <f t="shared" ref="H9:I12" si="0">D9+F9</f>
        <v>30282176</v>
      </c>
      <c r="I9" s="68">
        <f t="shared" si="0"/>
        <v>3154751</v>
      </c>
    </row>
    <row r="10" spans="2:9" ht="15.75" x14ac:dyDescent="0.25">
      <c r="B10" s="65" t="s">
        <v>60</v>
      </c>
      <c r="C10" s="70" t="s">
        <v>750</v>
      </c>
      <c r="D10" s="68">
        <v>117668</v>
      </c>
      <c r="E10" s="68">
        <v>18592</v>
      </c>
      <c r="F10" s="68">
        <v>1635375</v>
      </c>
      <c r="G10" s="68">
        <v>141441</v>
      </c>
      <c r="H10" s="68">
        <f t="shared" si="0"/>
        <v>1753043</v>
      </c>
      <c r="I10" s="68">
        <f t="shared" si="0"/>
        <v>160033</v>
      </c>
    </row>
    <row r="11" spans="2:9" ht="15.75" x14ac:dyDescent="0.25">
      <c r="B11" s="65" t="s">
        <v>61</v>
      </c>
      <c r="C11" s="70" t="s">
        <v>141</v>
      </c>
      <c r="D11" s="68">
        <v>8</v>
      </c>
      <c r="E11" s="68">
        <v>0</v>
      </c>
      <c r="F11" s="68">
        <v>67484</v>
      </c>
      <c r="G11" s="68">
        <v>3933</v>
      </c>
      <c r="H11" s="68">
        <f t="shared" si="0"/>
        <v>67492</v>
      </c>
      <c r="I11" s="68">
        <f t="shared" si="0"/>
        <v>3933</v>
      </c>
    </row>
    <row r="12" spans="2:9" ht="15.75" x14ac:dyDescent="0.25">
      <c r="B12" s="65" t="s">
        <v>62</v>
      </c>
      <c r="C12" s="70" t="s">
        <v>751</v>
      </c>
      <c r="D12" s="68">
        <v>0</v>
      </c>
      <c r="E12" s="68">
        <v>0</v>
      </c>
      <c r="F12" s="68">
        <v>7439</v>
      </c>
      <c r="G12" s="68">
        <v>152</v>
      </c>
      <c r="H12" s="68">
        <f t="shared" si="0"/>
        <v>7439</v>
      </c>
      <c r="I12" s="68">
        <f t="shared" si="0"/>
        <v>152</v>
      </c>
    </row>
    <row r="13" spans="2:9" ht="15.75" x14ac:dyDescent="0.25">
      <c r="B13" s="393" t="s">
        <v>193</v>
      </c>
      <c r="C13" s="393"/>
      <c r="D13" s="69">
        <f t="shared" ref="D13:I13" si="1">SUM(D9:D12)</f>
        <v>341776</v>
      </c>
      <c r="E13" s="69">
        <f t="shared" si="1"/>
        <v>84533</v>
      </c>
      <c r="F13" s="69">
        <f t="shared" si="1"/>
        <v>31768374</v>
      </c>
      <c r="G13" s="69">
        <f t="shared" si="1"/>
        <v>3234336</v>
      </c>
      <c r="H13" s="69">
        <f t="shared" si="1"/>
        <v>32110150</v>
      </c>
      <c r="I13" s="69">
        <f t="shared" si="1"/>
        <v>3318869</v>
      </c>
    </row>
    <row r="14" spans="2:9" x14ac:dyDescent="0.25">
      <c r="B14" s="445" t="s">
        <v>752</v>
      </c>
      <c r="C14" s="445"/>
      <c r="D14" s="445"/>
    </row>
  </sheetData>
  <mergeCells count="14">
    <mergeCell ref="B14:D14"/>
    <mergeCell ref="B13:C13"/>
    <mergeCell ref="F6:F7"/>
    <mergeCell ref="H6:H7"/>
    <mergeCell ref="B4:I4"/>
    <mergeCell ref="B5:B7"/>
    <mergeCell ref="C5:C7"/>
    <mergeCell ref="D5:E5"/>
    <mergeCell ref="F5:G5"/>
    <mergeCell ref="H5:I5"/>
    <mergeCell ref="D6:D7"/>
    <mergeCell ref="E6:E7"/>
    <mergeCell ref="G6:G7"/>
    <mergeCell ref="I6:I7"/>
  </mergeCells>
  <pageMargins left="0.7" right="0.7" top="0.75" bottom="0.75" header="0.3" footer="0.3"/>
  <pageSetup paperSize="9" orientation="portrait" r:id="rId1"/>
  <ignoredErrors>
    <ignoredError sqref="D13:E13 F13:G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14"/>
  <sheetViews>
    <sheetView workbookViewId="0">
      <selection activeCell="C16" sqref="C16"/>
    </sheetView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99" t="s">
        <v>220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2:13" ht="18" customHeight="1" x14ac:dyDescent="0.25">
      <c r="B5" s="398" t="s">
        <v>168</v>
      </c>
      <c r="C5" s="400" t="s">
        <v>214</v>
      </c>
      <c r="D5" s="400" t="s">
        <v>125</v>
      </c>
      <c r="E5" s="400"/>
      <c r="F5" s="400" t="s">
        <v>132</v>
      </c>
      <c r="G5" s="400"/>
      <c r="H5" s="400" t="s">
        <v>153</v>
      </c>
      <c r="I5" s="400"/>
      <c r="J5" s="400" t="s">
        <v>195</v>
      </c>
      <c r="K5" s="400"/>
    </row>
    <row r="6" spans="2:13" ht="31.5" x14ac:dyDescent="0.25">
      <c r="B6" s="398"/>
      <c r="C6" s="400"/>
      <c r="D6" s="353" t="s">
        <v>215</v>
      </c>
      <c r="E6" s="353" t="s">
        <v>199</v>
      </c>
      <c r="F6" s="353" t="s">
        <v>215</v>
      </c>
      <c r="G6" s="353" t="s">
        <v>199</v>
      </c>
      <c r="H6" s="353" t="s">
        <v>215</v>
      </c>
      <c r="I6" s="353" t="s">
        <v>199</v>
      </c>
      <c r="J6" s="97" t="s">
        <v>95</v>
      </c>
      <c r="K6" s="97" t="s">
        <v>96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6.5" customHeight="1" x14ac:dyDescent="0.25">
      <c r="B8" s="100" t="s">
        <v>59</v>
      </c>
      <c r="C8" s="354" t="s">
        <v>216</v>
      </c>
      <c r="D8" s="102">
        <v>4090</v>
      </c>
      <c r="E8" s="103">
        <f>D8/D$12*100</f>
        <v>63.588308457711442</v>
      </c>
      <c r="F8" s="102">
        <v>4101</v>
      </c>
      <c r="G8" s="103">
        <f>F8/F$12*100</f>
        <v>63.97815912636505</v>
      </c>
      <c r="H8" s="102">
        <v>4174</v>
      </c>
      <c r="I8" s="103">
        <f>H8/H$12*100</f>
        <v>63.91058030929414</v>
      </c>
      <c r="J8" s="104">
        <f>F8/D8*100</f>
        <v>100.26894865525674</v>
      </c>
      <c r="K8" s="104">
        <f>H8/F8*100</f>
        <v>101.78005364545233</v>
      </c>
    </row>
    <row r="9" spans="2:13" ht="30" customHeight="1" x14ac:dyDescent="0.25">
      <c r="B9" s="100" t="s">
        <v>60</v>
      </c>
      <c r="C9" s="354" t="s">
        <v>217</v>
      </c>
      <c r="D9" s="102">
        <v>413</v>
      </c>
      <c r="E9" s="103">
        <f t="shared" ref="E9:E11" si="0">D9/D$12*100</f>
        <v>6.4210199004975124</v>
      </c>
      <c r="F9" s="102">
        <v>408</v>
      </c>
      <c r="G9" s="103">
        <f t="shared" ref="G9:G11" si="1">F9/F$12*100</f>
        <v>6.3650546021840881</v>
      </c>
      <c r="H9" s="102">
        <v>400</v>
      </c>
      <c r="I9" s="103">
        <f t="shared" ref="I9:I11" si="2">H9/H$12*100</f>
        <v>6.1246363497167353</v>
      </c>
      <c r="J9" s="104">
        <f t="shared" ref="J9:J12" si="3">F9/D9*100</f>
        <v>98.789346246973366</v>
      </c>
      <c r="K9" s="104">
        <f t="shared" ref="K9:K12" si="4">H9/F9*100</f>
        <v>98.039215686274503</v>
      </c>
    </row>
    <row r="10" spans="2:13" ht="16.5" customHeight="1" x14ac:dyDescent="0.25">
      <c r="B10" s="100" t="s">
        <v>61</v>
      </c>
      <c r="C10" s="354" t="s">
        <v>218</v>
      </c>
      <c r="D10" s="102">
        <v>1924</v>
      </c>
      <c r="E10" s="103">
        <f t="shared" si="0"/>
        <v>29.912935323383081</v>
      </c>
      <c r="F10" s="102">
        <v>1897</v>
      </c>
      <c r="G10" s="103">
        <f t="shared" si="1"/>
        <v>29.594383775351012</v>
      </c>
      <c r="H10" s="102">
        <v>1955</v>
      </c>
      <c r="I10" s="103">
        <f t="shared" si="2"/>
        <v>29.934160159240548</v>
      </c>
      <c r="J10" s="104">
        <f t="shared" si="3"/>
        <v>98.596673596673597</v>
      </c>
      <c r="K10" s="104">
        <f t="shared" si="4"/>
        <v>103.05745914602002</v>
      </c>
    </row>
    <row r="11" spans="2:13" ht="16.5" customHeight="1" x14ac:dyDescent="0.25">
      <c r="B11" s="100" t="s">
        <v>62</v>
      </c>
      <c r="C11" s="354" t="s">
        <v>219</v>
      </c>
      <c r="D11" s="102">
        <v>5</v>
      </c>
      <c r="E11" s="103">
        <f t="shared" si="0"/>
        <v>7.7736318407960206E-2</v>
      </c>
      <c r="F11" s="102">
        <v>4</v>
      </c>
      <c r="G11" s="103">
        <f t="shared" si="1"/>
        <v>6.2402496099843996E-2</v>
      </c>
      <c r="H11" s="102">
        <v>2</v>
      </c>
      <c r="I11" s="103">
        <f t="shared" si="2"/>
        <v>3.062318174858368E-2</v>
      </c>
      <c r="J11" s="104">
        <f t="shared" si="3"/>
        <v>80</v>
      </c>
      <c r="K11" s="104">
        <f t="shared" si="4"/>
        <v>50</v>
      </c>
    </row>
    <row r="12" spans="2:13" ht="20.25" customHeight="1" x14ac:dyDescent="0.25">
      <c r="B12" s="400" t="s">
        <v>193</v>
      </c>
      <c r="C12" s="400"/>
      <c r="D12" s="105">
        <f t="shared" ref="D12:I12" si="5">SUM(D8:D11)</f>
        <v>6432</v>
      </c>
      <c r="E12" s="106">
        <f t="shared" si="5"/>
        <v>100</v>
      </c>
      <c r="F12" s="105">
        <f t="shared" si="5"/>
        <v>6410</v>
      </c>
      <c r="G12" s="106">
        <f t="shared" si="5"/>
        <v>100</v>
      </c>
      <c r="H12" s="105">
        <f t="shared" si="5"/>
        <v>6531</v>
      </c>
      <c r="I12" s="106">
        <f t="shared" si="5"/>
        <v>100</v>
      </c>
      <c r="J12" s="106">
        <f t="shared" si="3"/>
        <v>99.657960199004975</v>
      </c>
      <c r="K12" s="106">
        <f t="shared" si="4"/>
        <v>101.88767550702028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B3:I12"/>
  <sheetViews>
    <sheetView workbookViewId="0">
      <selection activeCell="B12" sqref="B12:C12"/>
    </sheetView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.85546875" customWidth="1"/>
    <col min="9" max="9" width="15.7109375" customWidth="1"/>
    <col min="13" max="13" width="12.140625" customWidth="1"/>
    <col min="16" max="16" width="14.85546875" customWidth="1"/>
  </cols>
  <sheetData>
    <row r="3" spans="2:9" ht="15.75" thickBot="1" x14ac:dyDescent="0.3"/>
    <row r="4" spans="2:9" ht="24.95" customHeight="1" thickTop="1" x14ac:dyDescent="0.25">
      <c r="B4" s="444" t="s">
        <v>755</v>
      </c>
      <c r="C4" s="444"/>
      <c r="D4" s="444"/>
      <c r="E4" s="444"/>
      <c r="F4" s="444"/>
      <c r="G4" s="444"/>
      <c r="H4" s="444"/>
      <c r="I4" s="444"/>
    </row>
    <row r="5" spans="2:9" ht="15.75" x14ac:dyDescent="0.25">
      <c r="B5" s="393" t="s">
        <v>168</v>
      </c>
      <c r="C5" s="393" t="s">
        <v>756</v>
      </c>
      <c r="D5" s="393" t="s">
        <v>583</v>
      </c>
      <c r="E5" s="393"/>
      <c r="F5" s="393" t="s">
        <v>282</v>
      </c>
      <c r="G5" s="393"/>
      <c r="H5" s="393" t="s">
        <v>193</v>
      </c>
      <c r="I5" s="393"/>
    </row>
    <row r="6" spans="2:9" ht="47.25" x14ac:dyDescent="0.25">
      <c r="B6" s="393"/>
      <c r="C6" s="393"/>
      <c r="D6" s="63" t="s">
        <v>743</v>
      </c>
      <c r="E6" s="63" t="s">
        <v>754</v>
      </c>
      <c r="F6" s="63" t="s">
        <v>743</v>
      </c>
      <c r="G6" s="63" t="s">
        <v>754</v>
      </c>
      <c r="H6" s="63" t="s">
        <v>743</v>
      </c>
      <c r="I6" s="63" t="s">
        <v>754</v>
      </c>
    </row>
    <row r="7" spans="2:9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 t="s">
        <v>91</v>
      </c>
      <c r="I7" s="61" t="s">
        <v>92</v>
      </c>
    </row>
    <row r="8" spans="2:9" ht="15.75" x14ac:dyDescent="0.25">
      <c r="B8" s="65" t="s">
        <v>59</v>
      </c>
      <c r="C8" s="70" t="s">
        <v>142</v>
      </c>
      <c r="D8" s="68">
        <v>292243</v>
      </c>
      <c r="E8" s="68">
        <v>36524</v>
      </c>
      <c r="F8" s="68">
        <v>23651703</v>
      </c>
      <c r="G8" s="68">
        <v>1150366</v>
      </c>
      <c r="H8" s="68">
        <f>D8+F8</f>
        <v>23943946</v>
      </c>
      <c r="I8" s="68">
        <f>E8+G8</f>
        <v>1186890</v>
      </c>
    </row>
    <row r="9" spans="2:9" ht="15.75" x14ac:dyDescent="0.25">
      <c r="B9" s="65" t="s">
        <v>60</v>
      </c>
      <c r="C9" s="70" t="s">
        <v>143</v>
      </c>
      <c r="D9" s="68">
        <v>49676</v>
      </c>
      <c r="E9" s="68">
        <v>41182</v>
      </c>
      <c r="F9" s="68">
        <v>10790086</v>
      </c>
      <c r="G9" s="68">
        <v>2644449</v>
      </c>
      <c r="H9" s="68">
        <f t="shared" ref="H9:H11" si="0">D9+F9</f>
        <v>10839762</v>
      </c>
      <c r="I9" s="68">
        <f t="shared" ref="I9:I11" si="1">E9+G9</f>
        <v>2685631</v>
      </c>
    </row>
    <row r="10" spans="2:9" ht="15.75" x14ac:dyDescent="0.25">
      <c r="B10" s="65" t="s">
        <v>61</v>
      </c>
      <c r="C10" s="66" t="s">
        <v>144</v>
      </c>
      <c r="D10" s="68">
        <v>42021</v>
      </c>
      <c r="E10" s="68">
        <v>13191</v>
      </c>
      <c r="F10" s="68">
        <v>1717857</v>
      </c>
      <c r="G10" s="68">
        <v>77239</v>
      </c>
      <c r="H10" s="68">
        <f t="shared" si="0"/>
        <v>1759878</v>
      </c>
      <c r="I10" s="68">
        <f t="shared" si="1"/>
        <v>90430</v>
      </c>
    </row>
    <row r="11" spans="2:9" ht="15.75" x14ac:dyDescent="0.25">
      <c r="B11" s="65" t="s">
        <v>62</v>
      </c>
      <c r="C11" s="66" t="s">
        <v>283</v>
      </c>
      <c r="D11" s="68">
        <v>0</v>
      </c>
      <c r="E11" s="68">
        <v>0</v>
      </c>
      <c r="F11" s="68">
        <v>0</v>
      </c>
      <c r="G11" s="68">
        <v>0</v>
      </c>
      <c r="H11" s="68">
        <f t="shared" si="0"/>
        <v>0</v>
      </c>
      <c r="I11" s="68">
        <f t="shared" si="1"/>
        <v>0</v>
      </c>
    </row>
    <row r="12" spans="2:9" ht="15.75" x14ac:dyDescent="0.25">
      <c r="B12" s="393" t="s">
        <v>193</v>
      </c>
      <c r="C12" s="393"/>
      <c r="D12" s="69">
        <f>SUM(D8:D11)</f>
        <v>383940</v>
      </c>
      <c r="E12" s="69">
        <f t="shared" ref="E12:I12" si="2">SUM(E8:E11)</f>
        <v>90897</v>
      </c>
      <c r="F12" s="69">
        <f t="shared" si="2"/>
        <v>36159646</v>
      </c>
      <c r="G12" s="69">
        <f t="shared" si="2"/>
        <v>3872054</v>
      </c>
      <c r="H12" s="69">
        <f t="shared" si="2"/>
        <v>36543586</v>
      </c>
      <c r="I12" s="69">
        <f t="shared" si="2"/>
        <v>3962951</v>
      </c>
    </row>
  </sheetData>
  <mergeCells count="7">
    <mergeCell ref="B12:C12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D12:G12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B3:I17"/>
  <sheetViews>
    <sheetView workbookViewId="0">
      <selection activeCell="C14" sqref="C14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296"/>
      <c r="C3" s="60"/>
      <c r="D3" s="60"/>
      <c r="E3" s="60"/>
      <c r="F3" s="60"/>
      <c r="G3" s="60"/>
      <c r="H3" s="60"/>
      <c r="I3" s="295"/>
    </row>
    <row r="4" spans="2:9" ht="24.95" customHeight="1" thickTop="1" x14ac:dyDescent="0.25">
      <c r="B4" s="417" t="s">
        <v>757</v>
      </c>
      <c r="C4" s="417"/>
      <c r="D4" s="417"/>
      <c r="E4" s="417"/>
      <c r="F4" s="417"/>
      <c r="G4" s="417"/>
      <c r="H4" s="417"/>
      <c r="I4" s="417"/>
    </row>
    <row r="5" spans="2:9" ht="15.75" x14ac:dyDescent="0.25">
      <c r="B5" s="393" t="s">
        <v>168</v>
      </c>
      <c r="C5" s="393" t="s">
        <v>186</v>
      </c>
      <c r="D5" s="393" t="s">
        <v>162</v>
      </c>
      <c r="E5" s="393"/>
      <c r="F5" s="393" t="s">
        <v>163</v>
      </c>
      <c r="G5" s="393"/>
      <c r="H5" s="393" t="s">
        <v>195</v>
      </c>
      <c r="I5" s="393"/>
    </row>
    <row r="6" spans="2:9" ht="31.5" x14ac:dyDescent="0.25">
      <c r="B6" s="393"/>
      <c r="C6" s="393"/>
      <c r="D6" s="63" t="s">
        <v>710</v>
      </c>
      <c r="E6" s="63" t="s">
        <v>731</v>
      </c>
      <c r="F6" s="63" t="s">
        <v>710</v>
      </c>
      <c r="G6" s="63" t="s">
        <v>731</v>
      </c>
      <c r="H6" s="393"/>
      <c r="I6" s="393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127</v>
      </c>
      <c r="I7" s="61" t="s">
        <v>128</v>
      </c>
    </row>
    <row r="8" spans="2:9" ht="15.75" x14ac:dyDescent="0.25">
      <c r="B8" s="100" t="s">
        <v>59</v>
      </c>
      <c r="C8" s="66" t="s">
        <v>758</v>
      </c>
      <c r="D8" s="68">
        <v>6</v>
      </c>
      <c r="E8" s="68">
        <v>2045</v>
      </c>
      <c r="F8" s="217">
        <v>6</v>
      </c>
      <c r="G8" s="217">
        <v>1349</v>
      </c>
      <c r="H8" s="226">
        <f>F8/D8*100</f>
        <v>100</v>
      </c>
      <c r="I8" s="74">
        <f>G8/E8*100</f>
        <v>65.965770171149146</v>
      </c>
    </row>
    <row r="9" spans="2:9" ht="15.75" x14ac:dyDescent="0.25">
      <c r="B9" s="100" t="s">
        <v>60</v>
      </c>
      <c r="C9" s="66" t="s">
        <v>759</v>
      </c>
      <c r="D9" s="68">
        <v>140986</v>
      </c>
      <c r="E9" s="68">
        <v>7177894</v>
      </c>
      <c r="F9" s="217">
        <v>173896</v>
      </c>
      <c r="G9" s="217">
        <v>8985536</v>
      </c>
      <c r="H9" s="226">
        <f t="shared" ref="H9:I11" si="0">F9/D9*100</f>
        <v>123.34274325110295</v>
      </c>
      <c r="I9" s="208">
        <f t="shared" si="0"/>
        <v>125.18345910374269</v>
      </c>
    </row>
    <row r="10" spans="2:9" ht="15.75" x14ac:dyDescent="0.25">
      <c r="B10" s="100" t="s">
        <v>61</v>
      </c>
      <c r="C10" s="66" t="s">
        <v>760</v>
      </c>
      <c r="D10" s="68">
        <v>270</v>
      </c>
      <c r="E10" s="68">
        <v>32889</v>
      </c>
      <c r="F10" s="217">
        <v>1307</v>
      </c>
      <c r="G10" s="217">
        <v>114197</v>
      </c>
      <c r="H10" s="226">
        <f t="shared" si="0"/>
        <v>484.07407407407408</v>
      </c>
      <c r="I10" s="208">
        <f>G10/E10*100</f>
        <v>347.21943506947611</v>
      </c>
    </row>
    <row r="11" spans="2:9" ht="15.75" x14ac:dyDescent="0.25">
      <c r="B11" s="398" t="s">
        <v>193</v>
      </c>
      <c r="C11" s="398"/>
      <c r="D11" s="69">
        <f>SUM(D8:D10)</f>
        <v>141262</v>
      </c>
      <c r="E11" s="69">
        <f t="shared" ref="E11:G11" si="1">SUM(E8:E10)</f>
        <v>7212828</v>
      </c>
      <c r="F11" s="69">
        <f t="shared" si="1"/>
        <v>175209</v>
      </c>
      <c r="G11" s="69">
        <f t="shared" si="1"/>
        <v>9101082</v>
      </c>
      <c r="H11" s="212">
        <f t="shared" si="0"/>
        <v>124.03123274482877</v>
      </c>
      <c r="I11" s="209">
        <f t="shared" si="0"/>
        <v>126.17910755670314</v>
      </c>
    </row>
    <row r="14" spans="2:9" x14ac:dyDescent="0.25">
      <c r="G14" s="15"/>
      <c r="I14" s="15"/>
    </row>
    <row r="15" spans="2:9" x14ac:dyDescent="0.25">
      <c r="D15" s="15"/>
      <c r="E15" s="15"/>
      <c r="F15" s="15"/>
      <c r="G15" s="15"/>
    </row>
    <row r="16" spans="2:9" x14ac:dyDescent="0.25">
      <c r="E16" s="15"/>
      <c r="G16" s="15"/>
    </row>
    <row r="17" spans="4:7" x14ac:dyDescent="0.25">
      <c r="D17" s="15"/>
      <c r="E17" s="15"/>
      <c r="F17" s="15"/>
      <c r="G17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B3:J11"/>
  <sheetViews>
    <sheetView workbookViewId="0">
      <selection activeCell="C20" sqref="C20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60"/>
      <c r="I3" s="295"/>
    </row>
    <row r="4" spans="2:10" ht="24.95" customHeight="1" thickTop="1" x14ac:dyDescent="0.25">
      <c r="B4" s="417" t="s">
        <v>761</v>
      </c>
      <c r="C4" s="417"/>
      <c r="D4" s="417"/>
      <c r="E4" s="417"/>
      <c r="F4" s="417"/>
      <c r="G4" s="417"/>
      <c r="H4" s="417"/>
      <c r="I4" s="417"/>
    </row>
    <row r="5" spans="2:10" ht="15.75" x14ac:dyDescent="0.25">
      <c r="B5" s="393" t="s">
        <v>168</v>
      </c>
      <c r="C5" s="393" t="s">
        <v>186</v>
      </c>
      <c r="D5" s="393" t="s">
        <v>156</v>
      </c>
      <c r="E5" s="393"/>
      <c r="F5" s="393" t="s">
        <v>163</v>
      </c>
      <c r="G5" s="393"/>
      <c r="H5" s="393" t="s">
        <v>195</v>
      </c>
      <c r="I5" s="393"/>
    </row>
    <row r="6" spans="2:10" ht="31.5" x14ac:dyDescent="0.25">
      <c r="B6" s="393"/>
      <c r="C6" s="393"/>
      <c r="D6" s="63" t="s">
        <v>710</v>
      </c>
      <c r="E6" s="63" t="s">
        <v>731</v>
      </c>
      <c r="F6" s="63" t="s">
        <v>710</v>
      </c>
      <c r="G6" s="63" t="s">
        <v>731</v>
      </c>
      <c r="H6" s="393"/>
      <c r="I6" s="393"/>
    </row>
    <row r="7" spans="2:10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127</v>
      </c>
      <c r="I7" s="61" t="s">
        <v>128</v>
      </c>
    </row>
    <row r="8" spans="2:10" ht="20.100000000000001" customHeight="1" x14ac:dyDescent="0.25">
      <c r="B8" s="100" t="s">
        <v>59</v>
      </c>
      <c r="C8" s="66" t="s">
        <v>758</v>
      </c>
      <c r="D8" s="74">
        <v>6</v>
      </c>
      <c r="E8" s="68">
        <v>2045</v>
      </c>
      <c r="F8" s="243">
        <v>6</v>
      </c>
      <c r="G8" s="217">
        <v>1349</v>
      </c>
      <c r="H8" s="243">
        <f>F8/D8*100</f>
        <v>100</v>
      </c>
      <c r="I8" s="74">
        <f>G8/E8*100</f>
        <v>65.965770171149146</v>
      </c>
    </row>
    <row r="9" spans="2:10" ht="20.100000000000001" customHeight="1" x14ac:dyDescent="0.25">
      <c r="B9" s="100" t="s">
        <v>60</v>
      </c>
      <c r="C9" s="66" t="s">
        <v>759</v>
      </c>
      <c r="D9" s="74">
        <v>97</v>
      </c>
      <c r="E9" s="68">
        <v>8410</v>
      </c>
      <c r="F9" s="243">
        <v>1376</v>
      </c>
      <c r="G9" s="217">
        <v>69802</v>
      </c>
      <c r="H9" s="243">
        <f t="shared" ref="H9:I11" si="0">F9/D9*100</f>
        <v>1418.5567010309278</v>
      </c>
      <c r="I9" s="74">
        <f t="shared" si="0"/>
        <v>829.98810939357895</v>
      </c>
    </row>
    <row r="10" spans="2:10" ht="20.100000000000001" customHeight="1" x14ac:dyDescent="0.25">
      <c r="B10" s="100" t="s">
        <v>61</v>
      </c>
      <c r="C10" s="66" t="s">
        <v>760</v>
      </c>
      <c r="D10" s="74">
        <v>268</v>
      </c>
      <c r="E10" s="68">
        <v>32829</v>
      </c>
      <c r="F10" s="243">
        <v>827</v>
      </c>
      <c r="G10" s="217">
        <v>73477</v>
      </c>
      <c r="H10" s="243">
        <f t="shared" si="0"/>
        <v>308.58208955223881</v>
      </c>
      <c r="I10" s="74">
        <f t="shared" si="0"/>
        <v>223.8173566054403</v>
      </c>
    </row>
    <row r="11" spans="2:10" ht="20.100000000000001" customHeight="1" x14ac:dyDescent="0.25">
      <c r="B11" s="398" t="s">
        <v>193</v>
      </c>
      <c r="C11" s="398"/>
      <c r="D11" s="72">
        <f>SUM(D8:D10)</f>
        <v>371</v>
      </c>
      <c r="E11" s="69">
        <f t="shared" ref="E11:G11" si="1">SUM(E8:E10)</f>
        <v>43284</v>
      </c>
      <c r="F11" s="72">
        <f t="shared" si="1"/>
        <v>2209</v>
      </c>
      <c r="G11" s="69">
        <f t="shared" si="1"/>
        <v>144628</v>
      </c>
      <c r="H11" s="212">
        <f t="shared" si="0"/>
        <v>595.41778975741238</v>
      </c>
      <c r="I11" s="209">
        <f t="shared" si="0"/>
        <v>334.13732557064969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B3:I10"/>
  <sheetViews>
    <sheetView workbookViewId="0">
      <selection activeCell="C11" sqref="C11"/>
    </sheetView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295"/>
    </row>
    <row r="4" spans="2:9" ht="24.95" customHeight="1" thickTop="1" x14ac:dyDescent="0.25">
      <c r="B4" s="417" t="s">
        <v>762</v>
      </c>
      <c r="C4" s="417"/>
      <c r="D4" s="417"/>
      <c r="E4" s="417"/>
      <c r="F4" s="417"/>
      <c r="G4" s="417"/>
      <c r="H4" s="417"/>
      <c r="I4" s="417"/>
    </row>
    <row r="5" spans="2:9" ht="15.75" x14ac:dyDescent="0.25">
      <c r="B5" s="393" t="s">
        <v>168</v>
      </c>
      <c r="C5" s="393" t="s">
        <v>186</v>
      </c>
      <c r="D5" s="393" t="s">
        <v>156</v>
      </c>
      <c r="E5" s="393"/>
      <c r="F5" s="393" t="s">
        <v>157</v>
      </c>
      <c r="G5" s="393"/>
      <c r="H5" s="393" t="s">
        <v>195</v>
      </c>
      <c r="I5" s="393"/>
    </row>
    <row r="6" spans="2:9" ht="31.5" x14ac:dyDescent="0.25">
      <c r="B6" s="393"/>
      <c r="C6" s="393"/>
      <c r="D6" s="63" t="s">
        <v>710</v>
      </c>
      <c r="E6" s="63" t="s">
        <v>731</v>
      </c>
      <c r="F6" s="63" t="s">
        <v>710</v>
      </c>
      <c r="G6" s="63" t="s">
        <v>731</v>
      </c>
      <c r="H6" s="393"/>
      <c r="I6" s="393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127</v>
      </c>
      <c r="I7" s="61" t="s">
        <v>128</v>
      </c>
    </row>
    <row r="8" spans="2:9" ht="31.5" x14ac:dyDescent="0.25">
      <c r="B8" s="100" t="s">
        <v>59</v>
      </c>
      <c r="C8" s="66" t="s">
        <v>763</v>
      </c>
      <c r="D8" s="68">
        <v>0</v>
      </c>
      <c r="E8" s="68">
        <v>0</v>
      </c>
      <c r="F8" s="217">
        <v>0</v>
      </c>
      <c r="G8" s="217">
        <v>0</v>
      </c>
      <c r="H8" s="243" t="s">
        <v>23</v>
      </c>
      <c r="I8" s="208" t="s">
        <v>23</v>
      </c>
    </row>
    <row r="9" spans="2:9" ht="31.5" customHeight="1" x14ac:dyDescent="0.25">
      <c r="B9" s="100" t="s">
        <v>60</v>
      </c>
      <c r="C9" s="66" t="s">
        <v>764</v>
      </c>
      <c r="D9" s="68">
        <v>70</v>
      </c>
      <c r="E9" s="68">
        <v>126</v>
      </c>
      <c r="F9" s="217">
        <v>1515</v>
      </c>
      <c r="G9" s="217">
        <v>1019</v>
      </c>
      <c r="H9" s="243">
        <f t="shared" ref="H9:I10" si="0">F9/D9*100</f>
        <v>2164.2857142857142</v>
      </c>
      <c r="I9" s="208">
        <f t="shared" si="0"/>
        <v>808.73015873015868</v>
      </c>
    </row>
    <row r="10" spans="2:9" ht="15.75" x14ac:dyDescent="0.25">
      <c r="B10" s="191"/>
      <c r="C10" s="63" t="s">
        <v>193</v>
      </c>
      <c r="D10" s="69">
        <f>SUM(D8:D9)</f>
        <v>70</v>
      </c>
      <c r="E10" s="69">
        <f t="shared" ref="E10:G10" si="1">SUM(E8:E9)</f>
        <v>126</v>
      </c>
      <c r="F10" s="69">
        <f t="shared" si="1"/>
        <v>1515</v>
      </c>
      <c r="G10" s="69">
        <f t="shared" si="1"/>
        <v>1019</v>
      </c>
      <c r="H10" s="227">
        <f t="shared" si="0"/>
        <v>2164.2857142857142</v>
      </c>
      <c r="I10" s="209">
        <f t="shared" si="0"/>
        <v>808.73015873015868</v>
      </c>
    </row>
  </sheetData>
  <mergeCells count="6"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9"/>
  <sheetViews>
    <sheetView workbookViewId="0">
      <selection activeCell="C13" sqref="C13"/>
    </sheetView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2" t="s">
        <v>2</v>
      </c>
      <c r="C3" s="81"/>
      <c r="D3" s="81"/>
      <c r="E3" s="81"/>
      <c r="F3" s="81"/>
      <c r="G3" s="81"/>
      <c r="H3" s="81"/>
      <c r="I3" s="83"/>
      <c r="J3" s="84" t="s">
        <v>194</v>
      </c>
    </row>
    <row r="4" spans="2:12" ht="24.95" customHeight="1" thickTop="1" x14ac:dyDescent="0.25">
      <c r="B4" s="401" t="s">
        <v>221</v>
      </c>
      <c r="C4" s="401"/>
      <c r="D4" s="401"/>
      <c r="E4" s="401"/>
      <c r="F4" s="401"/>
      <c r="G4" s="401"/>
      <c r="H4" s="401"/>
      <c r="I4" s="401"/>
      <c r="J4" s="401"/>
    </row>
    <row r="5" spans="2:12" ht="15.75" x14ac:dyDescent="0.25">
      <c r="B5" s="400" t="s">
        <v>124</v>
      </c>
      <c r="C5" s="400"/>
      <c r="D5" s="400"/>
      <c r="E5" s="400" t="s">
        <v>131</v>
      </c>
      <c r="F5" s="400"/>
      <c r="G5" s="400"/>
      <c r="H5" s="400" t="s">
        <v>152</v>
      </c>
      <c r="I5" s="400"/>
      <c r="J5" s="400"/>
    </row>
    <row r="6" spans="2:12" ht="31.5" x14ac:dyDescent="0.25">
      <c r="B6" s="353" t="s">
        <v>215</v>
      </c>
      <c r="C6" s="353" t="s">
        <v>222</v>
      </c>
      <c r="D6" s="353" t="s">
        <v>223</v>
      </c>
      <c r="E6" s="353" t="s">
        <v>215</v>
      </c>
      <c r="F6" s="353" t="s">
        <v>222</v>
      </c>
      <c r="G6" s="353" t="s">
        <v>223</v>
      </c>
      <c r="H6" s="353" t="s">
        <v>215</v>
      </c>
      <c r="I6" s="353" t="s">
        <v>222</v>
      </c>
      <c r="J6" s="353" t="s">
        <v>223</v>
      </c>
    </row>
    <row r="7" spans="2:12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07">
        <v>6432</v>
      </c>
      <c r="C8" s="107">
        <v>25890829</v>
      </c>
      <c r="D8" s="107">
        <f>C8/B8</f>
        <v>4025.3154539800994</v>
      </c>
      <c r="E8" s="107">
        <v>6410</v>
      </c>
      <c r="F8" s="107">
        <v>27199283</v>
      </c>
      <c r="G8" s="107">
        <f>F8/E8</f>
        <v>4243.257878315133</v>
      </c>
      <c r="H8" s="107">
        <v>6531</v>
      </c>
      <c r="I8" s="107">
        <v>27925462</v>
      </c>
      <c r="J8" s="107">
        <f>I8/H8</f>
        <v>4275.8324911958352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28"/>
  <sheetViews>
    <sheetView topLeftCell="A13" workbookViewId="0">
      <selection activeCell="C30" sqref="C30"/>
    </sheetView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7" ht="16.5" thickBot="1" x14ac:dyDescent="0.3">
      <c r="B3" s="60"/>
      <c r="C3" s="85" t="s">
        <v>3</v>
      </c>
      <c r="D3" s="81"/>
      <c r="E3" s="81"/>
      <c r="F3" s="81"/>
      <c r="G3" s="81"/>
      <c r="H3" s="81"/>
      <c r="I3" s="81"/>
      <c r="J3" s="81"/>
      <c r="K3" s="84" t="s">
        <v>194</v>
      </c>
    </row>
    <row r="4" spans="2:17" ht="24.95" customHeight="1" thickTop="1" x14ac:dyDescent="0.25">
      <c r="B4" s="402" t="s">
        <v>225</v>
      </c>
      <c r="C4" s="402"/>
      <c r="D4" s="402"/>
      <c r="E4" s="402"/>
      <c r="F4" s="402"/>
      <c r="G4" s="402"/>
      <c r="H4" s="402"/>
      <c r="I4" s="402"/>
      <c r="J4" s="402"/>
      <c r="K4" s="402"/>
    </row>
    <row r="5" spans="2:17" ht="19.5" customHeight="1" x14ac:dyDescent="0.25">
      <c r="B5" s="398" t="s">
        <v>168</v>
      </c>
      <c r="C5" s="400" t="s">
        <v>186</v>
      </c>
      <c r="D5" s="400" t="s">
        <v>124</v>
      </c>
      <c r="E5" s="400"/>
      <c r="F5" s="400" t="s">
        <v>164</v>
      </c>
      <c r="G5" s="400"/>
      <c r="H5" s="400" t="s">
        <v>152</v>
      </c>
      <c r="I5" s="400"/>
      <c r="J5" s="400" t="s">
        <v>195</v>
      </c>
      <c r="K5" s="400"/>
    </row>
    <row r="6" spans="2:17" ht="15.75" x14ac:dyDescent="0.25">
      <c r="B6" s="398"/>
      <c r="C6" s="400"/>
      <c r="D6" s="97" t="s">
        <v>198</v>
      </c>
      <c r="E6" s="97" t="s">
        <v>224</v>
      </c>
      <c r="F6" s="97" t="s">
        <v>198</v>
      </c>
      <c r="G6" s="97" t="s">
        <v>224</v>
      </c>
      <c r="H6" s="97" t="s">
        <v>198</v>
      </c>
      <c r="I6" s="97" t="s">
        <v>224</v>
      </c>
      <c r="J6" s="97" t="s">
        <v>95</v>
      </c>
      <c r="K6" s="97" t="s">
        <v>96</v>
      </c>
    </row>
    <row r="7" spans="2:1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08"/>
      <c r="C8" s="405" t="s">
        <v>226</v>
      </c>
      <c r="D8" s="405"/>
      <c r="E8" s="101"/>
      <c r="F8" s="109"/>
      <c r="G8" s="101"/>
      <c r="H8" s="110"/>
      <c r="I8" s="110"/>
      <c r="J8" s="101"/>
      <c r="K8" s="110"/>
    </row>
    <row r="9" spans="2:17" ht="15.75" x14ac:dyDescent="0.25">
      <c r="B9" s="111" t="s">
        <v>59</v>
      </c>
      <c r="C9" s="354" t="s">
        <v>227</v>
      </c>
      <c r="D9" s="102">
        <v>7989239</v>
      </c>
      <c r="E9" s="103">
        <f>D9/D$17*100</f>
        <v>30.857409007645138</v>
      </c>
      <c r="F9" s="102">
        <v>8240642</v>
      </c>
      <c r="G9" s="113">
        <f>F9/F$17*100</f>
        <v>30.297276586298249</v>
      </c>
      <c r="H9" s="102">
        <v>8481101</v>
      </c>
      <c r="I9" s="113">
        <f>H9/H$17*100</f>
        <v>30.370494855197023</v>
      </c>
      <c r="J9" s="104">
        <f>F9/D9*100</f>
        <v>103.14677029939898</v>
      </c>
      <c r="K9" s="104">
        <f>H9/F9*100</f>
        <v>102.91796440131729</v>
      </c>
      <c r="M9" s="15"/>
      <c r="N9" s="26"/>
      <c r="O9" s="15"/>
      <c r="Q9" s="15"/>
    </row>
    <row r="10" spans="2:17" ht="15.75" x14ac:dyDescent="0.25">
      <c r="B10" s="111" t="s">
        <v>60</v>
      </c>
      <c r="C10" s="354" t="s">
        <v>228</v>
      </c>
      <c r="D10" s="102">
        <v>1966008</v>
      </c>
      <c r="E10" s="103">
        <f t="shared" ref="E10:E16" si="0">D10/D$17*100</f>
        <v>7.5934532648606963</v>
      </c>
      <c r="F10" s="102">
        <v>2028824</v>
      </c>
      <c r="G10" s="113">
        <f t="shared" ref="G10:G16" si="1">F10/F$17*100</f>
        <v>7.4591083889968708</v>
      </c>
      <c r="H10" s="102">
        <v>2012075</v>
      </c>
      <c r="I10" s="113">
        <f t="shared" ref="I10:I16" si="2">H10/H$17*100</f>
        <v>7.2051628008875923</v>
      </c>
      <c r="J10" s="104">
        <f t="shared" ref="J10:J16" si="3">F10/D10*100</f>
        <v>103.19510398736934</v>
      </c>
      <c r="K10" s="104">
        <f t="shared" ref="K10:K16" si="4">H10/F10*100</f>
        <v>99.174447857478029</v>
      </c>
      <c r="M10" s="15"/>
      <c r="N10" s="26"/>
      <c r="O10" s="15"/>
      <c r="Q10" s="15"/>
    </row>
    <row r="11" spans="2:17" ht="15.75" x14ac:dyDescent="0.25">
      <c r="B11" s="111" t="s">
        <v>61</v>
      </c>
      <c r="C11" s="354" t="s">
        <v>229</v>
      </c>
      <c r="D11" s="102">
        <v>350452</v>
      </c>
      <c r="E11" s="103">
        <f t="shared" si="0"/>
        <v>1.3535758163633926</v>
      </c>
      <c r="F11" s="102">
        <v>530298</v>
      </c>
      <c r="G11" s="113">
        <f t="shared" si="1"/>
        <v>1.9496763940431812</v>
      </c>
      <c r="H11" s="102">
        <v>387096</v>
      </c>
      <c r="I11" s="113">
        <f t="shared" si="2"/>
        <v>1.3861758133133124</v>
      </c>
      <c r="J11" s="104">
        <f t="shared" si="3"/>
        <v>151.31829751292616</v>
      </c>
      <c r="K11" s="104">
        <f t="shared" si="4"/>
        <v>72.995938132898857</v>
      </c>
      <c r="M11" s="15"/>
      <c r="N11" s="26"/>
      <c r="O11" s="15"/>
      <c r="Q11" s="15"/>
    </row>
    <row r="12" spans="2:17" ht="15.75" x14ac:dyDescent="0.25">
      <c r="B12" s="111" t="s">
        <v>62</v>
      </c>
      <c r="C12" s="354" t="s">
        <v>230</v>
      </c>
      <c r="D12" s="102">
        <v>15890822</v>
      </c>
      <c r="E12" s="103">
        <f t="shared" si="0"/>
        <v>61.376257979225002</v>
      </c>
      <c r="F12" s="102">
        <v>16513007</v>
      </c>
      <c r="G12" s="113">
        <f>F12/F$17*100</f>
        <v>60.711184923514338</v>
      </c>
      <c r="H12" s="102">
        <v>17082105</v>
      </c>
      <c r="I12" s="113">
        <f>H12/H$17*100</f>
        <v>61.170357718701304</v>
      </c>
      <c r="J12" s="104">
        <f t="shared" si="3"/>
        <v>103.91537328905956</v>
      </c>
      <c r="K12" s="104">
        <f t="shared" si="4"/>
        <v>103.44636201026259</v>
      </c>
      <c r="M12" s="15"/>
      <c r="N12" s="26"/>
      <c r="O12" s="15"/>
      <c r="Q12" s="15"/>
    </row>
    <row r="13" spans="2:17" ht="15.75" x14ac:dyDescent="0.25">
      <c r="B13" s="111" t="s">
        <v>63</v>
      </c>
      <c r="C13" s="354" t="s">
        <v>231</v>
      </c>
      <c r="D13" s="102">
        <v>1099948</v>
      </c>
      <c r="E13" s="103">
        <f t="shared" si="0"/>
        <v>4.2484078049412783</v>
      </c>
      <c r="F13" s="102">
        <v>995285</v>
      </c>
      <c r="G13" s="113">
        <f t="shared" si="1"/>
        <v>3.6592324878563898</v>
      </c>
      <c r="H13" s="102">
        <v>944261</v>
      </c>
      <c r="I13" s="113">
        <f t="shared" si="2"/>
        <v>3.3813621418331414</v>
      </c>
      <c r="J13" s="104">
        <f t="shared" si="3"/>
        <v>90.484732005512996</v>
      </c>
      <c r="K13" s="104">
        <f t="shared" si="4"/>
        <v>94.873428214029147</v>
      </c>
      <c r="M13" s="15"/>
      <c r="N13" s="26"/>
      <c r="O13" s="15"/>
      <c r="Q13" s="15"/>
    </row>
    <row r="14" spans="2:17" ht="17.25" customHeight="1" x14ac:dyDescent="0.25">
      <c r="B14" s="111" t="s">
        <v>64</v>
      </c>
      <c r="C14" s="355" t="s">
        <v>232</v>
      </c>
      <c r="D14" s="102">
        <f>D12-D13</f>
        <v>14790874</v>
      </c>
      <c r="E14" s="103">
        <f t="shared" si="0"/>
        <v>57.127850174283722</v>
      </c>
      <c r="F14" s="102">
        <f>F12-F13</f>
        <v>15517722</v>
      </c>
      <c r="G14" s="113">
        <f t="shared" si="1"/>
        <v>57.051952435657959</v>
      </c>
      <c r="H14" s="102">
        <f>H12-H13</f>
        <v>16137844</v>
      </c>
      <c r="I14" s="113">
        <f t="shared" si="2"/>
        <v>57.78899557686816</v>
      </c>
      <c r="J14" s="104">
        <f t="shared" si="3"/>
        <v>104.91416531572104</v>
      </c>
      <c r="K14" s="104">
        <f t="shared" si="4"/>
        <v>103.99621800158553</v>
      </c>
      <c r="M14" s="15"/>
      <c r="N14" s="26"/>
      <c r="O14" s="15"/>
      <c r="Q14" s="15"/>
    </row>
    <row r="15" spans="2:17" ht="31.5" x14ac:dyDescent="0.25">
      <c r="B15" s="111" t="s">
        <v>65</v>
      </c>
      <c r="C15" s="354" t="s">
        <v>233</v>
      </c>
      <c r="D15" s="102">
        <v>516921</v>
      </c>
      <c r="E15" s="103">
        <f t="shared" si="0"/>
        <v>1.9965409373334475</v>
      </c>
      <c r="F15" s="102">
        <v>548157</v>
      </c>
      <c r="G15" s="113">
        <f t="shared" si="1"/>
        <v>2.0153362130906172</v>
      </c>
      <c r="H15" s="102">
        <v>548610</v>
      </c>
      <c r="I15" s="113">
        <f t="shared" si="2"/>
        <v>1.9645512042021005</v>
      </c>
      <c r="J15" s="104">
        <f t="shared" si="3"/>
        <v>106.04270285014539</v>
      </c>
      <c r="K15" s="104">
        <f t="shared" si="4"/>
        <v>100.08264055735856</v>
      </c>
      <c r="M15" s="15"/>
      <c r="N15" s="26"/>
      <c r="O15" s="15"/>
      <c r="Q15" s="15"/>
    </row>
    <row r="16" spans="2:17" ht="15.75" x14ac:dyDescent="0.25">
      <c r="B16" s="111" t="s">
        <v>66</v>
      </c>
      <c r="C16" s="354" t="s">
        <v>234</v>
      </c>
      <c r="D16" s="102">
        <v>277335</v>
      </c>
      <c r="E16" s="103">
        <f t="shared" si="0"/>
        <v>1.0711707995136039</v>
      </c>
      <c r="F16" s="102">
        <v>333640</v>
      </c>
      <c r="G16" s="113">
        <f t="shared" si="1"/>
        <v>1.226649981913126</v>
      </c>
      <c r="H16" s="102">
        <v>358736</v>
      </c>
      <c r="I16" s="113">
        <f t="shared" si="2"/>
        <v>1.2846197495318072</v>
      </c>
      <c r="J16" s="104">
        <f t="shared" si="3"/>
        <v>120.30216164566319</v>
      </c>
      <c r="K16" s="104">
        <f t="shared" si="4"/>
        <v>107.52187987051913</v>
      </c>
      <c r="M16" s="15"/>
      <c r="N16" s="26"/>
      <c r="O16" s="15"/>
      <c r="Q16" s="15"/>
    </row>
    <row r="17" spans="2:17" ht="15.75" x14ac:dyDescent="0.25">
      <c r="B17" s="400" t="s">
        <v>235</v>
      </c>
      <c r="C17" s="400"/>
      <c r="D17" s="105">
        <f t="shared" ref="D17:I17" si="5">D9+D10+D11+D14+D15+D16</f>
        <v>25890829</v>
      </c>
      <c r="E17" s="97">
        <f t="shared" si="5"/>
        <v>100.00000000000001</v>
      </c>
      <c r="F17" s="105">
        <f t="shared" si="5"/>
        <v>27199283</v>
      </c>
      <c r="G17" s="97">
        <f t="shared" si="5"/>
        <v>100.00000000000001</v>
      </c>
      <c r="H17" s="105">
        <f t="shared" si="5"/>
        <v>27925462</v>
      </c>
      <c r="I17" s="97">
        <f t="shared" si="5"/>
        <v>100</v>
      </c>
      <c r="J17" s="106">
        <f>F17/D17*100</f>
        <v>105.05373543659032</v>
      </c>
      <c r="K17" s="106">
        <f>H17/F17*100</f>
        <v>102.66984611322292</v>
      </c>
      <c r="M17" s="15"/>
      <c r="N17" s="26"/>
      <c r="O17" s="15"/>
      <c r="Q17" s="15"/>
    </row>
    <row r="18" spans="2:17" ht="15.75" x14ac:dyDescent="0.25">
      <c r="B18" s="108"/>
      <c r="C18" s="405" t="s">
        <v>236</v>
      </c>
      <c r="D18" s="405"/>
      <c r="E18" s="114"/>
      <c r="F18" s="109"/>
      <c r="G18" s="114"/>
      <c r="H18" s="102"/>
      <c r="I18" s="114"/>
      <c r="J18" s="114"/>
      <c r="K18" s="104"/>
      <c r="M18" s="15"/>
      <c r="N18" s="26"/>
    </row>
    <row r="19" spans="2:17" ht="15.75" x14ac:dyDescent="0.25">
      <c r="B19" s="100" t="s">
        <v>67</v>
      </c>
      <c r="C19" s="101" t="s">
        <v>237</v>
      </c>
      <c r="D19" s="102">
        <v>21184952</v>
      </c>
      <c r="E19" s="103">
        <f>D19/D$25*100</f>
        <v>81.824154800141784</v>
      </c>
      <c r="F19" s="102">
        <v>22443589</v>
      </c>
      <c r="G19" s="103">
        <f>F19/F$25*100</f>
        <v>82.51536998236314</v>
      </c>
      <c r="H19" s="102">
        <v>23087321</v>
      </c>
      <c r="I19" s="103">
        <f>H19/H$25*100</f>
        <v>82.674804090976181</v>
      </c>
      <c r="J19" s="104">
        <f>F19/D19*100</f>
        <v>105.94118410086554</v>
      </c>
      <c r="K19" s="104">
        <f>H19/F19*100</f>
        <v>102.86822219031011</v>
      </c>
      <c r="M19" s="15"/>
      <c r="N19" s="26"/>
      <c r="O19" s="15"/>
      <c r="Q19" s="15"/>
    </row>
    <row r="20" spans="2:17" ht="15.75" x14ac:dyDescent="0.25">
      <c r="B20" s="100" t="s">
        <v>68</v>
      </c>
      <c r="C20" s="354" t="s">
        <v>238</v>
      </c>
      <c r="D20" s="102">
        <v>0</v>
      </c>
      <c r="E20" s="103">
        <f t="shared" ref="E20:E24" si="6">D20/D$25*100</f>
        <v>0</v>
      </c>
      <c r="F20" s="102">
        <v>0</v>
      </c>
      <c r="G20" s="103">
        <f t="shared" ref="G20:G24" si="7">F20/F$25*100</f>
        <v>0</v>
      </c>
      <c r="H20" s="115">
        <v>0</v>
      </c>
      <c r="I20" s="103">
        <f t="shared" ref="I20:I24" si="8">H20/H$25*100</f>
        <v>0</v>
      </c>
      <c r="J20" s="104" t="s">
        <v>23</v>
      </c>
      <c r="K20" s="104" t="s">
        <v>23</v>
      </c>
      <c r="M20" s="15"/>
      <c r="N20" s="26"/>
    </row>
    <row r="21" spans="2:17" ht="15.75" x14ac:dyDescent="0.25">
      <c r="B21" s="100" t="s">
        <v>69</v>
      </c>
      <c r="C21" s="354" t="s">
        <v>239</v>
      </c>
      <c r="D21" s="102">
        <v>779075</v>
      </c>
      <c r="E21" s="103">
        <f t="shared" si="6"/>
        <v>3.0090770751295759</v>
      </c>
      <c r="F21" s="102">
        <v>520335</v>
      </c>
      <c r="G21" s="103">
        <f t="shared" si="7"/>
        <v>1.9130467520044554</v>
      </c>
      <c r="H21" s="102">
        <v>475114</v>
      </c>
      <c r="I21" s="103">
        <f t="shared" si="8"/>
        <v>1.701364869093303</v>
      </c>
      <c r="J21" s="104">
        <f t="shared" ref="J21:J24" si="9">F21/D21*100</f>
        <v>66.788820075089049</v>
      </c>
      <c r="K21" s="104">
        <f>H21/F21*100</f>
        <v>91.309252692976642</v>
      </c>
      <c r="M21" s="15"/>
      <c r="N21" s="26"/>
      <c r="O21" s="15"/>
      <c r="Q21" s="15"/>
    </row>
    <row r="22" spans="2:17" ht="15.75" x14ac:dyDescent="0.25">
      <c r="B22" s="100" t="s">
        <v>70</v>
      </c>
      <c r="C22" s="354" t="s">
        <v>240</v>
      </c>
      <c r="D22" s="102">
        <v>818655</v>
      </c>
      <c r="E22" s="103">
        <f t="shared" si="6"/>
        <v>3.1619497390369387</v>
      </c>
      <c r="F22" s="102">
        <v>998028</v>
      </c>
      <c r="G22" s="103">
        <f t="shared" si="7"/>
        <v>3.6693173125188632</v>
      </c>
      <c r="H22" s="102">
        <v>963548</v>
      </c>
      <c r="I22" s="103">
        <f t="shared" si="8"/>
        <v>3.450428143319527</v>
      </c>
      <c r="J22" s="104">
        <f t="shared" si="9"/>
        <v>121.91069498140241</v>
      </c>
      <c r="K22" s="104">
        <f t="shared" ref="K22:K24" si="10">H22/F22*100</f>
        <v>96.545187108978908</v>
      </c>
      <c r="M22" s="26"/>
      <c r="N22" s="26"/>
      <c r="O22" s="15"/>
      <c r="Q22" s="15"/>
    </row>
    <row r="23" spans="2:17" ht="15.75" x14ac:dyDescent="0.25">
      <c r="B23" s="406" t="s">
        <v>241</v>
      </c>
      <c r="C23" s="406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5.75" x14ac:dyDescent="0.25">
      <c r="B24" s="100" t="s">
        <v>71</v>
      </c>
      <c r="C24" s="101" t="s">
        <v>242</v>
      </c>
      <c r="D24" s="102">
        <v>3108147</v>
      </c>
      <c r="E24" s="103">
        <f t="shared" si="6"/>
        <v>12.004818385691705</v>
      </c>
      <c r="F24" s="102">
        <v>3237331</v>
      </c>
      <c r="G24" s="103">
        <f t="shared" si="7"/>
        <v>11.902265953113544</v>
      </c>
      <c r="H24" s="102">
        <v>3399479</v>
      </c>
      <c r="I24" s="103">
        <f t="shared" si="8"/>
        <v>12.173402896610986</v>
      </c>
      <c r="J24" s="104">
        <f t="shared" si="9"/>
        <v>104.15630277461136</v>
      </c>
      <c r="K24" s="104">
        <f t="shared" si="10"/>
        <v>105.00869389012122</v>
      </c>
      <c r="M24" s="15"/>
      <c r="N24" s="26"/>
      <c r="O24" s="15"/>
      <c r="Q24" s="15"/>
    </row>
    <row r="25" spans="2:17" ht="15" customHeight="1" x14ac:dyDescent="0.25">
      <c r="B25" s="400" t="s">
        <v>243</v>
      </c>
      <c r="C25" s="400"/>
      <c r="D25" s="403">
        <f t="shared" ref="D25:I25" si="11">SUM(D19:D24)</f>
        <v>25890829</v>
      </c>
      <c r="E25" s="404">
        <f t="shared" si="11"/>
        <v>100.00000000000001</v>
      </c>
      <c r="F25" s="403">
        <f t="shared" si="11"/>
        <v>27199283</v>
      </c>
      <c r="G25" s="400">
        <f t="shared" si="11"/>
        <v>100</v>
      </c>
      <c r="H25" s="403">
        <f t="shared" si="11"/>
        <v>27925462</v>
      </c>
      <c r="I25" s="400">
        <f t="shared" si="11"/>
        <v>99.999999999999986</v>
      </c>
      <c r="J25" s="404">
        <f>F25/D25*100</f>
        <v>105.05373543659032</v>
      </c>
      <c r="K25" s="404">
        <f>H25/F25*100</f>
        <v>102.66984611322292</v>
      </c>
      <c r="M25" s="15"/>
      <c r="N25" s="26"/>
      <c r="O25" s="15"/>
      <c r="Q25" s="15"/>
    </row>
    <row r="26" spans="2:17" ht="15.75" customHeight="1" x14ac:dyDescent="0.25">
      <c r="B26" s="400" t="s">
        <v>244</v>
      </c>
      <c r="C26" s="400"/>
      <c r="D26" s="403"/>
      <c r="E26" s="404"/>
      <c r="F26" s="403"/>
      <c r="G26" s="400"/>
      <c r="H26" s="403"/>
      <c r="I26" s="400"/>
      <c r="J26" s="404"/>
      <c r="K26" s="404"/>
      <c r="M26" s="15"/>
      <c r="N26" s="26"/>
    </row>
    <row r="27" spans="2:17" x14ac:dyDescent="0.25">
      <c r="B27" s="330" t="s">
        <v>245</v>
      </c>
      <c r="N27" s="26"/>
    </row>
    <row r="28" spans="2:17" ht="15.75" customHeight="1" x14ac:dyDescent="0.25"/>
  </sheetData>
  <mergeCells count="21">
    <mergeCell ref="B25:C25"/>
    <mergeCell ref="B26:C26"/>
    <mergeCell ref="H5:I5"/>
    <mergeCell ref="J5:K5"/>
    <mergeCell ref="B5:B6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</mergeCells>
  <pageMargins left="0.7" right="0.7" top="0.75" bottom="0.75" header="0.3" footer="0.3"/>
  <pageSetup orientation="portrait" r:id="rId1"/>
  <ignoredErrors>
    <ignoredError sqref="D18:I18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5</vt:i4>
      </vt:variant>
    </vt:vector>
  </HeadingPairs>
  <TitlesOfParts>
    <vt:vector size="78" baseType="lpstr">
      <vt:lpstr>List of tables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 </vt:lpstr>
      <vt:lpstr>Table 28</vt:lpstr>
      <vt:lpstr>Table 29</vt:lpstr>
      <vt:lpstr>Table 30</vt:lpstr>
      <vt:lpstr>Table 31</vt:lpstr>
      <vt:lpstr>Table 32</vt:lpstr>
      <vt:lpstr>Table 33</vt:lpstr>
      <vt:lpstr>Table 34</vt:lpstr>
      <vt:lpstr>Table 35</vt:lpstr>
      <vt:lpstr>Table 36</vt:lpstr>
      <vt:lpstr>Table 37</vt:lpstr>
      <vt:lpstr>Table 38</vt:lpstr>
      <vt:lpstr>Table 39</vt:lpstr>
      <vt:lpstr>Table 40</vt:lpstr>
      <vt:lpstr>Table 41</vt:lpstr>
      <vt:lpstr>Table 42</vt:lpstr>
      <vt:lpstr>Table 43</vt:lpstr>
      <vt:lpstr>Table 44</vt:lpstr>
      <vt:lpstr>Table 45</vt:lpstr>
      <vt:lpstr>Table 46</vt:lpstr>
      <vt:lpstr>Table 47</vt:lpstr>
      <vt:lpstr>Table 48</vt:lpstr>
      <vt:lpstr>Table 49</vt:lpstr>
      <vt:lpstr>Table 50</vt:lpstr>
      <vt:lpstr>Table 51</vt:lpstr>
      <vt:lpstr>Table 52</vt:lpstr>
      <vt:lpstr>Table 53</vt:lpstr>
      <vt:lpstr>Table 54</vt:lpstr>
      <vt:lpstr>Table 55</vt:lpstr>
      <vt:lpstr>Table 56</vt:lpstr>
      <vt:lpstr>Table 57</vt:lpstr>
      <vt:lpstr>Table 58</vt:lpstr>
      <vt:lpstr>Table 59</vt:lpstr>
      <vt:lpstr>Table 60</vt:lpstr>
      <vt:lpstr>Table 61</vt:lpstr>
      <vt:lpstr>Table 62</vt:lpstr>
      <vt:lpstr>Table 63</vt:lpstr>
      <vt:lpstr>Table 64</vt:lpstr>
      <vt:lpstr>Table 65</vt:lpstr>
      <vt:lpstr>Table 66</vt:lpstr>
      <vt:lpstr>Table 67</vt:lpstr>
      <vt:lpstr>Table 68</vt:lpstr>
      <vt:lpstr>Table 69</vt:lpstr>
      <vt:lpstr>Table 70</vt:lpstr>
      <vt:lpstr>Table 71</vt:lpstr>
      <vt:lpstr>Table 72</vt:lpstr>
      <vt:lpstr>'Table 40'!_ftn3</vt:lpstr>
      <vt:lpstr>'Table 12'!_ftnref1</vt:lpstr>
      <vt:lpstr>'Table 68'!_Hlk122007120</vt:lpstr>
      <vt:lpstr>'Table 36'!_Hlk125727381</vt:lpstr>
      <vt:lpstr>'Table 7'!_Hlk24466834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2023-10-25T07:23:03Z</dcterms:modified>
</cp:coreProperties>
</file>