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omments22.xml" ContentType="application/vnd.openxmlformats-officedocument.spreadsheetml.comments+xml"/>
  <Override PartName="/xl/drawings/drawing54.xml" ContentType="application/vnd.openxmlformats-officedocument.drawing+xml"/>
  <Override PartName="/xl/comments23.xml" ContentType="application/vnd.openxmlformats-officedocument.spreadsheetml.comment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omments24.xml" ContentType="application/vnd.openxmlformats-officedocument.spreadsheetml.comment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omments25.xml" ContentType="application/vnd.openxmlformats-officedocument.spreadsheetml.comment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omments26.xml" ContentType="application/vnd.openxmlformats-officedocument.spreadsheetml.comments+xml"/>
  <Override PartName="/xl/drawings/drawing108.xml" ContentType="application/vnd.openxmlformats-officedocument.drawing+xml"/>
  <Override PartName="/xl/comments27.xml" ContentType="application/vnd.openxmlformats-officedocument.spreadsheetml.comments+xml"/>
  <Override PartName="/xl/drawings/drawing109.xml" ContentType="application/vnd.openxmlformats-officedocument.drawing+xml"/>
  <Override PartName="/xl/comments28.xml" ContentType="application/vnd.openxmlformats-officedocument.spreadsheetml.comment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omments29.xml" ContentType="application/vnd.openxmlformats-officedocument.spreadsheetml.comments+xml"/>
  <Override PartName="/xl/drawings/drawing113.xml" ContentType="application/vnd.openxmlformats-officedocument.drawing+xml"/>
  <Override PartName="/xl/comments30.xml" ContentType="application/vnd.openxmlformats-officedocument.spreadsheetml.comments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eljka.stanicnb\Desktop\"/>
    </mc:Choice>
  </mc:AlternateContent>
  <xr:revisionPtr revIDLastSave="0" documentId="8_{DED973A5-1B7F-49CD-862D-FEF7583B8F6A}" xr6:coauthVersionLast="45" xr6:coauthVersionMax="45" xr10:uidLastSave="{00000000-0000-0000-0000-000000000000}"/>
  <bookViews>
    <workbookView xWindow="3510" yWindow="1350" windowWidth="21630" windowHeight="14850" tabRatio="932" xr2:uid="{00000000-000D-0000-FFFF-FFFF00000000}"/>
  </bookViews>
  <sheets>
    <sheet name="Pregled obrazaca" sheetId="79" r:id="rId1"/>
    <sheet name="BFBiH-FBA" sheetId="194" r:id="rId2"/>
    <sheet name="C 01.00" sheetId="151" r:id="rId3"/>
    <sheet name="C 02.00" sheetId="2" r:id="rId4"/>
    <sheet name="C 03.00" sheetId="3" r:id="rId5"/>
    <sheet name="C 04.00" sheetId="4" r:id="rId6"/>
    <sheet name="C 07.00.a 001" sheetId="5" r:id="rId7"/>
    <sheet name="C 07.00.a 002" sheetId="6" r:id="rId8"/>
    <sheet name="C 07.00.a 003" sheetId="7" r:id="rId9"/>
    <sheet name="C 07.00.a 004" sheetId="8" r:id="rId10"/>
    <sheet name="C 07.00.a 005" sheetId="9" r:id="rId11"/>
    <sheet name="C 07.00.a 006" sheetId="10" r:id="rId12"/>
    <sheet name="C 07.00.a 007" sheetId="11" r:id="rId13"/>
    <sheet name="C 07.00.a 008" sheetId="12" r:id="rId14"/>
    <sheet name="C 07.00.a 009" sheetId="13" r:id="rId15"/>
    <sheet name="C 07.00.a 010" sheetId="14" r:id="rId16"/>
    <sheet name="C 07.00.a 011" sheetId="15" r:id="rId17"/>
    <sheet name="C 07.00.a 012" sheetId="16" r:id="rId18"/>
    <sheet name="C 07.00.a 013" sheetId="17" r:id="rId19"/>
    <sheet name="C 07.00.a 014" sheetId="18" r:id="rId20"/>
    <sheet name="C 07.00.a 015" sheetId="19" r:id="rId21"/>
    <sheet name="C 07.00.a 016" sheetId="20" r:id="rId22"/>
    <sheet name="C 07.00.a 017" sheetId="21" r:id="rId23"/>
    <sheet name="C 07.00.b 001" sheetId="22" r:id="rId24"/>
    <sheet name="C 07.00.b 002" sheetId="23" r:id="rId25"/>
    <sheet name="C 07.00.b 003" sheetId="24" r:id="rId26"/>
    <sheet name="C 07.00.b 004" sheetId="25" r:id="rId27"/>
    <sheet name="C 07.00.b 005" sheetId="26" r:id="rId28"/>
    <sheet name="C 07.00.b 006" sheetId="27" r:id="rId29"/>
    <sheet name="C 07.00.b 007" sheetId="28" r:id="rId30"/>
    <sheet name="C 07.00.b 008" sheetId="29" r:id="rId31"/>
    <sheet name="C 07.00.b 009" sheetId="30" r:id="rId32"/>
    <sheet name="C 07.00.b 010" sheetId="31" r:id="rId33"/>
    <sheet name="C 07.00.b 011" sheetId="32" r:id="rId34"/>
    <sheet name="C 07.00.b 012" sheetId="33" r:id="rId35"/>
    <sheet name="C 07.00.b 013" sheetId="34" r:id="rId36"/>
    <sheet name="C 07.00.b 014" sheetId="35" r:id="rId37"/>
    <sheet name="C 07.00.b 015" sheetId="36" r:id="rId38"/>
    <sheet name="C 07.00.b 016" sheetId="37" r:id="rId39"/>
    <sheet name="C 07.00.b 017" sheetId="38" r:id="rId40"/>
    <sheet name="C 07.00.c 001" sheetId="39" r:id="rId41"/>
    <sheet name="C 07.00.c 002" sheetId="40" r:id="rId42"/>
    <sheet name="C 07.00.c 003" sheetId="41" r:id="rId43"/>
    <sheet name="C 07.00.c 004" sheetId="42" r:id="rId44"/>
    <sheet name="C 07.00.c 007" sheetId="43" r:id="rId45"/>
    <sheet name="C 07.00.c 008" sheetId="44" r:id="rId46"/>
    <sheet name="C 07.00.c 009" sheetId="45" r:id="rId47"/>
    <sheet name="C 07.00.d 001" sheetId="46" r:id="rId48"/>
    <sheet name="C 07.00.d 002" sheetId="47" r:id="rId49"/>
    <sheet name="C 07.00.d 003" sheetId="48" r:id="rId50"/>
    <sheet name="C 07.00.d 004" sheetId="49" r:id="rId51"/>
    <sheet name="C 07.00.d 007" sheetId="50" r:id="rId52"/>
    <sheet name="C 07.00.d 008" sheetId="51" r:id="rId53"/>
    <sheet name="C 07.00.d 009" sheetId="52" r:id="rId54"/>
    <sheet name="C 11.00 " sheetId="53" r:id="rId55"/>
    <sheet name="C 16.00" sheetId="54" r:id="rId56"/>
    <sheet name="C 17.00" sheetId="56" r:id="rId57"/>
    <sheet name="C 18.00 001" sheetId="62" r:id="rId58"/>
    <sheet name="C 18.00 002" sheetId="87" r:id="rId59"/>
    <sheet name="C 18.00 003" sheetId="88" r:id="rId60"/>
    <sheet name="C 18.00 004" sheetId="89" r:id="rId61"/>
    <sheet name="C 18.00 005" sheetId="90" r:id="rId62"/>
    <sheet name="C 18.00 006" sheetId="91" r:id="rId63"/>
    <sheet name="C 18.00 007" sheetId="92" r:id="rId64"/>
    <sheet name="C 18.00 008" sheetId="93" r:id="rId65"/>
    <sheet name="C 18.00 009" sheetId="94" r:id="rId66"/>
    <sheet name="C 18.00 010" sheetId="95" r:id="rId67"/>
    <sheet name="C 18.00 011" sheetId="96" r:id="rId68"/>
    <sheet name="C 18.00 012" sheetId="97" r:id="rId69"/>
    <sheet name="C 18.00 013" sheetId="98" r:id="rId70"/>
    <sheet name="C 18.00 014" sheetId="99" r:id="rId71"/>
    <sheet name="C 18.00 015" sheetId="100" r:id="rId72"/>
    <sheet name="C 18.00 016" sheetId="102" r:id="rId73"/>
    <sheet name="C 18.00 017" sheetId="101" r:id="rId74"/>
    <sheet name="C 18.00 018" sheetId="103" r:id="rId75"/>
    <sheet name="C 18.00 019" sheetId="104" r:id="rId76"/>
    <sheet name="C 18.00 020" sheetId="105" r:id="rId77"/>
    <sheet name="C 18.00 021" sheetId="106" r:id="rId78"/>
    <sheet name="C 18.00 022" sheetId="107" r:id="rId79"/>
    <sheet name="C 18.00 023" sheetId="108" r:id="rId80"/>
    <sheet name="C 18.00 024" sheetId="109" r:id="rId81"/>
    <sheet name="C 18.00 025" sheetId="110" r:id="rId82"/>
    <sheet name=" C21.00 001" sheetId="63" r:id="rId83"/>
    <sheet name="C 21.00 002" sheetId="137" r:id="rId84"/>
    <sheet name="C 21.00 003" sheetId="113" r:id="rId85"/>
    <sheet name="C 21.00 004" sheetId="114" r:id="rId86"/>
    <sheet name="C 21.00 005" sheetId="115" r:id="rId87"/>
    <sheet name="C 21.00 006" sheetId="116" r:id="rId88"/>
    <sheet name="C 21.00 007" sheetId="117" r:id="rId89"/>
    <sheet name="C 21.00 008" sheetId="118" r:id="rId90"/>
    <sheet name="C 21.00 009" sheetId="119" r:id="rId91"/>
    <sheet name="C 21.00 010" sheetId="120" r:id="rId92"/>
    <sheet name="C 21.00 011" sheetId="121" r:id="rId93"/>
    <sheet name="C 21.00 012" sheetId="122" r:id="rId94"/>
    <sheet name="C 21.00 013" sheetId="123" r:id="rId95"/>
    <sheet name="C 21.00 014" sheetId="124" r:id="rId96"/>
    <sheet name="C 21.00 015" sheetId="125" r:id="rId97"/>
    <sheet name="C 21.00 016" sheetId="126" r:id="rId98"/>
    <sheet name="C 21.00 017" sheetId="127" r:id="rId99"/>
    <sheet name="C 21.00 018" sheetId="128" r:id="rId100"/>
    <sheet name="C 21.00 019" sheetId="129" r:id="rId101"/>
    <sheet name="C 21.00 020" sheetId="130" r:id="rId102"/>
    <sheet name="C 21.00 021" sheetId="131" r:id="rId103"/>
    <sheet name="C 21.00 022" sheetId="132" r:id="rId104"/>
    <sheet name="C 21.00 023" sheetId="133" r:id="rId105"/>
    <sheet name="C 21.00 024" sheetId="134" r:id="rId106"/>
    <sheet name="C 21.00 025" sheetId="135" r:id="rId107"/>
    <sheet name="C 21.00 026" sheetId="136" r:id="rId108"/>
    <sheet name="C 22.00" sheetId="64" r:id="rId109"/>
    <sheet name="C 23.00" sheetId="65" r:id="rId110"/>
    <sheet name="C 47.00" sheetId="58" r:id="rId111"/>
    <sheet name="C 26.00" sheetId="70" r:id="rId112"/>
    <sheet name="C 27.00" sheetId="71" r:id="rId113"/>
    <sheet name="C 28.00" sheetId="72" r:id="rId114"/>
    <sheet name="C 29.00" sheetId="73" r:id="rId115"/>
    <sheet name="C 72.00.a" sheetId="74" r:id="rId116"/>
    <sheet name="C 72.00.w 001" sheetId="152" r:id="rId117"/>
    <sheet name="C 72.00.w 002" sheetId="159" r:id="rId118"/>
    <sheet name="C 72.00.w 003" sheetId="160" r:id="rId119"/>
    <sheet name="C 72.00.w 004" sheetId="161" r:id="rId120"/>
    <sheet name="C 72.00.w 005" sheetId="162" r:id="rId121"/>
    <sheet name="C 72.00.w 006" sheetId="163" r:id="rId122"/>
    <sheet name="C 72.00.w 007" sheetId="164" r:id="rId123"/>
    <sheet name="C 73.00.a" sheetId="75" r:id="rId124"/>
    <sheet name="C 73.00.w 001" sheetId="165" r:id="rId125"/>
    <sheet name="C 73.00.w 002" sheetId="166" r:id="rId126"/>
    <sheet name="C 73.00.w 003" sheetId="167" r:id="rId127"/>
    <sheet name="C 73.00.w 004" sheetId="168" r:id="rId128"/>
    <sheet name="C 73.00.w 005" sheetId="169" r:id="rId129"/>
    <sheet name="C 73.00.w 006" sheetId="170" r:id="rId130"/>
    <sheet name="C 73.00.w 007" sheetId="171" r:id="rId131"/>
    <sheet name="C 74.00.a" sheetId="76" r:id="rId132"/>
    <sheet name="C 74.00.w 001" sheetId="172" r:id="rId133"/>
    <sheet name="C 74.00.w 002" sheetId="173" r:id="rId134"/>
    <sheet name="C 74.00.w 003" sheetId="174" r:id="rId135"/>
    <sheet name="C 74.00.w 004" sheetId="175" r:id="rId136"/>
    <sheet name="C 74.00.w 005" sheetId="176" r:id="rId137"/>
    <sheet name="C 74.00.w 006" sheetId="177" r:id="rId138"/>
    <sheet name="C 74.00.w 007" sheetId="178" r:id="rId139"/>
    <sheet name="C 75.00.a " sheetId="77" r:id="rId140"/>
    <sheet name="C 75.00.w 001" sheetId="179" r:id="rId141"/>
    <sheet name="C 75.00.w 002" sheetId="180" r:id="rId142"/>
    <sheet name="C 75.00.w 003" sheetId="181" r:id="rId143"/>
    <sheet name="C 75.00.w 004" sheetId="182" r:id="rId144"/>
    <sheet name="C 75.00.w 005" sheetId="183" r:id="rId145"/>
    <sheet name="C 75.00.w 006" sheetId="184" r:id="rId146"/>
    <sheet name="C 75.00.w 007" sheetId="185" r:id="rId147"/>
    <sheet name="C 76.00.a" sheetId="78" r:id="rId148"/>
    <sheet name="C 76.00.w 001" sheetId="186" r:id="rId149"/>
    <sheet name="C 76.00.w 002" sheetId="187" r:id="rId150"/>
    <sheet name="C 76.00.w 003" sheetId="188" r:id="rId151"/>
    <sheet name="C 76.00.w 004" sheetId="189" r:id="rId152"/>
    <sheet name="C 76.00.w 005" sheetId="190" r:id="rId153"/>
    <sheet name="C 76.00.w 006" sheetId="191" r:id="rId154"/>
    <sheet name="C 76.00.w 007" sheetId="192" r:id="rId155"/>
    <sheet name="Sheet1" sheetId="193" state="hidden" r:id="rId15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4" i="7" l="1"/>
  <c r="Y14" i="8"/>
  <c r="Y14" i="9"/>
  <c r="Y14" i="10"/>
  <c r="Y14" i="11"/>
  <c r="Y14" i="12"/>
  <c r="Y14" i="13"/>
  <c r="Y14" i="14"/>
  <c r="Y14" i="15"/>
  <c r="Y14" i="16"/>
  <c r="Y14" i="17"/>
  <c r="Y14" i="18"/>
  <c r="Y14" i="19"/>
  <c r="Y14" i="20"/>
  <c r="Y14" i="21"/>
  <c r="Y14" i="6"/>
  <c r="E44" i="7"/>
  <c r="E44" i="8"/>
  <c r="E44" i="9"/>
  <c r="E44" i="10"/>
  <c r="E44" i="11"/>
  <c r="E44" i="12"/>
  <c r="E44" i="13"/>
  <c r="E44" i="14"/>
  <c r="E44" i="15"/>
  <c r="E44" i="16"/>
  <c r="E44" i="17"/>
  <c r="E44" i="18"/>
  <c r="E44" i="19"/>
  <c r="E44" i="20"/>
  <c r="E44" i="21"/>
  <c r="E44" i="6"/>
  <c r="E43" i="7"/>
  <c r="E43" i="8"/>
  <c r="E43" i="9"/>
  <c r="E43" i="10"/>
  <c r="E43" i="11"/>
  <c r="E43" i="12"/>
  <c r="E43" i="13"/>
  <c r="E43" i="14"/>
  <c r="E43" i="15"/>
  <c r="E43" i="16"/>
  <c r="E43" i="17"/>
  <c r="E43" i="18"/>
  <c r="E43" i="19"/>
  <c r="E43" i="20"/>
  <c r="E43" i="21"/>
  <c r="E43" i="6"/>
  <c r="E40" i="7"/>
  <c r="E40" i="8"/>
  <c r="E40" i="9"/>
  <c r="E40" i="10"/>
  <c r="E40" i="11"/>
  <c r="E40" i="12"/>
  <c r="E40" i="13"/>
  <c r="E40" i="14"/>
  <c r="E40" i="15"/>
  <c r="E40" i="16"/>
  <c r="E40" i="17"/>
  <c r="E40" i="18"/>
  <c r="E40" i="19"/>
  <c r="E40" i="20"/>
  <c r="E40" i="21"/>
  <c r="E40" i="6"/>
  <c r="E39" i="7"/>
  <c r="E39" i="8"/>
  <c r="E39" i="9"/>
  <c r="E39" i="10"/>
  <c r="E39" i="11"/>
  <c r="E39" i="12"/>
  <c r="E39" i="13"/>
  <c r="E39" i="14"/>
  <c r="E39" i="15"/>
  <c r="E39" i="16"/>
  <c r="E39" i="17"/>
  <c r="E39" i="18"/>
  <c r="E39" i="19"/>
  <c r="E39" i="20"/>
  <c r="E39" i="21"/>
  <c r="E39" i="6"/>
  <c r="E38" i="7"/>
  <c r="E38" i="8"/>
  <c r="E38" i="9"/>
  <c r="E38" i="10"/>
  <c r="E38" i="11"/>
  <c r="E38" i="12"/>
  <c r="E38" i="13"/>
  <c r="E38" i="14"/>
  <c r="E38" i="15"/>
  <c r="E38" i="16"/>
  <c r="E38" i="17"/>
  <c r="E38" i="18"/>
  <c r="E38" i="19"/>
  <c r="E38" i="20"/>
  <c r="E38" i="21"/>
  <c r="E38" i="6"/>
  <c r="E37" i="7"/>
  <c r="E37" i="8"/>
  <c r="E37" i="9"/>
  <c r="E37" i="10"/>
  <c r="E37" i="11"/>
  <c r="E37" i="12"/>
  <c r="E37" i="13"/>
  <c r="E37" i="14"/>
  <c r="E37" i="15"/>
  <c r="E37" i="16"/>
  <c r="E37" i="17"/>
  <c r="E37" i="18"/>
  <c r="E37" i="19"/>
  <c r="E37" i="20"/>
  <c r="E37" i="21"/>
  <c r="E37" i="6"/>
  <c r="E36" i="7"/>
  <c r="E36" i="8"/>
  <c r="E36" i="9"/>
  <c r="E36" i="10"/>
  <c r="E36" i="11"/>
  <c r="E36" i="12"/>
  <c r="E36" i="13"/>
  <c r="E36" i="14"/>
  <c r="E36" i="15"/>
  <c r="E36" i="16"/>
  <c r="E36" i="17"/>
  <c r="E36" i="18"/>
  <c r="E36" i="19"/>
  <c r="E36" i="20"/>
  <c r="E36" i="21"/>
  <c r="E36" i="6"/>
  <c r="E35" i="7"/>
  <c r="E35" i="8"/>
  <c r="E35" i="9"/>
  <c r="E35" i="10"/>
  <c r="E35" i="11"/>
  <c r="E35" i="12"/>
  <c r="E35" i="13"/>
  <c r="E35" i="14"/>
  <c r="E35" i="15"/>
  <c r="E35" i="16"/>
  <c r="E35" i="17"/>
  <c r="E35" i="18"/>
  <c r="E35" i="19"/>
  <c r="E35" i="20"/>
  <c r="E35" i="21"/>
  <c r="E35" i="6"/>
  <c r="E34" i="7"/>
  <c r="E34" i="8"/>
  <c r="E34" i="9"/>
  <c r="E34" i="10"/>
  <c r="E34" i="11"/>
  <c r="E34" i="12"/>
  <c r="E34" i="13"/>
  <c r="E34" i="14"/>
  <c r="E34" i="15"/>
  <c r="E34" i="16"/>
  <c r="E34" i="17"/>
  <c r="E34" i="18"/>
  <c r="E34" i="19"/>
  <c r="E34" i="20"/>
  <c r="E34" i="21"/>
  <c r="E34" i="6"/>
  <c r="E33" i="7"/>
  <c r="E33" i="8"/>
  <c r="E33" i="9"/>
  <c r="E33" i="10"/>
  <c r="E33" i="11"/>
  <c r="E33" i="12"/>
  <c r="E33" i="13"/>
  <c r="E33" i="14"/>
  <c r="E33" i="15"/>
  <c r="E33" i="16"/>
  <c r="E33" i="17"/>
  <c r="E33" i="18"/>
  <c r="E33" i="19"/>
  <c r="E33" i="20"/>
  <c r="E33" i="21"/>
  <c r="E33" i="6"/>
  <c r="E30" i="7"/>
  <c r="E14" i="7" s="1"/>
  <c r="E30" i="8"/>
  <c r="E14" i="8" s="1"/>
  <c r="E30" i="9"/>
  <c r="E14" i="9" s="1"/>
  <c r="E30" i="10"/>
  <c r="E14" i="10" s="1"/>
  <c r="E30" i="11"/>
  <c r="E14" i="11" s="1"/>
  <c r="E30" i="12"/>
  <c r="E14" i="12" s="1"/>
  <c r="E30" i="13"/>
  <c r="E14" i="13" s="1"/>
  <c r="E30" i="14"/>
  <c r="E14" i="14" s="1"/>
  <c r="E30" i="15"/>
  <c r="E14" i="15" s="1"/>
  <c r="E30" i="16"/>
  <c r="E14" i="16" s="1"/>
  <c r="E30" i="17"/>
  <c r="E14" i="17" s="1"/>
  <c r="E30" i="18"/>
  <c r="E14" i="18" s="1"/>
  <c r="E30" i="19"/>
  <c r="E14" i="19" s="1"/>
  <c r="E30" i="20"/>
  <c r="E14" i="20" s="1"/>
  <c r="E30" i="21"/>
  <c r="E14" i="21" s="1"/>
  <c r="E30" i="6"/>
  <c r="E14" i="6" s="1"/>
  <c r="E26" i="7"/>
  <c r="E26" i="8"/>
  <c r="E26" i="9"/>
  <c r="E26" i="10"/>
  <c r="E26" i="11"/>
  <c r="E26" i="12"/>
  <c r="E26" i="13"/>
  <c r="E26" i="14"/>
  <c r="E26" i="15"/>
  <c r="E26" i="16"/>
  <c r="E26" i="17"/>
  <c r="E26" i="18"/>
  <c r="E26" i="19"/>
  <c r="E26" i="20"/>
  <c r="E26" i="21"/>
  <c r="E26" i="6"/>
  <c r="E24" i="7"/>
  <c r="E24" i="8"/>
  <c r="E24" i="9"/>
  <c r="E24" i="10"/>
  <c r="E24" i="11"/>
  <c r="E24" i="12"/>
  <c r="E24" i="13"/>
  <c r="E24" i="14"/>
  <c r="E24" i="15"/>
  <c r="E24" i="16"/>
  <c r="E24" i="17"/>
  <c r="E24" i="18"/>
  <c r="E24" i="19"/>
  <c r="E24" i="20"/>
  <c r="E24" i="21"/>
  <c r="E24" i="6"/>
  <c r="E22" i="7"/>
  <c r="E22" i="8"/>
  <c r="E22" i="9"/>
  <c r="E22" i="10"/>
  <c r="E22" i="11"/>
  <c r="E22" i="12"/>
  <c r="E22" i="13"/>
  <c r="E22" i="14"/>
  <c r="E22" i="15"/>
  <c r="E22" i="16"/>
  <c r="E22" i="17"/>
  <c r="E22" i="18"/>
  <c r="E22" i="19"/>
  <c r="E22" i="20"/>
  <c r="E22" i="21"/>
  <c r="E22" i="6"/>
  <c r="E21" i="7"/>
  <c r="E21" i="8"/>
  <c r="E21" i="9"/>
  <c r="E21" i="10"/>
  <c r="E21" i="11"/>
  <c r="E21" i="12"/>
  <c r="E21" i="13"/>
  <c r="E21" i="14"/>
  <c r="E21" i="15"/>
  <c r="E21" i="16"/>
  <c r="E21" i="17"/>
  <c r="E21" i="18"/>
  <c r="E21" i="19"/>
  <c r="E21" i="20"/>
  <c r="E21" i="21"/>
  <c r="E21" i="6"/>
  <c r="E17" i="7"/>
  <c r="E17" i="8"/>
  <c r="E17" i="9"/>
  <c r="E17" i="10"/>
  <c r="E17" i="11"/>
  <c r="E17" i="12"/>
  <c r="E17" i="13"/>
  <c r="E17" i="14"/>
  <c r="E17" i="15"/>
  <c r="E17" i="16"/>
  <c r="E17" i="17"/>
  <c r="E17" i="18"/>
  <c r="E17" i="19"/>
  <c r="E17" i="20"/>
  <c r="E17" i="21"/>
  <c r="E17" i="6"/>
  <c r="E15" i="7"/>
  <c r="E15" i="8"/>
  <c r="E15" i="9"/>
  <c r="E15" i="10"/>
  <c r="E15" i="11"/>
  <c r="E15" i="12"/>
  <c r="E15" i="13"/>
  <c r="E15" i="14"/>
  <c r="E15" i="15"/>
  <c r="E15" i="16"/>
  <c r="E15" i="17"/>
  <c r="E15" i="18"/>
  <c r="E15" i="19"/>
  <c r="E15" i="20"/>
  <c r="E15" i="21"/>
  <c r="E15" i="6"/>
  <c r="J18" i="56" l="1"/>
  <c r="J14" i="56"/>
  <c r="J77" i="56"/>
  <c r="C73" i="56"/>
  <c r="J68" i="56"/>
  <c r="J72" i="56"/>
  <c r="J71" i="56"/>
  <c r="J70" i="56"/>
  <c r="J69" i="56"/>
  <c r="J66" i="56"/>
  <c r="J63" i="56"/>
  <c r="J62" i="56"/>
  <c r="J60" i="56"/>
  <c r="J57" i="56"/>
  <c r="J56" i="56"/>
  <c r="J54" i="56"/>
  <c r="J51" i="56"/>
  <c r="J50" i="56"/>
  <c r="J48" i="56"/>
  <c r="J45" i="56"/>
  <c r="J44" i="56"/>
  <c r="J42" i="56"/>
  <c r="J39" i="56"/>
  <c r="J38" i="56"/>
  <c r="J36" i="56"/>
  <c r="J33" i="56"/>
  <c r="J32" i="56"/>
  <c r="J30" i="56"/>
  <c r="J27" i="56"/>
  <c r="J26" i="56"/>
  <c r="J24" i="56"/>
  <c r="J21" i="56"/>
  <c r="J20" i="56"/>
  <c r="J15" i="56"/>
  <c r="J75" i="56" l="1"/>
  <c r="J76" i="56"/>
  <c r="J74" i="56"/>
  <c r="C80" i="56" l="1"/>
  <c r="D37" i="192" l="1"/>
  <c r="D31" i="192"/>
  <c r="D25" i="192"/>
  <c r="D19" i="192"/>
  <c r="D37" i="191"/>
  <c r="D31" i="191"/>
  <c r="D25" i="191"/>
  <c r="D19" i="191"/>
  <c r="D37" i="190"/>
  <c r="D31" i="190"/>
  <c r="D25" i="190"/>
  <c r="D19" i="190"/>
  <c r="D37" i="189"/>
  <c r="D31" i="189"/>
  <c r="D25" i="189"/>
  <c r="D19" i="189"/>
  <c r="D37" i="188"/>
  <c r="D31" i="188"/>
  <c r="D25" i="188"/>
  <c r="D19" i="188"/>
  <c r="D37" i="187"/>
  <c r="D31" i="187"/>
  <c r="D25" i="187"/>
  <c r="D19" i="187"/>
  <c r="D37" i="186"/>
  <c r="D31" i="186"/>
  <c r="D25" i="186"/>
  <c r="D19" i="186"/>
  <c r="D37" i="78"/>
  <c r="D31" i="78"/>
  <c r="D25" i="78"/>
  <c r="D19" i="78"/>
  <c r="N77" i="185" l="1"/>
  <c r="M77" i="185"/>
  <c r="K77" i="185"/>
  <c r="J77" i="185"/>
  <c r="I77" i="185"/>
  <c r="H77" i="185"/>
  <c r="G77" i="185"/>
  <c r="F77" i="185"/>
  <c r="E77" i="185"/>
  <c r="C77" i="185"/>
  <c r="N68" i="185"/>
  <c r="M68" i="185"/>
  <c r="L68" i="185"/>
  <c r="K68" i="185"/>
  <c r="J68" i="185"/>
  <c r="I68" i="185"/>
  <c r="H68" i="185"/>
  <c r="G68" i="185"/>
  <c r="F68" i="185"/>
  <c r="E68" i="185"/>
  <c r="D68" i="185"/>
  <c r="C68" i="185"/>
  <c r="N59" i="185"/>
  <c r="M59" i="185"/>
  <c r="L59" i="185"/>
  <c r="K59" i="185"/>
  <c r="J59" i="185"/>
  <c r="I59" i="185"/>
  <c r="H59" i="185"/>
  <c r="G59" i="185"/>
  <c r="F59" i="185"/>
  <c r="E59" i="185"/>
  <c r="D59" i="185"/>
  <c r="C59" i="185"/>
  <c r="N50" i="185"/>
  <c r="M50" i="185"/>
  <c r="L50" i="185"/>
  <c r="K50" i="185"/>
  <c r="J50" i="185"/>
  <c r="I50" i="185"/>
  <c r="H50" i="185"/>
  <c r="G50" i="185"/>
  <c r="F50" i="185"/>
  <c r="E50" i="185"/>
  <c r="D50" i="185"/>
  <c r="C50" i="185"/>
  <c r="N41" i="185"/>
  <c r="M41" i="185"/>
  <c r="L41" i="185"/>
  <c r="K41" i="185"/>
  <c r="J41" i="185"/>
  <c r="I41" i="185"/>
  <c r="H41" i="185"/>
  <c r="G41" i="185"/>
  <c r="F41" i="185"/>
  <c r="E41" i="185"/>
  <c r="D41" i="185"/>
  <c r="C41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N14" i="185"/>
  <c r="M14" i="185"/>
  <c r="L14" i="185"/>
  <c r="K14" i="185"/>
  <c r="J14" i="185"/>
  <c r="I14" i="185"/>
  <c r="I13" i="185" s="1"/>
  <c r="H14" i="185"/>
  <c r="G14" i="185"/>
  <c r="G13" i="185" s="1"/>
  <c r="F14" i="185"/>
  <c r="E14" i="185"/>
  <c r="E13" i="185" s="1"/>
  <c r="D14" i="185"/>
  <c r="D20" i="192" s="1"/>
  <c r="C14" i="185"/>
  <c r="C13" i="185" s="1"/>
  <c r="N13" i="185"/>
  <c r="M13" i="185"/>
  <c r="L13" i="185"/>
  <c r="H13" i="185"/>
  <c r="N77" i="184"/>
  <c r="M77" i="184"/>
  <c r="K77" i="184"/>
  <c r="J77" i="184"/>
  <c r="I77" i="184"/>
  <c r="H77" i="184"/>
  <c r="G77" i="184"/>
  <c r="F77" i="184"/>
  <c r="E77" i="184"/>
  <c r="C77" i="184"/>
  <c r="N68" i="184"/>
  <c r="M68" i="184"/>
  <c r="L68" i="184"/>
  <c r="K68" i="184"/>
  <c r="J68" i="184"/>
  <c r="I68" i="184"/>
  <c r="H68" i="184"/>
  <c r="G68" i="184"/>
  <c r="F68" i="184"/>
  <c r="E68" i="184"/>
  <c r="D68" i="184"/>
  <c r="C68" i="184"/>
  <c r="N59" i="184"/>
  <c r="M59" i="184"/>
  <c r="L59" i="184"/>
  <c r="K59" i="184"/>
  <c r="J59" i="184"/>
  <c r="I59" i="184"/>
  <c r="H59" i="184"/>
  <c r="G59" i="184"/>
  <c r="F59" i="184"/>
  <c r="E59" i="184"/>
  <c r="D59" i="184"/>
  <c r="C59" i="184"/>
  <c r="N50" i="184"/>
  <c r="M50" i="184"/>
  <c r="L50" i="184"/>
  <c r="K50" i="184"/>
  <c r="J50" i="184"/>
  <c r="I50" i="184"/>
  <c r="H50" i="184"/>
  <c r="G50" i="184"/>
  <c r="F50" i="184"/>
  <c r="E50" i="184"/>
  <c r="D50" i="184"/>
  <c r="C50" i="184"/>
  <c r="N41" i="184"/>
  <c r="M41" i="184"/>
  <c r="L41" i="184"/>
  <c r="K41" i="184"/>
  <c r="J41" i="184"/>
  <c r="I41" i="184"/>
  <c r="H41" i="184"/>
  <c r="G41" i="184"/>
  <c r="F41" i="184"/>
  <c r="E41" i="184"/>
  <c r="D41" i="184"/>
  <c r="C41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N14" i="184"/>
  <c r="M14" i="184"/>
  <c r="L14" i="184"/>
  <c r="L13" i="184" s="1"/>
  <c r="K14" i="184"/>
  <c r="J14" i="184"/>
  <c r="I14" i="184"/>
  <c r="I13" i="184" s="1"/>
  <c r="H14" i="184"/>
  <c r="H13" i="184" s="1"/>
  <c r="G14" i="184"/>
  <c r="F14" i="184"/>
  <c r="E14" i="184"/>
  <c r="E13" i="184" s="1"/>
  <c r="D14" i="184"/>
  <c r="D20" i="191" s="1"/>
  <c r="C14" i="184"/>
  <c r="M13" i="184"/>
  <c r="G13" i="184"/>
  <c r="C13" i="184"/>
  <c r="N77" i="183"/>
  <c r="M77" i="183"/>
  <c r="K77" i="183"/>
  <c r="J77" i="183"/>
  <c r="I77" i="183"/>
  <c r="H77" i="183"/>
  <c r="G77" i="183"/>
  <c r="F77" i="183"/>
  <c r="E77" i="183"/>
  <c r="C77" i="183"/>
  <c r="N68" i="183"/>
  <c r="M68" i="183"/>
  <c r="L68" i="183"/>
  <c r="K68" i="183"/>
  <c r="J68" i="183"/>
  <c r="I68" i="183"/>
  <c r="H68" i="183"/>
  <c r="G68" i="183"/>
  <c r="F68" i="183"/>
  <c r="E68" i="183"/>
  <c r="D68" i="183"/>
  <c r="C68" i="183"/>
  <c r="N59" i="183"/>
  <c r="M59" i="183"/>
  <c r="L59" i="183"/>
  <c r="K59" i="183"/>
  <c r="J59" i="183"/>
  <c r="I59" i="183"/>
  <c r="H59" i="183"/>
  <c r="G59" i="183"/>
  <c r="F59" i="183"/>
  <c r="E59" i="183"/>
  <c r="D59" i="183"/>
  <c r="C59" i="183"/>
  <c r="N50" i="183"/>
  <c r="M50" i="183"/>
  <c r="L50" i="183"/>
  <c r="K50" i="183"/>
  <c r="J50" i="183"/>
  <c r="I50" i="183"/>
  <c r="H50" i="183"/>
  <c r="G50" i="183"/>
  <c r="F50" i="183"/>
  <c r="E50" i="183"/>
  <c r="D50" i="183"/>
  <c r="C50" i="183"/>
  <c r="N41" i="183"/>
  <c r="M41" i="183"/>
  <c r="L41" i="183"/>
  <c r="K41" i="183"/>
  <c r="J41" i="183"/>
  <c r="I41" i="183"/>
  <c r="H41" i="183"/>
  <c r="G41" i="183"/>
  <c r="F41" i="183"/>
  <c r="E41" i="183"/>
  <c r="D41" i="183"/>
  <c r="C41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N14" i="183"/>
  <c r="M14" i="183"/>
  <c r="L14" i="183"/>
  <c r="K14" i="183"/>
  <c r="J14" i="183"/>
  <c r="I14" i="183"/>
  <c r="H14" i="183"/>
  <c r="H13" i="183" s="1"/>
  <c r="G14" i="183"/>
  <c r="G13" i="183" s="1"/>
  <c r="F14" i="183"/>
  <c r="E14" i="183"/>
  <c r="D14" i="183"/>
  <c r="D20" i="190" s="1"/>
  <c r="C14" i="183"/>
  <c r="C13" i="183" s="1"/>
  <c r="L13" i="183"/>
  <c r="K13" i="183"/>
  <c r="E13" i="183"/>
  <c r="N77" i="182"/>
  <c r="M77" i="182"/>
  <c r="K77" i="182"/>
  <c r="J77" i="182"/>
  <c r="I77" i="182"/>
  <c r="H77" i="182"/>
  <c r="G77" i="182"/>
  <c r="F77" i="182"/>
  <c r="E77" i="182"/>
  <c r="C77" i="182"/>
  <c r="N68" i="182"/>
  <c r="M68" i="182"/>
  <c r="L68" i="182"/>
  <c r="K68" i="182"/>
  <c r="J68" i="182"/>
  <c r="I68" i="182"/>
  <c r="H68" i="182"/>
  <c r="G68" i="182"/>
  <c r="F68" i="182"/>
  <c r="E68" i="182"/>
  <c r="D68" i="182"/>
  <c r="C68" i="182"/>
  <c r="N59" i="182"/>
  <c r="M59" i="182"/>
  <c r="L59" i="182"/>
  <c r="K59" i="182"/>
  <c r="J59" i="182"/>
  <c r="I59" i="182"/>
  <c r="H59" i="182"/>
  <c r="G59" i="182"/>
  <c r="F59" i="182"/>
  <c r="E59" i="182"/>
  <c r="D59" i="182"/>
  <c r="C59" i="182"/>
  <c r="N50" i="182"/>
  <c r="M50" i="182"/>
  <c r="L50" i="182"/>
  <c r="K50" i="182"/>
  <c r="J50" i="182"/>
  <c r="I50" i="182"/>
  <c r="H50" i="182"/>
  <c r="G50" i="182"/>
  <c r="F50" i="182"/>
  <c r="E50" i="182"/>
  <c r="D50" i="182"/>
  <c r="C50" i="182"/>
  <c r="N41" i="182"/>
  <c r="M41" i="182"/>
  <c r="L41" i="182"/>
  <c r="K41" i="182"/>
  <c r="J41" i="182"/>
  <c r="I41" i="182"/>
  <c r="H41" i="182"/>
  <c r="G41" i="182"/>
  <c r="F41" i="182"/>
  <c r="E41" i="182"/>
  <c r="D41" i="182"/>
  <c r="C41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N14" i="182"/>
  <c r="M14" i="182"/>
  <c r="L14" i="182"/>
  <c r="K14" i="182"/>
  <c r="J14" i="182"/>
  <c r="I14" i="182"/>
  <c r="H14" i="182"/>
  <c r="G14" i="182"/>
  <c r="F14" i="182"/>
  <c r="E14" i="182"/>
  <c r="E13" i="182" s="1"/>
  <c r="D14" i="182"/>
  <c r="D20" i="189" s="1"/>
  <c r="C14" i="182"/>
  <c r="N13" i="182"/>
  <c r="L13" i="182"/>
  <c r="I13" i="182"/>
  <c r="H13" i="182"/>
  <c r="D13" i="182"/>
  <c r="C13" i="182"/>
  <c r="N77" i="181"/>
  <c r="M77" i="181"/>
  <c r="K77" i="181"/>
  <c r="J77" i="181"/>
  <c r="I77" i="181"/>
  <c r="H77" i="181"/>
  <c r="G77" i="181"/>
  <c r="F77" i="181"/>
  <c r="E77" i="181"/>
  <c r="C77" i="181"/>
  <c r="N68" i="181"/>
  <c r="M68" i="181"/>
  <c r="L68" i="181"/>
  <c r="K68" i="181"/>
  <c r="J68" i="181"/>
  <c r="I68" i="181"/>
  <c r="H68" i="181"/>
  <c r="G68" i="181"/>
  <c r="F68" i="181"/>
  <c r="E68" i="181"/>
  <c r="D68" i="181"/>
  <c r="C68" i="181"/>
  <c r="N59" i="181"/>
  <c r="M59" i="181"/>
  <c r="L59" i="181"/>
  <c r="K59" i="181"/>
  <c r="J59" i="181"/>
  <c r="I59" i="181"/>
  <c r="H59" i="181"/>
  <c r="G59" i="181"/>
  <c r="F59" i="181"/>
  <c r="E59" i="181"/>
  <c r="D59" i="181"/>
  <c r="C59" i="181"/>
  <c r="N50" i="181"/>
  <c r="M50" i="181"/>
  <c r="L50" i="181"/>
  <c r="K50" i="181"/>
  <c r="J50" i="181"/>
  <c r="I50" i="181"/>
  <c r="H50" i="181"/>
  <c r="G50" i="181"/>
  <c r="F50" i="181"/>
  <c r="E50" i="181"/>
  <c r="D50" i="181"/>
  <c r="C50" i="181"/>
  <c r="N41" i="181"/>
  <c r="M41" i="181"/>
  <c r="L41" i="181"/>
  <c r="K41" i="181"/>
  <c r="J41" i="181"/>
  <c r="I41" i="181"/>
  <c r="H41" i="181"/>
  <c r="G41" i="181"/>
  <c r="F41" i="181"/>
  <c r="E41" i="181"/>
  <c r="D41" i="181"/>
  <c r="C41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N14" i="181"/>
  <c r="M14" i="181"/>
  <c r="M13" i="181" s="1"/>
  <c r="L14" i="181"/>
  <c r="L13" i="181" s="1"/>
  <c r="K14" i="181"/>
  <c r="J14" i="181"/>
  <c r="I14" i="181"/>
  <c r="I13" i="181" s="1"/>
  <c r="H14" i="181"/>
  <c r="H13" i="181" s="1"/>
  <c r="G14" i="181"/>
  <c r="F14" i="181"/>
  <c r="E14" i="181"/>
  <c r="D14" i="181"/>
  <c r="D20" i="188" s="1"/>
  <c r="C14" i="181"/>
  <c r="D13" i="181"/>
  <c r="C13" i="181"/>
  <c r="N77" i="180"/>
  <c r="M77" i="180"/>
  <c r="K77" i="180"/>
  <c r="J77" i="180"/>
  <c r="I77" i="180"/>
  <c r="H77" i="180"/>
  <c r="G77" i="180"/>
  <c r="F77" i="180"/>
  <c r="E77" i="180"/>
  <c r="C77" i="180"/>
  <c r="N68" i="180"/>
  <c r="M68" i="180"/>
  <c r="L68" i="180"/>
  <c r="K68" i="180"/>
  <c r="J68" i="180"/>
  <c r="I68" i="180"/>
  <c r="H68" i="180"/>
  <c r="G68" i="180"/>
  <c r="F68" i="180"/>
  <c r="E68" i="180"/>
  <c r="D68" i="180"/>
  <c r="C68" i="180"/>
  <c r="N59" i="180"/>
  <c r="M59" i="180"/>
  <c r="L59" i="180"/>
  <c r="K59" i="180"/>
  <c r="J59" i="180"/>
  <c r="I59" i="180"/>
  <c r="H59" i="180"/>
  <c r="G59" i="180"/>
  <c r="F59" i="180"/>
  <c r="E59" i="180"/>
  <c r="D59" i="180"/>
  <c r="C59" i="180"/>
  <c r="N50" i="180"/>
  <c r="M50" i="180"/>
  <c r="L50" i="180"/>
  <c r="K50" i="180"/>
  <c r="J50" i="180"/>
  <c r="I50" i="180"/>
  <c r="H50" i="180"/>
  <c r="G50" i="180"/>
  <c r="F50" i="180"/>
  <c r="E50" i="180"/>
  <c r="D50" i="180"/>
  <c r="C50" i="180"/>
  <c r="N41" i="180"/>
  <c r="M41" i="180"/>
  <c r="L41" i="180"/>
  <c r="K41" i="180"/>
  <c r="J41" i="180"/>
  <c r="I41" i="180"/>
  <c r="H41" i="180"/>
  <c r="G41" i="180"/>
  <c r="F41" i="180"/>
  <c r="E41" i="180"/>
  <c r="D41" i="180"/>
  <c r="C41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N14" i="180"/>
  <c r="M14" i="180"/>
  <c r="L14" i="180"/>
  <c r="K14" i="180"/>
  <c r="J14" i="180"/>
  <c r="J13" i="180" s="1"/>
  <c r="I14" i="180"/>
  <c r="I13" i="180" s="1"/>
  <c r="H14" i="180"/>
  <c r="G14" i="180"/>
  <c r="F14" i="180"/>
  <c r="F13" i="180" s="1"/>
  <c r="E14" i="180"/>
  <c r="D14" i="180"/>
  <c r="D20" i="187" s="1"/>
  <c r="C14" i="180"/>
  <c r="N13" i="180"/>
  <c r="L13" i="180"/>
  <c r="E13" i="180"/>
  <c r="D13" i="180"/>
  <c r="C13" i="180"/>
  <c r="N77" i="179"/>
  <c r="M77" i="179"/>
  <c r="K77" i="179"/>
  <c r="J77" i="179"/>
  <c r="I77" i="179"/>
  <c r="H77" i="179"/>
  <c r="G77" i="179"/>
  <c r="F77" i="179"/>
  <c r="E77" i="179"/>
  <c r="C77" i="179"/>
  <c r="N68" i="179"/>
  <c r="M68" i="179"/>
  <c r="L68" i="179"/>
  <c r="K68" i="179"/>
  <c r="J68" i="179"/>
  <c r="I68" i="179"/>
  <c r="H68" i="179"/>
  <c r="G68" i="179"/>
  <c r="F68" i="179"/>
  <c r="E68" i="179"/>
  <c r="D68" i="179"/>
  <c r="C68" i="179"/>
  <c r="N59" i="179"/>
  <c r="M59" i="179"/>
  <c r="L59" i="179"/>
  <c r="K59" i="179"/>
  <c r="J59" i="179"/>
  <c r="I59" i="179"/>
  <c r="H59" i="179"/>
  <c r="G59" i="179"/>
  <c r="F59" i="179"/>
  <c r="E59" i="179"/>
  <c r="D59" i="179"/>
  <c r="C59" i="179"/>
  <c r="N50" i="179"/>
  <c r="M50" i="179"/>
  <c r="L50" i="179"/>
  <c r="K50" i="179"/>
  <c r="J50" i="179"/>
  <c r="I50" i="179"/>
  <c r="H50" i="179"/>
  <c r="G50" i="179"/>
  <c r="F50" i="179"/>
  <c r="E50" i="179"/>
  <c r="D50" i="179"/>
  <c r="C50" i="179"/>
  <c r="N41" i="179"/>
  <c r="M41" i="179"/>
  <c r="L41" i="179"/>
  <c r="K41" i="179"/>
  <c r="J41" i="179"/>
  <c r="I41" i="179"/>
  <c r="H41" i="179"/>
  <c r="G41" i="179"/>
  <c r="F41" i="179"/>
  <c r="E41" i="179"/>
  <c r="D41" i="179"/>
  <c r="C41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N14" i="179"/>
  <c r="M14" i="179"/>
  <c r="L14" i="179"/>
  <c r="L13" i="179" s="1"/>
  <c r="K14" i="179"/>
  <c r="K13" i="179" s="1"/>
  <c r="J14" i="179"/>
  <c r="I14" i="179"/>
  <c r="H14" i="179"/>
  <c r="H13" i="179" s="1"/>
  <c r="G14" i="179"/>
  <c r="F14" i="179"/>
  <c r="E14" i="179"/>
  <c r="D14" i="179"/>
  <c r="D20" i="186" s="1"/>
  <c r="C14" i="179"/>
  <c r="M13" i="179"/>
  <c r="G13" i="179"/>
  <c r="C13" i="179"/>
  <c r="N77" i="77"/>
  <c r="M77" i="77"/>
  <c r="K77" i="77"/>
  <c r="J77" i="77"/>
  <c r="I77" i="77"/>
  <c r="H77" i="77"/>
  <c r="G77" i="77"/>
  <c r="F77" i="77"/>
  <c r="E77" i="77"/>
  <c r="C77" i="77"/>
  <c r="N68" i="77"/>
  <c r="M68" i="77"/>
  <c r="L68" i="77"/>
  <c r="K68" i="77"/>
  <c r="J68" i="77"/>
  <c r="I68" i="77"/>
  <c r="H68" i="77"/>
  <c r="G68" i="77"/>
  <c r="F68" i="77"/>
  <c r="E68" i="77"/>
  <c r="D68" i="77"/>
  <c r="C68" i="77"/>
  <c r="N59" i="77"/>
  <c r="M59" i="77"/>
  <c r="L59" i="77"/>
  <c r="K59" i="77"/>
  <c r="J59" i="77"/>
  <c r="I59" i="77"/>
  <c r="H59" i="77"/>
  <c r="G59" i="77"/>
  <c r="F59" i="77"/>
  <c r="E59" i="77"/>
  <c r="D59" i="77"/>
  <c r="C59" i="77"/>
  <c r="N50" i="77"/>
  <c r="M50" i="77"/>
  <c r="L50" i="77"/>
  <c r="K50" i="77"/>
  <c r="J50" i="77"/>
  <c r="I50" i="77"/>
  <c r="H50" i="77"/>
  <c r="G50" i="77"/>
  <c r="F50" i="77"/>
  <c r="E50" i="77"/>
  <c r="D50" i="77"/>
  <c r="C50" i="77"/>
  <c r="N41" i="77"/>
  <c r="M41" i="77"/>
  <c r="L41" i="77"/>
  <c r="K41" i="77"/>
  <c r="J41" i="77"/>
  <c r="I41" i="77"/>
  <c r="H41" i="77"/>
  <c r="G41" i="77"/>
  <c r="F41" i="77"/>
  <c r="E41" i="77"/>
  <c r="D41" i="77"/>
  <c r="C41" i="77"/>
  <c r="N32" i="77"/>
  <c r="M32" i="77"/>
  <c r="L32" i="77"/>
  <c r="K32" i="77"/>
  <c r="J32" i="77"/>
  <c r="I32" i="77"/>
  <c r="H32" i="77"/>
  <c r="G32" i="77"/>
  <c r="F32" i="77"/>
  <c r="E32" i="77"/>
  <c r="D32" i="77"/>
  <c r="C32" i="77"/>
  <c r="N23" i="77"/>
  <c r="M23" i="77"/>
  <c r="L23" i="77"/>
  <c r="K23" i="77"/>
  <c r="J23" i="77"/>
  <c r="I23" i="77"/>
  <c r="H23" i="77"/>
  <c r="G23" i="77"/>
  <c r="F23" i="77"/>
  <c r="E23" i="77"/>
  <c r="D23" i="77"/>
  <c r="C23" i="77"/>
  <c r="N14" i="77"/>
  <c r="M14" i="77"/>
  <c r="L14" i="77"/>
  <c r="K14" i="77"/>
  <c r="J14" i="77"/>
  <c r="I14" i="77"/>
  <c r="H14" i="77"/>
  <c r="G14" i="77"/>
  <c r="F14" i="77"/>
  <c r="E14" i="77"/>
  <c r="D14" i="77"/>
  <c r="D20" i="78" s="1"/>
  <c r="C14" i="77"/>
  <c r="L13" i="77"/>
  <c r="I13" i="77"/>
  <c r="F55" i="164"/>
  <c r="F50" i="164"/>
  <c r="F49" i="164"/>
  <c r="F48" i="164"/>
  <c r="F47" i="164"/>
  <c r="F45" i="164"/>
  <c r="D42" i="164"/>
  <c r="F40" i="164"/>
  <c r="F39" i="164"/>
  <c r="F38" i="164"/>
  <c r="F37" i="164"/>
  <c r="F36" i="164"/>
  <c r="F35" i="164"/>
  <c r="D34" i="164"/>
  <c r="F31" i="164"/>
  <c r="F30" i="164"/>
  <c r="D29" i="164"/>
  <c r="F25" i="164"/>
  <c r="F24" i="164"/>
  <c r="F23" i="164"/>
  <c r="F22" i="164"/>
  <c r="F21" i="164"/>
  <c r="F20" i="164"/>
  <c r="F19" i="164"/>
  <c r="F18" i="164"/>
  <c r="F17" i="164"/>
  <c r="F16" i="164"/>
  <c r="F15" i="164"/>
  <c r="D14" i="164"/>
  <c r="D13" i="164" s="1"/>
  <c r="F55" i="163"/>
  <c r="F50" i="163"/>
  <c r="F49" i="163"/>
  <c r="F48" i="163"/>
  <c r="F47" i="163"/>
  <c r="F45" i="163"/>
  <c r="D42" i="163"/>
  <c r="F40" i="163"/>
  <c r="F39" i="163"/>
  <c r="F38" i="163"/>
  <c r="F37" i="163"/>
  <c r="F36" i="163"/>
  <c r="F35" i="163"/>
  <c r="D34" i="163"/>
  <c r="F31" i="163"/>
  <c r="F30" i="163"/>
  <c r="D29" i="163"/>
  <c r="F25" i="163"/>
  <c r="F24" i="163"/>
  <c r="F23" i="163"/>
  <c r="F22" i="163"/>
  <c r="F21" i="163"/>
  <c r="F20" i="163"/>
  <c r="F19" i="163"/>
  <c r="F18" i="163"/>
  <c r="F17" i="163"/>
  <c r="F16" i="163"/>
  <c r="F15" i="163"/>
  <c r="D14" i="163"/>
  <c r="D13" i="163" s="1"/>
  <c r="F55" i="162"/>
  <c r="F50" i="162"/>
  <c r="F49" i="162"/>
  <c r="F48" i="162"/>
  <c r="F47" i="162"/>
  <c r="F45" i="162"/>
  <c r="D42" i="162"/>
  <c r="F40" i="162"/>
  <c r="F39" i="162"/>
  <c r="F38" i="162"/>
  <c r="F37" i="162"/>
  <c r="F36" i="162"/>
  <c r="F35" i="162"/>
  <c r="D34" i="162"/>
  <c r="F31" i="162"/>
  <c r="F30" i="162"/>
  <c r="F29" i="162" s="1"/>
  <c r="D24" i="190" s="1"/>
  <c r="D29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 s="1"/>
  <c r="D14" i="162"/>
  <c r="D13" i="162" s="1"/>
  <c r="F55" i="161"/>
  <c r="F50" i="161"/>
  <c r="F49" i="161"/>
  <c r="F48" i="161"/>
  <c r="F47" i="161"/>
  <c r="F45" i="161"/>
  <c r="D42" i="161"/>
  <c r="F40" i="161"/>
  <c r="F39" i="161"/>
  <c r="F38" i="161"/>
  <c r="F37" i="161"/>
  <c r="F34" i="161" s="1"/>
  <c r="D30" i="189" s="1"/>
  <c r="F36" i="161"/>
  <c r="F35" i="161"/>
  <c r="D34" i="161"/>
  <c r="F31" i="161"/>
  <c r="F30" i="161"/>
  <c r="D29" i="161"/>
  <c r="F25" i="161"/>
  <c r="F24" i="161"/>
  <c r="F23" i="161"/>
  <c r="F22" i="161"/>
  <c r="F21" i="161"/>
  <c r="F20" i="161"/>
  <c r="F19" i="161"/>
  <c r="F18" i="161"/>
  <c r="F17" i="161"/>
  <c r="F16" i="161"/>
  <c r="F14" i="161" s="1"/>
  <c r="D18" i="189" s="1"/>
  <c r="F15" i="161"/>
  <c r="D14" i="161"/>
  <c r="D13" i="161" s="1"/>
  <c r="F55" i="160"/>
  <c r="F50" i="160"/>
  <c r="F49" i="160"/>
  <c r="F48" i="160"/>
  <c r="F47" i="160"/>
  <c r="F45" i="160"/>
  <c r="D42" i="160"/>
  <c r="F40" i="160"/>
  <c r="F39" i="160"/>
  <c r="F38" i="160"/>
  <c r="F37" i="160"/>
  <c r="F36" i="160"/>
  <c r="F35" i="160"/>
  <c r="D34" i="160"/>
  <c r="D33" i="160" s="1"/>
  <c r="F31" i="160"/>
  <c r="F30" i="160"/>
  <c r="D29" i="160"/>
  <c r="F25" i="160"/>
  <c r="F24" i="160"/>
  <c r="F23" i="160"/>
  <c r="F22" i="160"/>
  <c r="F21" i="160"/>
  <c r="F20" i="160"/>
  <c r="F19" i="160"/>
  <c r="F18" i="160"/>
  <c r="F17" i="160"/>
  <c r="F16" i="160"/>
  <c r="F15" i="160"/>
  <c r="D14" i="160"/>
  <c r="D13" i="160" s="1"/>
  <c r="F55" i="159"/>
  <c r="F50" i="159"/>
  <c r="F49" i="159"/>
  <c r="F48" i="159"/>
  <c r="F47" i="159"/>
  <c r="F45" i="159"/>
  <c r="D42" i="159"/>
  <c r="F40" i="159"/>
  <c r="F39" i="159"/>
  <c r="F38" i="159"/>
  <c r="F37" i="159"/>
  <c r="F36" i="159"/>
  <c r="F35" i="159"/>
  <c r="D34" i="159"/>
  <c r="D33" i="159" s="1"/>
  <c r="F31" i="159"/>
  <c r="F30" i="159"/>
  <c r="D29" i="159"/>
  <c r="F25" i="159"/>
  <c r="F24" i="159"/>
  <c r="F23" i="159"/>
  <c r="F22" i="159"/>
  <c r="F21" i="159"/>
  <c r="F20" i="159"/>
  <c r="F19" i="159"/>
  <c r="F18" i="159"/>
  <c r="F17" i="159"/>
  <c r="F16" i="159"/>
  <c r="F15" i="159"/>
  <c r="D14" i="159"/>
  <c r="D13" i="159" s="1"/>
  <c r="F55" i="152"/>
  <c r="F50" i="152"/>
  <c r="F49" i="152"/>
  <c r="F48" i="152"/>
  <c r="F42" i="152" s="1"/>
  <c r="D36" i="186" s="1"/>
  <c r="F47" i="152"/>
  <c r="F45" i="152"/>
  <c r="D42" i="152"/>
  <c r="F40" i="152"/>
  <c r="F39" i="152"/>
  <c r="F38" i="152"/>
  <c r="F37" i="152"/>
  <c r="F36" i="152"/>
  <c r="F35" i="152"/>
  <c r="D34" i="152"/>
  <c r="F31" i="152"/>
  <c r="F30" i="152"/>
  <c r="F29" i="152" s="1"/>
  <c r="D24" i="186" s="1"/>
  <c r="D29" i="152"/>
  <c r="F25" i="152"/>
  <c r="F24" i="152"/>
  <c r="F23" i="152"/>
  <c r="F22" i="152"/>
  <c r="F21" i="152"/>
  <c r="F20" i="152"/>
  <c r="F19" i="152"/>
  <c r="F18" i="152"/>
  <c r="F17" i="152"/>
  <c r="F16" i="152"/>
  <c r="F15" i="152"/>
  <c r="F14" i="152" s="1"/>
  <c r="D14" i="152"/>
  <c r="D13" i="152" s="1"/>
  <c r="G124" i="75"/>
  <c r="G123" i="75"/>
  <c r="G122" i="75"/>
  <c r="C122" i="75"/>
  <c r="G121" i="75"/>
  <c r="G119" i="75"/>
  <c r="G117" i="75"/>
  <c r="G116" i="75"/>
  <c r="G115" i="75"/>
  <c r="E114" i="75"/>
  <c r="C114" i="75"/>
  <c r="G113" i="75"/>
  <c r="G112" i="75"/>
  <c r="G110" i="75"/>
  <c r="G108" i="75"/>
  <c r="G105" i="75" s="1"/>
  <c r="G107" i="75"/>
  <c r="G106" i="75"/>
  <c r="E105" i="75"/>
  <c r="D105" i="75"/>
  <c r="C105" i="75"/>
  <c r="G103" i="75"/>
  <c r="G102" i="75"/>
  <c r="G101" i="75"/>
  <c r="G100" i="75" s="1"/>
  <c r="C100" i="75"/>
  <c r="G99" i="75"/>
  <c r="G98" i="75"/>
  <c r="G97" i="75"/>
  <c r="G96" i="75"/>
  <c r="G95" i="75"/>
  <c r="G94" i="75"/>
  <c r="G93" i="75"/>
  <c r="G92" i="75"/>
  <c r="C91" i="75"/>
  <c r="C90" i="75" s="1"/>
  <c r="C84" i="75" s="1"/>
  <c r="G89" i="75"/>
  <c r="G88" i="75"/>
  <c r="G87" i="75"/>
  <c r="G86" i="75"/>
  <c r="G85" i="75"/>
  <c r="G83" i="75"/>
  <c r="G80" i="75"/>
  <c r="G79" i="75"/>
  <c r="G78" i="75"/>
  <c r="C77" i="75"/>
  <c r="G73" i="75"/>
  <c r="G72" i="75"/>
  <c r="G71" i="75"/>
  <c r="C70" i="75"/>
  <c r="G69" i="75"/>
  <c r="G66" i="75"/>
  <c r="G65" i="75"/>
  <c r="G64" i="75"/>
  <c r="G63" i="75"/>
  <c r="C62" i="75"/>
  <c r="C59" i="75" s="1"/>
  <c r="G61" i="75"/>
  <c r="G57" i="75"/>
  <c r="G56" i="75"/>
  <c r="G51" i="75"/>
  <c r="G50" i="75"/>
  <c r="G49" i="75"/>
  <c r="G48" i="75"/>
  <c r="C47" i="75"/>
  <c r="C39" i="75" s="1"/>
  <c r="G46" i="75"/>
  <c r="G42" i="75"/>
  <c r="G41" i="75"/>
  <c r="G40" i="75"/>
  <c r="G38" i="75"/>
  <c r="G37" i="75"/>
  <c r="C36" i="75"/>
  <c r="G35" i="75"/>
  <c r="G34" i="75"/>
  <c r="C33" i="75"/>
  <c r="G31" i="75"/>
  <c r="G27" i="75"/>
  <c r="G26" i="75"/>
  <c r="C25" i="75"/>
  <c r="C24" i="75" s="1"/>
  <c r="G23" i="75"/>
  <c r="G20" i="75"/>
  <c r="G19" i="75"/>
  <c r="G18" i="75"/>
  <c r="C17" i="75"/>
  <c r="C15" i="75" s="1"/>
  <c r="G16" i="75"/>
  <c r="G124" i="165"/>
  <c r="G123" i="165"/>
  <c r="C122" i="165"/>
  <c r="G121" i="165"/>
  <c r="G119" i="165"/>
  <c r="G117" i="165"/>
  <c r="G116" i="165"/>
  <c r="G115" i="165"/>
  <c r="E114" i="165"/>
  <c r="C114" i="165"/>
  <c r="G113" i="165"/>
  <c r="G112" i="165"/>
  <c r="G110" i="165"/>
  <c r="G108" i="165"/>
  <c r="G107" i="165"/>
  <c r="G106" i="165"/>
  <c r="E105" i="165"/>
  <c r="D105" i="165"/>
  <c r="C105" i="165"/>
  <c r="G103" i="165"/>
  <c r="G102" i="165"/>
  <c r="G101" i="165"/>
  <c r="G100" i="165" s="1"/>
  <c r="C100" i="165"/>
  <c r="G99" i="165"/>
  <c r="G98" i="165"/>
  <c r="G97" i="165"/>
  <c r="G96" i="165"/>
  <c r="G95" i="165"/>
  <c r="G94" i="165"/>
  <c r="G93" i="165"/>
  <c r="G92" i="165"/>
  <c r="C91" i="165"/>
  <c r="C90" i="165" s="1"/>
  <c r="C84" i="165" s="1"/>
  <c r="G89" i="165"/>
  <c r="G88" i="165"/>
  <c r="G87" i="165"/>
  <c r="G86" i="165"/>
  <c r="G85" i="165"/>
  <c r="G83" i="165"/>
  <c r="G80" i="165"/>
  <c r="G79" i="165"/>
  <c r="G78" i="165"/>
  <c r="C77" i="165"/>
  <c r="C70" i="165" s="1"/>
  <c r="G73" i="165"/>
  <c r="G72" i="165"/>
  <c r="G71" i="165"/>
  <c r="G69" i="165"/>
  <c r="G66" i="165"/>
  <c r="G65" i="165"/>
  <c r="G64" i="165"/>
  <c r="G63" i="165"/>
  <c r="C62" i="165"/>
  <c r="C59" i="165" s="1"/>
  <c r="G61" i="165"/>
  <c r="G57" i="165"/>
  <c r="G56" i="165"/>
  <c r="G51" i="165"/>
  <c r="G50" i="165"/>
  <c r="G49" i="165"/>
  <c r="G48" i="165"/>
  <c r="C47" i="165"/>
  <c r="C39" i="165" s="1"/>
  <c r="G46" i="165"/>
  <c r="G42" i="165"/>
  <c r="G41" i="165"/>
  <c r="G40" i="165"/>
  <c r="G38" i="165"/>
  <c r="G37" i="165"/>
  <c r="C36" i="165"/>
  <c r="C33" i="165" s="1"/>
  <c r="G35" i="165"/>
  <c r="G34" i="165"/>
  <c r="G31" i="165"/>
  <c r="G27" i="165"/>
  <c r="G26" i="165"/>
  <c r="C25" i="165"/>
  <c r="C24" i="165" s="1"/>
  <c r="G23" i="165"/>
  <c r="G20" i="165"/>
  <c r="G19" i="165"/>
  <c r="G18" i="165"/>
  <c r="C17" i="165"/>
  <c r="C15" i="165" s="1"/>
  <c r="G16" i="165"/>
  <c r="G124" i="166"/>
  <c r="G123" i="166"/>
  <c r="G122" i="166"/>
  <c r="C122" i="166"/>
  <c r="C114" i="166" s="1"/>
  <c r="G121" i="166"/>
  <c r="G119" i="166"/>
  <c r="G117" i="166"/>
  <c r="G116" i="166"/>
  <c r="G115" i="166"/>
  <c r="E114" i="166"/>
  <c r="G113" i="166"/>
  <c r="G112" i="166"/>
  <c r="G110" i="166"/>
  <c r="G108" i="166"/>
  <c r="G107" i="166"/>
  <c r="G106" i="166"/>
  <c r="E105" i="166"/>
  <c r="D105" i="166"/>
  <c r="C105" i="166"/>
  <c r="G103" i="166"/>
  <c r="G102" i="166"/>
  <c r="G101" i="166"/>
  <c r="C100" i="166"/>
  <c r="G99" i="166"/>
  <c r="G98" i="166"/>
  <c r="G97" i="166"/>
  <c r="G96" i="166"/>
  <c r="G95" i="166"/>
  <c r="G94" i="166"/>
  <c r="G93" i="166"/>
  <c r="G92" i="166"/>
  <c r="C91" i="166"/>
  <c r="C90" i="166" s="1"/>
  <c r="C84" i="166" s="1"/>
  <c r="G89" i="166"/>
  <c r="G88" i="166"/>
  <c r="G87" i="166"/>
  <c r="G86" i="166"/>
  <c r="G85" i="166"/>
  <c r="G83" i="166"/>
  <c r="G80" i="166"/>
  <c r="G79" i="166"/>
  <c r="G78" i="166"/>
  <c r="C77" i="166"/>
  <c r="G73" i="166"/>
  <c r="G72" i="166"/>
  <c r="G71" i="166"/>
  <c r="C70" i="166"/>
  <c r="G69" i="166"/>
  <c r="G66" i="166"/>
  <c r="G65" i="166"/>
  <c r="G64" i="166"/>
  <c r="G63" i="166"/>
  <c r="C62" i="166"/>
  <c r="C59" i="166" s="1"/>
  <c r="G61" i="166"/>
  <c r="G57" i="166"/>
  <c r="G56" i="166"/>
  <c r="G51" i="166"/>
  <c r="G50" i="166"/>
  <c r="G49" i="166"/>
  <c r="G48" i="166"/>
  <c r="G47" i="166" s="1"/>
  <c r="C47" i="166"/>
  <c r="C39" i="166" s="1"/>
  <c r="G46" i="166"/>
  <c r="G42" i="166"/>
  <c r="G41" i="166"/>
  <c r="G40" i="166"/>
  <c r="G38" i="166"/>
  <c r="G37" i="166"/>
  <c r="C36" i="166"/>
  <c r="C33" i="166" s="1"/>
  <c r="G35" i="166"/>
  <c r="G34" i="166"/>
  <c r="G31" i="166"/>
  <c r="G27" i="166"/>
  <c r="G26" i="166"/>
  <c r="C25" i="166"/>
  <c r="C24" i="166" s="1"/>
  <c r="G23" i="166"/>
  <c r="G20" i="166"/>
  <c r="G19" i="166"/>
  <c r="G18" i="166"/>
  <c r="C17" i="166"/>
  <c r="C15" i="166" s="1"/>
  <c r="G16" i="166"/>
  <c r="G124" i="167"/>
  <c r="G123" i="167"/>
  <c r="G122" i="167" s="1"/>
  <c r="C122" i="167"/>
  <c r="C114" i="167" s="1"/>
  <c r="G121" i="167"/>
  <c r="G119" i="167"/>
  <c r="G117" i="167"/>
  <c r="G116" i="167"/>
  <c r="G115" i="167"/>
  <c r="E114" i="167"/>
  <c r="G113" i="167"/>
  <c r="G112" i="167"/>
  <c r="G110" i="167"/>
  <c r="G108" i="167"/>
  <c r="G107" i="167"/>
  <c r="G106" i="167"/>
  <c r="E105" i="167"/>
  <c r="D105" i="167"/>
  <c r="C105" i="167"/>
  <c r="G103" i="167"/>
  <c r="G102" i="167"/>
  <c r="G101" i="167"/>
  <c r="C100" i="167"/>
  <c r="G99" i="167"/>
  <c r="G98" i="167"/>
  <c r="G97" i="167"/>
  <c r="G96" i="167"/>
  <c r="G95" i="167"/>
  <c r="G94" i="167"/>
  <c r="G93" i="167"/>
  <c r="G92" i="167"/>
  <c r="C91" i="167"/>
  <c r="C90" i="167" s="1"/>
  <c r="C84" i="167" s="1"/>
  <c r="G89" i="167"/>
  <c r="G88" i="167"/>
  <c r="G87" i="167"/>
  <c r="G86" i="167"/>
  <c r="G85" i="167"/>
  <c r="G83" i="167"/>
  <c r="G80" i="167"/>
  <c r="G79" i="167"/>
  <c r="G78" i="167"/>
  <c r="C77" i="167"/>
  <c r="G73" i="167"/>
  <c r="G72" i="167"/>
  <c r="G71" i="167"/>
  <c r="C70" i="167"/>
  <c r="G69" i="167"/>
  <c r="G66" i="167"/>
  <c r="G65" i="167"/>
  <c r="G64" i="167"/>
  <c r="G63" i="167"/>
  <c r="C62" i="167"/>
  <c r="C59" i="167" s="1"/>
  <c r="C58" i="167" s="1"/>
  <c r="G61" i="167"/>
  <c r="G57" i="167"/>
  <c r="G56" i="167"/>
  <c r="G51" i="167"/>
  <c r="G50" i="167"/>
  <c r="G49" i="167"/>
  <c r="G48" i="167"/>
  <c r="C47" i="167"/>
  <c r="C39" i="167" s="1"/>
  <c r="G46" i="167"/>
  <c r="G42" i="167"/>
  <c r="G41" i="167"/>
  <c r="G40" i="167"/>
  <c r="G38" i="167"/>
  <c r="G37" i="167"/>
  <c r="C36" i="167"/>
  <c r="C33" i="167" s="1"/>
  <c r="G35" i="167"/>
  <c r="G34" i="167"/>
  <c r="G31" i="167"/>
  <c r="G27" i="167"/>
  <c r="G26" i="167"/>
  <c r="C25" i="167"/>
  <c r="C24" i="167" s="1"/>
  <c r="G23" i="167"/>
  <c r="G20" i="167"/>
  <c r="G19" i="167"/>
  <c r="G17" i="167" s="1"/>
  <c r="G18" i="167"/>
  <c r="C17" i="167"/>
  <c r="C15" i="167" s="1"/>
  <c r="G16" i="167"/>
  <c r="G124" i="168"/>
  <c r="G123" i="168"/>
  <c r="C122" i="168"/>
  <c r="C114" i="168" s="1"/>
  <c r="G121" i="168"/>
  <c r="G119" i="168"/>
  <c r="G117" i="168"/>
  <c r="G116" i="168"/>
  <c r="G115" i="168"/>
  <c r="E114" i="168"/>
  <c r="G113" i="168"/>
  <c r="G112" i="168"/>
  <c r="G110" i="168"/>
  <c r="G108" i="168"/>
  <c r="G107" i="168"/>
  <c r="G106" i="168"/>
  <c r="E105" i="168"/>
  <c r="D105" i="168"/>
  <c r="C105" i="168"/>
  <c r="G103" i="168"/>
  <c r="G102" i="168"/>
  <c r="G101" i="168"/>
  <c r="G100" i="168" s="1"/>
  <c r="C100" i="168"/>
  <c r="G99" i="168"/>
  <c r="G98" i="168"/>
  <c r="G97" i="168"/>
  <c r="G96" i="168"/>
  <c r="G95" i="168"/>
  <c r="G94" i="168"/>
  <c r="G93" i="168"/>
  <c r="G92" i="168"/>
  <c r="C91" i="168"/>
  <c r="C90" i="168" s="1"/>
  <c r="C84" i="168" s="1"/>
  <c r="G89" i="168"/>
  <c r="G88" i="168"/>
  <c r="G87" i="168"/>
  <c r="G86" i="168"/>
  <c r="G85" i="168"/>
  <c r="G83" i="168"/>
  <c r="G80" i="168"/>
  <c r="G79" i="168"/>
  <c r="G78" i="168"/>
  <c r="C77" i="168"/>
  <c r="C70" i="168" s="1"/>
  <c r="G73" i="168"/>
  <c r="G72" i="168"/>
  <c r="G71" i="168"/>
  <c r="G69" i="168"/>
  <c r="G66" i="168"/>
  <c r="G65" i="168"/>
  <c r="G64" i="168"/>
  <c r="G63" i="168"/>
  <c r="C62" i="168"/>
  <c r="G61" i="168"/>
  <c r="C59" i="168"/>
  <c r="G57" i="168"/>
  <c r="G56" i="168"/>
  <c r="G51" i="168"/>
  <c r="G50" i="168"/>
  <c r="G49" i="168"/>
  <c r="G48" i="168"/>
  <c r="C47" i="168"/>
  <c r="C39" i="168" s="1"/>
  <c r="G46" i="168"/>
  <c r="G42" i="168"/>
  <c r="G41" i="168"/>
  <c r="G40" i="168"/>
  <c r="G38" i="168"/>
  <c r="G37" i="168"/>
  <c r="C36" i="168"/>
  <c r="C33" i="168" s="1"/>
  <c r="G35" i="168"/>
  <c r="G34" i="168"/>
  <c r="G31" i="168"/>
  <c r="G27" i="168"/>
  <c r="G26" i="168"/>
  <c r="C25" i="168"/>
  <c r="C24" i="168" s="1"/>
  <c r="G23" i="168"/>
  <c r="G20" i="168"/>
  <c r="G19" i="168"/>
  <c r="G18" i="168"/>
  <c r="C17" i="168"/>
  <c r="C15" i="168" s="1"/>
  <c r="G16" i="168"/>
  <c r="G124" i="169"/>
  <c r="G123" i="169"/>
  <c r="C122" i="169"/>
  <c r="C114" i="169" s="1"/>
  <c r="G121" i="169"/>
  <c r="G119" i="169"/>
  <c r="G117" i="169"/>
  <c r="G116" i="169"/>
  <c r="G115" i="169"/>
  <c r="E114" i="169"/>
  <c r="G113" i="169"/>
  <c r="G112" i="169"/>
  <c r="G110" i="169"/>
  <c r="G108" i="169"/>
  <c r="G107" i="169"/>
  <c r="G106" i="169"/>
  <c r="E105" i="169"/>
  <c r="D105" i="169"/>
  <c r="C105" i="169"/>
  <c r="G103" i="169"/>
  <c r="G102" i="169"/>
  <c r="G101" i="169"/>
  <c r="C100" i="169"/>
  <c r="G99" i="169"/>
  <c r="G98" i="169"/>
  <c r="G97" i="169"/>
  <c r="G96" i="169"/>
  <c r="G95" i="169"/>
  <c r="G94" i="169"/>
  <c r="G93" i="169"/>
  <c r="G92" i="169"/>
  <c r="C91" i="169"/>
  <c r="C90" i="169" s="1"/>
  <c r="C84" i="169" s="1"/>
  <c r="G89" i="169"/>
  <c r="G88" i="169"/>
  <c r="G87" i="169"/>
  <c r="G86" i="169"/>
  <c r="G85" i="169"/>
  <c r="G83" i="169"/>
  <c r="G80" i="169"/>
  <c r="G79" i="169"/>
  <c r="G78" i="169"/>
  <c r="C77" i="169"/>
  <c r="G73" i="169"/>
  <c r="G72" i="169"/>
  <c r="G71" i="169"/>
  <c r="C70" i="169"/>
  <c r="G69" i="169"/>
  <c r="G66" i="169"/>
  <c r="G65" i="169"/>
  <c r="G64" i="169"/>
  <c r="G63" i="169"/>
  <c r="C62" i="169"/>
  <c r="C59" i="169" s="1"/>
  <c r="C58" i="169" s="1"/>
  <c r="G61" i="169"/>
  <c r="G57" i="169"/>
  <c r="G56" i="169"/>
  <c r="G51" i="169"/>
  <c r="G50" i="169"/>
  <c r="G49" i="169"/>
  <c r="G48" i="169"/>
  <c r="C47" i="169"/>
  <c r="C39" i="169" s="1"/>
  <c r="G46" i="169"/>
  <c r="G42" i="169"/>
  <c r="G41" i="169"/>
  <c r="G40" i="169"/>
  <c r="G38" i="169"/>
  <c r="G37" i="169"/>
  <c r="C36" i="169"/>
  <c r="C33" i="169" s="1"/>
  <c r="G35" i="169"/>
  <c r="G34" i="169"/>
  <c r="G31" i="169"/>
  <c r="G27" i="169"/>
  <c r="G26" i="169"/>
  <c r="C25" i="169"/>
  <c r="C24" i="169" s="1"/>
  <c r="G23" i="169"/>
  <c r="G20" i="169"/>
  <c r="G19" i="169"/>
  <c r="G17" i="169" s="1"/>
  <c r="G18" i="169"/>
  <c r="C17" i="169"/>
  <c r="G16" i="169"/>
  <c r="C15" i="169"/>
  <c r="G124" i="171"/>
  <c r="G123" i="171"/>
  <c r="G122" i="171" s="1"/>
  <c r="C122" i="171"/>
  <c r="C114" i="171" s="1"/>
  <c r="G121" i="171"/>
  <c r="G119" i="171"/>
  <c r="G117" i="171"/>
  <c r="G116" i="171"/>
  <c r="G115" i="171"/>
  <c r="E114" i="171"/>
  <c r="G113" i="171"/>
  <c r="G112" i="171"/>
  <c r="G110" i="171"/>
  <c r="G108" i="171"/>
  <c r="G107" i="171"/>
  <c r="G106" i="171"/>
  <c r="E105" i="171"/>
  <c r="D105" i="171"/>
  <c r="C105" i="171"/>
  <c r="G103" i="171"/>
  <c r="G102" i="171"/>
  <c r="G101" i="171"/>
  <c r="C100" i="171"/>
  <c r="G99" i="171"/>
  <c r="G98" i="171"/>
  <c r="G97" i="171"/>
  <c r="G96" i="171"/>
  <c r="G95" i="171"/>
  <c r="G94" i="171"/>
  <c r="G93" i="171"/>
  <c r="G92" i="171"/>
  <c r="C91" i="171"/>
  <c r="C90" i="171" s="1"/>
  <c r="C84" i="171" s="1"/>
  <c r="G89" i="171"/>
  <c r="G88" i="171"/>
  <c r="G87" i="171"/>
  <c r="G86" i="171"/>
  <c r="G85" i="171"/>
  <c r="G83" i="171"/>
  <c r="G80" i="171"/>
  <c r="G79" i="171"/>
  <c r="G78" i="171"/>
  <c r="G77" i="171" s="1"/>
  <c r="C77" i="171"/>
  <c r="G73" i="171"/>
  <c r="G72" i="171"/>
  <c r="G71" i="171"/>
  <c r="C70" i="171"/>
  <c r="G69" i="171"/>
  <c r="G66" i="171"/>
  <c r="G65" i="171"/>
  <c r="G64" i="171"/>
  <c r="G63" i="171"/>
  <c r="C62" i="171"/>
  <c r="C59" i="171" s="1"/>
  <c r="C58" i="171" s="1"/>
  <c r="G61" i="171"/>
  <c r="G57" i="171"/>
  <c r="G56" i="171"/>
  <c r="G51" i="171"/>
  <c r="G50" i="171"/>
  <c r="G49" i="171"/>
  <c r="G48" i="171"/>
  <c r="C47" i="171"/>
  <c r="C39" i="171" s="1"/>
  <c r="G46" i="171"/>
  <c r="G42" i="171"/>
  <c r="G41" i="171"/>
  <c r="G40" i="171"/>
  <c r="G38" i="171"/>
  <c r="G37" i="171"/>
  <c r="G36" i="171" s="1"/>
  <c r="C36" i="171"/>
  <c r="C33" i="171" s="1"/>
  <c r="G35" i="171"/>
  <c r="G34" i="171"/>
  <c r="G31" i="171"/>
  <c r="G27" i="171"/>
  <c r="G26" i="171"/>
  <c r="C25" i="171"/>
  <c r="C24" i="171" s="1"/>
  <c r="G23" i="171"/>
  <c r="G20" i="171"/>
  <c r="G19" i="171"/>
  <c r="G18" i="171"/>
  <c r="C17" i="171"/>
  <c r="C15" i="171" s="1"/>
  <c r="G16" i="171"/>
  <c r="G63" i="170"/>
  <c r="C62" i="170"/>
  <c r="C59" i="170" s="1"/>
  <c r="Q54" i="178"/>
  <c r="P54" i="178"/>
  <c r="O54" i="178"/>
  <c r="Q53" i="178"/>
  <c r="P53" i="178"/>
  <c r="O53" i="178"/>
  <c r="Q52" i="178"/>
  <c r="P52" i="178"/>
  <c r="O52" i="178"/>
  <c r="Q51" i="178"/>
  <c r="P51" i="178"/>
  <c r="O51" i="178"/>
  <c r="Q50" i="178"/>
  <c r="P50" i="178"/>
  <c r="O50" i="178"/>
  <c r="E49" i="178"/>
  <c r="D49" i="178"/>
  <c r="C49" i="178"/>
  <c r="Q47" i="178"/>
  <c r="P47" i="178"/>
  <c r="O47" i="178"/>
  <c r="Q45" i="178"/>
  <c r="P45" i="178"/>
  <c r="O45" i="178"/>
  <c r="Q43" i="178"/>
  <c r="P43" i="178"/>
  <c r="O43" i="178"/>
  <c r="Q42" i="178"/>
  <c r="P42" i="178"/>
  <c r="O42" i="178"/>
  <c r="Q41" i="178"/>
  <c r="P41" i="178"/>
  <c r="O41" i="178"/>
  <c r="O40" i="178" s="1"/>
  <c r="H40" i="178"/>
  <c r="G40" i="178"/>
  <c r="F40" i="178"/>
  <c r="E40" i="178"/>
  <c r="E39" i="178" s="1"/>
  <c r="D40" i="178"/>
  <c r="C40" i="178"/>
  <c r="C39" i="178" s="1"/>
  <c r="Q36" i="178"/>
  <c r="P36" i="178"/>
  <c r="O36" i="178"/>
  <c r="Q35" i="178"/>
  <c r="P35" i="178"/>
  <c r="O35" i="178"/>
  <c r="Q33" i="178"/>
  <c r="P33" i="178"/>
  <c r="O33" i="178"/>
  <c r="Q32" i="178"/>
  <c r="P32" i="178"/>
  <c r="O32" i="178"/>
  <c r="Q31" i="178"/>
  <c r="P31" i="178"/>
  <c r="O31" i="178"/>
  <c r="Q30" i="178"/>
  <c r="P30" i="178"/>
  <c r="O30" i="178"/>
  <c r="Q29" i="178"/>
  <c r="P29" i="178"/>
  <c r="O29" i="178"/>
  <c r="Q28" i="178"/>
  <c r="P28" i="178"/>
  <c r="O28" i="178"/>
  <c r="Q27" i="178"/>
  <c r="P27" i="178"/>
  <c r="P26" i="178" s="1"/>
  <c r="O27" i="178"/>
  <c r="E26" i="178"/>
  <c r="D26" i="178"/>
  <c r="D23" i="178" s="1"/>
  <c r="D22" i="178" s="1"/>
  <c r="C26" i="178"/>
  <c r="Q25" i="178"/>
  <c r="P25" i="178"/>
  <c r="O25" i="178"/>
  <c r="Q24" i="178"/>
  <c r="P24" i="178"/>
  <c r="O24" i="178"/>
  <c r="E23" i="178"/>
  <c r="E22" i="178" s="1"/>
  <c r="C23" i="178"/>
  <c r="C22" i="178" s="1"/>
  <c r="Q21" i="178"/>
  <c r="P21" i="178"/>
  <c r="O21" i="178"/>
  <c r="Q20" i="178"/>
  <c r="P20" i="178"/>
  <c r="O20" i="178"/>
  <c r="Q19" i="178"/>
  <c r="P19" i="178"/>
  <c r="O19" i="178"/>
  <c r="Q18" i="178"/>
  <c r="P18" i="178"/>
  <c r="P17" i="178" s="1"/>
  <c r="O18" i="178"/>
  <c r="E17" i="178"/>
  <c r="E15" i="178" s="1"/>
  <c r="D17" i="178"/>
  <c r="C17" i="178"/>
  <c r="C15" i="178" s="1"/>
  <c r="C14" i="178" s="1"/>
  <c r="Q16" i="178"/>
  <c r="P16" i="178"/>
  <c r="O16" i="178"/>
  <c r="D15" i="178"/>
  <c r="D14" i="178" s="1"/>
  <c r="Q54" i="177"/>
  <c r="P54" i="177"/>
  <c r="O54" i="177"/>
  <c r="Q53" i="177"/>
  <c r="P53" i="177"/>
  <c r="O53" i="177"/>
  <c r="Q52" i="177"/>
  <c r="P52" i="177"/>
  <c r="O52" i="177"/>
  <c r="Q51" i="177"/>
  <c r="P51" i="177"/>
  <c r="O51" i="177"/>
  <c r="Q50" i="177"/>
  <c r="Q49" i="177" s="1"/>
  <c r="P50" i="177"/>
  <c r="O50" i="177"/>
  <c r="E49" i="177"/>
  <c r="D49" i="177"/>
  <c r="C49" i="177"/>
  <c r="Q47" i="177"/>
  <c r="P47" i="177"/>
  <c r="O47" i="177"/>
  <c r="Q45" i="177"/>
  <c r="P45" i="177"/>
  <c r="O45" i="177"/>
  <c r="Q43" i="177"/>
  <c r="P43" i="177"/>
  <c r="O43" i="177"/>
  <c r="Q42" i="177"/>
  <c r="P42" i="177"/>
  <c r="O42" i="177"/>
  <c r="Q41" i="177"/>
  <c r="P41" i="177"/>
  <c r="O41" i="177"/>
  <c r="H40" i="177"/>
  <c r="G40" i="177"/>
  <c r="F40" i="177"/>
  <c r="E40" i="177"/>
  <c r="D40" i="177"/>
  <c r="D39" i="177" s="1"/>
  <c r="C40" i="177"/>
  <c r="C39" i="177" s="1"/>
  <c r="Q36" i="177"/>
  <c r="P36" i="177"/>
  <c r="O36" i="177"/>
  <c r="Q35" i="177"/>
  <c r="P35" i="177"/>
  <c r="O35" i="177"/>
  <c r="Q33" i="177"/>
  <c r="P33" i="177"/>
  <c r="O33" i="177"/>
  <c r="Q32" i="177"/>
  <c r="P32" i="177"/>
  <c r="O32" i="177"/>
  <c r="Q31" i="177"/>
  <c r="P31" i="177"/>
  <c r="O31" i="177"/>
  <c r="Q30" i="177"/>
  <c r="P30" i="177"/>
  <c r="O30" i="177"/>
  <c r="Q29" i="177"/>
  <c r="P29" i="177"/>
  <c r="O29" i="177"/>
  <c r="Q28" i="177"/>
  <c r="P28" i="177"/>
  <c r="O28" i="177"/>
  <c r="Q27" i="177"/>
  <c r="P27" i="177"/>
  <c r="O27" i="177"/>
  <c r="E26" i="177"/>
  <c r="D26" i="177"/>
  <c r="D23" i="177" s="1"/>
  <c r="D22" i="177" s="1"/>
  <c r="C26" i="177"/>
  <c r="C23" i="177" s="1"/>
  <c r="C22" i="177" s="1"/>
  <c r="Q25" i="177"/>
  <c r="P25" i="177"/>
  <c r="O25" i="177"/>
  <c r="Q24" i="177"/>
  <c r="P24" i="177"/>
  <c r="O24" i="177"/>
  <c r="E23" i="177"/>
  <c r="E22" i="177" s="1"/>
  <c r="Q21" i="177"/>
  <c r="P21" i="177"/>
  <c r="O21" i="177"/>
  <c r="Q20" i="177"/>
  <c r="P20" i="177"/>
  <c r="O20" i="177"/>
  <c r="Q19" i="177"/>
  <c r="P19" i="177"/>
  <c r="O19" i="177"/>
  <c r="Q18" i="177"/>
  <c r="P18" i="177"/>
  <c r="O18" i="177"/>
  <c r="E17" i="177"/>
  <c r="E15" i="177" s="1"/>
  <c r="D17" i="177"/>
  <c r="D15" i="177" s="1"/>
  <c r="C17" i="177"/>
  <c r="C15" i="177" s="1"/>
  <c r="C14" i="177" s="1"/>
  <c r="Q16" i="177"/>
  <c r="P16" i="177"/>
  <c r="O16" i="177"/>
  <c r="Q54" i="176"/>
  <c r="P54" i="176"/>
  <c r="O54" i="176"/>
  <c r="Q53" i="176"/>
  <c r="P53" i="176"/>
  <c r="O53" i="176"/>
  <c r="Q52" i="176"/>
  <c r="P52" i="176"/>
  <c r="O52" i="176"/>
  <c r="Q51" i="176"/>
  <c r="P51" i="176"/>
  <c r="O51" i="176"/>
  <c r="Q50" i="176"/>
  <c r="P50" i="176"/>
  <c r="O50" i="176"/>
  <c r="O49" i="176" s="1"/>
  <c r="E49" i="176"/>
  <c r="D49" i="176"/>
  <c r="C49" i="176"/>
  <c r="Q47" i="176"/>
  <c r="P47" i="176"/>
  <c r="O47" i="176"/>
  <c r="Q45" i="176"/>
  <c r="P45" i="176"/>
  <c r="O45" i="176"/>
  <c r="Q43" i="176"/>
  <c r="P43" i="176"/>
  <c r="O43" i="176"/>
  <c r="Q42" i="176"/>
  <c r="P42" i="176"/>
  <c r="O42" i="176"/>
  <c r="Q41" i="176"/>
  <c r="P41" i="176"/>
  <c r="O41" i="176"/>
  <c r="H40" i="176"/>
  <c r="G40" i="176"/>
  <c r="F40" i="176"/>
  <c r="E40" i="176"/>
  <c r="E39" i="176" s="1"/>
  <c r="D40" i="176"/>
  <c r="D39" i="176" s="1"/>
  <c r="C40" i="176"/>
  <c r="Q36" i="176"/>
  <c r="P36" i="176"/>
  <c r="O36" i="176"/>
  <c r="Q35" i="176"/>
  <c r="P35" i="176"/>
  <c r="O35" i="176"/>
  <c r="Q33" i="176"/>
  <c r="P33" i="176"/>
  <c r="O33" i="176"/>
  <c r="Q32" i="176"/>
  <c r="P32" i="176"/>
  <c r="O32" i="176"/>
  <c r="Q31" i="176"/>
  <c r="P31" i="176"/>
  <c r="O31" i="176"/>
  <c r="Q30" i="176"/>
  <c r="P30" i="176"/>
  <c r="O30" i="176"/>
  <c r="Q29" i="176"/>
  <c r="P29" i="176"/>
  <c r="O29" i="176"/>
  <c r="Q28" i="176"/>
  <c r="P28" i="176"/>
  <c r="O28" i="176"/>
  <c r="Q27" i="176"/>
  <c r="P27" i="176"/>
  <c r="O27" i="176"/>
  <c r="E26" i="176"/>
  <c r="E23" i="176" s="1"/>
  <c r="E22" i="176" s="1"/>
  <c r="D26" i="176"/>
  <c r="D23" i="176" s="1"/>
  <c r="C26" i="176"/>
  <c r="Q25" i="176"/>
  <c r="P25" i="176"/>
  <c r="O25" i="176"/>
  <c r="Q24" i="176"/>
  <c r="P24" i="176"/>
  <c r="O24" i="176"/>
  <c r="C23" i="176"/>
  <c r="C22" i="176" s="1"/>
  <c r="D22" i="176"/>
  <c r="Q21" i="176"/>
  <c r="P21" i="176"/>
  <c r="O21" i="176"/>
  <c r="Q20" i="176"/>
  <c r="P20" i="176"/>
  <c r="O20" i="176"/>
  <c r="Q19" i="176"/>
  <c r="P19" i="176"/>
  <c r="O19" i="176"/>
  <c r="Q18" i="176"/>
  <c r="P18" i="176"/>
  <c r="O18" i="176"/>
  <c r="E17" i="176"/>
  <c r="E15" i="176" s="1"/>
  <c r="D17" i="176"/>
  <c r="C17" i="176"/>
  <c r="C15" i="176" s="1"/>
  <c r="Q16" i="176"/>
  <c r="P16" i="176"/>
  <c r="O16" i="176"/>
  <c r="D15" i="176"/>
  <c r="Q54" i="175"/>
  <c r="P54" i="175"/>
  <c r="O54" i="175"/>
  <c r="Q53" i="175"/>
  <c r="P53" i="175"/>
  <c r="O53" i="175"/>
  <c r="Q52" i="175"/>
  <c r="P52" i="175"/>
  <c r="O52" i="175"/>
  <c r="Q51" i="175"/>
  <c r="P51" i="175"/>
  <c r="O51" i="175"/>
  <c r="Q50" i="175"/>
  <c r="P50" i="175"/>
  <c r="O50" i="175"/>
  <c r="E49" i="175"/>
  <c r="D49" i="175"/>
  <c r="C49" i="175"/>
  <c r="Q47" i="175"/>
  <c r="P47" i="175"/>
  <c r="O47" i="175"/>
  <c r="Q45" i="175"/>
  <c r="P45" i="175"/>
  <c r="O45" i="175"/>
  <c r="Q43" i="175"/>
  <c r="P43" i="175"/>
  <c r="O43" i="175"/>
  <c r="Q42" i="175"/>
  <c r="P42" i="175"/>
  <c r="O42" i="175"/>
  <c r="Q41" i="175"/>
  <c r="P41" i="175"/>
  <c r="O41" i="175"/>
  <c r="H40" i="175"/>
  <c r="G40" i="175"/>
  <c r="F40" i="175"/>
  <c r="E40" i="175"/>
  <c r="E39" i="175" s="1"/>
  <c r="D40" i="175"/>
  <c r="C40" i="175"/>
  <c r="Q36" i="175"/>
  <c r="P36" i="175"/>
  <c r="O36" i="175"/>
  <c r="Q35" i="175"/>
  <c r="P35" i="175"/>
  <c r="O35" i="175"/>
  <c r="Q33" i="175"/>
  <c r="P33" i="175"/>
  <c r="O33" i="175"/>
  <c r="Q32" i="175"/>
  <c r="P32" i="175"/>
  <c r="O32" i="175"/>
  <c r="Q31" i="175"/>
  <c r="P31" i="175"/>
  <c r="O31" i="175"/>
  <c r="Q30" i="175"/>
  <c r="P30" i="175"/>
  <c r="O30" i="175"/>
  <c r="Q29" i="175"/>
  <c r="P29" i="175"/>
  <c r="O29" i="175"/>
  <c r="Q28" i="175"/>
  <c r="P28" i="175"/>
  <c r="O28" i="175"/>
  <c r="Q27" i="175"/>
  <c r="P27" i="175"/>
  <c r="O27" i="175"/>
  <c r="O26" i="175" s="1"/>
  <c r="O23" i="175" s="1"/>
  <c r="O22" i="175" s="1"/>
  <c r="E26" i="175"/>
  <c r="D26" i="175"/>
  <c r="C26" i="175"/>
  <c r="C23" i="175" s="1"/>
  <c r="C22" i="175" s="1"/>
  <c r="Q25" i="175"/>
  <c r="P25" i="175"/>
  <c r="O25" i="175"/>
  <c r="Q24" i="175"/>
  <c r="P24" i="175"/>
  <c r="O24" i="175"/>
  <c r="E23" i="175"/>
  <c r="E22" i="175" s="1"/>
  <c r="D23" i="175"/>
  <c r="D22" i="175" s="1"/>
  <c r="Q21" i="175"/>
  <c r="P21" i="175"/>
  <c r="O21" i="175"/>
  <c r="Q20" i="175"/>
  <c r="P20" i="175"/>
  <c r="O20" i="175"/>
  <c r="Q19" i="175"/>
  <c r="P19" i="175"/>
  <c r="O19" i="175"/>
  <c r="Q18" i="175"/>
  <c r="P18" i="175"/>
  <c r="O18" i="175"/>
  <c r="E17" i="175"/>
  <c r="D17" i="175"/>
  <c r="C17" i="175"/>
  <c r="C15" i="175" s="1"/>
  <c r="Q16" i="175"/>
  <c r="P16" i="175"/>
  <c r="O16" i="175"/>
  <c r="E15" i="175"/>
  <c r="D15" i="175"/>
  <c r="Q54" i="174"/>
  <c r="P54" i="174"/>
  <c r="O54" i="174"/>
  <c r="Q53" i="174"/>
  <c r="P53" i="174"/>
  <c r="O53" i="174"/>
  <c r="Q52" i="174"/>
  <c r="P52" i="174"/>
  <c r="O52" i="174"/>
  <c r="Q51" i="174"/>
  <c r="P51" i="174"/>
  <c r="O51" i="174"/>
  <c r="Q50" i="174"/>
  <c r="P50" i="174"/>
  <c r="O50" i="174"/>
  <c r="E49" i="174"/>
  <c r="D49" i="174"/>
  <c r="C49" i="174"/>
  <c r="Q47" i="174"/>
  <c r="P47" i="174"/>
  <c r="O47" i="174"/>
  <c r="Q45" i="174"/>
  <c r="P45" i="174"/>
  <c r="O45" i="174"/>
  <c r="Q43" i="174"/>
  <c r="P43" i="174"/>
  <c r="O43" i="174"/>
  <c r="Q42" i="174"/>
  <c r="P42" i="174"/>
  <c r="O42" i="174"/>
  <c r="Q41" i="174"/>
  <c r="P41" i="174"/>
  <c r="O41" i="174"/>
  <c r="H40" i="174"/>
  <c r="G40" i="174"/>
  <c r="F40" i="174"/>
  <c r="E40" i="174"/>
  <c r="D40" i="174"/>
  <c r="D39" i="174" s="1"/>
  <c r="C40" i="174"/>
  <c r="Q36" i="174"/>
  <c r="P36" i="174"/>
  <c r="O36" i="174"/>
  <c r="Q35" i="174"/>
  <c r="P35" i="174"/>
  <c r="O35" i="174"/>
  <c r="Q33" i="174"/>
  <c r="P33" i="174"/>
  <c r="O33" i="174"/>
  <c r="Q32" i="174"/>
  <c r="P32" i="174"/>
  <c r="O32" i="174"/>
  <c r="Q31" i="174"/>
  <c r="P31" i="174"/>
  <c r="O31" i="174"/>
  <c r="Q30" i="174"/>
  <c r="P30" i="174"/>
  <c r="O30" i="174"/>
  <c r="Q29" i="174"/>
  <c r="P29" i="174"/>
  <c r="O29" i="174"/>
  <c r="Q28" i="174"/>
  <c r="P28" i="174"/>
  <c r="O28" i="174"/>
  <c r="Q27" i="174"/>
  <c r="P27" i="174"/>
  <c r="P26" i="174" s="1"/>
  <c r="O27" i="174"/>
  <c r="E26" i="174"/>
  <c r="D26" i="174"/>
  <c r="D23" i="174" s="1"/>
  <c r="D22" i="174" s="1"/>
  <c r="C26" i="174"/>
  <c r="C23" i="174" s="1"/>
  <c r="C22" i="174" s="1"/>
  <c r="Q25" i="174"/>
  <c r="P25" i="174"/>
  <c r="O25" i="174"/>
  <c r="Q24" i="174"/>
  <c r="P24" i="174"/>
  <c r="O24" i="174"/>
  <c r="E23" i="174"/>
  <c r="E22" i="174" s="1"/>
  <c r="E14" i="174" s="1"/>
  <c r="Q21" i="174"/>
  <c r="P21" i="174"/>
  <c r="O21" i="174"/>
  <c r="Q20" i="174"/>
  <c r="P20" i="174"/>
  <c r="O20" i="174"/>
  <c r="Q19" i="174"/>
  <c r="P19" i="174"/>
  <c r="O19" i="174"/>
  <c r="Q18" i="174"/>
  <c r="P18" i="174"/>
  <c r="O18" i="174"/>
  <c r="E17" i="174"/>
  <c r="E15" i="174" s="1"/>
  <c r="D17" i="174"/>
  <c r="D15" i="174" s="1"/>
  <c r="C17" i="174"/>
  <c r="C15" i="174" s="1"/>
  <c r="Q16" i="174"/>
  <c r="P16" i="174"/>
  <c r="O16" i="174"/>
  <c r="Q54" i="173"/>
  <c r="P54" i="173"/>
  <c r="O54" i="173"/>
  <c r="Q53" i="173"/>
  <c r="P53" i="173"/>
  <c r="O53" i="173"/>
  <c r="Q52" i="173"/>
  <c r="P52" i="173"/>
  <c r="O52" i="173"/>
  <c r="Q51" i="173"/>
  <c r="P51" i="173"/>
  <c r="O51" i="173"/>
  <c r="Q50" i="173"/>
  <c r="P50" i="173"/>
  <c r="P49" i="173" s="1"/>
  <c r="O50" i="173"/>
  <c r="E49" i="173"/>
  <c r="D49" i="173"/>
  <c r="D39" i="173" s="1"/>
  <c r="C49" i="173"/>
  <c r="Q47" i="173"/>
  <c r="P47" i="173"/>
  <c r="O47" i="173"/>
  <c r="Q45" i="173"/>
  <c r="P45" i="173"/>
  <c r="O45" i="173"/>
  <c r="Q43" i="173"/>
  <c r="P43" i="173"/>
  <c r="O43" i="173"/>
  <c r="Q42" i="173"/>
  <c r="P42" i="173"/>
  <c r="P40" i="173" s="1"/>
  <c r="O42" i="173"/>
  <c r="Q41" i="173"/>
  <c r="P41" i="173"/>
  <c r="O41" i="173"/>
  <c r="H40" i="173"/>
  <c r="G40" i="173"/>
  <c r="F40" i="173"/>
  <c r="E40" i="173"/>
  <c r="D40" i="173"/>
  <c r="C40" i="173"/>
  <c r="C39" i="173"/>
  <c r="Q36" i="173"/>
  <c r="P36" i="173"/>
  <c r="O36" i="173"/>
  <c r="Q35" i="173"/>
  <c r="P35" i="173"/>
  <c r="O35" i="173"/>
  <c r="Q33" i="173"/>
  <c r="P33" i="173"/>
  <c r="O33" i="173"/>
  <c r="Q32" i="173"/>
  <c r="P32" i="173"/>
  <c r="O32" i="173"/>
  <c r="Q31" i="173"/>
  <c r="P31" i="173"/>
  <c r="O31" i="173"/>
  <c r="Q30" i="173"/>
  <c r="P30" i="173"/>
  <c r="O30" i="173"/>
  <c r="Q29" i="173"/>
  <c r="P29" i="173"/>
  <c r="O29" i="173"/>
  <c r="Q28" i="173"/>
  <c r="P28" i="173"/>
  <c r="O28" i="173"/>
  <c r="O26" i="173" s="1"/>
  <c r="Q27" i="173"/>
  <c r="P27" i="173"/>
  <c r="O27" i="173"/>
  <c r="Q26" i="173"/>
  <c r="P26" i="173"/>
  <c r="E26" i="173"/>
  <c r="D26" i="173"/>
  <c r="D23" i="173" s="1"/>
  <c r="D22" i="173" s="1"/>
  <c r="C26" i="173"/>
  <c r="C23" i="173" s="1"/>
  <c r="C22" i="173" s="1"/>
  <c r="Q25" i="173"/>
  <c r="P25" i="173"/>
  <c r="O25" i="173"/>
  <c r="Q24" i="173"/>
  <c r="Q23" i="173" s="1"/>
  <c r="Q22" i="173" s="1"/>
  <c r="P24" i="173"/>
  <c r="O24" i="173"/>
  <c r="P23" i="173"/>
  <c r="P22" i="173" s="1"/>
  <c r="E23" i="173"/>
  <c r="E22" i="173" s="1"/>
  <c r="Q21" i="173"/>
  <c r="P21" i="173"/>
  <c r="O21" i="173"/>
  <c r="Q20" i="173"/>
  <c r="P20" i="173"/>
  <c r="O20" i="173"/>
  <c r="Q19" i="173"/>
  <c r="P19" i="173"/>
  <c r="O19" i="173"/>
  <c r="Q18" i="173"/>
  <c r="P18" i="173"/>
  <c r="O18" i="173"/>
  <c r="E17" i="173"/>
  <c r="E15" i="173" s="1"/>
  <c r="D17" i="173"/>
  <c r="C17" i="173"/>
  <c r="Q16" i="173"/>
  <c r="P16" i="173"/>
  <c r="O16" i="173"/>
  <c r="D15" i="173"/>
  <c r="C15" i="173"/>
  <c r="Q54" i="172"/>
  <c r="P54" i="172"/>
  <c r="O54" i="172"/>
  <c r="Q53" i="172"/>
  <c r="P53" i="172"/>
  <c r="O53" i="172"/>
  <c r="Q52" i="172"/>
  <c r="P52" i="172"/>
  <c r="O52" i="172"/>
  <c r="Q51" i="172"/>
  <c r="P51" i="172"/>
  <c r="O51" i="172"/>
  <c r="Q50" i="172"/>
  <c r="P50" i="172"/>
  <c r="O50" i="172"/>
  <c r="Q49" i="172"/>
  <c r="E49" i="172"/>
  <c r="D49" i="172"/>
  <c r="C49" i="172"/>
  <c r="Q47" i="172"/>
  <c r="P47" i="172"/>
  <c r="O47" i="172"/>
  <c r="Q45" i="172"/>
  <c r="P45" i="172"/>
  <c r="O45" i="172"/>
  <c r="Q43" i="172"/>
  <c r="P43" i="172"/>
  <c r="O43" i="172"/>
  <c r="Q42" i="172"/>
  <c r="P42" i="172"/>
  <c r="O42" i="172"/>
  <c r="Q41" i="172"/>
  <c r="P41" i="172"/>
  <c r="O41" i="172"/>
  <c r="H40" i="172"/>
  <c r="G40" i="172"/>
  <c r="F40" i="172"/>
  <c r="E40" i="172"/>
  <c r="D40" i="172"/>
  <c r="D39" i="172" s="1"/>
  <c r="C40" i="172"/>
  <c r="C39" i="172" s="1"/>
  <c r="Q36" i="172"/>
  <c r="P36" i="172"/>
  <c r="O36" i="172"/>
  <c r="Q35" i="172"/>
  <c r="P35" i="172"/>
  <c r="O35" i="172"/>
  <c r="Q33" i="172"/>
  <c r="P33" i="172"/>
  <c r="O33" i="172"/>
  <c r="Q32" i="172"/>
  <c r="P32" i="172"/>
  <c r="O32" i="172"/>
  <c r="Q31" i="172"/>
  <c r="P31" i="172"/>
  <c r="O31" i="172"/>
  <c r="Q30" i="172"/>
  <c r="P30" i="172"/>
  <c r="O30" i="172"/>
  <c r="Q29" i="172"/>
  <c r="P29" i="172"/>
  <c r="O29" i="172"/>
  <c r="Q28" i="172"/>
  <c r="P28" i="172"/>
  <c r="O28" i="172"/>
  <c r="O26" i="172" s="1"/>
  <c r="Q27" i="172"/>
  <c r="Q26" i="172" s="1"/>
  <c r="P27" i="172"/>
  <c r="O27" i="172"/>
  <c r="P26" i="172"/>
  <c r="E26" i="172"/>
  <c r="D26" i="172"/>
  <c r="C26" i="172"/>
  <c r="C23" i="172" s="1"/>
  <c r="C22" i="172" s="1"/>
  <c r="Q25" i="172"/>
  <c r="P25" i="172"/>
  <c r="O25" i="172"/>
  <c r="Q24" i="172"/>
  <c r="P24" i="172"/>
  <c r="O24" i="172"/>
  <c r="E23" i="172"/>
  <c r="E22" i="172" s="1"/>
  <c r="D23" i="172"/>
  <c r="D22" i="172" s="1"/>
  <c r="Q21" i="172"/>
  <c r="P21" i="172"/>
  <c r="O21" i="172"/>
  <c r="Q20" i="172"/>
  <c r="P20" i="172"/>
  <c r="O20" i="172"/>
  <c r="Q19" i="172"/>
  <c r="P19" i="172"/>
  <c r="O19" i="172"/>
  <c r="Q18" i="172"/>
  <c r="P18" i="172"/>
  <c r="O18" i="172"/>
  <c r="E17" i="172"/>
  <c r="E15" i="172" s="1"/>
  <c r="D17" i="172"/>
  <c r="D15" i="172" s="1"/>
  <c r="C17" i="172"/>
  <c r="C15" i="172" s="1"/>
  <c r="Q16" i="172"/>
  <c r="P16" i="172"/>
  <c r="O16" i="172"/>
  <c r="Q54" i="76"/>
  <c r="P54" i="76"/>
  <c r="O54" i="76"/>
  <c r="Q53" i="76"/>
  <c r="P53" i="76"/>
  <c r="O53" i="76"/>
  <c r="Q52" i="76"/>
  <c r="P52" i="76"/>
  <c r="O52" i="76"/>
  <c r="Q51" i="76"/>
  <c r="P51" i="76"/>
  <c r="O51" i="76"/>
  <c r="Q50" i="76"/>
  <c r="P50" i="76"/>
  <c r="O50" i="76"/>
  <c r="Q47" i="76"/>
  <c r="P47" i="76"/>
  <c r="O47" i="76"/>
  <c r="Q45" i="76"/>
  <c r="P45" i="76"/>
  <c r="O45" i="76"/>
  <c r="Q43" i="76"/>
  <c r="P43" i="76"/>
  <c r="O43" i="76"/>
  <c r="Q42" i="76"/>
  <c r="P42" i="76"/>
  <c r="O42" i="76"/>
  <c r="Q41" i="76"/>
  <c r="P41" i="76"/>
  <c r="O41" i="76"/>
  <c r="Q36" i="76"/>
  <c r="P36" i="76"/>
  <c r="O36" i="76"/>
  <c r="Q35" i="76"/>
  <c r="P35" i="76"/>
  <c r="O35" i="76"/>
  <c r="Q33" i="76"/>
  <c r="P33" i="76"/>
  <c r="O33" i="76"/>
  <c r="Q32" i="76"/>
  <c r="P32" i="76"/>
  <c r="O32" i="76"/>
  <c r="Q31" i="76"/>
  <c r="P31" i="76"/>
  <c r="O31" i="76"/>
  <c r="Q30" i="76"/>
  <c r="P30" i="76"/>
  <c r="O30" i="76"/>
  <c r="Q29" i="76"/>
  <c r="P29" i="76"/>
  <c r="O29" i="76"/>
  <c r="Q28" i="76"/>
  <c r="P28" i="76"/>
  <c r="O28" i="76"/>
  <c r="Q27" i="76"/>
  <c r="Q26" i="76" s="1"/>
  <c r="P27" i="76"/>
  <c r="O27" i="76"/>
  <c r="Q25" i="76"/>
  <c r="P25" i="76"/>
  <c r="O25" i="76"/>
  <c r="Q24" i="76"/>
  <c r="P24" i="76"/>
  <c r="O24" i="76"/>
  <c r="Q21" i="76"/>
  <c r="P21" i="76"/>
  <c r="O21" i="76"/>
  <c r="Q20" i="76"/>
  <c r="P20" i="76"/>
  <c r="O20" i="76"/>
  <c r="Q19" i="76"/>
  <c r="P19" i="76"/>
  <c r="O19" i="76"/>
  <c r="Q18" i="76"/>
  <c r="P18" i="76"/>
  <c r="O18" i="76"/>
  <c r="Q16" i="76"/>
  <c r="P16" i="76"/>
  <c r="O16" i="76"/>
  <c r="H40" i="76"/>
  <c r="G40" i="76"/>
  <c r="F40" i="76"/>
  <c r="E40" i="76"/>
  <c r="D40" i="76"/>
  <c r="D39" i="76" s="1"/>
  <c r="C40" i="76"/>
  <c r="E49" i="76"/>
  <c r="E39" i="76" s="1"/>
  <c r="D49" i="76"/>
  <c r="C49" i="76"/>
  <c r="E26" i="76"/>
  <c r="E23" i="76" s="1"/>
  <c r="E22" i="76" s="1"/>
  <c r="D26" i="76"/>
  <c r="D23" i="76" s="1"/>
  <c r="D22" i="76" s="1"/>
  <c r="C26" i="76"/>
  <c r="C23" i="76" s="1"/>
  <c r="C22" i="76" s="1"/>
  <c r="C14" i="76" s="1"/>
  <c r="E17" i="76"/>
  <c r="E15" i="76" s="1"/>
  <c r="D17" i="76"/>
  <c r="D15" i="76" s="1"/>
  <c r="C17" i="76"/>
  <c r="C15" i="76" s="1"/>
  <c r="G124" i="170"/>
  <c r="G123" i="170"/>
  <c r="C122" i="170"/>
  <c r="C114" i="170" s="1"/>
  <c r="G121" i="170"/>
  <c r="G119" i="170"/>
  <c r="G117" i="170"/>
  <c r="G116" i="170"/>
  <c r="G115" i="170"/>
  <c r="E114" i="170"/>
  <c r="G113" i="170"/>
  <c r="G112" i="170"/>
  <c r="G110" i="170"/>
  <c r="G108" i="170"/>
  <c r="G107" i="170"/>
  <c r="G106" i="170"/>
  <c r="E105" i="170"/>
  <c r="D105" i="170"/>
  <c r="C105" i="170"/>
  <c r="G103" i="170"/>
  <c r="G102" i="170"/>
  <c r="G101" i="170"/>
  <c r="C100" i="170"/>
  <c r="G99" i="170"/>
  <c r="G98" i="170"/>
  <c r="G97" i="170"/>
  <c r="G96" i="170"/>
  <c r="G95" i="170"/>
  <c r="G94" i="170"/>
  <c r="G93" i="170"/>
  <c r="G92" i="170"/>
  <c r="C91" i="170"/>
  <c r="C90" i="170" s="1"/>
  <c r="C84" i="170" s="1"/>
  <c r="G89" i="170"/>
  <c r="G88" i="170"/>
  <c r="G87" i="170"/>
  <c r="G86" i="170"/>
  <c r="G85" i="170"/>
  <c r="G83" i="170"/>
  <c r="G80" i="170"/>
  <c r="G79" i="170"/>
  <c r="G78" i="170"/>
  <c r="C77" i="170"/>
  <c r="G73" i="170"/>
  <c r="G72" i="170"/>
  <c r="G71" i="170"/>
  <c r="C70" i="170"/>
  <c r="G69" i="170"/>
  <c r="G66" i="170"/>
  <c r="G65" i="170"/>
  <c r="G64" i="170"/>
  <c r="G61" i="170"/>
  <c r="G57" i="170"/>
  <c r="G56" i="170"/>
  <c r="G51" i="170"/>
  <c r="G50" i="170"/>
  <c r="G49" i="170"/>
  <c r="G48" i="170"/>
  <c r="G47" i="170"/>
  <c r="C47" i="170"/>
  <c r="C39" i="170" s="1"/>
  <c r="G46" i="170"/>
  <c r="G42" i="170"/>
  <c r="G41" i="170"/>
  <c r="G40" i="170"/>
  <c r="G38" i="170"/>
  <c r="G37" i="170"/>
  <c r="C36" i="170"/>
  <c r="C33" i="170" s="1"/>
  <c r="G35" i="170"/>
  <c r="G34" i="170"/>
  <c r="G31" i="170"/>
  <c r="G27" i="170"/>
  <c r="G26" i="170"/>
  <c r="C25" i="170"/>
  <c r="C24" i="170" s="1"/>
  <c r="G23" i="170"/>
  <c r="G20" i="170"/>
  <c r="G19" i="170"/>
  <c r="G18" i="170"/>
  <c r="G17" i="170" s="1"/>
  <c r="C17" i="170"/>
  <c r="C15" i="170" s="1"/>
  <c r="G16" i="170"/>
  <c r="F55" i="74"/>
  <c r="F50" i="74"/>
  <c r="F49" i="74"/>
  <c r="F48" i="74"/>
  <c r="F47" i="74"/>
  <c r="F45" i="74"/>
  <c r="F40" i="74"/>
  <c r="F39" i="74"/>
  <c r="F38" i="74"/>
  <c r="F37" i="74"/>
  <c r="F36" i="74"/>
  <c r="F35" i="74"/>
  <c r="F30" i="74"/>
  <c r="F31" i="74"/>
  <c r="F22" i="74"/>
  <c r="F15" i="74"/>
  <c r="D42" i="74"/>
  <c r="D34" i="74"/>
  <c r="D33" i="74" s="1"/>
  <c r="D29" i="74"/>
  <c r="D14" i="74"/>
  <c r="D13" i="74" s="1"/>
  <c r="F16" i="74"/>
  <c r="F17" i="74"/>
  <c r="F18" i="74"/>
  <c r="F19" i="74"/>
  <c r="F20" i="74"/>
  <c r="F21" i="74"/>
  <c r="F23" i="74"/>
  <c r="F24" i="74"/>
  <c r="F25" i="74"/>
  <c r="P40" i="76" l="1"/>
  <c r="P17" i="172"/>
  <c r="Q17" i="173"/>
  <c r="P17" i="173"/>
  <c r="O49" i="173"/>
  <c r="Q49" i="175"/>
  <c r="E13" i="77"/>
  <c r="N13" i="77"/>
  <c r="E13" i="181"/>
  <c r="N13" i="181"/>
  <c r="M13" i="182"/>
  <c r="N13" i="184"/>
  <c r="F29" i="74"/>
  <c r="D24" i="78" s="1"/>
  <c r="G122" i="170"/>
  <c r="P15" i="173"/>
  <c r="P14" i="173" s="1"/>
  <c r="E14" i="173"/>
  <c r="Q49" i="173"/>
  <c r="P23" i="174"/>
  <c r="P22" i="174" s="1"/>
  <c r="E39" i="174"/>
  <c r="D39" i="175"/>
  <c r="D33" i="163"/>
  <c r="G13" i="180"/>
  <c r="K13" i="180"/>
  <c r="M13" i="183"/>
  <c r="K13" i="185"/>
  <c r="P49" i="178"/>
  <c r="G25" i="171"/>
  <c r="G24" i="171" s="1"/>
  <c r="G47" i="171"/>
  <c r="F42" i="162"/>
  <c r="D36" i="190" s="1"/>
  <c r="D12" i="163"/>
  <c r="F34" i="164"/>
  <c r="D30" i="192" s="1"/>
  <c r="N13" i="179"/>
  <c r="H13" i="180"/>
  <c r="M13" i="180"/>
  <c r="I13" i="183"/>
  <c r="N13" i="183"/>
  <c r="K13" i="184"/>
  <c r="G100" i="170"/>
  <c r="G36" i="170"/>
  <c r="D14" i="76"/>
  <c r="D14" i="173"/>
  <c r="D13" i="173" s="1"/>
  <c r="E39" i="173"/>
  <c r="D22" i="187" s="1"/>
  <c r="Q49" i="174"/>
  <c r="P17" i="175"/>
  <c r="P17" i="176"/>
  <c r="O26" i="176"/>
  <c r="G17" i="166"/>
  <c r="G36" i="166"/>
  <c r="G100" i="166"/>
  <c r="G25" i="75"/>
  <c r="G24" i="75" s="1"/>
  <c r="F29" i="159"/>
  <c r="D24" i="187" s="1"/>
  <c r="M13" i="77"/>
  <c r="P39" i="173"/>
  <c r="Q17" i="172"/>
  <c r="O40" i="173"/>
  <c r="O39" i="173" s="1"/>
  <c r="P26" i="176"/>
  <c r="O40" i="176"/>
  <c r="O39" i="176" s="1"/>
  <c r="P40" i="176"/>
  <c r="Q49" i="176"/>
  <c r="Q49" i="178"/>
  <c r="D14" i="172"/>
  <c r="D13" i="172" s="1"/>
  <c r="Q15" i="173"/>
  <c r="D14" i="174"/>
  <c r="D13" i="174" s="1"/>
  <c r="C39" i="174"/>
  <c r="D14" i="175"/>
  <c r="O17" i="175"/>
  <c r="E14" i="176"/>
  <c r="E13" i="176" s="1"/>
  <c r="Q26" i="178"/>
  <c r="P40" i="178"/>
  <c r="P39" i="178" s="1"/>
  <c r="E13" i="179"/>
  <c r="I13" i="179"/>
  <c r="C14" i="173"/>
  <c r="C13" i="173" s="1"/>
  <c r="C14" i="175"/>
  <c r="C39" i="175"/>
  <c r="O49" i="175"/>
  <c r="P49" i="175"/>
  <c r="D14" i="176"/>
  <c r="D13" i="176" s="1"/>
  <c r="O23" i="176"/>
  <c r="O22" i="176" s="1"/>
  <c r="P15" i="178"/>
  <c r="Q17" i="178"/>
  <c r="C104" i="166"/>
  <c r="D21" i="187" s="1"/>
  <c r="Q14" i="173"/>
  <c r="G91" i="167"/>
  <c r="G90" i="167" s="1"/>
  <c r="G105" i="166"/>
  <c r="D33" i="164"/>
  <c r="C39" i="76"/>
  <c r="D22" i="78" s="1"/>
  <c r="O17" i="173"/>
  <c r="O15" i="173" s="1"/>
  <c r="O14" i="173" s="1"/>
  <c r="O13" i="173" s="1"/>
  <c r="D48" i="187" s="1"/>
  <c r="O23" i="173"/>
  <c r="O22" i="173" s="1"/>
  <c r="Q26" i="174"/>
  <c r="Q23" i="174" s="1"/>
  <c r="Q22" i="174" s="1"/>
  <c r="O40" i="174"/>
  <c r="P40" i="174"/>
  <c r="Q17" i="175"/>
  <c r="Q15" i="175" s="1"/>
  <c r="P26" i="175"/>
  <c r="O40" i="175"/>
  <c r="P23" i="176"/>
  <c r="P22" i="176" s="1"/>
  <c r="Q26" i="176"/>
  <c r="O26" i="177"/>
  <c r="P23" i="178"/>
  <c r="P22" i="178" s="1"/>
  <c r="Q40" i="178"/>
  <c r="Q39" i="178" s="1"/>
  <c r="C58" i="170"/>
  <c r="G62" i="171"/>
  <c r="C104" i="171"/>
  <c r="D21" i="192" s="1"/>
  <c r="G62" i="169"/>
  <c r="C104" i="169"/>
  <c r="D21" i="190" s="1"/>
  <c r="G25" i="167"/>
  <c r="G24" i="167" s="1"/>
  <c r="G100" i="167"/>
  <c r="G77" i="166"/>
  <c r="C58" i="75"/>
  <c r="D33" i="152"/>
  <c r="D33" i="162"/>
  <c r="G25" i="169"/>
  <c r="G24" i="169" s="1"/>
  <c r="O49" i="76"/>
  <c r="O23" i="172"/>
  <c r="O22" i="172" s="1"/>
  <c r="E39" i="172"/>
  <c r="O40" i="172"/>
  <c r="P40" i="172"/>
  <c r="Q40" i="173"/>
  <c r="Q39" i="173" s="1"/>
  <c r="P17" i="174"/>
  <c r="P15" i="174" s="1"/>
  <c r="P14" i="174" s="1"/>
  <c r="O26" i="174"/>
  <c r="O23" i="174" s="1"/>
  <c r="O22" i="174" s="1"/>
  <c r="Q26" i="175"/>
  <c r="Q23" i="175" s="1"/>
  <c r="Q22" i="175" s="1"/>
  <c r="Q17" i="176"/>
  <c r="C39" i="176"/>
  <c r="P17" i="177"/>
  <c r="P15" i="177" s="1"/>
  <c r="P26" i="177"/>
  <c r="P23" i="177" s="1"/>
  <c r="P22" i="177" s="1"/>
  <c r="E39" i="177"/>
  <c r="O40" i="177"/>
  <c r="Q23" i="178"/>
  <c r="Q22" i="178" s="1"/>
  <c r="O26" i="178"/>
  <c r="D39" i="178"/>
  <c r="D13" i="178" s="1"/>
  <c r="O49" i="178"/>
  <c r="G17" i="171"/>
  <c r="G100" i="171"/>
  <c r="G36" i="169"/>
  <c r="G100" i="169"/>
  <c r="G105" i="169"/>
  <c r="G122" i="169"/>
  <c r="G122" i="168"/>
  <c r="G47" i="167"/>
  <c r="G39" i="167" s="1"/>
  <c r="C104" i="167"/>
  <c r="D21" i="188" s="1"/>
  <c r="G39" i="166"/>
  <c r="C58" i="166"/>
  <c r="G25" i="165"/>
  <c r="G24" i="165" s="1"/>
  <c r="G70" i="165"/>
  <c r="G77" i="165"/>
  <c r="G91" i="165"/>
  <c r="G90" i="165" s="1"/>
  <c r="G47" i="75"/>
  <c r="G62" i="75"/>
  <c r="C104" i="75"/>
  <c r="D21" i="78" s="1"/>
  <c r="D12" i="152"/>
  <c r="D12" i="162"/>
  <c r="D13" i="179"/>
  <c r="D13" i="183"/>
  <c r="D13" i="184"/>
  <c r="D13" i="185"/>
  <c r="E14" i="76"/>
  <c r="P23" i="175"/>
  <c r="P22" i="175" s="1"/>
  <c r="D22" i="189"/>
  <c r="D14" i="177"/>
  <c r="D13" i="177" s="1"/>
  <c r="O23" i="177"/>
  <c r="O22" i="177" s="1"/>
  <c r="F14" i="74"/>
  <c r="D18" i="78" s="1"/>
  <c r="D23" i="78" s="1"/>
  <c r="F34" i="74"/>
  <c r="D30" i="78" s="1"/>
  <c r="G25" i="170"/>
  <c r="G24" i="170" s="1"/>
  <c r="G77" i="170"/>
  <c r="D22" i="186"/>
  <c r="O49" i="172"/>
  <c r="P49" i="172"/>
  <c r="Q17" i="174"/>
  <c r="Q15" i="174" s="1"/>
  <c r="O17" i="174"/>
  <c r="O15" i="174" s="1"/>
  <c r="P15" i="175"/>
  <c r="P14" i="175" s="1"/>
  <c r="P40" i="175"/>
  <c r="Q40" i="175"/>
  <c r="Q39" i="175" s="1"/>
  <c r="Q17" i="177"/>
  <c r="Q15" i="177" s="1"/>
  <c r="O17" i="177"/>
  <c r="O15" i="177" s="1"/>
  <c r="E14" i="178"/>
  <c r="E13" i="178" s="1"/>
  <c r="C13" i="178"/>
  <c r="O17" i="178"/>
  <c r="G91" i="171"/>
  <c r="G90" i="171" s="1"/>
  <c r="G47" i="169"/>
  <c r="G39" i="169" s="1"/>
  <c r="G77" i="169"/>
  <c r="G114" i="169"/>
  <c r="G36" i="168"/>
  <c r="G62" i="168"/>
  <c r="G60" i="168" s="1"/>
  <c r="G59" i="168" s="1"/>
  <c r="G58" i="168" s="1"/>
  <c r="C58" i="168"/>
  <c r="G36" i="167"/>
  <c r="C14" i="166"/>
  <c r="C13" i="166" s="1"/>
  <c r="G91" i="166"/>
  <c r="G90" i="166" s="1"/>
  <c r="G84" i="166" s="1"/>
  <c r="G114" i="166"/>
  <c r="G36" i="165"/>
  <c r="G62" i="165"/>
  <c r="C58" i="165"/>
  <c r="C14" i="165" s="1"/>
  <c r="F13" i="152"/>
  <c r="D18" i="186"/>
  <c r="F13" i="162"/>
  <c r="D18" i="190"/>
  <c r="G13" i="77"/>
  <c r="K13" i="77"/>
  <c r="F13" i="182"/>
  <c r="J13" i="182"/>
  <c r="F13" i="183"/>
  <c r="J13" i="183"/>
  <c r="F13" i="184"/>
  <c r="J13" i="184"/>
  <c r="F13" i="185"/>
  <c r="J13" i="185"/>
  <c r="E14" i="172"/>
  <c r="E13" i="172" s="1"/>
  <c r="Q15" i="172"/>
  <c r="O17" i="172"/>
  <c r="O15" i="172" s="1"/>
  <c r="O49" i="174"/>
  <c r="P49" i="174"/>
  <c r="Q15" i="176"/>
  <c r="O17" i="176"/>
  <c r="O15" i="176" s="1"/>
  <c r="O14" i="176" s="1"/>
  <c r="O13" i="176" s="1"/>
  <c r="D48" i="190" s="1"/>
  <c r="D22" i="190"/>
  <c r="P49" i="176"/>
  <c r="Q26" i="177"/>
  <c r="Q23" i="177" s="1"/>
  <c r="Q22" i="177" s="1"/>
  <c r="Q14" i="177" s="1"/>
  <c r="Q13" i="177" s="1"/>
  <c r="D46" i="191" s="1"/>
  <c r="P40" i="177"/>
  <c r="Q40" i="177"/>
  <c r="Q39" i="177" s="1"/>
  <c r="G114" i="171"/>
  <c r="G25" i="168"/>
  <c r="G24" i="168" s="1"/>
  <c r="G33" i="168"/>
  <c r="G70" i="168"/>
  <c r="G77" i="168"/>
  <c r="G91" i="168"/>
  <c r="G90" i="168" s="1"/>
  <c r="G105" i="168"/>
  <c r="G114" i="168"/>
  <c r="C104" i="168"/>
  <c r="D21" i="189" s="1"/>
  <c r="D23" i="189" s="1"/>
  <c r="G62" i="167"/>
  <c r="G33" i="165"/>
  <c r="G105" i="165"/>
  <c r="G39" i="75"/>
  <c r="G91" i="75"/>
  <c r="G90" i="75" s="1"/>
  <c r="G84" i="75" s="1"/>
  <c r="F34" i="152"/>
  <c r="D30" i="186" s="1"/>
  <c r="F14" i="159"/>
  <c r="F42" i="159"/>
  <c r="D36" i="187" s="1"/>
  <c r="D33" i="161"/>
  <c r="D12" i="161" s="1"/>
  <c r="F34" i="162"/>
  <c r="D30" i="190" s="1"/>
  <c r="F14" i="163"/>
  <c r="F29" i="163"/>
  <c r="D24" i="191" s="1"/>
  <c r="F42" i="163"/>
  <c r="D36" i="191" s="1"/>
  <c r="D12" i="164"/>
  <c r="D26" i="187"/>
  <c r="D26" i="78"/>
  <c r="D26" i="192"/>
  <c r="D26" i="191"/>
  <c r="D26" i="189"/>
  <c r="D26" i="186"/>
  <c r="D27" i="186" s="1"/>
  <c r="D26" i="188"/>
  <c r="D26" i="190"/>
  <c r="D27" i="190" s="1"/>
  <c r="D13" i="77"/>
  <c r="D32" i="190"/>
  <c r="D33" i="190" s="1"/>
  <c r="D32" i="188"/>
  <c r="D32" i="186"/>
  <c r="D33" i="186" s="1"/>
  <c r="D32" i="187"/>
  <c r="D32" i="192"/>
  <c r="D32" i="191"/>
  <c r="D32" i="189"/>
  <c r="D33" i="189" s="1"/>
  <c r="D32" i="78"/>
  <c r="D38" i="192"/>
  <c r="D38" i="190"/>
  <c r="D39" i="190" s="1"/>
  <c r="D38" i="188"/>
  <c r="D38" i="78"/>
  <c r="D38" i="191"/>
  <c r="D38" i="187"/>
  <c r="D38" i="189"/>
  <c r="D38" i="186"/>
  <c r="D39" i="186" s="1"/>
  <c r="G13" i="182"/>
  <c r="K13" i="182"/>
  <c r="D27" i="78"/>
  <c r="C104" i="170"/>
  <c r="D21" i="191" s="1"/>
  <c r="Q49" i="76"/>
  <c r="P15" i="172"/>
  <c r="Q40" i="172"/>
  <c r="Q39" i="172" s="1"/>
  <c r="C13" i="175"/>
  <c r="O15" i="175"/>
  <c r="O14" i="175" s="1"/>
  <c r="P15" i="176"/>
  <c r="Q15" i="178"/>
  <c r="G105" i="171"/>
  <c r="C14" i="168"/>
  <c r="C13" i="168" s="1"/>
  <c r="C14" i="167"/>
  <c r="C13" i="167" s="1"/>
  <c r="G114" i="167"/>
  <c r="G114" i="75"/>
  <c r="G104" i="75" s="1"/>
  <c r="F34" i="159"/>
  <c r="D30" i="187" s="1"/>
  <c r="D33" i="187" s="1"/>
  <c r="F14" i="160"/>
  <c r="F29" i="160"/>
  <c r="D24" i="188" s="1"/>
  <c r="F42" i="160"/>
  <c r="D36" i="188" s="1"/>
  <c r="D39" i="188" s="1"/>
  <c r="F34" i="163"/>
  <c r="D30" i="191" s="1"/>
  <c r="F13" i="77"/>
  <c r="J13" i="77"/>
  <c r="F13" i="179"/>
  <c r="J13" i="179"/>
  <c r="F13" i="181"/>
  <c r="J13" i="181"/>
  <c r="G91" i="170"/>
  <c r="G90" i="170" s="1"/>
  <c r="G84" i="170" s="1"/>
  <c r="P49" i="76"/>
  <c r="P39" i="76" s="1"/>
  <c r="P23" i="172"/>
  <c r="P22" i="172" s="1"/>
  <c r="E13" i="174"/>
  <c r="D22" i="188"/>
  <c r="Q40" i="174"/>
  <c r="Q39" i="174" s="1"/>
  <c r="E14" i="175"/>
  <c r="E13" i="175" s="1"/>
  <c r="Q40" i="176"/>
  <c r="Q39" i="176" s="1"/>
  <c r="E14" i="177"/>
  <c r="E13" i="177" s="1"/>
  <c r="D22" i="191"/>
  <c r="O49" i="177"/>
  <c r="P49" i="177"/>
  <c r="G84" i="171"/>
  <c r="G91" i="169"/>
  <c r="G90" i="169" s="1"/>
  <c r="G84" i="169" s="1"/>
  <c r="G17" i="168"/>
  <c r="G15" i="168" s="1"/>
  <c r="G47" i="168"/>
  <c r="G77" i="167"/>
  <c r="G70" i="167" s="1"/>
  <c r="G105" i="167"/>
  <c r="G104" i="167" s="1"/>
  <c r="G25" i="166"/>
  <c r="G24" i="166" s="1"/>
  <c r="G62" i="166"/>
  <c r="G17" i="165"/>
  <c r="G15" i="165" s="1"/>
  <c r="G47" i="165"/>
  <c r="G39" i="165" s="1"/>
  <c r="C104" i="165"/>
  <c r="D21" i="186" s="1"/>
  <c r="G122" i="165"/>
  <c r="G114" i="165" s="1"/>
  <c r="G17" i="75"/>
  <c r="G15" i="75" s="1"/>
  <c r="G36" i="75"/>
  <c r="G33" i="75" s="1"/>
  <c r="G77" i="75"/>
  <c r="G70" i="75" s="1"/>
  <c r="F34" i="160"/>
  <c r="D30" i="188" s="1"/>
  <c r="F29" i="161"/>
  <c r="D24" i="189" s="1"/>
  <c r="D27" i="189" s="1"/>
  <c r="F42" i="161"/>
  <c r="D36" i="189" s="1"/>
  <c r="D39" i="189" s="1"/>
  <c r="F14" i="164"/>
  <c r="F29" i="164"/>
  <c r="D24" i="192" s="1"/>
  <c r="F42" i="164"/>
  <c r="D36" i="192" s="1"/>
  <c r="G13" i="181"/>
  <c r="K13" i="181"/>
  <c r="C13" i="77"/>
  <c r="H13" i="77"/>
  <c r="F33" i="163"/>
  <c r="F33" i="162"/>
  <c r="F12" i="162" s="1"/>
  <c r="D12" i="160"/>
  <c r="D12" i="159"/>
  <c r="F33" i="152"/>
  <c r="F12" i="152" s="1"/>
  <c r="F13" i="74"/>
  <c r="C14" i="75"/>
  <c r="C13" i="75" s="1"/>
  <c r="G84" i="165"/>
  <c r="G60" i="165"/>
  <c r="G59" i="165" s="1"/>
  <c r="G58" i="165" s="1"/>
  <c r="G104" i="166"/>
  <c r="G70" i="166"/>
  <c r="G60" i="166" s="1"/>
  <c r="G59" i="166" s="1"/>
  <c r="G58" i="166" s="1"/>
  <c r="G15" i="166"/>
  <c r="G33" i="166"/>
  <c r="G15" i="167"/>
  <c r="G33" i="167"/>
  <c r="G84" i="167"/>
  <c r="G39" i="168"/>
  <c r="G84" i="168"/>
  <c r="G70" i="169"/>
  <c r="G104" i="169"/>
  <c r="G15" i="169"/>
  <c r="G33" i="169"/>
  <c r="G60" i="169"/>
  <c r="G59" i="169" s="1"/>
  <c r="G58" i="169" s="1"/>
  <c r="C14" i="169"/>
  <c r="C13" i="169" s="1"/>
  <c r="G70" i="171"/>
  <c r="G60" i="171" s="1"/>
  <c r="G59" i="171" s="1"/>
  <c r="G58" i="171" s="1"/>
  <c r="G104" i="171"/>
  <c r="G15" i="171"/>
  <c r="G33" i="171"/>
  <c r="G39" i="171"/>
  <c r="C14" i="171"/>
  <c r="C13" i="171" s="1"/>
  <c r="G114" i="170"/>
  <c r="G105" i="170"/>
  <c r="G70" i="170"/>
  <c r="G62" i="170"/>
  <c r="C14" i="170"/>
  <c r="C13" i="170" s="1"/>
  <c r="G39" i="170"/>
  <c r="G33" i="170"/>
  <c r="G15" i="170"/>
  <c r="O15" i="178"/>
  <c r="O23" i="178"/>
  <c r="O22" i="178" s="1"/>
  <c r="O39" i="178"/>
  <c r="P14" i="178"/>
  <c r="P13" i="178" s="1"/>
  <c r="D47" i="192" s="1"/>
  <c r="Q14" i="178"/>
  <c r="Q13" i="178" s="1"/>
  <c r="D46" i="192" s="1"/>
  <c r="P14" i="177"/>
  <c r="O39" i="177"/>
  <c r="P39" i="177"/>
  <c r="C13" i="177"/>
  <c r="P14" i="176"/>
  <c r="C14" i="176"/>
  <c r="C13" i="176" s="1"/>
  <c r="P39" i="176"/>
  <c r="Q23" i="176"/>
  <c r="Q22" i="176" s="1"/>
  <c r="O39" i="175"/>
  <c r="P39" i="175"/>
  <c r="P13" i="175" s="1"/>
  <c r="D47" i="189" s="1"/>
  <c r="D13" i="175"/>
  <c r="C14" i="174"/>
  <c r="C13" i="174" s="1"/>
  <c r="O39" i="174"/>
  <c r="P39" i="174"/>
  <c r="P13" i="174" s="1"/>
  <c r="D47" i="188" s="1"/>
  <c r="O14" i="172"/>
  <c r="O39" i="172"/>
  <c r="P39" i="172"/>
  <c r="C14" i="172"/>
  <c r="C13" i="172" s="1"/>
  <c r="Q23" i="172"/>
  <c r="Q22" i="172" s="1"/>
  <c r="Q14" i="172" s="1"/>
  <c r="Q13" i="172" s="1"/>
  <c r="D46" i="186" s="1"/>
  <c r="P26" i="76"/>
  <c r="P17" i="76"/>
  <c r="P15" i="76" s="1"/>
  <c r="Q17" i="76"/>
  <c r="Q15" i="76" s="1"/>
  <c r="O26" i="76"/>
  <c r="O23" i="76" s="1"/>
  <c r="O22" i="76" s="1"/>
  <c r="P23" i="76"/>
  <c r="P22" i="76" s="1"/>
  <c r="Q40" i="76"/>
  <c r="Q39" i="76" s="1"/>
  <c r="O17" i="76"/>
  <c r="O15" i="76" s="1"/>
  <c r="O40" i="76"/>
  <c r="O39" i="76" s="1"/>
  <c r="Q23" i="76"/>
  <c r="Q22" i="76" s="1"/>
  <c r="Q14" i="76" s="1"/>
  <c r="C13" i="76"/>
  <c r="E13" i="76"/>
  <c r="D13" i="76"/>
  <c r="F42" i="74"/>
  <c r="D12" i="74"/>
  <c r="Q14" i="176" l="1"/>
  <c r="Q13" i="176" s="1"/>
  <c r="D46" i="190" s="1"/>
  <c r="G60" i="167"/>
  <c r="G59" i="167" s="1"/>
  <c r="G58" i="167" s="1"/>
  <c r="D33" i="192"/>
  <c r="F33" i="161"/>
  <c r="D27" i="192"/>
  <c r="D27" i="188"/>
  <c r="D27" i="187"/>
  <c r="Q14" i="174"/>
  <c r="Q13" i="174" s="1"/>
  <c r="D46" i="188" s="1"/>
  <c r="P13" i="173"/>
  <c r="D47" i="187" s="1"/>
  <c r="F33" i="159"/>
  <c r="G60" i="75"/>
  <c r="G59" i="75" s="1"/>
  <c r="G58" i="75" s="1"/>
  <c r="G104" i="168"/>
  <c r="E13" i="173"/>
  <c r="O13" i="175"/>
  <c r="D48" i="189" s="1"/>
  <c r="G60" i="170"/>
  <c r="G59" i="170" s="1"/>
  <c r="G58" i="170" s="1"/>
  <c r="G14" i="170" s="1"/>
  <c r="O14" i="177"/>
  <c r="O13" i="177" s="1"/>
  <c r="D48" i="191" s="1"/>
  <c r="Q14" i="175"/>
  <c r="Q13" i="173"/>
  <c r="D46" i="187" s="1"/>
  <c r="F13" i="161"/>
  <c r="F12" i="161" s="1"/>
  <c r="F33" i="164"/>
  <c r="O14" i="174"/>
  <c r="O13" i="174" s="1"/>
  <c r="D48" i="188" s="1"/>
  <c r="D22" i="192"/>
  <c r="F33" i="160"/>
  <c r="D39" i="192"/>
  <c r="Q13" i="175"/>
  <c r="D46" i="189" s="1"/>
  <c r="D28" i="189"/>
  <c r="D29" i="189" s="1"/>
  <c r="D42" i="189"/>
  <c r="D43" i="189" s="1"/>
  <c r="D14" i="189" s="1"/>
  <c r="F13" i="163"/>
  <c r="D18" i="191"/>
  <c r="D23" i="191" s="1"/>
  <c r="D28" i="78"/>
  <c r="P13" i="177"/>
  <c r="D47" i="191" s="1"/>
  <c r="F12" i="163"/>
  <c r="F13" i="164"/>
  <c r="D18" i="192"/>
  <c r="D23" i="192" s="1"/>
  <c r="F13" i="159"/>
  <c r="F12" i="159" s="1"/>
  <c r="D18" i="187"/>
  <c r="D23" i="187" s="1"/>
  <c r="D23" i="190"/>
  <c r="Q13" i="76"/>
  <c r="D46" i="78" s="1"/>
  <c r="F33" i="74"/>
  <c r="F12" i="74" s="1"/>
  <c r="D36" i="78"/>
  <c r="D39" i="78" s="1"/>
  <c r="P14" i="76"/>
  <c r="G104" i="170"/>
  <c r="F12" i="164"/>
  <c r="F13" i="160"/>
  <c r="D18" i="188"/>
  <c r="D23" i="188" s="1"/>
  <c r="C13" i="165"/>
  <c r="P14" i="172"/>
  <c r="P13" i="172" s="1"/>
  <c r="D47" i="186" s="1"/>
  <c r="D33" i="191"/>
  <c r="D33" i="188"/>
  <c r="D39" i="191"/>
  <c r="G104" i="165"/>
  <c r="D23" i="186"/>
  <c r="G14" i="168"/>
  <c r="G13" i="168" s="1"/>
  <c r="D45" i="189" s="1"/>
  <c r="D49" i="189" s="1"/>
  <c r="G14" i="165"/>
  <c r="D27" i="191"/>
  <c r="D39" i="187"/>
  <c r="D33" i="78"/>
  <c r="D42" i="78" s="1"/>
  <c r="D43" i="78" s="1"/>
  <c r="D14" i="78" s="1"/>
  <c r="G14" i="75"/>
  <c r="G13" i="75" s="1"/>
  <c r="D45" i="78" s="1"/>
  <c r="G14" i="166"/>
  <c r="G13" i="166" s="1"/>
  <c r="D45" i="187" s="1"/>
  <c r="G14" i="167"/>
  <c r="G13" i="167" s="1"/>
  <c r="D45" i="188" s="1"/>
  <c r="D49" i="188" s="1"/>
  <c r="G14" i="169"/>
  <c r="G13" i="169" s="1"/>
  <c r="D45" i="190" s="1"/>
  <c r="G14" i="171"/>
  <c r="G13" i="171" s="1"/>
  <c r="D45" i="192" s="1"/>
  <c r="O14" i="178"/>
  <c r="O13" i="178" s="1"/>
  <c r="D48" i="192" s="1"/>
  <c r="P13" i="176"/>
  <c r="D47" i="190" s="1"/>
  <c r="O13" i="172"/>
  <c r="D48" i="186" s="1"/>
  <c r="O14" i="76"/>
  <c r="O13" i="76" s="1"/>
  <c r="D48" i="78" s="1"/>
  <c r="P13" i="76"/>
  <c r="D47" i="78" s="1"/>
  <c r="G13" i="170" l="1"/>
  <c r="D45" i="191" s="1"/>
  <c r="G13" i="165"/>
  <c r="D45" i="186" s="1"/>
  <c r="D50" i="186" s="1"/>
  <c r="F12" i="160"/>
  <c r="D50" i="191"/>
  <c r="D51" i="191"/>
  <c r="D51" i="187"/>
  <c r="D50" i="187"/>
  <c r="D49" i="187"/>
  <c r="D42" i="186"/>
  <c r="D43" i="186" s="1"/>
  <c r="D14" i="186" s="1"/>
  <c r="D28" i="186"/>
  <c r="D29" i="186" s="1"/>
  <c r="D42" i="190"/>
  <c r="D43" i="190" s="1"/>
  <c r="D14" i="190" s="1"/>
  <c r="D28" i="190"/>
  <c r="D29" i="190" s="1"/>
  <c r="D42" i="192"/>
  <c r="D43" i="192" s="1"/>
  <c r="D14" i="192" s="1"/>
  <c r="D28" i="192"/>
  <c r="D29" i="192" s="1"/>
  <c r="D49" i="191"/>
  <c r="D34" i="78"/>
  <c r="D35" i="78" s="1"/>
  <c r="D50" i="192"/>
  <c r="D51" i="192"/>
  <c r="D50" i="78"/>
  <c r="D51" i="78"/>
  <c r="D28" i="187"/>
  <c r="D29" i="187" s="1"/>
  <c r="D42" i="187"/>
  <c r="D43" i="187" s="1"/>
  <c r="D14" i="187" s="1"/>
  <c r="D34" i="189"/>
  <c r="D35" i="189" s="1"/>
  <c r="D50" i="190"/>
  <c r="D51" i="190"/>
  <c r="D49" i="186"/>
  <c r="D51" i="186"/>
  <c r="D42" i="191"/>
  <c r="D43" i="191" s="1"/>
  <c r="D14" i="191" s="1"/>
  <c r="D28" i="191"/>
  <c r="D29" i="191" s="1"/>
  <c r="D50" i="188"/>
  <c r="D51" i="188"/>
  <c r="D52" i="188" s="1"/>
  <c r="D15" i="188" s="1"/>
  <c r="D16" i="188" s="1"/>
  <c r="D50" i="189"/>
  <c r="D51" i="189"/>
  <c r="D52" i="189" s="1"/>
  <c r="D15" i="189" s="1"/>
  <c r="D16" i="189" s="1"/>
  <c r="D42" i="188"/>
  <c r="D43" i="188" s="1"/>
  <c r="D14" i="188" s="1"/>
  <c r="D28" i="188"/>
  <c r="D29" i="188" s="1"/>
  <c r="D49" i="192"/>
  <c r="D49" i="78"/>
  <c r="D29" i="78"/>
  <c r="D49" i="190"/>
  <c r="E15" i="73"/>
  <c r="V15" i="73" s="1"/>
  <c r="AH15" i="73" s="1"/>
  <c r="D15" i="72"/>
  <c r="U15" i="72" s="1"/>
  <c r="AG15" i="72" s="1"/>
  <c r="H13" i="65"/>
  <c r="I13" i="65" s="1"/>
  <c r="G13" i="65"/>
  <c r="D13" i="65"/>
  <c r="C13" i="65"/>
  <c r="F13" i="65"/>
  <c r="E13" i="65"/>
  <c r="D15" i="54"/>
  <c r="I13" i="54"/>
  <c r="J13" i="54" s="1"/>
  <c r="E27" i="64"/>
  <c r="D23" i="64"/>
  <c r="C23" i="64"/>
  <c r="E16" i="64"/>
  <c r="D15" i="64"/>
  <c r="D13" i="64" s="1"/>
  <c r="C15" i="64"/>
  <c r="C13" i="64"/>
  <c r="F62" i="64"/>
  <c r="E62" i="64"/>
  <c r="F61" i="64"/>
  <c r="E61" i="64"/>
  <c r="F60" i="64"/>
  <c r="E60" i="64"/>
  <c r="F59" i="64"/>
  <c r="E59" i="64"/>
  <c r="F58" i="64"/>
  <c r="E58" i="64"/>
  <c r="F57" i="64"/>
  <c r="E57" i="64"/>
  <c r="F56" i="64"/>
  <c r="E56" i="64"/>
  <c r="F55" i="64"/>
  <c r="E55" i="64"/>
  <c r="F54" i="64"/>
  <c r="E54" i="64"/>
  <c r="F53" i="64"/>
  <c r="E53" i="64"/>
  <c r="F52" i="64"/>
  <c r="E52" i="64"/>
  <c r="F51" i="64"/>
  <c r="E51" i="64"/>
  <c r="F50" i="64"/>
  <c r="E50" i="64"/>
  <c r="F49" i="64"/>
  <c r="E49" i="64"/>
  <c r="F48" i="64"/>
  <c r="E48" i="64"/>
  <c r="F47" i="64"/>
  <c r="E47" i="64"/>
  <c r="F46" i="64"/>
  <c r="E46" i="64"/>
  <c r="F45" i="64"/>
  <c r="E45" i="64"/>
  <c r="F44" i="64"/>
  <c r="E44" i="64"/>
  <c r="F43" i="64"/>
  <c r="E43" i="64"/>
  <c r="F42" i="64"/>
  <c r="E42" i="64"/>
  <c r="F41" i="64"/>
  <c r="E41" i="64"/>
  <c r="F40" i="64"/>
  <c r="E40" i="64"/>
  <c r="F39" i="64"/>
  <c r="E39" i="64"/>
  <c r="F38" i="64"/>
  <c r="E38" i="64"/>
  <c r="F37" i="64"/>
  <c r="E37" i="64"/>
  <c r="F36" i="64"/>
  <c r="E36" i="64"/>
  <c r="F35" i="64"/>
  <c r="E35" i="64"/>
  <c r="F34" i="64"/>
  <c r="E34" i="64"/>
  <c r="F33" i="64"/>
  <c r="E33" i="64"/>
  <c r="F32" i="64"/>
  <c r="E32" i="64"/>
  <c r="F31" i="64"/>
  <c r="E31" i="64"/>
  <c r="F30" i="64"/>
  <c r="E30" i="64"/>
  <c r="F29" i="64"/>
  <c r="E29" i="64"/>
  <c r="F28" i="64"/>
  <c r="E28" i="64"/>
  <c r="F27" i="64"/>
  <c r="F16" i="64"/>
  <c r="F19" i="136"/>
  <c r="E19" i="136"/>
  <c r="F18" i="136"/>
  <c r="E18" i="136"/>
  <c r="F17" i="136"/>
  <c r="E17" i="136"/>
  <c r="D14" i="136"/>
  <c r="C14" i="136"/>
  <c r="F19" i="135"/>
  <c r="E19" i="135"/>
  <c r="G19" i="135" s="1"/>
  <c r="H19" i="135" s="1"/>
  <c r="F18" i="135"/>
  <c r="E18" i="135"/>
  <c r="F17" i="135"/>
  <c r="E17" i="135"/>
  <c r="E14" i="135"/>
  <c r="D14" i="135"/>
  <c r="F14" i="135" s="1"/>
  <c r="C14" i="135"/>
  <c r="F19" i="134"/>
  <c r="E19" i="134"/>
  <c r="F18" i="134"/>
  <c r="E18" i="134"/>
  <c r="F17" i="134"/>
  <c r="E17" i="134"/>
  <c r="D14" i="134"/>
  <c r="C14" i="134"/>
  <c r="F19" i="133"/>
  <c r="E19" i="133"/>
  <c r="G19" i="133" s="1"/>
  <c r="H19" i="133" s="1"/>
  <c r="F18" i="133"/>
  <c r="E18" i="133"/>
  <c r="F17" i="133"/>
  <c r="E17" i="133"/>
  <c r="D14" i="133"/>
  <c r="C14" i="133"/>
  <c r="E14" i="133" s="1"/>
  <c r="F19" i="132"/>
  <c r="E19" i="132"/>
  <c r="F18" i="132"/>
  <c r="E18" i="132"/>
  <c r="F17" i="132"/>
  <c r="E17" i="132"/>
  <c r="D14" i="132"/>
  <c r="C14" i="132"/>
  <c r="E14" i="132" s="1"/>
  <c r="F19" i="131"/>
  <c r="E19" i="131"/>
  <c r="F18" i="131"/>
  <c r="E18" i="131"/>
  <c r="F17" i="131"/>
  <c r="E17" i="131"/>
  <c r="D14" i="131"/>
  <c r="C14" i="131"/>
  <c r="F19" i="130"/>
  <c r="E19" i="130"/>
  <c r="G19" i="130" s="1"/>
  <c r="H19" i="130" s="1"/>
  <c r="F18" i="130"/>
  <c r="E18" i="130"/>
  <c r="F17" i="130"/>
  <c r="E17" i="130"/>
  <c r="D14" i="130"/>
  <c r="F14" i="130" s="1"/>
  <c r="C14" i="130"/>
  <c r="F19" i="129"/>
  <c r="E19" i="129"/>
  <c r="F18" i="129"/>
  <c r="E18" i="129"/>
  <c r="F17" i="129"/>
  <c r="E17" i="129"/>
  <c r="D14" i="129"/>
  <c r="C14" i="129"/>
  <c r="F19" i="128"/>
  <c r="E19" i="128"/>
  <c r="F18" i="128"/>
  <c r="E18" i="128"/>
  <c r="F17" i="128"/>
  <c r="E17" i="128"/>
  <c r="D14" i="128"/>
  <c r="F14" i="128" s="1"/>
  <c r="C14" i="128"/>
  <c r="F19" i="127"/>
  <c r="E19" i="127"/>
  <c r="F18" i="127"/>
  <c r="E18" i="127"/>
  <c r="F17" i="127"/>
  <c r="E17" i="127"/>
  <c r="D14" i="127"/>
  <c r="C14" i="127"/>
  <c r="F19" i="126"/>
  <c r="E19" i="126"/>
  <c r="F18" i="126"/>
  <c r="E18" i="126"/>
  <c r="F17" i="126"/>
  <c r="E17" i="126"/>
  <c r="D14" i="126"/>
  <c r="F14" i="126" s="1"/>
  <c r="C14" i="126"/>
  <c r="F19" i="125"/>
  <c r="E19" i="125"/>
  <c r="F18" i="125"/>
  <c r="E18" i="125"/>
  <c r="F17" i="125"/>
  <c r="E17" i="125"/>
  <c r="D14" i="125"/>
  <c r="F14" i="125" s="1"/>
  <c r="C14" i="125"/>
  <c r="F19" i="124"/>
  <c r="E19" i="124"/>
  <c r="F18" i="124"/>
  <c r="E18" i="124"/>
  <c r="F17" i="124"/>
  <c r="E17" i="124"/>
  <c r="D14" i="124"/>
  <c r="C14" i="124"/>
  <c r="E14" i="124" s="1"/>
  <c r="F19" i="123"/>
  <c r="E19" i="123"/>
  <c r="F18" i="123"/>
  <c r="E18" i="123"/>
  <c r="F17" i="123"/>
  <c r="E17" i="123"/>
  <c r="D14" i="123"/>
  <c r="C14" i="123"/>
  <c r="E14" i="123" s="1"/>
  <c r="F19" i="122"/>
  <c r="E19" i="122"/>
  <c r="F18" i="122"/>
  <c r="E18" i="122"/>
  <c r="F17" i="122"/>
  <c r="E17" i="122"/>
  <c r="D14" i="122"/>
  <c r="C14" i="122"/>
  <c r="E14" i="122" s="1"/>
  <c r="F19" i="121"/>
  <c r="E19" i="121"/>
  <c r="F18" i="121"/>
  <c r="E18" i="121"/>
  <c r="F17" i="121"/>
  <c r="E17" i="121"/>
  <c r="D14" i="121"/>
  <c r="C14" i="121"/>
  <c r="F19" i="120"/>
  <c r="E19" i="120"/>
  <c r="G19" i="120" s="1"/>
  <c r="H19" i="120" s="1"/>
  <c r="F18" i="120"/>
  <c r="E18" i="120"/>
  <c r="F17" i="120"/>
  <c r="E17" i="120"/>
  <c r="D14" i="120"/>
  <c r="C14" i="120"/>
  <c r="F19" i="119"/>
  <c r="E19" i="119"/>
  <c r="F18" i="119"/>
  <c r="E18" i="119"/>
  <c r="F17" i="119"/>
  <c r="E17" i="119"/>
  <c r="D14" i="119"/>
  <c r="C14" i="119"/>
  <c r="E14" i="119" s="1"/>
  <c r="F19" i="118"/>
  <c r="E19" i="118"/>
  <c r="F18" i="118"/>
  <c r="E18" i="118"/>
  <c r="F17" i="118"/>
  <c r="E17" i="118"/>
  <c r="D14" i="118"/>
  <c r="C14" i="118"/>
  <c r="F19" i="117"/>
  <c r="E19" i="117"/>
  <c r="F18" i="117"/>
  <c r="E18" i="117"/>
  <c r="F17" i="117"/>
  <c r="E17" i="117"/>
  <c r="D14" i="117"/>
  <c r="C14" i="117"/>
  <c r="F19" i="116"/>
  <c r="E19" i="116"/>
  <c r="G19" i="116" s="1"/>
  <c r="H19" i="116" s="1"/>
  <c r="F18" i="116"/>
  <c r="E18" i="116"/>
  <c r="F17" i="116"/>
  <c r="E17" i="116"/>
  <c r="D14" i="116"/>
  <c r="F14" i="116" s="1"/>
  <c r="C14" i="116"/>
  <c r="F19" i="115"/>
  <c r="E19" i="115"/>
  <c r="F18" i="115"/>
  <c r="E18" i="115"/>
  <c r="F17" i="115"/>
  <c r="E17" i="115"/>
  <c r="D14" i="115"/>
  <c r="C14" i="115"/>
  <c r="F19" i="114"/>
  <c r="E19" i="114"/>
  <c r="G19" i="114" s="1"/>
  <c r="H19" i="114" s="1"/>
  <c r="F18" i="114"/>
  <c r="E18" i="114"/>
  <c r="F17" i="114"/>
  <c r="E17" i="114"/>
  <c r="D14" i="114"/>
  <c r="C14" i="114"/>
  <c r="F19" i="113"/>
  <c r="E19" i="113"/>
  <c r="F18" i="113"/>
  <c r="E18" i="113"/>
  <c r="F17" i="113"/>
  <c r="E17" i="113"/>
  <c r="D14" i="113"/>
  <c r="C14" i="113"/>
  <c r="F19" i="137"/>
  <c r="E19" i="137"/>
  <c r="G19" i="137" s="1"/>
  <c r="H19" i="137" s="1"/>
  <c r="F18" i="137"/>
  <c r="E18" i="137"/>
  <c r="F17" i="137"/>
  <c r="E17" i="137"/>
  <c r="C14" i="137"/>
  <c r="F14" i="137" s="1"/>
  <c r="D14" i="137"/>
  <c r="D19" i="63"/>
  <c r="C19" i="63"/>
  <c r="D18" i="63"/>
  <c r="C18" i="63"/>
  <c r="D17" i="63"/>
  <c r="C17" i="63"/>
  <c r="D16" i="63"/>
  <c r="C16" i="63"/>
  <c r="D15" i="63"/>
  <c r="C15" i="63"/>
  <c r="F49" i="110"/>
  <c r="E49" i="110"/>
  <c r="F48" i="110"/>
  <c r="E48" i="110"/>
  <c r="G48" i="110" s="1"/>
  <c r="H48" i="110" s="1"/>
  <c r="F47" i="110"/>
  <c r="E47" i="110"/>
  <c r="F46" i="110"/>
  <c r="E46" i="110"/>
  <c r="G46" i="110" s="1"/>
  <c r="H46" i="110" s="1"/>
  <c r="F45" i="110"/>
  <c r="E45" i="110"/>
  <c r="F44" i="110"/>
  <c r="E44" i="110"/>
  <c r="G44" i="110" s="1"/>
  <c r="F43" i="110"/>
  <c r="F41" i="110" s="1"/>
  <c r="E43" i="110"/>
  <c r="D41" i="110"/>
  <c r="C41" i="110"/>
  <c r="F37" i="110"/>
  <c r="E37" i="110"/>
  <c r="D37" i="110"/>
  <c r="C37" i="110"/>
  <c r="F28" i="110"/>
  <c r="E28" i="110"/>
  <c r="F24" i="110"/>
  <c r="E24" i="110"/>
  <c r="F19" i="110"/>
  <c r="F18" i="110" s="1"/>
  <c r="E19" i="110"/>
  <c r="D18" i="110"/>
  <c r="C18" i="110"/>
  <c r="H15" i="110"/>
  <c r="F49" i="109"/>
  <c r="E49" i="109"/>
  <c r="F48" i="109"/>
  <c r="E48" i="109"/>
  <c r="F47" i="109"/>
  <c r="E47" i="109"/>
  <c r="F46" i="109"/>
  <c r="E46" i="109"/>
  <c r="F45" i="109"/>
  <c r="E45" i="109"/>
  <c r="F44" i="109"/>
  <c r="E44" i="109"/>
  <c r="F43" i="109"/>
  <c r="E43" i="109"/>
  <c r="D41" i="109"/>
  <c r="C41" i="109"/>
  <c r="F37" i="109"/>
  <c r="E37" i="109"/>
  <c r="G37" i="109" s="1"/>
  <c r="D37" i="109"/>
  <c r="C37" i="109"/>
  <c r="F28" i="109"/>
  <c r="E28" i="109"/>
  <c r="F24" i="109"/>
  <c r="E24" i="109"/>
  <c r="F19" i="109"/>
  <c r="E19" i="109"/>
  <c r="F18" i="109"/>
  <c r="D18" i="109"/>
  <c r="C18" i="109"/>
  <c r="H15" i="109"/>
  <c r="F49" i="108"/>
  <c r="E49" i="108"/>
  <c r="F48" i="108"/>
  <c r="E48" i="108"/>
  <c r="G48" i="108" s="1"/>
  <c r="H48" i="108" s="1"/>
  <c r="F47" i="108"/>
  <c r="E47" i="108"/>
  <c r="F46" i="108"/>
  <c r="E46" i="108"/>
  <c r="G46" i="108" s="1"/>
  <c r="H46" i="108" s="1"/>
  <c r="F45" i="108"/>
  <c r="E45" i="108"/>
  <c r="F44" i="108"/>
  <c r="E44" i="108"/>
  <c r="G44" i="108" s="1"/>
  <c r="F43" i="108"/>
  <c r="F41" i="108" s="1"/>
  <c r="E43" i="108"/>
  <c r="D41" i="108"/>
  <c r="C41" i="108"/>
  <c r="F37" i="108"/>
  <c r="E37" i="108"/>
  <c r="D37" i="108"/>
  <c r="C37" i="108"/>
  <c r="F28" i="108"/>
  <c r="E28" i="108"/>
  <c r="F24" i="108"/>
  <c r="E24" i="108"/>
  <c r="F19" i="108"/>
  <c r="F18" i="108" s="1"/>
  <c r="E19" i="108"/>
  <c r="D18" i="108"/>
  <c r="C18" i="108"/>
  <c r="H15" i="108"/>
  <c r="F49" i="107"/>
  <c r="E49" i="107"/>
  <c r="F48" i="107"/>
  <c r="E48" i="107"/>
  <c r="F47" i="107"/>
  <c r="E47" i="107"/>
  <c r="F46" i="107"/>
  <c r="E46" i="107"/>
  <c r="F45" i="107"/>
  <c r="E45" i="107"/>
  <c r="F44" i="107"/>
  <c r="E44" i="107"/>
  <c r="F43" i="107"/>
  <c r="E43" i="107"/>
  <c r="D41" i="107"/>
  <c r="C41" i="107"/>
  <c r="F37" i="107"/>
  <c r="E37" i="107"/>
  <c r="D37" i="107"/>
  <c r="C37" i="107"/>
  <c r="F28" i="107"/>
  <c r="E28" i="107"/>
  <c r="F24" i="107"/>
  <c r="E24" i="107"/>
  <c r="F19" i="107"/>
  <c r="F18" i="107" s="1"/>
  <c r="E19" i="107"/>
  <c r="D18" i="107"/>
  <c r="C18" i="107"/>
  <c r="H15" i="107"/>
  <c r="F49" i="106"/>
  <c r="E49" i="106"/>
  <c r="F48" i="106"/>
  <c r="E48" i="106"/>
  <c r="F47" i="106"/>
  <c r="E47" i="106"/>
  <c r="F46" i="106"/>
  <c r="E46" i="106"/>
  <c r="F45" i="106"/>
  <c r="E45" i="106"/>
  <c r="F44" i="106"/>
  <c r="E44" i="106"/>
  <c r="F43" i="106"/>
  <c r="E43" i="106"/>
  <c r="D41" i="106"/>
  <c r="C41" i="106"/>
  <c r="F37" i="106"/>
  <c r="E37" i="106"/>
  <c r="D37" i="106"/>
  <c r="C37" i="106"/>
  <c r="F28" i="106"/>
  <c r="E28" i="106"/>
  <c r="F24" i="106"/>
  <c r="E24" i="106"/>
  <c r="F19" i="106"/>
  <c r="E19" i="106"/>
  <c r="D18" i="106"/>
  <c r="C18" i="106"/>
  <c r="H15" i="106"/>
  <c r="F49" i="105"/>
  <c r="E49" i="105"/>
  <c r="F48" i="105"/>
  <c r="E48" i="105"/>
  <c r="F47" i="105"/>
  <c r="E47" i="105"/>
  <c r="F46" i="105"/>
  <c r="E46" i="105"/>
  <c r="F45" i="105"/>
  <c r="E45" i="105"/>
  <c r="F44" i="105"/>
  <c r="E44" i="105"/>
  <c r="F43" i="105"/>
  <c r="E43" i="105"/>
  <c r="D41" i="105"/>
  <c r="C41" i="105"/>
  <c r="F37" i="105"/>
  <c r="E37" i="105"/>
  <c r="G37" i="105" s="1"/>
  <c r="D37" i="105"/>
  <c r="C37" i="105"/>
  <c r="F28" i="105"/>
  <c r="E28" i="105"/>
  <c r="F24" i="105"/>
  <c r="E24" i="105"/>
  <c r="F19" i="105"/>
  <c r="E19" i="105"/>
  <c r="F18" i="105"/>
  <c r="D18" i="105"/>
  <c r="C18" i="105"/>
  <c r="H15" i="105"/>
  <c r="F49" i="104"/>
  <c r="E49" i="104"/>
  <c r="F48" i="104"/>
  <c r="E48" i="104"/>
  <c r="G48" i="104" s="1"/>
  <c r="H48" i="104" s="1"/>
  <c r="F47" i="104"/>
  <c r="E47" i="104"/>
  <c r="F46" i="104"/>
  <c r="E46" i="104"/>
  <c r="G46" i="104" s="1"/>
  <c r="H46" i="104" s="1"/>
  <c r="F45" i="104"/>
  <c r="E45" i="104"/>
  <c r="F44" i="104"/>
  <c r="E44" i="104"/>
  <c r="G44" i="104" s="1"/>
  <c r="F43" i="104"/>
  <c r="F41" i="104" s="1"/>
  <c r="E43" i="104"/>
  <c r="D41" i="104"/>
  <c r="C41" i="104"/>
  <c r="F37" i="104"/>
  <c r="E37" i="104"/>
  <c r="D37" i="104"/>
  <c r="C37" i="104"/>
  <c r="F28" i="104"/>
  <c r="E28" i="104"/>
  <c r="F24" i="104"/>
  <c r="E24" i="104"/>
  <c r="F19" i="104"/>
  <c r="F18" i="104" s="1"/>
  <c r="E19" i="104"/>
  <c r="D18" i="104"/>
  <c r="C18" i="104"/>
  <c r="H15" i="104"/>
  <c r="F49" i="103"/>
  <c r="E49" i="103"/>
  <c r="F48" i="103"/>
  <c r="E48" i="103"/>
  <c r="F47" i="103"/>
  <c r="E47" i="103"/>
  <c r="F46" i="103"/>
  <c r="E46" i="103"/>
  <c r="F45" i="103"/>
  <c r="E45" i="103"/>
  <c r="F44" i="103"/>
  <c r="E44" i="103"/>
  <c r="F43" i="103"/>
  <c r="E43" i="103"/>
  <c r="D41" i="103"/>
  <c r="C41" i="103"/>
  <c r="F37" i="103"/>
  <c r="E37" i="103"/>
  <c r="D37" i="103"/>
  <c r="C37" i="103"/>
  <c r="F28" i="103"/>
  <c r="E28" i="103"/>
  <c r="F24" i="103"/>
  <c r="E24" i="103"/>
  <c r="F19" i="103"/>
  <c r="E19" i="103"/>
  <c r="F18" i="103"/>
  <c r="D18" i="103"/>
  <c r="C18" i="103"/>
  <c r="H15" i="103"/>
  <c r="F49" i="101"/>
  <c r="E49" i="101"/>
  <c r="F48" i="101"/>
  <c r="E48" i="101"/>
  <c r="G48" i="101" s="1"/>
  <c r="H48" i="101" s="1"/>
  <c r="F47" i="101"/>
  <c r="E47" i="101"/>
  <c r="F46" i="101"/>
  <c r="E46" i="101"/>
  <c r="G46" i="101" s="1"/>
  <c r="H46" i="101" s="1"/>
  <c r="F45" i="101"/>
  <c r="E45" i="101"/>
  <c r="F44" i="101"/>
  <c r="E44" i="101"/>
  <c r="G44" i="101" s="1"/>
  <c r="F43" i="101"/>
  <c r="F41" i="101" s="1"/>
  <c r="E43" i="101"/>
  <c r="D41" i="101"/>
  <c r="C41" i="101"/>
  <c r="G37" i="101"/>
  <c r="F37" i="101"/>
  <c r="E37" i="101"/>
  <c r="D37" i="101"/>
  <c r="C37" i="101"/>
  <c r="F28" i="101"/>
  <c r="E28" i="101"/>
  <c r="F24" i="101"/>
  <c r="E24" i="101"/>
  <c r="F19" i="101"/>
  <c r="E19" i="101"/>
  <c r="F18" i="101"/>
  <c r="D18" i="101"/>
  <c r="C18" i="101"/>
  <c r="H15" i="101"/>
  <c r="F49" i="102"/>
  <c r="E49" i="102"/>
  <c r="F48" i="102"/>
  <c r="E48" i="102"/>
  <c r="G48" i="102" s="1"/>
  <c r="H48" i="102" s="1"/>
  <c r="F47" i="102"/>
  <c r="E47" i="102"/>
  <c r="G47" i="102" s="1"/>
  <c r="H47" i="102" s="1"/>
  <c r="F46" i="102"/>
  <c r="E46" i="102"/>
  <c r="G46" i="102" s="1"/>
  <c r="H46" i="102" s="1"/>
  <c r="F45" i="102"/>
  <c r="E45" i="102"/>
  <c r="G45" i="102" s="1"/>
  <c r="H45" i="102" s="1"/>
  <c r="F44" i="102"/>
  <c r="E44" i="102"/>
  <c r="G44" i="102" s="1"/>
  <c r="F43" i="102"/>
  <c r="F41" i="102" s="1"/>
  <c r="E43" i="102"/>
  <c r="E41" i="102" s="1"/>
  <c r="D41" i="102"/>
  <c r="C41" i="102"/>
  <c r="F37" i="102"/>
  <c r="E37" i="102"/>
  <c r="D37" i="102"/>
  <c r="C37" i="102"/>
  <c r="F28" i="102"/>
  <c r="E28" i="102"/>
  <c r="F24" i="102"/>
  <c r="E24" i="102"/>
  <c r="F19" i="102"/>
  <c r="F18" i="102" s="1"/>
  <c r="E19" i="102"/>
  <c r="D18" i="102"/>
  <c r="C18" i="102"/>
  <c r="H15" i="102"/>
  <c r="F49" i="100"/>
  <c r="E49" i="100"/>
  <c r="F48" i="100"/>
  <c r="E48" i="100"/>
  <c r="F47" i="100"/>
  <c r="E47" i="100"/>
  <c r="F46" i="100"/>
  <c r="E46" i="100"/>
  <c r="F45" i="100"/>
  <c r="E45" i="100"/>
  <c r="F44" i="100"/>
  <c r="E44" i="100"/>
  <c r="F43" i="100"/>
  <c r="E43" i="100"/>
  <c r="E41" i="100" s="1"/>
  <c r="D41" i="100"/>
  <c r="C41" i="100"/>
  <c r="F37" i="100"/>
  <c r="E37" i="100"/>
  <c r="D37" i="100"/>
  <c r="C37" i="100"/>
  <c r="F28" i="100"/>
  <c r="E28" i="100"/>
  <c r="F24" i="100"/>
  <c r="E24" i="100"/>
  <c r="F19" i="100"/>
  <c r="F18" i="100" s="1"/>
  <c r="E19" i="100"/>
  <c r="D18" i="100"/>
  <c r="C18" i="100"/>
  <c r="H15" i="100"/>
  <c r="F49" i="99"/>
  <c r="E49" i="99"/>
  <c r="G49" i="99" s="1"/>
  <c r="H49" i="99" s="1"/>
  <c r="F48" i="99"/>
  <c r="E48" i="99"/>
  <c r="G48" i="99" s="1"/>
  <c r="H48" i="99" s="1"/>
  <c r="F47" i="99"/>
  <c r="E47" i="99"/>
  <c r="G47" i="99" s="1"/>
  <c r="H47" i="99" s="1"/>
  <c r="F46" i="99"/>
  <c r="E46" i="99"/>
  <c r="G46" i="99" s="1"/>
  <c r="H46" i="99" s="1"/>
  <c r="F45" i="99"/>
  <c r="E45" i="99"/>
  <c r="G45" i="99" s="1"/>
  <c r="H45" i="99" s="1"/>
  <c r="F44" i="99"/>
  <c r="E44" i="99"/>
  <c r="G44" i="99" s="1"/>
  <c r="F43" i="99"/>
  <c r="F41" i="99" s="1"/>
  <c r="E43" i="99"/>
  <c r="D41" i="99"/>
  <c r="C41" i="99"/>
  <c r="F37" i="99"/>
  <c r="E37" i="99"/>
  <c r="D37" i="99"/>
  <c r="C37" i="99"/>
  <c r="F28" i="99"/>
  <c r="E28" i="99"/>
  <c r="F24" i="99"/>
  <c r="E24" i="99"/>
  <c r="E18" i="99" s="1"/>
  <c r="F19" i="99"/>
  <c r="F18" i="99" s="1"/>
  <c r="E19" i="99"/>
  <c r="D18" i="99"/>
  <c r="C18" i="99"/>
  <c r="H15" i="99"/>
  <c r="F49" i="98"/>
  <c r="E49" i="98"/>
  <c r="F48" i="98"/>
  <c r="E48" i="98"/>
  <c r="G48" i="98" s="1"/>
  <c r="H48" i="98" s="1"/>
  <c r="F47" i="98"/>
  <c r="E47" i="98"/>
  <c r="F46" i="98"/>
  <c r="E46" i="98"/>
  <c r="G46" i="98" s="1"/>
  <c r="H46" i="98" s="1"/>
  <c r="F45" i="98"/>
  <c r="E45" i="98"/>
  <c r="F44" i="98"/>
  <c r="E44" i="98"/>
  <c r="G44" i="98" s="1"/>
  <c r="F43" i="98"/>
  <c r="E43" i="98"/>
  <c r="E41" i="98" s="1"/>
  <c r="D41" i="98"/>
  <c r="C41" i="98"/>
  <c r="F37" i="98"/>
  <c r="E37" i="98"/>
  <c r="G37" i="98" s="1"/>
  <c r="D37" i="98"/>
  <c r="C37" i="98"/>
  <c r="F28" i="98"/>
  <c r="E28" i="98"/>
  <c r="F24" i="98"/>
  <c r="E24" i="98"/>
  <c r="F19" i="98"/>
  <c r="F18" i="98" s="1"/>
  <c r="E19" i="98"/>
  <c r="D18" i="98"/>
  <c r="C18" i="98"/>
  <c r="H15" i="98"/>
  <c r="F49" i="97"/>
  <c r="E49" i="97"/>
  <c r="G49" i="97" s="1"/>
  <c r="H49" i="97" s="1"/>
  <c r="F48" i="97"/>
  <c r="E48" i="97"/>
  <c r="F47" i="97"/>
  <c r="E47" i="97"/>
  <c r="G47" i="97" s="1"/>
  <c r="H47" i="97" s="1"/>
  <c r="F46" i="97"/>
  <c r="E46" i="97"/>
  <c r="F45" i="97"/>
  <c r="E45" i="97"/>
  <c r="G45" i="97" s="1"/>
  <c r="H45" i="97" s="1"/>
  <c r="F44" i="97"/>
  <c r="E44" i="97"/>
  <c r="F43" i="97"/>
  <c r="E43" i="97"/>
  <c r="D41" i="97"/>
  <c r="C41" i="97"/>
  <c r="F37" i="97"/>
  <c r="E37" i="97"/>
  <c r="G37" i="97" s="1"/>
  <c r="D37" i="97"/>
  <c r="C37" i="97"/>
  <c r="F28" i="97"/>
  <c r="E28" i="97"/>
  <c r="F24" i="97"/>
  <c r="E24" i="97"/>
  <c r="F19" i="97"/>
  <c r="F18" i="97" s="1"/>
  <c r="E19" i="97"/>
  <c r="D18" i="97"/>
  <c r="C18" i="97"/>
  <c r="H15" i="97"/>
  <c r="F49" i="96"/>
  <c r="E49" i="96"/>
  <c r="F48" i="96"/>
  <c r="E48" i="96"/>
  <c r="F47" i="96"/>
  <c r="E47" i="96"/>
  <c r="F46" i="96"/>
  <c r="E46" i="96"/>
  <c r="F45" i="96"/>
  <c r="E45" i="96"/>
  <c r="F44" i="96"/>
  <c r="E44" i="96"/>
  <c r="F43" i="96"/>
  <c r="E43" i="96"/>
  <c r="E41" i="96" s="1"/>
  <c r="D41" i="96"/>
  <c r="C41" i="96"/>
  <c r="F37" i="96"/>
  <c r="E37" i="96"/>
  <c r="G37" i="96" s="1"/>
  <c r="D37" i="96"/>
  <c r="C37" i="96"/>
  <c r="F28" i="96"/>
  <c r="E28" i="96"/>
  <c r="F24" i="96"/>
  <c r="E24" i="96"/>
  <c r="F19" i="96"/>
  <c r="E19" i="96"/>
  <c r="F18" i="96"/>
  <c r="D18" i="96"/>
  <c r="C18" i="96"/>
  <c r="H15" i="96"/>
  <c r="F49" i="95"/>
  <c r="E49" i="95"/>
  <c r="F48" i="95"/>
  <c r="E48" i="95"/>
  <c r="G48" i="95" s="1"/>
  <c r="H48" i="95" s="1"/>
  <c r="F47" i="95"/>
  <c r="E47" i="95"/>
  <c r="F46" i="95"/>
  <c r="E46" i="95"/>
  <c r="G46" i="95" s="1"/>
  <c r="H46" i="95" s="1"/>
  <c r="F45" i="95"/>
  <c r="E45" i="95"/>
  <c r="F44" i="95"/>
  <c r="E44" i="95"/>
  <c r="G44" i="95" s="1"/>
  <c r="F43" i="95"/>
  <c r="F41" i="95" s="1"/>
  <c r="E43" i="95"/>
  <c r="D41" i="95"/>
  <c r="C41" i="95"/>
  <c r="F37" i="95"/>
  <c r="G37" i="95" s="1"/>
  <c r="E37" i="95"/>
  <c r="D37" i="95"/>
  <c r="C37" i="95"/>
  <c r="F28" i="95"/>
  <c r="E28" i="95"/>
  <c r="F24" i="95"/>
  <c r="E24" i="95"/>
  <c r="F19" i="95"/>
  <c r="F18" i="95" s="1"/>
  <c r="E19" i="95"/>
  <c r="D18" i="95"/>
  <c r="C18" i="95"/>
  <c r="H15" i="95"/>
  <c r="F49" i="94"/>
  <c r="E49" i="94"/>
  <c r="F48" i="94"/>
  <c r="E48" i="94"/>
  <c r="F47" i="94"/>
  <c r="E47" i="94"/>
  <c r="F46" i="94"/>
  <c r="E46" i="94"/>
  <c r="F45" i="94"/>
  <c r="E45" i="94"/>
  <c r="F44" i="94"/>
  <c r="E44" i="94"/>
  <c r="F43" i="94"/>
  <c r="E43" i="94"/>
  <c r="E41" i="94" s="1"/>
  <c r="D41" i="94"/>
  <c r="C41" i="94"/>
  <c r="F37" i="94"/>
  <c r="E37" i="94"/>
  <c r="G37" i="94" s="1"/>
  <c r="D37" i="94"/>
  <c r="C37" i="94"/>
  <c r="F28" i="94"/>
  <c r="E28" i="94"/>
  <c r="F24" i="94"/>
  <c r="E24" i="94"/>
  <c r="F19" i="94"/>
  <c r="F18" i="94" s="1"/>
  <c r="E19" i="94"/>
  <c r="D18" i="94"/>
  <c r="C18" i="94"/>
  <c r="H15" i="94"/>
  <c r="F49" i="93"/>
  <c r="E49" i="93"/>
  <c r="F48" i="93"/>
  <c r="E48" i="93"/>
  <c r="F47" i="93"/>
  <c r="E47" i="93"/>
  <c r="F46" i="93"/>
  <c r="E46" i="93"/>
  <c r="G46" i="93" s="1"/>
  <c r="H46" i="93" s="1"/>
  <c r="F45" i="93"/>
  <c r="E45" i="93"/>
  <c r="F44" i="93"/>
  <c r="E44" i="93"/>
  <c r="G44" i="93" s="1"/>
  <c r="F43" i="93"/>
  <c r="F41" i="93" s="1"/>
  <c r="E43" i="93"/>
  <c r="E41" i="93" s="1"/>
  <c r="D41" i="93"/>
  <c r="C41" i="93"/>
  <c r="F37" i="93"/>
  <c r="G37" i="93" s="1"/>
  <c r="E37" i="93"/>
  <c r="D37" i="93"/>
  <c r="C37" i="93"/>
  <c r="F28" i="93"/>
  <c r="F28" i="62" s="1"/>
  <c r="E28" i="93"/>
  <c r="F24" i="93"/>
  <c r="E24" i="93"/>
  <c r="F19" i="93"/>
  <c r="F18" i="93" s="1"/>
  <c r="E19" i="93"/>
  <c r="D18" i="93"/>
  <c r="C18" i="93"/>
  <c r="H15" i="93"/>
  <c r="F49" i="92"/>
  <c r="E49" i="92"/>
  <c r="G49" i="92" s="1"/>
  <c r="H49" i="92" s="1"/>
  <c r="F48" i="92"/>
  <c r="E48" i="92"/>
  <c r="F47" i="92"/>
  <c r="E47" i="92"/>
  <c r="G47" i="92" s="1"/>
  <c r="H47" i="92" s="1"/>
  <c r="F46" i="92"/>
  <c r="E46" i="92"/>
  <c r="F45" i="92"/>
  <c r="E45" i="92"/>
  <c r="G45" i="92" s="1"/>
  <c r="H45" i="92" s="1"/>
  <c r="F44" i="92"/>
  <c r="E44" i="92"/>
  <c r="F43" i="92"/>
  <c r="E43" i="92"/>
  <c r="D41" i="92"/>
  <c r="C41" i="92"/>
  <c r="F37" i="92"/>
  <c r="E37" i="92"/>
  <c r="G37" i="92" s="1"/>
  <c r="D37" i="92"/>
  <c r="C37" i="92"/>
  <c r="F28" i="92"/>
  <c r="E28" i="92"/>
  <c r="F24" i="92"/>
  <c r="E24" i="92"/>
  <c r="F19" i="92"/>
  <c r="F18" i="92" s="1"/>
  <c r="E19" i="92"/>
  <c r="D18" i="92"/>
  <c r="C18" i="92"/>
  <c r="H15" i="92"/>
  <c r="F49" i="91"/>
  <c r="E49" i="91"/>
  <c r="F48" i="91"/>
  <c r="E48" i="91"/>
  <c r="F47" i="91"/>
  <c r="E47" i="91"/>
  <c r="F46" i="91"/>
  <c r="E46" i="91"/>
  <c r="F45" i="91"/>
  <c r="E45" i="91"/>
  <c r="G45" i="91" s="1"/>
  <c r="H45" i="91" s="1"/>
  <c r="F44" i="91"/>
  <c r="E44" i="91"/>
  <c r="F43" i="91"/>
  <c r="E43" i="91"/>
  <c r="D41" i="91"/>
  <c r="C41" i="91"/>
  <c r="F37" i="91"/>
  <c r="E37" i="91"/>
  <c r="D37" i="91"/>
  <c r="C37" i="91"/>
  <c r="F28" i="91"/>
  <c r="E28" i="91"/>
  <c r="F24" i="91"/>
  <c r="E24" i="91"/>
  <c r="E18" i="91" s="1"/>
  <c r="F19" i="91"/>
  <c r="E19" i="91"/>
  <c r="F18" i="91"/>
  <c r="D18" i="91"/>
  <c r="C18" i="91"/>
  <c r="H15" i="91"/>
  <c r="F49" i="90"/>
  <c r="F49" i="62" s="1"/>
  <c r="E49" i="90"/>
  <c r="F48" i="90"/>
  <c r="E48" i="90"/>
  <c r="F47" i="90"/>
  <c r="E47" i="90"/>
  <c r="F46" i="90"/>
  <c r="E46" i="90"/>
  <c r="G46" i="90" s="1"/>
  <c r="H46" i="90" s="1"/>
  <c r="F45" i="90"/>
  <c r="E45" i="90"/>
  <c r="F44" i="90"/>
  <c r="E44" i="90"/>
  <c r="G44" i="90" s="1"/>
  <c r="F43" i="90"/>
  <c r="F41" i="90" s="1"/>
  <c r="E43" i="90"/>
  <c r="E41" i="90" s="1"/>
  <c r="D41" i="90"/>
  <c r="C41" i="90"/>
  <c r="G37" i="90"/>
  <c r="F37" i="90"/>
  <c r="E37" i="90"/>
  <c r="D37" i="90"/>
  <c r="C37" i="90"/>
  <c r="F28" i="90"/>
  <c r="E28" i="90"/>
  <c r="F24" i="90"/>
  <c r="E24" i="90"/>
  <c r="E18" i="90" s="1"/>
  <c r="F19" i="90"/>
  <c r="F18" i="90" s="1"/>
  <c r="E19" i="90"/>
  <c r="D18" i="90"/>
  <c r="C18" i="90"/>
  <c r="H15" i="90"/>
  <c r="F49" i="89"/>
  <c r="E49" i="89"/>
  <c r="G49" i="89" s="1"/>
  <c r="H49" i="89" s="1"/>
  <c r="F48" i="89"/>
  <c r="E48" i="89"/>
  <c r="F47" i="89"/>
  <c r="E47" i="89"/>
  <c r="G47" i="89" s="1"/>
  <c r="H47" i="89" s="1"/>
  <c r="F46" i="89"/>
  <c r="E46" i="89"/>
  <c r="F45" i="89"/>
  <c r="E45" i="89"/>
  <c r="G45" i="89" s="1"/>
  <c r="H45" i="89" s="1"/>
  <c r="F44" i="89"/>
  <c r="E44" i="89"/>
  <c r="F43" i="89"/>
  <c r="E43" i="89"/>
  <c r="E41" i="89" s="1"/>
  <c r="D41" i="89"/>
  <c r="D41" i="62" s="1"/>
  <c r="C41" i="89"/>
  <c r="F37" i="89"/>
  <c r="E37" i="89"/>
  <c r="G37" i="89" s="1"/>
  <c r="D37" i="89"/>
  <c r="C37" i="89"/>
  <c r="F28" i="89"/>
  <c r="E28" i="89"/>
  <c r="F24" i="89"/>
  <c r="E24" i="89"/>
  <c r="F19" i="89"/>
  <c r="E19" i="89"/>
  <c r="D18" i="89"/>
  <c r="C18" i="89"/>
  <c r="H15" i="89"/>
  <c r="F49" i="88"/>
  <c r="E49" i="88"/>
  <c r="G49" i="88" s="1"/>
  <c r="H49" i="88" s="1"/>
  <c r="F48" i="88"/>
  <c r="E48" i="88"/>
  <c r="F47" i="88"/>
  <c r="E47" i="88"/>
  <c r="G47" i="88" s="1"/>
  <c r="H47" i="88" s="1"/>
  <c r="F46" i="88"/>
  <c r="E46" i="88"/>
  <c r="F45" i="88"/>
  <c r="E45" i="88"/>
  <c r="G45" i="88" s="1"/>
  <c r="H45" i="88" s="1"/>
  <c r="F44" i="88"/>
  <c r="E44" i="88"/>
  <c r="F43" i="88"/>
  <c r="E43" i="88"/>
  <c r="E41" i="88" s="1"/>
  <c r="D41" i="88"/>
  <c r="C41" i="88"/>
  <c r="F37" i="88"/>
  <c r="E37" i="88"/>
  <c r="G37" i="88" s="1"/>
  <c r="D37" i="88"/>
  <c r="C37" i="88"/>
  <c r="F28" i="88"/>
  <c r="E28" i="88"/>
  <c r="F24" i="88"/>
  <c r="E24" i="88"/>
  <c r="F19" i="88"/>
  <c r="F18" i="88" s="1"/>
  <c r="E19" i="88"/>
  <c r="D18" i="88"/>
  <c r="C18" i="88"/>
  <c r="H15" i="88"/>
  <c r="H15" i="87"/>
  <c r="F49" i="87"/>
  <c r="E49" i="87"/>
  <c r="F48" i="87"/>
  <c r="E48" i="87"/>
  <c r="F47" i="87"/>
  <c r="E47" i="87"/>
  <c r="G47" i="87" s="1"/>
  <c r="H47" i="87" s="1"/>
  <c r="F46" i="87"/>
  <c r="E46" i="87"/>
  <c r="F45" i="87"/>
  <c r="E45" i="87"/>
  <c r="G45" i="87" s="1"/>
  <c r="H45" i="87" s="1"/>
  <c r="F44" i="87"/>
  <c r="F41" i="87" s="1"/>
  <c r="E44" i="87"/>
  <c r="F43" i="87"/>
  <c r="E43" i="87"/>
  <c r="G43" i="87" s="1"/>
  <c r="H43" i="87" s="1"/>
  <c r="D41" i="87"/>
  <c r="C41" i="87"/>
  <c r="F37" i="87"/>
  <c r="E37" i="87"/>
  <c r="E37" i="62" s="1"/>
  <c r="D37" i="87"/>
  <c r="C37" i="87"/>
  <c r="F28" i="87"/>
  <c r="E28" i="87"/>
  <c r="F24" i="87"/>
  <c r="E24" i="87"/>
  <c r="F19" i="87"/>
  <c r="F18" i="87" s="1"/>
  <c r="E19" i="87"/>
  <c r="E18" i="87" s="1"/>
  <c r="D18" i="87"/>
  <c r="C18" i="87"/>
  <c r="H18" i="62"/>
  <c r="D49" i="62"/>
  <c r="C49" i="62"/>
  <c r="D48" i="62"/>
  <c r="C48" i="62"/>
  <c r="D47" i="62"/>
  <c r="C47" i="62"/>
  <c r="D46" i="62"/>
  <c r="C46" i="62"/>
  <c r="D45" i="62"/>
  <c r="C45" i="62"/>
  <c r="D44" i="62"/>
  <c r="C44" i="62"/>
  <c r="D43" i="62"/>
  <c r="C43" i="62"/>
  <c r="D40" i="62"/>
  <c r="C40" i="62"/>
  <c r="D39" i="62"/>
  <c r="C39" i="62"/>
  <c r="D38" i="62"/>
  <c r="C38" i="62"/>
  <c r="F40" i="62"/>
  <c r="E40" i="62"/>
  <c r="F39" i="62"/>
  <c r="E39" i="62"/>
  <c r="F38" i="62"/>
  <c r="E38" i="62"/>
  <c r="F36" i="62"/>
  <c r="E36" i="62"/>
  <c r="F35" i="62"/>
  <c r="E35" i="62"/>
  <c r="F34" i="62"/>
  <c r="E34" i="62"/>
  <c r="F33" i="62"/>
  <c r="E33" i="62"/>
  <c r="F32" i="62"/>
  <c r="E32" i="62"/>
  <c r="F31" i="62"/>
  <c r="E31" i="62"/>
  <c r="F30" i="62"/>
  <c r="E30" i="62"/>
  <c r="F29" i="62"/>
  <c r="E29" i="62"/>
  <c r="E28" i="62"/>
  <c r="F27" i="62"/>
  <c r="E27" i="62"/>
  <c r="F26" i="62"/>
  <c r="E26" i="62"/>
  <c r="F25" i="62"/>
  <c r="E25" i="62"/>
  <c r="F23" i="62"/>
  <c r="E23" i="62"/>
  <c r="F22" i="62"/>
  <c r="E22" i="62"/>
  <c r="F21" i="62"/>
  <c r="E21" i="62"/>
  <c r="F20" i="62"/>
  <c r="E20" i="62"/>
  <c r="E19" i="62"/>
  <c r="D16" i="62"/>
  <c r="D19" i="62"/>
  <c r="C19" i="62"/>
  <c r="D17" i="62"/>
  <c r="C17" i="62"/>
  <c r="C16" i="62"/>
  <c r="F18" i="89" l="1"/>
  <c r="F37" i="62"/>
  <c r="F41" i="89"/>
  <c r="G37" i="91"/>
  <c r="F41" i="91"/>
  <c r="E41" i="92"/>
  <c r="E18" i="94"/>
  <c r="F41" i="94"/>
  <c r="E41" i="97"/>
  <c r="F18" i="106"/>
  <c r="F41" i="106"/>
  <c r="F14" i="124"/>
  <c r="G44" i="91"/>
  <c r="G46" i="91"/>
  <c r="H46" i="91" s="1"/>
  <c r="G48" i="91"/>
  <c r="H48" i="91" s="1"/>
  <c r="G45" i="93"/>
  <c r="H45" i="93" s="1"/>
  <c r="H44" i="93" s="1"/>
  <c r="G47" i="93"/>
  <c r="H47" i="93" s="1"/>
  <c r="G49" i="93"/>
  <c r="H49" i="93" s="1"/>
  <c r="G44" i="94"/>
  <c r="G46" i="94"/>
  <c r="H46" i="94" s="1"/>
  <c r="G48" i="94"/>
  <c r="H48" i="94" s="1"/>
  <c r="G45" i="95"/>
  <c r="H45" i="95" s="1"/>
  <c r="G47" i="95"/>
  <c r="H47" i="95" s="1"/>
  <c r="G49" i="95"/>
  <c r="H49" i="95" s="1"/>
  <c r="G37" i="99"/>
  <c r="G37" i="100"/>
  <c r="G45" i="100"/>
  <c r="H45" i="100" s="1"/>
  <c r="G47" i="100"/>
  <c r="H47" i="100" s="1"/>
  <c r="G49" i="100"/>
  <c r="H49" i="100" s="1"/>
  <c r="G44" i="106"/>
  <c r="G46" i="106"/>
  <c r="H46" i="106" s="1"/>
  <c r="G48" i="106"/>
  <c r="H48" i="106" s="1"/>
  <c r="G37" i="107"/>
  <c r="E18" i="110"/>
  <c r="E14" i="114"/>
  <c r="E14" i="115"/>
  <c r="E14" i="116"/>
  <c r="E14" i="118"/>
  <c r="G19" i="124"/>
  <c r="H19" i="124" s="1"/>
  <c r="G19" i="126"/>
  <c r="H19" i="126" s="1"/>
  <c r="G19" i="128"/>
  <c r="H19" i="128" s="1"/>
  <c r="F14" i="131"/>
  <c r="F14" i="133"/>
  <c r="F19" i="62"/>
  <c r="G47" i="91"/>
  <c r="H47" i="91" s="1"/>
  <c r="G49" i="91"/>
  <c r="H49" i="91" s="1"/>
  <c r="E18" i="93"/>
  <c r="G45" i="96"/>
  <c r="H45" i="96" s="1"/>
  <c r="G47" i="96"/>
  <c r="H47" i="96" s="1"/>
  <c r="G49" i="96"/>
  <c r="H49" i="96" s="1"/>
  <c r="G37" i="102"/>
  <c r="G37" i="103"/>
  <c r="E18" i="106"/>
  <c r="G19" i="118"/>
  <c r="H19" i="118" s="1"/>
  <c r="F14" i="120"/>
  <c r="F14" i="123"/>
  <c r="G14" i="123" s="1"/>
  <c r="H14" i="123" s="1"/>
  <c r="E14" i="127"/>
  <c r="E14" i="128"/>
  <c r="E14" i="130"/>
  <c r="F15" i="64"/>
  <c r="D52" i="192"/>
  <c r="D15" i="192" s="1"/>
  <c r="D16" i="192" s="1"/>
  <c r="E18" i="88"/>
  <c r="G18" i="88" s="1"/>
  <c r="C37" i="62"/>
  <c r="F41" i="88"/>
  <c r="G44" i="89"/>
  <c r="G46" i="89"/>
  <c r="H46" i="89" s="1"/>
  <c r="G48" i="89"/>
  <c r="H48" i="89" s="1"/>
  <c r="E41" i="91"/>
  <c r="E18" i="92"/>
  <c r="G18" i="92" s="1"/>
  <c r="F41" i="92"/>
  <c r="G48" i="93"/>
  <c r="H48" i="93" s="1"/>
  <c r="E41" i="95"/>
  <c r="E18" i="96"/>
  <c r="G18" i="96" s="1"/>
  <c r="F41" i="96"/>
  <c r="G44" i="97"/>
  <c r="G46" i="97"/>
  <c r="H46" i="97" s="1"/>
  <c r="G48" i="97"/>
  <c r="H48" i="97" s="1"/>
  <c r="E41" i="99"/>
  <c r="E18" i="100"/>
  <c r="G18" i="100" s="1"/>
  <c r="F41" i="100"/>
  <c r="F41" i="103"/>
  <c r="F41" i="105"/>
  <c r="F41" i="107"/>
  <c r="F41" i="109"/>
  <c r="F14" i="122"/>
  <c r="G14" i="122" s="1"/>
  <c r="H14" i="122" s="1"/>
  <c r="H13" i="122" s="1"/>
  <c r="I13" i="122" s="1"/>
  <c r="G44" i="87"/>
  <c r="G46" i="87"/>
  <c r="H46" i="87" s="1"/>
  <c r="G44" i="88"/>
  <c r="G46" i="88"/>
  <c r="H46" i="88" s="1"/>
  <c r="G48" i="88"/>
  <c r="H48" i="88" s="1"/>
  <c r="G45" i="90"/>
  <c r="H45" i="90" s="1"/>
  <c r="G47" i="90"/>
  <c r="H47" i="90" s="1"/>
  <c r="G49" i="90"/>
  <c r="H49" i="90" s="1"/>
  <c r="G18" i="91"/>
  <c r="G44" i="92"/>
  <c r="G46" i="92"/>
  <c r="H46" i="92" s="1"/>
  <c r="G48" i="92"/>
  <c r="H48" i="92" s="1"/>
  <c r="G45" i="94"/>
  <c r="H45" i="94" s="1"/>
  <c r="G47" i="94"/>
  <c r="H47" i="94" s="1"/>
  <c r="G49" i="94"/>
  <c r="H49" i="94" s="1"/>
  <c r="G44" i="96"/>
  <c r="G46" i="96"/>
  <c r="H46" i="96" s="1"/>
  <c r="G48" i="96"/>
  <c r="H48" i="96" s="1"/>
  <c r="G45" i="98"/>
  <c r="H45" i="98" s="1"/>
  <c r="G47" i="98"/>
  <c r="H47" i="98" s="1"/>
  <c r="G49" i="98"/>
  <c r="H49" i="98" s="1"/>
  <c r="G18" i="99"/>
  <c r="G44" i="100"/>
  <c r="G46" i="100"/>
  <c r="H46" i="100" s="1"/>
  <c r="G48" i="100"/>
  <c r="H48" i="100" s="1"/>
  <c r="G44" i="103"/>
  <c r="G46" i="103"/>
  <c r="H46" i="103" s="1"/>
  <c r="G48" i="103"/>
  <c r="H48" i="103" s="1"/>
  <c r="G37" i="104"/>
  <c r="G44" i="105"/>
  <c r="G46" i="105"/>
  <c r="H46" i="105" s="1"/>
  <c r="G48" i="105"/>
  <c r="H48" i="105" s="1"/>
  <c r="G18" i="106"/>
  <c r="G37" i="106"/>
  <c r="G44" i="107"/>
  <c r="G46" i="107"/>
  <c r="H46" i="107" s="1"/>
  <c r="G48" i="107"/>
  <c r="H48" i="107" s="1"/>
  <c r="G37" i="108"/>
  <c r="G44" i="109"/>
  <c r="G46" i="109"/>
  <c r="H46" i="109" s="1"/>
  <c r="G48" i="109"/>
  <c r="H48" i="109" s="1"/>
  <c r="G37" i="110"/>
  <c r="F14" i="117"/>
  <c r="F14" i="119"/>
  <c r="G14" i="119" s="1"/>
  <c r="H14" i="119" s="1"/>
  <c r="E14" i="120"/>
  <c r="G19" i="122"/>
  <c r="H19" i="122" s="1"/>
  <c r="E14" i="126"/>
  <c r="F14" i="129"/>
  <c r="F14" i="134"/>
  <c r="E15" i="64"/>
  <c r="H15" i="64" s="1"/>
  <c r="H13" i="64" s="1"/>
  <c r="D52" i="78"/>
  <c r="G18" i="87"/>
  <c r="G18" i="90"/>
  <c r="G18" i="94"/>
  <c r="G16" i="64"/>
  <c r="D34" i="187"/>
  <c r="D35" i="187" s="1"/>
  <c r="G49" i="87"/>
  <c r="E18" i="89"/>
  <c r="G18" i="89" s="1"/>
  <c r="G48" i="90"/>
  <c r="H48" i="90" s="1"/>
  <c r="G18" i="93"/>
  <c r="F41" i="97"/>
  <c r="F14" i="113"/>
  <c r="F14" i="115"/>
  <c r="G14" i="115" s="1"/>
  <c r="H14" i="115" s="1"/>
  <c r="F14" i="121"/>
  <c r="F14" i="127"/>
  <c r="G14" i="127" s="1"/>
  <c r="H14" i="127" s="1"/>
  <c r="E14" i="131"/>
  <c r="G14" i="131" s="1"/>
  <c r="H14" i="131" s="1"/>
  <c r="F14" i="136"/>
  <c r="G37" i="87"/>
  <c r="C41" i="62"/>
  <c r="F43" i="62"/>
  <c r="F47" i="62"/>
  <c r="F14" i="114"/>
  <c r="G14" i="116"/>
  <c r="H14" i="116" s="1"/>
  <c r="H13" i="116" s="1"/>
  <c r="I13" i="116" s="1"/>
  <c r="F14" i="118"/>
  <c r="G14" i="120"/>
  <c r="H14" i="120" s="1"/>
  <c r="H13" i="120" s="1"/>
  <c r="I13" i="120" s="1"/>
  <c r="G14" i="124"/>
  <c r="H14" i="124" s="1"/>
  <c r="H13" i="124" s="1"/>
  <c r="I13" i="124" s="1"/>
  <c r="G14" i="128"/>
  <c r="H14" i="128" s="1"/>
  <c r="H13" i="128" s="1"/>
  <c r="I13" i="128" s="1"/>
  <c r="E14" i="136"/>
  <c r="D18" i="62"/>
  <c r="E18" i="95"/>
  <c r="G18" i="95" s="1"/>
  <c r="E18" i="97"/>
  <c r="G18" i="97" s="1"/>
  <c r="E18" i="98"/>
  <c r="G18" i="98" s="1"/>
  <c r="E18" i="102"/>
  <c r="G18" i="102" s="1"/>
  <c r="E18" i="101"/>
  <c r="G18" i="101" s="1"/>
  <c r="F24" i="62"/>
  <c r="F13" i="64"/>
  <c r="F41" i="98"/>
  <c r="E41" i="101"/>
  <c r="G18" i="110"/>
  <c r="G14" i="114"/>
  <c r="H14" i="114" s="1"/>
  <c r="H13" i="114" s="1"/>
  <c r="I13" i="114" s="1"/>
  <c r="G14" i="118"/>
  <c r="H14" i="118" s="1"/>
  <c r="H13" i="118" s="1"/>
  <c r="I13" i="118" s="1"/>
  <c r="G14" i="126"/>
  <c r="H14" i="126" s="1"/>
  <c r="H13" i="126" s="1"/>
  <c r="I13" i="126" s="1"/>
  <c r="G14" i="130"/>
  <c r="H14" i="130" s="1"/>
  <c r="H13" i="130" s="1"/>
  <c r="I13" i="130" s="1"/>
  <c r="G19" i="132"/>
  <c r="H19" i="132" s="1"/>
  <c r="E14" i="134"/>
  <c r="G14" i="134" s="1"/>
  <c r="H14" i="134" s="1"/>
  <c r="G49" i="102"/>
  <c r="H49" i="102" s="1"/>
  <c r="F45" i="62"/>
  <c r="E14" i="137"/>
  <c r="E14" i="113"/>
  <c r="G14" i="113" s="1"/>
  <c r="H14" i="113" s="1"/>
  <c r="E14" i="117"/>
  <c r="G14" i="117" s="1"/>
  <c r="H14" i="117" s="1"/>
  <c r="E14" i="121"/>
  <c r="G14" i="121" s="1"/>
  <c r="H14" i="121" s="1"/>
  <c r="E14" i="125"/>
  <c r="G14" i="125" s="1"/>
  <c r="H14" i="125" s="1"/>
  <c r="E14" i="129"/>
  <c r="G14" i="129" s="1"/>
  <c r="H14" i="129" s="1"/>
  <c r="E13" i="64"/>
  <c r="G14" i="133"/>
  <c r="H14" i="133" s="1"/>
  <c r="H13" i="133" s="1"/>
  <c r="I13" i="133" s="1"/>
  <c r="G19" i="134"/>
  <c r="H19" i="134" s="1"/>
  <c r="G14" i="135"/>
  <c r="H14" i="135" s="1"/>
  <c r="H13" i="135" s="1"/>
  <c r="I13" i="135" s="1"/>
  <c r="G19" i="136"/>
  <c r="H19" i="136" s="1"/>
  <c r="D34" i="188"/>
  <c r="D34" i="191"/>
  <c r="D52" i="186"/>
  <c r="D15" i="186" s="1"/>
  <c r="D16" i="186" s="1"/>
  <c r="D40" i="189"/>
  <c r="D41" i="189" s="1"/>
  <c r="D34" i="192"/>
  <c r="D34" i="190"/>
  <c r="D34" i="186"/>
  <c r="D40" i="78"/>
  <c r="D41" i="78" s="1"/>
  <c r="F14" i="132"/>
  <c r="D15" i="78"/>
  <c r="D16" i="78" s="1"/>
  <c r="D40" i="187"/>
  <c r="D41" i="187" s="1"/>
  <c r="D52" i="187"/>
  <c r="D15" i="187" s="1"/>
  <c r="D16" i="187" s="1"/>
  <c r="G45" i="101"/>
  <c r="H45" i="101" s="1"/>
  <c r="G47" i="101"/>
  <c r="H47" i="101" s="1"/>
  <c r="G49" i="101"/>
  <c r="H49" i="101" s="1"/>
  <c r="E18" i="103"/>
  <c r="G18" i="103" s="1"/>
  <c r="E41" i="103"/>
  <c r="G45" i="103"/>
  <c r="H45" i="103" s="1"/>
  <c r="G47" i="103"/>
  <c r="H47" i="103" s="1"/>
  <c r="G49" i="103"/>
  <c r="H49" i="103" s="1"/>
  <c r="E18" i="104"/>
  <c r="G18" i="104" s="1"/>
  <c r="E41" i="104"/>
  <c r="G45" i="104"/>
  <c r="H45" i="104" s="1"/>
  <c r="G47" i="104"/>
  <c r="H47" i="104" s="1"/>
  <c r="G49" i="104"/>
  <c r="H49" i="104" s="1"/>
  <c r="E18" i="105"/>
  <c r="G18" i="105" s="1"/>
  <c r="E41" i="105"/>
  <c r="G45" i="105"/>
  <c r="H45" i="105" s="1"/>
  <c r="G47" i="105"/>
  <c r="H47" i="105" s="1"/>
  <c r="G49" i="105"/>
  <c r="H49" i="105" s="1"/>
  <c r="E41" i="106"/>
  <c r="G45" i="106"/>
  <c r="H45" i="106" s="1"/>
  <c r="G47" i="106"/>
  <c r="H47" i="106" s="1"/>
  <c r="G49" i="106"/>
  <c r="H49" i="106" s="1"/>
  <c r="E18" i="107"/>
  <c r="G18" i="107" s="1"/>
  <c r="E41" i="107"/>
  <c r="G45" i="107"/>
  <c r="H45" i="107" s="1"/>
  <c r="H44" i="107" s="1"/>
  <c r="G47" i="107"/>
  <c r="H47" i="107" s="1"/>
  <c r="G49" i="107"/>
  <c r="H49" i="107" s="1"/>
  <c r="E18" i="108"/>
  <c r="G18" i="108" s="1"/>
  <c r="E41" i="108"/>
  <c r="G45" i="108"/>
  <c r="H45" i="108" s="1"/>
  <c r="G47" i="108"/>
  <c r="H47" i="108" s="1"/>
  <c r="G49" i="108"/>
  <c r="H49" i="108" s="1"/>
  <c r="E18" i="109"/>
  <c r="G18" i="109" s="1"/>
  <c r="E41" i="109"/>
  <c r="G45" i="109"/>
  <c r="H45" i="109" s="1"/>
  <c r="H44" i="109" s="1"/>
  <c r="G47" i="109"/>
  <c r="H47" i="109" s="1"/>
  <c r="G49" i="109"/>
  <c r="H49" i="109" s="1"/>
  <c r="E41" i="110"/>
  <c r="G45" i="110"/>
  <c r="H45" i="110" s="1"/>
  <c r="G47" i="110"/>
  <c r="H47" i="110" s="1"/>
  <c r="G49" i="110"/>
  <c r="H49" i="110" s="1"/>
  <c r="G19" i="113"/>
  <c r="H19" i="113" s="1"/>
  <c r="G19" i="115"/>
  <c r="H19" i="115" s="1"/>
  <c r="G19" i="117"/>
  <c r="H19" i="117" s="1"/>
  <c r="G19" i="119"/>
  <c r="H19" i="119" s="1"/>
  <c r="G19" i="121"/>
  <c r="H19" i="121" s="1"/>
  <c r="G19" i="123"/>
  <c r="H19" i="123" s="1"/>
  <c r="G19" i="125"/>
  <c r="H19" i="125" s="1"/>
  <c r="G19" i="127"/>
  <c r="H19" i="127" s="1"/>
  <c r="G19" i="129"/>
  <c r="H19" i="129" s="1"/>
  <c r="G19" i="131"/>
  <c r="H19" i="131" s="1"/>
  <c r="H13" i="131" s="1"/>
  <c r="I13" i="131" s="1"/>
  <c r="H16" i="64"/>
  <c r="J16" i="64" s="1"/>
  <c r="D52" i="190"/>
  <c r="D15" i="190" s="1"/>
  <c r="D16" i="190" s="1"/>
  <c r="D52" i="191"/>
  <c r="D15" i="191" s="1"/>
  <c r="D16" i="191" s="1"/>
  <c r="G15" i="64"/>
  <c r="F18" i="63"/>
  <c r="G14" i="132"/>
  <c r="H14" i="132" s="1"/>
  <c r="H13" i="132" s="1"/>
  <c r="I13" i="132" s="1"/>
  <c r="D14" i="63"/>
  <c r="F19" i="63"/>
  <c r="F17" i="63"/>
  <c r="E18" i="63"/>
  <c r="C14" i="63"/>
  <c r="F14" i="63" s="1"/>
  <c r="E19" i="63"/>
  <c r="E17" i="63"/>
  <c r="G14" i="137"/>
  <c r="H14" i="137" s="1"/>
  <c r="H13" i="137" s="1"/>
  <c r="I13" i="137" s="1"/>
  <c r="G43" i="110"/>
  <c r="G43" i="109"/>
  <c r="H44" i="108"/>
  <c r="G43" i="108"/>
  <c r="G43" i="107"/>
  <c r="G43" i="106"/>
  <c r="H44" i="105"/>
  <c r="G43" i="105"/>
  <c r="G43" i="104"/>
  <c r="F46" i="62"/>
  <c r="H44" i="103"/>
  <c r="G43" i="103"/>
  <c r="H44" i="101"/>
  <c r="G43" i="101"/>
  <c r="C18" i="62"/>
  <c r="F44" i="62"/>
  <c r="F48" i="62"/>
  <c r="H44" i="102"/>
  <c r="G43" i="102"/>
  <c r="H44" i="100"/>
  <c r="G43" i="100"/>
  <c r="H44" i="99"/>
  <c r="G43" i="99"/>
  <c r="H44" i="98"/>
  <c r="D37" i="62"/>
  <c r="G43" i="98"/>
  <c r="H44" i="97"/>
  <c r="G43" i="97"/>
  <c r="H44" i="96"/>
  <c r="G43" i="96"/>
  <c r="H44" i="95"/>
  <c r="G43" i="95"/>
  <c r="H44" i="94"/>
  <c r="G43" i="94"/>
  <c r="G43" i="93"/>
  <c r="H44" i="92"/>
  <c r="G43" i="92"/>
  <c r="H44" i="91"/>
  <c r="F18" i="62"/>
  <c r="G43" i="91"/>
  <c r="H44" i="90"/>
  <c r="G43" i="90"/>
  <c r="H44" i="89"/>
  <c r="H15" i="62"/>
  <c r="G43" i="89"/>
  <c r="H44" i="88"/>
  <c r="G18" i="62"/>
  <c r="E49" i="62"/>
  <c r="E48" i="62"/>
  <c r="G43" i="88"/>
  <c r="E24" i="62"/>
  <c r="G37" i="62"/>
  <c r="F41" i="62"/>
  <c r="H44" i="87"/>
  <c r="H49" i="87"/>
  <c r="H49" i="62" s="1"/>
  <c r="G49" i="62"/>
  <c r="E44" i="62"/>
  <c r="E46" i="62"/>
  <c r="G48" i="87"/>
  <c r="H48" i="87" s="1"/>
  <c r="H45" i="62"/>
  <c r="G45" i="62"/>
  <c r="H47" i="62"/>
  <c r="G47" i="62"/>
  <c r="E41" i="87"/>
  <c r="E41" i="62" s="1"/>
  <c r="E43" i="62"/>
  <c r="E45" i="62"/>
  <c r="E47" i="62"/>
  <c r="E18" i="62"/>
  <c r="H13" i="123" l="1"/>
  <c r="I13" i="123" s="1"/>
  <c r="G41" i="87"/>
  <c r="H44" i="110"/>
  <c r="H44" i="106"/>
  <c r="H44" i="104"/>
  <c r="G14" i="136"/>
  <c r="H14" i="136" s="1"/>
  <c r="H13" i="136" s="1"/>
  <c r="I13" i="136" s="1"/>
  <c r="H13" i="127"/>
  <c r="I13" i="127" s="1"/>
  <c r="H13" i="119"/>
  <c r="I13" i="119" s="1"/>
  <c r="H13" i="115"/>
  <c r="I13" i="115" s="1"/>
  <c r="D35" i="190"/>
  <c r="D40" i="190"/>
  <c r="D41" i="190" s="1"/>
  <c r="D35" i="191"/>
  <c r="D40" i="191"/>
  <c r="D41" i="191" s="1"/>
  <c r="H13" i="125"/>
  <c r="I13" i="125" s="1"/>
  <c r="H42" i="87"/>
  <c r="H41" i="87" s="1"/>
  <c r="H14" i="87" s="1"/>
  <c r="I14" i="87" s="1"/>
  <c r="D35" i="192"/>
  <c r="D40" i="192"/>
  <c r="D41" i="192" s="1"/>
  <c r="D35" i="188"/>
  <c r="D40" i="188"/>
  <c r="D41" i="188" s="1"/>
  <c r="H13" i="121"/>
  <c r="I13" i="121" s="1"/>
  <c r="H13" i="117"/>
  <c r="I13" i="117" s="1"/>
  <c r="G13" i="64"/>
  <c r="J15" i="64"/>
  <c r="J13" i="64" s="1"/>
  <c r="K13" i="64" s="1"/>
  <c r="D35" i="186"/>
  <c r="D40" i="186"/>
  <c r="D41" i="186" s="1"/>
  <c r="H13" i="129"/>
  <c r="I13" i="129" s="1"/>
  <c r="H13" i="113"/>
  <c r="I13" i="113" s="1"/>
  <c r="H13" i="134"/>
  <c r="I13" i="134" s="1"/>
  <c r="G19" i="63"/>
  <c r="H19" i="63" s="1"/>
  <c r="E14" i="63"/>
  <c r="G14" i="63" s="1"/>
  <c r="H14" i="63" s="1"/>
  <c r="H43" i="110"/>
  <c r="H42" i="110" s="1"/>
  <c r="H41" i="110" s="1"/>
  <c r="H14" i="110" s="1"/>
  <c r="I14" i="110" s="1"/>
  <c r="G41" i="110"/>
  <c r="H43" i="109"/>
  <c r="H42" i="109" s="1"/>
  <c r="H41" i="109" s="1"/>
  <c r="H14" i="109" s="1"/>
  <c r="I14" i="109" s="1"/>
  <c r="G41" i="109"/>
  <c r="H43" i="108"/>
  <c r="H42" i="108" s="1"/>
  <c r="H41" i="108" s="1"/>
  <c r="H14" i="108" s="1"/>
  <c r="I14" i="108" s="1"/>
  <c r="G41" i="108"/>
  <c r="H43" i="107"/>
  <c r="H42" i="107" s="1"/>
  <c r="H41" i="107" s="1"/>
  <c r="H14" i="107" s="1"/>
  <c r="I14" i="107" s="1"/>
  <c r="G41" i="107"/>
  <c r="H43" i="106"/>
  <c r="H42" i="106" s="1"/>
  <c r="H41" i="106" s="1"/>
  <c r="H14" i="106" s="1"/>
  <c r="I14" i="106" s="1"/>
  <c r="G41" i="106"/>
  <c r="H43" i="105"/>
  <c r="H42" i="105" s="1"/>
  <c r="H41" i="105" s="1"/>
  <c r="H14" i="105" s="1"/>
  <c r="I14" i="105" s="1"/>
  <c r="G41" i="105"/>
  <c r="H43" i="104"/>
  <c r="H42" i="104" s="1"/>
  <c r="H41" i="104" s="1"/>
  <c r="H14" i="104" s="1"/>
  <c r="I14" i="104" s="1"/>
  <c r="G41" i="104"/>
  <c r="H43" i="103"/>
  <c r="H42" i="103" s="1"/>
  <c r="H41" i="103" s="1"/>
  <c r="H14" i="103" s="1"/>
  <c r="I14" i="103" s="1"/>
  <c r="G41" i="103"/>
  <c r="H43" i="101"/>
  <c r="H42" i="101" s="1"/>
  <c r="H41" i="101" s="1"/>
  <c r="H14" i="101" s="1"/>
  <c r="I14" i="101" s="1"/>
  <c r="G41" i="101"/>
  <c r="H43" i="102"/>
  <c r="H42" i="102" s="1"/>
  <c r="H41" i="102" s="1"/>
  <c r="H14" i="102" s="1"/>
  <c r="I14" i="102" s="1"/>
  <c r="G41" i="102"/>
  <c r="H43" i="100"/>
  <c r="H42" i="100" s="1"/>
  <c r="H41" i="100" s="1"/>
  <c r="H14" i="100" s="1"/>
  <c r="I14" i="100" s="1"/>
  <c r="G41" i="100"/>
  <c r="H43" i="99"/>
  <c r="H42" i="99" s="1"/>
  <c r="H41" i="99" s="1"/>
  <c r="H14" i="99" s="1"/>
  <c r="I14" i="99" s="1"/>
  <c r="G41" i="99"/>
  <c r="H43" i="98"/>
  <c r="H42" i="98" s="1"/>
  <c r="H41" i="98" s="1"/>
  <c r="H14" i="98" s="1"/>
  <c r="I14" i="98" s="1"/>
  <c r="G41" i="98"/>
  <c r="H43" i="97"/>
  <c r="H42" i="97" s="1"/>
  <c r="H41" i="97" s="1"/>
  <c r="H14" i="97" s="1"/>
  <c r="I14" i="97" s="1"/>
  <c r="G41" i="97"/>
  <c r="H43" i="96"/>
  <c r="H42" i="96" s="1"/>
  <c r="H41" i="96" s="1"/>
  <c r="H14" i="96" s="1"/>
  <c r="I14" i="96" s="1"/>
  <c r="G41" i="96"/>
  <c r="H43" i="95"/>
  <c r="H42" i="95" s="1"/>
  <c r="H41" i="95" s="1"/>
  <c r="H14" i="95" s="1"/>
  <c r="I14" i="95" s="1"/>
  <c r="G41" i="95"/>
  <c r="H43" i="94"/>
  <c r="H42" i="94" s="1"/>
  <c r="H41" i="94" s="1"/>
  <c r="H14" i="94" s="1"/>
  <c r="I14" i="94" s="1"/>
  <c r="G41" i="94"/>
  <c r="H43" i="93"/>
  <c r="H42" i="93" s="1"/>
  <c r="H41" i="93" s="1"/>
  <c r="H14" i="93" s="1"/>
  <c r="I14" i="93" s="1"/>
  <c r="G41" i="93"/>
  <c r="H43" i="92"/>
  <c r="H42" i="92" s="1"/>
  <c r="H41" i="92" s="1"/>
  <c r="H14" i="92" s="1"/>
  <c r="I14" i="92" s="1"/>
  <c r="G41" i="92"/>
  <c r="H43" i="91"/>
  <c r="H42" i="91" s="1"/>
  <c r="H41" i="91" s="1"/>
  <c r="H14" i="91" s="1"/>
  <c r="I14" i="91" s="1"/>
  <c r="G41" i="91"/>
  <c r="H43" i="90"/>
  <c r="H42" i="90" s="1"/>
  <c r="H41" i="90" s="1"/>
  <c r="H14" i="90" s="1"/>
  <c r="I14" i="90" s="1"/>
  <c r="G41" i="90"/>
  <c r="G43" i="62"/>
  <c r="H43" i="89"/>
  <c r="H42" i="89" s="1"/>
  <c r="H41" i="89" s="1"/>
  <c r="H14" i="89" s="1"/>
  <c r="I14" i="89" s="1"/>
  <c r="G41" i="89"/>
  <c r="H43" i="88"/>
  <c r="H42" i="88" s="1"/>
  <c r="G41" i="88"/>
  <c r="H48" i="62"/>
  <c r="G48" i="62"/>
  <c r="H46" i="62"/>
  <c r="G46" i="62"/>
  <c r="G44" i="62"/>
  <c r="H13" i="63" l="1"/>
  <c r="I13" i="63" s="1"/>
  <c r="G41" i="62"/>
  <c r="H41" i="88"/>
  <c r="H42" i="62"/>
  <c r="H43" i="62"/>
  <c r="H44" i="62"/>
  <c r="H14" i="88" l="1"/>
  <c r="I14" i="88" s="1"/>
  <c r="H41" i="62"/>
  <c r="I14" i="62" l="1"/>
  <c r="H14" i="62"/>
  <c r="U16" i="52" l="1"/>
  <c r="E16" i="52"/>
  <c r="U15" i="52"/>
  <c r="E15" i="52"/>
  <c r="U16" i="51"/>
  <c r="E16" i="51"/>
  <c r="U15" i="51"/>
  <c r="E15" i="51"/>
  <c r="U16" i="50"/>
  <c r="E16" i="50"/>
  <c r="U15" i="50"/>
  <c r="E15" i="50"/>
  <c r="U16" i="49"/>
  <c r="E16" i="49"/>
  <c r="U15" i="49"/>
  <c r="E15" i="49"/>
  <c r="U16" i="48"/>
  <c r="E16" i="48"/>
  <c r="U15" i="48"/>
  <c r="E15" i="48"/>
  <c r="U16" i="47"/>
  <c r="U15" i="47"/>
  <c r="E16" i="47"/>
  <c r="E15" i="47"/>
  <c r="V16" i="46" l="1"/>
  <c r="V15" i="46"/>
  <c r="T16" i="46"/>
  <c r="S16" i="46"/>
  <c r="R16" i="46"/>
  <c r="Q16" i="46"/>
  <c r="P16" i="46"/>
  <c r="T15" i="46"/>
  <c r="S15" i="46"/>
  <c r="R15" i="46"/>
  <c r="Q15" i="46"/>
  <c r="P15" i="46"/>
  <c r="C16" i="46"/>
  <c r="D16" i="46"/>
  <c r="E16" i="46"/>
  <c r="D15" i="46"/>
  <c r="E15" i="46"/>
  <c r="C15" i="46"/>
  <c r="U16" i="45"/>
  <c r="E16" i="45"/>
  <c r="U15" i="45"/>
  <c r="E15" i="45"/>
  <c r="U16" i="44"/>
  <c r="E16" i="44"/>
  <c r="U15" i="44"/>
  <c r="E15" i="44"/>
  <c r="U16" i="43"/>
  <c r="E16" i="43"/>
  <c r="U15" i="43"/>
  <c r="E15" i="43"/>
  <c r="U16" i="42"/>
  <c r="E16" i="42"/>
  <c r="U15" i="42"/>
  <c r="E15" i="42"/>
  <c r="U16" i="41"/>
  <c r="E16" i="41"/>
  <c r="U15" i="41"/>
  <c r="E15" i="41"/>
  <c r="U16" i="40"/>
  <c r="U15" i="40"/>
  <c r="E16" i="40"/>
  <c r="E15" i="40"/>
  <c r="X16" i="39"/>
  <c r="X15" i="39"/>
  <c r="V16" i="39"/>
  <c r="V15" i="39"/>
  <c r="T16" i="39"/>
  <c r="S16" i="39"/>
  <c r="R16" i="39"/>
  <c r="Q16" i="39"/>
  <c r="P16" i="39"/>
  <c r="T15" i="39"/>
  <c r="S15" i="39"/>
  <c r="R15" i="39"/>
  <c r="Q15" i="39"/>
  <c r="P15" i="39"/>
  <c r="C16" i="39"/>
  <c r="D16" i="39"/>
  <c r="D15" i="39"/>
  <c r="C15" i="39"/>
  <c r="D25" i="22"/>
  <c r="D23" i="22"/>
  <c r="D21" i="22"/>
  <c r="D20" i="22"/>
  <c r="D16" i="22"/>
  <c r="D14" i="22"/>
  <c r="D13" i="22"/>
  <c r="D12" i="53"/>
  <c r="C12" i="53"/>
  <c r="U44" i="21"/>
  <c r="U43" i="21"/>
  <c r="W43" i="21" s="1"/>
  <c r="U40" i="21"/>
  <c r="W40" i="21" s="1"/>
  <c r="U39" i="21"/>
  <c r="W39" i="21" s="1"/>
  <c r="U38" i="21"/>
  <c r="W38" i="21" s="1"/>
  <c r="U37" i="21"/>
  <c r="W37" i="21" s="1"/>
  <c r="U36" i="21"/>
  <c r="W36" i="21" s="1"/>
  <c r="U35" i="21"/>
  <c r="W35" i="21" s="1"/>
  <c r="U34" i="21"/>
  <c r="W34" i="21" s="1"/>
  <c r="U33" i="21"/>
  <c r="W33" i="21" s="1"/>
  <c r="U30" i="21"/>
  <c r="W30" i="21" s="1"/>
  <c r="J26" i="21"/>
  <c r="L26" i="21" s="1"/>
  <c r="P26" i="21" s="1"/>
  <c r="J24" i="21"/>
  <c r="L24" i="21" s="1"/>
  <c r="P24" i="21" s="1"/>
  <c r="J22" i="21"/>
  <c r="L22" i="21" s="1"/>
  <c r="P22" i="21" s="1"/>
  <c r="U22" i="21" s="1"/>
  <c r="J21" i="21"/>
  <c r="L21" i="21" s="1"/>
  <c r="P21" i="21" s="1"/>
  <c r="J17" i="21"/>
  <c r="L17" i="21" s="1"/>
  <c r="P17" i="21" s="1"/>
  <c r="J15" i="21"/>
  <c r="L15" i="21" s="1"/>
  <c r="P15" i="21" s="1"/>
  <c r="X14" i="21"/>
  <c r="T14" i="21"/>
  <c r="S14" i="21"/>
  <c r="R14" i="21"/>
  <c r="Q14" i="21"/>
  <c r="O14" i="21"/>
  <c r="N14" i="21"/>
  <c r="M14" i="21"/>
  <c r="K14" i="21"/>
  <c r="I14" i="21"/>
  <c r="H14" i="21"/>
  <c r="F14" i="21"/>
  <c r="D14" i="21"/>
  <c r="C14" i="21"/>
  <c r="U44" i="20"/>
  <c r="U43" i="20"/>
  <c r="W43" i="20" s="1"/>
  <c r="U40" i="20"/>
  <c r="W40" i="20" s="1"/>
  <c r="U39" i="20"/>
  <c r="W39" i="20" s="1"/>
  <c r="U38" i="20"/>
  <c r="W38" i="20" s="1"/>
  <c r="U37" i="20"/>
  <c r="W37" i="20" s="1"/>
  <c r="U36" i="20"/>
  <c r="W36" i="20" s="1"/>
  <c r="U35" i="20"/>
  <c r="W35" i="20" s="1"/>
  <c r="U34" i="20"/>
  <c r="W34" i="20" s="1"/>
  <c r="U33" i="20"/>
  <c r="W33" i="20" s="1"/>
  <c r="U30" i="20"/>
  <c r="W30" i="20" s="1"/>
  <c r="J26" i="20"/>
  <c r="L26" i="20" s="1"/>
  <c r="P26" i="20" s="1"/>
  <c r="J24" i="20"/>
  <c r="L24" i="20" s="1"/>
  <c r="P24" i="20" s="1"/>
  <c r="U24" i="20" s="1"/>
  <c r="J22" i="20"/>
  <c r="L22" i="20" s="1"/>
  <c r="P22" i="20" s="1"/>
  <c r="U22" i="20" s="1"/>
  <c r="J21" i="20"/>
  <c r="L21" i="20" s="1"/>
  <c r="P21" i="20" s="1"/>
  <c r="J17" i="20"/>
  <c r="J15" i="20"/>
  <c r="L15" i="20" s="1"/>
  <c r="P15" i="20" s="1"/>
  <c r="U15" i="20"/>
  <c r="X14" i="20"/>
  <c r="T14" i="20"/>
  <c r="S14" i="20"/>
  <c r="R14" i="20"/>
  <c r="Q14" i="20"/>
  <c r="O14" i="20"/>
  <c r="N14" i="20"/>
  <c r="M14" i="20"/>
  <c r="K14" i="20"/>
  <c r="I14" i="20"/>
  <c r="H14" i="20"/>
  <c r="F14" i="20"/>
  <c r="D14" i="20"/>
  <c r="C14" i="20"/>
  <c r="U44" i="19"/>
  <c r="U43" i="19"/>
  <c r="W43" i="19" s="1"/>
  <c r="U40" i="19"/>
  <c r="W40" i="19" s="1"/>
  <c r="U39" i="19"/>
  <c r="W39" i="19" s="1"/>
  <c r="U38" i="19"/>
  <c r="W38" i="19" s="1"/>
  <c r="U37" i="19"/>
  <c r="W37" i="19" s="1"/>
  <c r="U36" i="19"/>
  <c r="W36" i="19" s="1"/>
  <c r="W14" i="19" s="1"/>
  <c r="U35" i="19"/>
  <c r="W35" i="19" s="1"/>
  <c r="U34" i="19"/>
  <c r="W34" i="19" s="1"/>
  <c r="U33" i="19"/>
  <c r="W33" i="19" s="1"/>
  <c r="U30" i="19"/>
  <c r="W30" i="19" s="1"/>
  <c r="J26" i="19"/>
  <c r="L26" i="19" s="1"/>
  <c r="P26" i="19" s="1"/>
  <c r="U26" i="19" s="1"/>
  <c r="J24" i="19"/>
  <c r="L24" i="19" s="1"/>
  <c r="P24" i="19" s="1"/>
  <c r="J22" i="19"/>
  <c r="L22" i="19" s="1"/>
  <c r="P22" i="19" s="1"/>
  <c r="U22" i="19" s="1"/>
  <c r="J21" i="19"/>
  <c r="L21" i="19" s="1"/>
  <c r="P21" i="19" s="1"/>
  <c r="J17" i="19"/>
  <c r="L17" i="19" s="1"/>
  <c r="P17" i="19" s="1"/>
  <c r="J15" i="19"/>
  <c r="L15" i="19" s="1"/>
  <c r="P15" i="19" s="1"/>
  <c r="U15" i="19" s="1"/>
  <c r="X14" i="19"/>
  <c r="T14" i="19"/>
  <c r="S14" i="19"/>
  <c r="R14" i="19"/>
  <c r="Q14" i="19"/>
  <c r="O14" i="19"/>
  <c r="N14" i="19"/>
  <c r="M14" i="19"/>
  <c r="K14" i="19"/>
  <c r="I14" i="19"/>
  <c r="H14" i="19"/>
  <c r="F14" i="19"/>
  <c r="D14" i="19"/>
  <c r="C14" i="19"/>
  <c r="U44" i="18"/>
  <c r="U43" i="18"/>
  <c r="W43" i="18" s="1"/>
  <c r="U40" i="18"/>
  <c r="W40" i="18" s="1"/>
  <c r="U39" i="18"/>
  <c r="W39" i="18" s="1"/>
  <c r="U38" i="18"/>
  <c r="W38" i="18" s="1"/>
  <c r="U37" i="18"/>
  <c r="W37" i="18" s="1"/>
  <c r="U36" i="18"/>
  <c r="W36" i="18" s="1"/>
  <c r="U35" i="18"/>
  <c r="W35" i="18" s="1"/>
  <c r="U34" i="18"/>
  <c r="W34" i="18" s="1"/>
  <c r="U33" i="18"/>
  <c r="W33" i="18" s="1"/>
  <c r="U30" i="18"/>
  <c r="W30" i="18" s="1"/>
  <c r="J26" i="18"/>
  <c r="L26" i="18" s="1"/>
  <c r="P26" i="18" s="1"/>
  <c r="U26" i="18"/>
  <c r="J24" i="18"/>
  <c r="L24" i="18" s="1"/>
  <c r="P24" i="18" s="1"/>
  <c r="J22" i="18"/>
  <c r="L22" i="18" s="1"/>
  <c r="P22" i="18" s="1"/>
  <c r="U22" i="18" s="1"/>
  <c r="J21" i="18"/>
  <c r="L21" i="18" s="1"/>
  <c r="P21" i="18" s="1"/>
  <c r="J17" i="18"/>
  <c r="L17" i="18" s="1"/>
  <c r="P17" i="18" s="1"/>
  <c r="J15" i="18"/>
  <c r="L15" i="18" s="1"/>
  <c r="P15" i="18" s="1"/>
  <c r="X14" i="18"/>
  <c r="T14" i="18"/>
  <c r="S14" i="18"/>
  <c r="R14" i="18"/>
  <c r="Q14" i="18"/>
  <c r="O14" i="18"/>
  <c r="N14" i="18"/>
  <c r="M14" i="18"/>
  <c r="K14" i="18"/>
  <c r="I14" i="18"/>
  <c r="H14" i="18"/>
  <c r="F14" i="18"/>
  <c r="D14" i="18"/>
  <c r="C14" i="18"/>
  <c r="U44" i="17"/>
  <c r="U43" i="17"/>
  <c r="W43" i="17" s="1"/>
  <c r="U40" i="17"/>
  <c r="W40" i="17" s="1"/>
  <c r="U39" i="17"/>
  <c r="W39" i="17" s="1"/>
  <c r="U38" i="17"/>
  <c r="W38" i="17" s="1"/>
  <c r="U37" i="17"/>
  <c r="W37" i="17" s="1"/>
  <c r="U36" i="17"/>
  <c r="W36" i="17" s="1"/>
  <c r="U35" i="17"/>
  <c r="W35" i="17" s="1"/>
  <c r="U34" i="17"/>
  <c r="W34" i="17" s="1"/>
  <c r="U33" i="17"/>
  <c r="W33" i="17" s="1"/>
  <c r="U30" i="17"/>
  <c r="W30" i="17" s="1"/>
  <c r="J26" i="17"/>
  <c r="L26" i="17" s="1"/>
  <c r="P26" i="17" s="1"/>
  <c r="U26" i="17"/>
  <c r="J24" i="17"/>
  <c r="L24" i="17" s="1"/>
  <c r="P24" i="17" s="1"/>
  <c r="U24" i="17"/>
  <c r="J22" i="17"/>
  <c r="L22" i="17" s="1"/>
  <c r="P22" i="17" s="1"/>
  <c r="U22" i="17" s="1"/>
  <c r="J21" i="17"/>
  <c r="L21" i="17" s="1"/>
  <c r="P21" i="17" s="1"/>
  <c r="J17" i="17"/>
  <c r="L17" i="17" s="1"/>
  <c r="P17" i="17" s="1"/>
  <c r="J15" i="17"/>
  <c r="L15" i="17" s="1"/>
  <c r="P15" i="17" s="1"/>
  <c r="U15" i="17" s="1"/>
  <c r="X14" i="17"/>
  <c r="T14" i="17"/>
  <c r="S14" i="17"/>
  <c r="R14" i="17"/>
  <c r="Q14" i="17"/>
  <c r="O14" i="17"/>
  <c r="N14" i="17"/>
  <c r="M14" i="17"/>
  <c r="K14" i="17"/>
  <c r="I14" i="17"/>
  <c r="H14" i="17"/>
  <c r="F14" i="17"/>
  <c r="D14" i="17"/>
  <c r="C14" i="17"/>
  <c r="U44" i="16"/>
  <c r="U43" i="16"/>
  <c r="W43" i="16" s="1"/>
  <c r="U40" i="16"/>
  <c r="W40" i="16" s="1"/>
  <c r="U39" i="16"/>
  <c r="W39" i="16" s="1"/>
  <c r="U38" i="16"/>
  <c r="W38" i="16" s="1"/>
  <c r="U37" i="16"/>
  <c r="W37" i="16" s="1"/>
  <c r="U36" i="16"/>
  <c r="W36" i="16" s="1"/>
  <c r="U35" i="16"/>
  <c r="W35" i="16" s="1"/>
  <c r="U34" i="16"/>
  <c r="W34" i="16" s="1"/>
  <c r="U33" i="16"/>
  <c r="W33" i="16" s="1"/>
  <c r="U30" i="16"/>
  <c r="W30" i="16" s="1"/>
  <c r="J26" i="16"/>
  <c r="L26" i="16" s="1"/>
  <c r="P26" i="16" s="1"/>
  <c r="J24" i="16"/>
  <c r="L24" i="16" s="1"/>
  <c r="P24" i="16" s="1"/>
  <c r="U24" i="16" s="1"/>
  <c r="J22" i="16"/>
  <c r="L22" i="16" s="1"/>
  <c r="P22" i="16" s="1"/>
  <c r="U22" i="16" s="1"/>
  <c r="J21" i="16"/>
  <c r="L21" i="16" s="1"/>
  <c r="P21" i="16" s="1"/>
  <c r="J17" i="16"/>
  <c r="L17" i="16" s="1"/>
  <c r="P17" i="16" s="1"/>
  <c r="J15" i="16"/>
  <c r="L15" i="16" s="1"/>
  <c r="P15" i="16" s="1"/>
  <c r="U15" i="16"/>
  <c r="X14" i="16"/>
  <c r="T14" i="16"/>
  <c r="S14" i="16"/>
  <c r="R14" i="16"/>
  <c r="Q14" i="16"/>
  <c r="O14" i="16"/>
  <c r="N14" i="16"/>
  <c r="M14" i="16"/>
  <c r="K14" i="16"/>
  <c r="I14" i="16"/>
  <c r="H14" i="16"/>
  <c r="F14" i="16"/>
  <c r="J14" i="16" s="1"/>
  <c r="D14" i="16"/>
  <c r="C14" i="16"/>
  <c r="U44" i="15"/>
  <c r="U43" i="15"/>
  <c r="W43" i="15" s="1"/>
  <c r="U40" i="15"/>
  <c r="W40" i="15" s="1"/>
  <c r="U39" i="15"/>
  <c r="W39" i="15" s="1"/>
  <c r="U38" i="15"/>
  <c r="W38" i="15" s="1"/>
  <c r="U37" i="15"/>
  <c r="W37" i="15" s="1"/>
  <c r="U36" i="15"/>
  <c r="W36" i="15" s="1"/>
  <c r="U35" i="15"/>
  <c r="W35" i="15" s="1"/>
  <c r="U34" i="15"/>
  <c r="W34" i="15" s="1"/>
  <c r="U33" i="15"/>
  <c r="W33" i="15" s="1"/>
  <c r="U30" i="15"/>
  <c r="W30" i="15" s="1"/>
  <c r="W14" i="15" s="1"/>
  <c r="J26" i="15"/>
  <c r="L26" i="15" s="1"/>
  <c r="P26" i="15" s="1"/>
  <c r="J24" i="15"/>
  <c r="L24" i="15" s="1"/>
  <c r="P24" i="15" s="1"/>
  <c r="U24" i="15" s="1"/>
  <c r="J22" i="15"/>
  <c r="L22" i="15" s="1"/>
  <c r="P22" i="15" s="1"/>
  <c r="U22" i="15" s="1"/>
  <c r="J21" i="15"/>
  <c r="L21" i="15" s="1"/>
  <c r="P21" i="15" s="1"/>
  <c r="J17" i="15"/>
  <c r="L17" i="15" s="1"/>
  <c r="P17" i="15" s="1"/>
  <c r="J15" i="15"/>
  <c r="L15" i="15" s="1"/>
  <c r="P15" i="15" s="1"/>
  <c r="U15" i="15"/>
  <c r="X14" i="15"/>
  <c r="T14" i="15"/>
  <c r="S14" i="15"/>
  <c r="R14" i="15"/>
  <c r="Q14" i="15"/>
  <c r="O14" i="15"/>
  <c r="N14" i="15"/>
  <c r="M14" i="15"/>
  <c r="K14" i="15"/>
  <c r="I14" i="15"/>
  <c r="H14" i="15"/>
  <c r="F14" i="15"/>
  <c r="D14" i="15"/>
  <c r="C14" i="15"/>
  <c r="U44" i="14"/>
  <c r="U43" i="14"/>
  <c r="W43" i="14" s="1"/>
  <c r="U40" i="14"/>
  <c r="W40" i="14" s="1"/>
  <c r="U39" i="14"/>
  <c r="W39" i="14" s="1"/>
  <c r="U38" i="14"/>
  <c r="W38" i="14" s="1"/>
  <c r="U37" i="14"/>
  <c r="W37" i="14" s="1"/>
  <c r="U36" i="14"/>
  <c r="W36" i="14" s="1"/>
  <c r="U35" i="14"/>
  <c r="W35" i="14" s="1"/>
  <c r="U34" i="14"/>
  <c r="W34" i="14" s="1"/>
  <c r="U33" i="14"/>
  <c r="W33" i="14" s="1"/>
  <c r="U30" i="14"/>
  <c r="W30" i="14" s="1"/>
  <c r="J26" i="14"/>
  <c r="L26" i="14" s="1"/>
  <c r="P26" i="14" s="1"/>
  <c r="J24" i="14"/>
  <c r="L24" i="14" s="1"/>
  <c r="P24" i="14" s="1"/>
  <c r="J22" i="14"/>
  <c r="L22" i="14" s="1"/>
  <c r="P22" i="14" s="1"/>
  <c r="U22" i="14" s="1"/>
  <c r="J21" i="14"/>
  <c r="L21" i="14" s="1"/>
  <c r="P21" i="14" s="1"/>
  <c r="J17" i="14"/>
  <c r="L17" i="14" s="1"/>
  <c r="P17" i="14" s="1"/>
  <c r="J15" i="14"/>
  <c r="L15" i="14" s="1"/>
  <c r="P15" i="14" s="1"/>
  <c r="X14" i="14"/>
  <c r="T14" i="14"/>
  <c r="S14" i="14"/>
  <c r="R14" i="14"/>
  <c r="Q14" i="14"/>
  <c r="O14" i="14"/>
  <c r="N14" i="14"/>
  <c r="M14" i="14"/>
  <c r="K14" i="14"/>
  <c r="I14" i="14"/>
  <c r="H14" i="14"/>
  <c r="F14" i="14"/>
  <c r="D14" i="14"/>
  <c r="C14" i="14"/>
  <c r="U44" i="13"/>
  <c r="U43" i="13"/>
  <c r="W43" i="13" s="1"/>
  <c r="U40" i="13"/>
  <c r="W40" i="13" s="1"/>
  <c r="U39" i="13"/>
  <c r="W39" i="13" s="1"/>
  <c r="U38" i="13"/>
  <c r="W38" i="13" s="1"/>
  <c r="U37" i="13"/>
  <c r="W37" i="13" s="1"/>
  <c r="U36" i="13"/>
  <c r="W36" i="13" s="1"/>
  <c r="U35" i="13"/>
  <c r="W35" i="13" s="1"/>
  <c r="U34" i="13"/>
  <c r="W34" i="13" s="1"/>
  <c r="U33" i="13"/>
  <c r="W33" i="13" s="1"/>
  <c r="U30" i="13"/>
  <c r="W30" i="13" s="1"/>
  <c r="J26" i="13"/>
  <c r="L26" i="13" s="1"/>
  <c r="P26" i="13" s="1"/>
  <c r="U26" i="13"/>
  <c r="J24" i="13"/>
  <c r="L24" i="13" s="1"/>
  <c r="P24" i="13" s="1"/>
  <c r="U24" i="13"/>
  <c r="J22" i="13"/>
  <c r="L22" i="13" s="1"/>
  <c r="P22" i="13" s="1"/>
  <c r="U22" i="13" s="1"/>
  <c r="J21" i="13"/>
  <c r="L21" i="13" s="1"/>
  <c r="P21" i="13" s="1"/>
  <c r="J17" i="13"/>
  <c r="L17" i="13" s="1"/>
  <c r="P17" i="13" s="1"/>
  <c r="J15" i="13"/>
  <c r="L15" i="13" s="1"/>
  <c r="P15" i="13" s="1"/>
  <c r="U15" i="13" s="1"/>
  <c r="X14" i="13"/>
  <c r="T14" i="13"/>
  <c r="S14" i="13"/>
  <c r="R14" i="13"/>
  <c r="Q14" i="13"/>
  <c r="O14" i="13"/>
  <c r="N14" i="13"/>
  <c r="M14" i="13"/>
  <c r="K14" i="13"/>
  <c r="I14" i="13"/>
  <c r="H14" i="13"/>
  <c r="F14" i="13"/>
  <c r="D14" i="13"/>
  <c r="C14" i="13"/>
  <c r="U44" i="12"/>
  <c r="U43" i="12"/>
  <c r="W43" i="12" s="1"/>
  <c r="U40" i="12"/>
  <c r="W40" i="12" s="1"/>
  <c r="U39" i="12"/>
  <c r="W39" i="12" s="1"/>
  <c r="U38" i="12"/>
  <c r="W38" i="12" s="1"/>
  <c r="U37" i="12"/>
  <c r="W37" i="12" s="1"/>
  <c r="U36" i="12"/>
  <c r="W36" i="12" s="1"/>
  <c r="U35" i="12"/>
  <c r="W35" i="12" s="1"/>
  <c r="U34" i="12"/>
  <c r="W34" i="12" s="1"/>
  <c r="U33" i="12"/>
  <c r="W33" i="12" s="1"/>
  <c r="U30" i="12"/>
  <c r="W30" i="12" s="1"/>
  <c r="J26" i="12"/>
  <c r="L26" i="12" s="1"/>
  <c r="P26" i="12" s="1"/>
  <c r="J24" i="12"/>
  <c r="L24" i="12" s="1"/>
  <c r="P24" i="12" s="1"/>
  <c r="U24" i="12" s="1"/>
  <c r="J22" i="12"/>
  <c r="L22" i="12" s="1"/>
  <c r="P22" i="12" s="1"/>
  <c r="U22" i="12" s="1"/>
  <c r="J21" i="12"/>
  <c r="L21" i="12" s="1"/>
  <c r="P21" i="12" s="1"/>
  <c r="J17" i="12"/>
  <c r="L17" i="12" s="1"/>
  <c r="P17" i="12" s="1"/>
  <c r="J15" i="12"/>
  <c r="L15" i="12" s="1"/>
  <c r="P15" i="12" s="1"/>
  <c r="U15" i="12"/>
  <c r="X14" i="12"/>
  <c r="T14" i="12"/>
  <c r="S14" i="12"/>
  <c r="R14" i="12"/>
  <c r="Q14" i="12"/>
  <c r="O14" i="12"/>
  <c r="N14" i="12"/>
  <c r="M14" i="12"/>
  <c r="K14" i="12"/>
  <c r="I14" i="12"/>
  <c r="H14" i="12"/>
  <c r="F14" i="12"/>
  <c r="D14" i="12"/>
  <c r="C14" i="12"/>
  <c r="U44" i="11"/>
  <c r="U43" i="11"/>
  <c r="W43" i="11" s="1"/>
  <c r="U40" i="11"/>
  <c r="W40" i="11" s="1"/>
  <c r="U39" i="11"/>
  <c r="W39" i="11" s="1"/>
  <c r="U38" i="11"/>
  <c r="W38" i="11" s="1"/>
  <c r="U37" i="11"/>
  <c r="W37" i="11" s="1"/>
  <c r="U36" i="11"/>
  <c r="W36" i="11" s="1"/>
  <c r="U35" i="11"/>
  <c r="W35" i="11" s="1"/>
  <c r="U34" i="11"/>
  <c r="W34" i="11" s="1"/>
  <c r="U33" i="11"/>
  <c r="W33" i="11" s="1"/>
  <c r="U30" i="11"/>
  <c r="W30" i="11" s="1"/>
  <c r="J26" i="11"/>
  <c r="L26" i="11" s="1"/>
  <c r="P26" i="11" s="1"/>
  <c r="J24" i="11"/>
  <c r="L24" i="11" s="1"/>
  <c r="P24" i="11" s="1"/>
  <c r="U24" i="11"/>
  <c r="J22" i="11"/>
  <c r="L22" i="11" s="1"/>
  <c r="P22" i="11" s="1"/>
  <c r="U22" i="11" s="1"/>
  <c r="J21" i="11"/>
  <c r="L21" i="11" s="1"/>
  <c r="P21" i="11" s="1"/>
  <c r="J17" i="11"/>
  <c r="L17" i="11" s="1"/>
  <c r="P17" i="11" s="1"/>
  <c r="J15" i="11"/>
  <c r="L15" i="11" s="1"/>
  <c r="P15" i="11" s="1"/>
  <c r="U15" i="11" s="1"/>
  <c r="X14" i="11"/>
  <c r="T14" i="11"/>
  <c r="S14" i="11"/>
  <c r="R14" i="11"/>
  <c r="Q14" i="11"/>
  <c r="O14" i="11"/>
  <c r="N14" i="11"/>
  <c r="M14" i="11"/>
  <c r="K14" i="11"/>
  <c r="I14" i="11"/>
  <c r="H14" i="11"/>
  <c r="F14" i="11"/>
  <c r="D14" i="11"/>
  <c r="C14" i="11"/>
  <c r="U44" i="10"/>
  <c r="U43" i="10"/>
  <c r="W43" i="10" s="1"/>
  <c r="U40" i="10"/>
  <c r="W40" i="10" s="1"/>
  <c r="U39" i="10"/>
  <c r="W39" i="10" s="1"/>
  <c r="U38" i="10"/>
  <c r="W38" i="10" s="1"/>
  <c r="U37" i="10"/>
  <c r="W37" i="10" s="1"/>
  <c r="U36" i="10"/>
  <c r="W36" i="10" s="1"/>
  <c r="U35" i="10"/>
  <c r="W35" i="10" s="1"/>
  <c r="U34" i="10"/>
  <c r="W34" i="10" s="1"/>
  <c r="U33" i="10"/>
  <c r="W33" i="10" s="1"/>
  <c r="U30" i="10"/>
  <c r="W30" i="10" s="1"/>
  <c r="J26" i="10"/>
  <c r="L26" i="10" s="1"/>
  <c r="P26" i="10" s="1"/>
  <c r="J24" i="10"/>
  <c r="L24" i="10" s="1"/>
  <c r="P24" i="10" s="1"/>
  <c r="J22" i="10"/>
  <c r="L22" i="10" s="1"/>
  <c r="P22" i="10" s="1"/>
  <c r="U22" i="10" s="1"/>
  <c r="J21" i="10"/>
  <c r="L21" i="10" s="1"/>
  <c r="P21" i="10" s="1"/>
  <c r="J17" i="10"/>
  <c r="L17" i="10" s="1"/>
  <c r="P17" i="10" s="1"/>
  <c r="J15" i="10"/>
  <c r="L15" i="10" s="1"/>
  <c r="P15" i="10" s="1"/>
  <c r="X14" i="10"/>
  <c r="T14" i="10"/>
  <c r="S14" i="10"/>
  <c r="R14" i="10"/>
  <c r="Q14" i="10"/>
  <c r="O14" i="10"/>
  <c r="N14" i="10"/>
  <c r="M14" i="10"/>
  <c r="K14" i="10"/>
  <c r="I14" i="10"/>
  <c r="H14" i="10"/>
  <c r="F14" i="10"/>
  <c r="D14" i="10"/>
  <c r="C14" i="10"/>
  <c r="U44" i="9"/>
  <c r="U43" i="9"/>
  <c r="W43" i="9" s="1"/>
  <c r="U40" i="9"/>
  <c r="W40" i="9" s="1"/>
  <c r="U39" i="9"/>
  <c r="W39" i="9" s="1"/>
  <c r="U38" i="9"/>
  <c r="W38" i="9" s="1"/>
  <c r="U37" i="9"/>
  <c r="W37" i="9" s="1"/>
  <c r="U36" i="9"/>
  <c r="W36" i="9" s="1"/>
  <c r="U35" i="9"/>
  <c r="W35" i="9" s="1"/>
  <c r="U34" i="9"/>
  <c r="W34" i="9" s="1"/>
  <c r="U33" i="9"/>
  <c r="W33" i="9" s="1"/>
  <c r="U30" i="9"/>
  <c r="W30" i="9" s="1"/>
  <c r="J26" i="9"/>
  <c r="L26" i="9" s="1"/>
  <c r="P26" i="9" s="1"/>
  <c r="U26" i="9" s="1"/>
  <c r="J24" i="9"/>
  <c r="L24" i="9" s="1"/>
  <c r="P24" i="9" s="1"/>
  <c r="U24" i="9" s="1"/>
  <c r="J22" i="9"/>
  <c r="L22" i="9" s="1"/>
  <c r="P22" i="9" s="1"/>
  <c r="U22" i="9" s="1"/>
  <c r="J21" i="9"/>
  <c r="L21" i="9" s="1"/>
  <c r="P21" i="9" s="1"/>
  <c r="J17" i="9"/>
  <c r="L17" i="9" s="1"/>
  <c r="P17" i="9" s="1"/>
  <c r="J15" i="9"/>
  <c r="L15" i="9" s="1"/>
  <c r="P15" i="9" s="1"/>
  <c r="U15" i="9"/>
  <c r="X14" i="9"/>
  <c r="T14" i="9"/>
  <c r="S14" i="9"/>
  <c r="R14" i="9"/>
  <c r="Q14" i="9"/>
  <c r="O14" i="9"/>
  <c r="N14" i="9"/>
  <c r="M14" i="9"/>
  <c r="K14" i="9"/>
  <c r="I14" i="9"/>
  <c r="H14" i="9"/>
  <c r="F14" i="9"/>
  <c r="D14" i="9"/>
  <c r="C14" i="9"/>
  <c r="U44" i="8"/>
  <c r="U43" i="8"/>
  <c r="W43" i="8" s="1"/>
  <c r="U40" i="8"/>
  <c r="W40" i="8" s="1"/>
  <c r="U39" i="8"/>
  <c r="W39" i="8" s="1"/>
  <c r="U38" i="8"/>
  <c r="W38" i="8" s="1"/>
  <c r="U37" i="8"/>
  <c r="W37" i="8" s="1"/>
  <c r="U36" i="8"/>
  <c r="W36" i="8" s="1"/>
  <c r="U35" i="8"/>
  <c r="W35" i="8" s="1"/>
  <c r="U34" i="8"/>
  <c r="W34" i="8" s="1"/>
  <c r="U33" i="8"/>
  <c r="W33" i="8" s="1"/>
  <c r="U30" i="8"/>
  <c r="W30" i="8" s="1"/>
  <c r="J26" i="8"/>
  <c r="L26" i="8" s="1"/>
  <c r="P26" i="8" s="1"/>
  <c r="J24" i="8"/>
  <c r="L24" i="8" s="1"/>
  <c r="P24" i="8" s="1"/>
  <c r="U24" i="8"/>
  <c r="J22" i="8"/>
  <c r="L22" i="8" s="1"/>
  <c r="P22" i="8" s="1"/>
  <c r="U22" i="8" s="1"/>
  <c r="J21" i="8"/>
  <c r="L21" i="8" s="1"/>
  <c r="P21" i="8" s="1"/>
  <c r="J17" i="8"/>
  <c r="L17" i="8" s="1"/>
  <c r="P17" i="8" s="1"/>
  <c r="J15" i="8"/>
  <c r="L15" i="8" s="1"/>
  <c r="P15" i="8" s="1"/>
  <c r="U15" i="8" s="1"/>
  <c r="X14" i="8"/>
  <c r="T14" i="8"/>
  <c r="S14" i="8"/>
  <c r="R14" i="8"/>
  <c r="Q14" i="8"/>
  <c r="O14" i="8"/>
  <c r="N14" i="8"/>
  <c r="M14" i="8"/>
  <c r="K14" i="8"/>
  <c r="I14" i="8"/>
  <c r="H14" i="8"/>
  <c r="F14" i="8"/>
  <c r="D14" i="8"/>
  <c r="C14" i="8"/>
  <c r="U44" i="7"/>
  <c r="U43" i="7"/>
  <c r="W43" i="7" s="1"/>
  <c r="U40" i="7"/>
  <c r="W40" i="7" s="1"/>
  <c r="U39" i="7"/>
  <c r="W39" i="7" s="1"/>
  <c r="U38" i="7"/>
  <c r="W38" i="7" s="1"/>
  <c r="U37" i="7"/>
  <c r="W37" i="7" s="1"/>
  <c r="U36" i="7"/>
  <c r="W36" i="7" s="1"/>
  <c r="U35" i="7"/>
  <c r="W35" i="7" s="1"/>
  <c r="U34" i="7"/>
  <c r="W34" i="7" s="1"/>
  <c r="U33" i="7"/>
  <c r="W33" i="7" s="1"/>
  <c r="U30" i="7"/>
  <c r="W30" i="7" s="1"/>
  <c r="J26" i="7"/>
  <c r="L26" i="7" s="1"/>
  <c r="P26" i="7" s="1"/>
  <c r="J24" i="7"/>
  <c r="L24" i="7" s="1"/>
  <c r="P24" i="7" s="1"/>
  <c r="U24" i="7" s="1"/>
  <c r="J22" i="7"/>
  <c r="L22" i="7" s="1"/>
  <c r="P22" i="7" s="1"/>
  <c r="U22" i="7" s="1"/>
  <c r="J21" i="7"/>
  <c r="L21" i="7" s="1"/>
  <c r="P21" i="7" s="1"/>
  <c r="J17" i="7"/>
  <c r="L17" i="7" s="1"/>
  <c r="P17" i="7" s="1"/>
  <c r="J15" i="7"/>
  <c r="L15" i="7" s="1"/>
  <c r="P15" i="7" s="1"/>
  <c r="U15" i="7"/>
  <c r="X14" i="7"/>
  <c r="T14" i="7"/>
  <c r="S14" i="7"/>
  <c r="R14" i="7"/>
  <c r="Q14" i="7"/>
  <c r="O14" i="7"/>
  <c r="N14" i="7"/>
  <c r="M14" i="7"/>
  <c r="K14" i="7"/>
  <c r="I14" i="7"/>
  <c r="H14" i="7"/>
  <c r="F14" i="7"/>
  <c r="D14" i="7"/>
  <c r="C14" i="7"/>
  <c r="X14" i="6"/>
  <c r="U44" i="6"/>
  <c r="U43" i="6"/>
  <c r="W43" i="6" s="1"/>
  <c r="U30" i="6"/>
  <c r="W30" i="6" s="1"/>
  <c r="U40" i="6"/>
  <c r="W40" i="6" s="1"/>
  <c r="U39" i="6"/>
  <c r="W39" i="6" s="1"/>
  <c r="U38" i="6"/>
  <c r="W38" i="6" s="1"/>
  <c r="U37" i="6"/>
  <c r="W37" i="6" s="1"/>
  <c r="U36" i="6"/>
  <c r="W36" i="6" s="1"/>
  <c r="U35" i="6"/>
  <c r="W35" i="6" s="1"/>
  <c r="U34" i="6"/>
  <c r="W34" i="6" s="1"/>
  <c r="U33" i="6"/>
  <c r="W33" i="6" s="1"/>
  <c r="T14" i="6"/>
  <c r="S14" i="6"/>
  <c r="R14" i="6"/>
  <c r="Q14" i="6"/>
  <c r="O14" i="6"/>
  <c r="N14" i="6"/>
  <c r="M14" i="6"/>
  <c r="J26" i="6"/>
  <c r="L26" i="6" s="1"/>
  <c r="P26" i="6" s="1"/>
  <c r="J24" i="6"/>
  <c r="L24" i="6" s="1"/>
  <c r="P24" i="6" s="1"/>
  <c r="J22" i="6"/>
  <c r="L22" i="6" s="1"/>
  <c r="P22" i="6" s="1"/>
  <c r="U22" i="6" s="1"/>
  <c r="J21" i="6"/>
  <c r="L21" i="6" s="1"/>
  <c r="P21" i="6" s="1"/>
  <c r="J17" i="6"/>
  <c r="L17" i="6" s="1"/>
  <c r="P17" i="6" s="1"/>
  <c r="J15" i="6"/>
  <c r="L15" i="6" s="1"/>
  <c r="P15" i="6" s="1"/>
  <c r="K14" i="6"/>
  <c r="I14" i="6"/>
  <c r="H14" i="6"/>
  <c r="F14" i="6"/>
  <c r="D14" i="6"/>
  <c r="C14" i="6"/>
  <c r="T22" i="5"/>
  <c r="S22" i="5"/>
  <c r="R22" i="5"/>
  <c r="Q22" i="5"/>
  <c r="J14" i="15" l="1"/>
  <c r="J14" i="11"/>
  <c r="L17" i="20"/>
  <c r="P17" i="20" s="1"/>
  <c r="U17" i="20" s="1"/>
  <c r="E16" i="39"/>
  <c r="U17" i="7"/>
  <c r="J14" i="14"/>
  <c r="W14" i="17"/>
  <c r="U24" i="19"/>
  <c r="J14" i="7"/>
  <c r="U26" i="7"/>
  <c r="J14" i="8"/>
  <c r="U17" i="8"/>
  <c r="U15" i="10"/>
  <c r="U24" i="10"/>
  <c r="U26" i="12"/>
  <c r="U15" i="14"/>
  <c r="U24" i="14"/>
  <c r="U15" i="18"/>
  <c r="U24" i="18"/>
  <c r="W14" i="20"/>
  <c r="U15" i="21"/>
  <c r="U24" i="21"/>
  <c r="W14" i="21"/>
  <c r="W14" i="18"/>
  <c r="J14" i="10"/>
  <c r="U17" i="10"/>
  <c r="U26" i="11"/>
  <c r="J14" i="12"/>
  <c r="U17" i="12"/>
  <c r="W14" i="13"/>
  <c r="U21" i="16"/>
  <c r="U21" i="18"/>
  <c r="J14" i="20"/>
  <c r="U26" i="21"/>
  <c r="W14" i="6"/>
  <c r="U26" i="8"/>
  <c r="J14" i="9"/>
  <c r="U17" i="9"/>
  <c r="U26" i="10"/>
  <c r="U17" i="11"/>
  <c r="W14" i="12"/>
  <c r="U21" i="13"/>
  <c r="U26" i="14"/>
  <c r="U17" i="15"/>
  <c r="U26" i="16"/>
  <c r="J14" i="17"/>
  <c r="U17" i="17"/>
  <c r="J14" i="21"/>
  <c r="U17" i="21"/>
  <c r="W14" i="7"/>
  <c r="U21" i="8"/>
  <c r="W14" i="9"/>
  <c r="U21" i="10"/>
  <c r="W14" i="11"/>
  <c r="U21" i="12"/>
  <c r="U17" i="14"/>
  <c r="U17" i="16"/>
  <c r="J14" i="18"/>
  <c r="U17" i="18"/>
  <c r="U26" i="20"/>
  <c r="W14" i="8"/>
  <c r="W14" i="10"/>
  <c r="J14" i="13"/>
  <c r="U17" i="13"/>
  <c r="W14" i="14"/>
  <c r="U26" i="15"/>
  <c r="W14" i="16"/>
  <c r="U21" i="17"/>
  <c r="J14" i="19"/>
  <c r="U17" i="19"/>
  <c r="U21" i="21"/>
  <c r="U16" i="46"/>
  <c r="U15" i="46"/>
  <c r="E15" i="39"/>
  <c r="U15" i="39"/>
  <c r="U16" i="39"/>
  <c r="U21" i="20"/>
  <c r="L14" i="20"/>
  <c r="P14" i="20" s="1"/>
  <c r="U14" i="20" s="1"/>
  <c r="U21" i="19"/>
  <c r="L14" i="17"/>
  <c r="P14" i="17" s="1"/>
  <c r="U14" i="17" s="1"/>
  <c r="U21" i="15"/>
  <c r="U21" i="14"/>
  <c r="U21" i="11"/>
  <c r="L14" i="11"/>
  <c r="P14" i="11" s="1"/>
  <c r="U14" i="11" s="1"/>
  <c r="U21" i="9"/>
  <c r="L14" i="9"/>
  <c r="P14" i="9" s="1"/>
  <c r="U14" i="9" s="1"/>
  <c r="U21" i="7"/>
  <c r="U15" i="6"/>
  <c r="U24" i="6"/>
  <c r="U17" i="6"/>
  <c r="U26" i="6"/>
  <c r="J14" i="6"/>
  <c r="L14" i="14" l="1"/>
  <c r="P14" i="14" s="1"/>
  <c r="U14" i="14" s="1"/>
  <c r="L14" i="19"/>
  <c r="P14" i="19" s="1"/>
  <c r="U14" i="19" s="1"/>
  <c r="L14" i="10"/>
  <c r="P14" i="10" s="1"/>
  <c r="U14" i="10" s="1"/>
  <c r="U21" i="6"/>
  <c r="L14" i="6"/>
  <c r="P14" i="6" s="1"/>
  <c r="U14" i="6" s="1"/>
  <c r="L14" i="18"/>
  <c r="P14" i="18" s="1"/>
  <c r="U14" i="18" s="1"/>
  <c r="L14" i="12"/>
  <c r="P14" i="12" s="1"/>
  <c r="U14" i="12" s="1"/>
  <c r="L14" i="16"/>
  <c r="P14" i="16" s="1"/>
  <c r="U14" i="16" s="1"/>
  <c r="L14" i="21"/>
  <c r="P14" i="21" s="1"/>
  <c r="U14" i="21" s="1"/>
  <c r="L14" i="8"/>
  <c r="P14" i="8" s="1"/>
  <c r="U14" i="8" s="1"/>
  <c r="L14" i="7"/>
  <c r="P14" i="7" s="1"/>
  <c r="U14" i="7" s="1"/>
  <c r="L14" i="13"/>
  <c r="P14" i="13" s="1"/>
  <c r="U14" i="13" s="1"/>
  <c r="L14" i="15"/>
  <c r="P14" i="15" s="1"/>
  <c r="U14" i="15" s="1"/>
  <c r="Y44" i="5" l="1"/>
  <c r="X44" i="5"/>
  <c r="W44" i="5"/>
  <c r="Y43" i="5"/>
  <c r="X43" i="5"/>
  <c r="Y40" i="5"/>
  <c r="X40" i="5"/>
  <c r="Y39" i="5"/>
  <c r="X39" i="5"/>
  <c r="Y38" i="5"/>
  <c r="X38" i="5"/>
  <c r="Y37" i="5"/>
  <c r="X37" i="5"/>
  <c r="Y36" i="5"/>
  <c r="X36" i="5"/>
  <c r="Y35" i="5"/>
  <c r="X35" i="5"/>
  <c r="Y34" i="5"/>
  <c r="X34" i="5"/>
  <c r="Y33" i="5"/>
  <c r="X33" i="5"/>
  <c r="T44" i="5"/>
  <c r="S44" i="5"/>
  <c r="R44" i="5"/>
  <c r="Q44" i="5"/>
  <c r="P44" i="5"/>
  <c r="T43" i="5"/>
  <c r="S43" i="5"/>
  <c r="R43" i="5"/>
  <c r="Q43" i="5"/>
  <c r="P43" i="5"/>
  <c r="T40" i="5"/>
  <c r="S40" i="5"/>
  <c r="R40" i="5"/>
  <c r="Q40" i="5"/>
  <c r="P40" i="5"/>
  <c r="T39" i="5"/>
  <c r="S39" i="5"/>
  <c r="R39" i="5"/>
  <c r="Q39" i="5"/>
  <c r="P39" i="5"/>
  <c r="T38" i="5"/>
  <c r="S38" i="5"/>
  <c r="R38" i="5"/>
  <c r="Q38" i="5"/>
  <c r="P38" i="5"/>
  <c r="T37" i="5"/>
  <c r="S37" i="5"/>
  <c r="R37" i="5"/>
  <c r="Q37" i="5"/>
  <c r="P37" i="5"/>
  <c r="T36" i="5"/>
  <c r="S36" i="5"/>
  <c r="R36" i="5"/>
  <c r="Q36" i="5"/>
  <c r="P36" i="5"/>
  <c r="T35" i="5"/>
  <c r="S35" i="5"/>
  <c r="R35" i="5"/>
  <c r="Q35" i="5"/>
  <c r="P35" i="5"/>
  <c r="T34" i="5"/>
  <c r="S34" i="5"/>
  <c r="R34" i="5"/>
  <c r="Q34" i="5"/>
  <c r="P34" i="5"/>
  <c r="T33" i="5"/>
  <c r="S33" i="5"/>
  <c r="R33" i="5"/>
  <c r="Q33" i="5"/>
  <c r="P33" i="5"/>
  <c r="Y30" i="5"/>
  <c r="X30" i="5"/>
  <c r="T30" i="5"/>
  <c r="S30" i="5"/>
  <c r="R30" i="5"/>
  <c r="Q30" i="5"/>
  <c r="P30" i="5"/>
  <c r="W26" i="5"/>
  <c r="W24" i="5"/>
  <c r="W22" i="5"/>
  <c r="W21" i="5"/>
  <c r="O26" i="5"/>
  <c r="N26" i="5"/>
  <c r="M26" i="5"/>
  <c r="L26" i="5"/>
  <c r="K26" i="5"/>
  <c r="J26" i="5"/>
  <c r="I26" i="5"/>
  <c r="H26" i="5"/>
  <c r="O24" i="5"/>
  <c r="N24" i="5"/>
  <c r="M24" i="5"/>
  <c r="L24" i="5"/>
  <c r="K24" i="5"/>
  <c r="J24" i="5"/>
  <c r="I24" i="5"/>
  <c r="H24" i="5"/>
  <c r="O22" i="5"/>
  <c r="N22" i="5"/>
  <c r="M22" i="5"/>
  <c r="L22" i="5"/>
  <c r="K22" i="5"/>
  <c r="J22" i="5"/>
  <c r="I22" i="5"/>
  <c r="H22" i="5"/>
  <c r="O21" i="5"/>
  <c r="N21" i="5"/>
  <c r="M21" i="5"/>
  <c r="L21" i="5"/>
  <c r="K21" i="5"/>
  <c r="J21" i="5"/>
  <c r="I21" i="5"/>
  <c r="H21" i="5"/>
  <c r="W17" i="5"/>
  <c r="T17" i="5"/>
  <c r="S17" i="5"/>
  <c r="R17" i="5"/>
  <c r="Q17" i="5"/>
  <c r="O17" i="5"/>
  <c r="N17" i="5"/>
  <c r="M17" i="5"/>
  <c r="L17" i="5"/>
  <c r="K17" i="5"/>
  <c r="J17" i="5"/>
  <c r="I17" i="5"/>
  <c r="H17" i="5"/>
  <c r="W15" i="5"/>
  <c r="Y14" i="5"/>
  <c r="X14" i="5"/>
  <c r="W14" i="5"/>
  <c r="T15" i="5"/>
  <c r="S15" i="5"/>
  <c r="R15" i="5"/>
  <c r="Q15" i="5"/>
  <c r="O15" i="5"/>
  <c r="N15" i="5"/>
  <c r="M15" i="5"/>
  <c r="L15" i="5"/>
  <c r="K15" i="5"/>
  <c r="J15" i="5"/>
  <c r="I15" i="5"/>
  <c r="H15" i="5"/>
  <c r="T14" i="5"/>
  <c r="S14" i="5"/>
  <c r="R14" i="5"/>
  <c r="Q14" i="5"/>
  <c r="O14" i="5"/>
  <c r="N14" i="5"/>
  <c r="M14" i="5"/>
  <c r="L14" i="5"/>
  <c r="K14" i="5"/>
  <c r="J14" i="5"/>
  <c r="I14" i="5"/>
  <c r="H14" i="5"/>
  <c r="E44" i="5"/>
  <c r="D44" i="5"/>
  <c r="C44" i="5"/>
  <c r="E43" i="5"/>
  <c r="D43" i="5"/>
  <c r="C43" i="5"/>
  <c r="E40" i="5"/>
  <c r="D40" i="5"/>
  <c r="C40" i="5"/>
  <c r="E39" i="5"/>
  <c r="D39" i="5"/>
  <c r="C39" i="5"/>
  <c r="E38" i="5"/>
  <c r="D38" i="5"/>
  <c r="C38" i="5"/>
  <c r="E37" i="5"/>
  <c r="D37" i="5"/>
  <c r="C37" i="5"/>
  <c r="E36" i="5"/>
  <c r="D36" i="5"/>
  <c r="C36" i="5"/>
  <c r="E35" i="5"/>
  <c r="D35" i="5"/>
  <c r="C35" i="5"/>
  <c r="E34" i="5"/>
  <c r="D34" i="5"/>
  <c r="C34" i="5"/>
  <c r="E33" i="5"/>
  <c r="D33" i="5"/>
  <c r="C33" i="5"/>
  <c r="E30" i="5"/>
  <c r="D30" i="5"/>
  <c r="C30" i="5"/>
  <c r="F26" i="5"/>
  <c r="E26" i="5"/>
  <c r="D26" i="5"/>
  <c r="C26" i="5"/>
  <c r="F24" i="5"/>
  <c r="E24" i="5"/>
  <c r="D24" i="5"/>
  <c r="C24" i="5"/>
  <c r="F22" i="5"/>
  <c r="E22" i="5"/>
  <c r="D22" i="5"/>
  <c r="C22" i="5"/>
  <c r="F21" i="5"/>
  <c r="E21" i="5"/>
  <c r="D21" i="5"/>
  <c r="C21" i="5"/>
  <c r="F17" i="5"/>
  <c r="E17" i="5"/>
  <c r="D17" i="5"/>
  <c r="C17" i="5"/>
  <c r="C15" i="5"/>
  <c r="D15" i="5"/>
  <c r="E15" i="5"/>
  <c r="F15" i="5"/>
  <c r="D14" i="5"/>
  <c r="E14" i="5"/>
  <c r="F14" i="5"/>
  <c r="C14" i="5"/>
  <c r="U36" i="5" l="1"/>
  <c r="W36" i="5" s="1"/>
  <c r="U40" i="5"/>
  <c r="W40" i="5" s="1"/>
  <c r="P17" i="5"/>
  <c r="U17" i="5" s="1"/>
  <c r="U33" i="5"/>
  <c r="W33" i="5" s="1"/>
  <c r="U37" i="5"/>
  <c r="W37" i="5" s="1"/>
  <c r="U43" i="5"/>
  <c r="W43" i="5" s="1"/>
  <c r="U30" i="5"/>
  <c r="W30" i="5" s="1"/>
  <c r="U34" i="5"/>
  <c r="W34" i="5" s="1"/>
  <c r="U38" i="5"/>
  <c r="W38" i="5" s="1"/>
  <c r="U44" i="5"/>
  <c r="U35" i="5"/>
  <c r="W35" i="5" s="1"/>
  <c r="U39" i="5"/>
  <c r="W39" i="5" s="1"/>
  <c r="P26" i="5"/>
  <c r="U26" i="5" s="1"/>
  <c r="P24" i="5"/>
  <c r="U24" i="5" s="1"/>
  <c r="P21" i="5"/>
  <c r="U21" i="5" s="1"/>
  <c r="P22" i="5"/>
  <c r="U22" i="5" s="1"/>
  <c r="P14" i="5"/>
  <c r="U14" i="5" s="1"/>
  <c r="P15" i="5"/>
  <c r="U15" i="5" s="1"/>
  <c r="C15" i="54"/>
  <c r="E15" i="54"/>
  <c r="D41" i="58" l="1"/>
  <c r="D47" i="58" s="1"/>
  <c r="D97" i="4"/>
  <c r="D94" i="4"/>
  <c r="D87" i="4"/>
  <c r="D84" i="4"/>
  <c r="D83" i="4" s="1"/>
  <c r="D77" i="4"/>
  <c r="D74" i="4"/>
  <c r="D66" i="4"/>
  <c r="D63" i="4"/>
  <c r="D62" i="4" s="1"/>
  <c r="D56" i="4"/>
  <c r="D53" i="4"/>
  <c r="D46" i="4"/>
  <c r="D43" i="4"/>
  <c r="D19" i="4"/>
  <c r="D17" i="4" s="1"/>
  <c r="D13" i="4"/>
  <c r="D63" i="2"/>
  <c r="D62" i="2"/>
  <c r="D59" i="2"/>
  <c r="D17" i="2"/>
  <c r="D16" i="2" s="1"/>
  <c r="D15" i="2" s="1"/>
  <c r="D72" i="2"/>
  <c r="D46" i="151"/>
  <c r="D42" i="151"/>
  <c r="D36" i="151"/>
  <c r="D27" i="151"/>
  <c r="D25" i="151"/>
  <c r="D20" i="151"/>
  <c r="D95" i="151"/>
  <c r="D91" i="151" s="1"/>
  <c r="D90" i="151" s="1"/>
  <c r="D85" i="151"/>
  <c r="D74" i="151"/>
  <c r="D70" i="151" s="1"/>
  <c r="D56" i="151"/>
  <c r="D15" i="151"/>
  <c r="D73" i="4" l="1"/>
  <c r="D93" i="4"/>
  <c r="D42" i="4"/>
  <c r="D52" i="4"/>
  <c r="D14" i="151"/>
  <c r="D12" i="2"/>
  <c r="D14" i="3" s="1"/>
  <c r="D69" i="151"/>
  <c r="D13" i="3" l="1"/>
  <c r="D13" i="151"/>
  <c r="D15" i="3" s="1"/>
  <c r="D16" i="3"/>
  <c r="D12" i="3"/>
  <c r="D12" i="151"/>
  <c r="D17" i="3" s="1"/>
  <c r="D80" i="56"/>
  <c r="J80" i="56" s="1"/>
  <c r="E80" i="56"/>
  <c r="F80" i="56"/>
  <c r="G80" i="56"/>
  <c r="H80" i="56"/>
  <c r="I80" i="56"/>
  <c r="D73" i="56"/>
  <c r="E73" i="56"/>
  <c r="F73" i="56"/>
  <c r="G73" i="56"/>
  <c r="H73" i="56"/>
  <c r="I73" i="56"/>
  <c r="I14" i="54"/>
  <c r="J14" i="54" s="1"/>
  <c r="J73" i="56" l="1"/>
  <c r="E23" i="53"/>
  <c r="E22" i="53"/>
  <c r="E21" i="53"/>
  <c r="E20" i="53"/>
  <c r="E19" i="53"/>
  <c r="D18" i="53"/>
  <c r="C18" i="53"/>
  <c r="E17" i="53"/>
  <c r="E16" i="53"/>
  <c r="E15" i="53"/>
  <c r="E14" i="53"/>
  <c r="E13" i="53"/>
  <c r="E12" i="53" l="1"/>
  <c r="F12" i="53" s="1"/>
  <c r="E18" i="53"/>
  <c r="F18" i="5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D49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{C 04.00, r030} - abs({C 04.00, r080}) = {C 01.00, r370}</t>
        </r>
      </text>
    </comment>
    <comment ref="D63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{C 04.00, r040} - abs({C 04.00, r090}) = {C 01.00, r490}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B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(r110, c010)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C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(r120, c010)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D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(r120, c010)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E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(r130, c010)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F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(r140, c010)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0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(r150, c010)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1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(r160, c010)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2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(r170, c010)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3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(r180, c010)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4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(r190, c010)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D17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C07.00.a sheet 001 za kreditne rizike, polje (r010, c220)
</t>
        </r>
      </text>
    </comment>
    <comment ref="D18" authorId="0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C07.00.a sheet 002 za kreditne rizike, polje (r010, c220)</t>
        </r>
      </text>
    </comment>
    <comment ref="D19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C07.00.a sheet 003 za kreditne rizike, polje (r010, c220)</t>
        </r>
      </text>
    </comment>
    <comment ref="D20" authorId="0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>Odgovar apoziciji u C07.00.a sheet 004 za kreditne rizike, polje (r010, c220)</t>
        </r>
      </text>
    </comment>
    <comment ref="D21" authorId="0" shapeId="0" xr:uid="{00000000-0006-0000-0300-000005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005 za kreditne rizike, polje (r010, c220)</t>
        </r>
      </text>
    </comment>
    <comment ref="D22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006 za kreditne rizike, polje (r010, c220)</t>
        </r>
      </text>
    </comment>
    <comment ref="D23" authorId="0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007 za kreditne rizike, polje (r010, c220)</t>
        </r>
      </text>
    </comment>
    <comment ref="D24" authorId="0" shapeId="0" xr:uid="{00000000-0006-0000-0300-000008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008 za kreditne rizike, polje (r010, c220)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5" authorId="0" shapeId="0" xr:uid="{00000000-0006-0000-0300-000009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009 za kreditne rizike, polje (r010, c220)</t>
        </r>
      </text>
    </comment>
    <comment ref="D26" authorId="0" shapeId="0" xr:uid="{00000000-0006-0000-0300-00000A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010 za kreditne rizike, polje (r010, c220)</t>
        </r>
      </text>
    </comment>
    <comment ref="D27" authorId="0" shapeId="0" xr:uid="{00000000-0006-0000-0300-00000B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011 za kreditne rizike, polje (r010, c220)</t>
        </r>
      </text>
    </comment>
    <comment ref="D28" authorId="0" shapeId="0" xr:uid="{00000000-0006-0000-0300-00000C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012 za kreditne rizike, polje (r010, c220)</t>
        </r>
      </text>
    </comment>
    <comment ref="D29" authorId="0" shapeId="0" xr:uid="{00000000-0006-0000-0300-00000D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013 za kreditne rizike, polje (r010, c220)</t>
        </r>
      </text>
    </comment>
    <comment ref="D30" authorId="0" shapeId="0" xr:uid="{00000000-0006-0000-0300-00000E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014 za kreditne rizike, polje (r010, c220)</t>
        </r>
      </text>
    </comment>
    <comment ref="D31" authorId="0" shapeId="0" xr:uid="{00000000-0006-0000-0300-00000F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015 za kreditne rizike, polje (r010, c220)</t>
        </r>
      </text>
    </comment>
    <comment ref="D32" authorId="0" shapeId="0" xr:uid="{00000000-0006-0000-0300-000010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016 za kreditne rizike, polje (r010, c220)</t>
        </r>
      </text>
    </comment>
    <comment ref="D33" authorId="0" shapeId="0" xr:uid="{00000000-0006-0000-0300-000011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017 za kreditne rizike, polje (r010, c220)</t>
        </r>
      </text>
    </comment>
    <comment ref="D60" authorId="0" shapeId="0" xr:uid="{00000000-0006-0000-0300-000012000000}">
      <text>
        <r>
          <rPr>
            <b/>
            <sz val="9"/>
            <color indexed="81"/>
            <rFont val="Tahoma"/>
            <family val="2"/>
            <charset val="204"/>
          </rPr>
          <t>Odgovara poziciji u C11.00 za kreditne rizike, polje (r010, c040)</t>
        </r>
      </text>
    </comment>
    <comment ref="D61" authorId="0" shapeId="0" xr:uid="{00000000-0006-0000-0300-000013000000}">
      <text>
        <r>
          <rPr>
            <b/>
            <sz val="9"/>
            <color indexed="81"/>
            <rFont val="Tahoma"/>
            <family val="2"/>
            <charset val="204"/>
          </rPr>
          <t>Odgovara poziciji u C11.00 za kreditne rizike, polje (r070, c040)</t>
        </r>
      </text>
    </comment>
    <comment ref="D64" authorId="0" shapeId="0" xr:uid="{00000000-0006-0000-0300-000014000000}">
      <text>
        <r>
          <rPr>
            <b/>
            <sz val="9"/>
            <color indexed="81"/>
            <rFont val="Tahoma"/>
            <family val="2"/>
            <charset val="204"/>
          </rPr>
          <t>Odgovara poziciji u C18.00 za tržišne rizike, polje (r010, c070)</t>
        </r>
      </text>
    </comment>
    <comment ref="D65" authorId="0" shapeId="0" xr:uid="{00000000-0006-0000-0300-000015000000}">
      <text>
        <r>
          <rPr>
            <b/>
            <sz val="9"/>
            <color indexed="81"/>
            <rFont val="Tahoma"/>
            <family val="2"/>
            <charset val="204"/>
          </rPr>
          <t>Odgovara poziciji u C21.00 za tržišne rizike, polje (r010, c070)</t>
        </r>
      </text>
    </comment>
    <comment ref="D69" authorId="0" shapeId="0" xr:uid="{00000000-0006-0000-0300-000016000000}">
      <text>
        <r>
          <rPr>
            <b/>
            <sz val="9"/>
            <color indexed="81"/>
            <rFont val="Tahoma"/>
            <family val="2"/>
            <charset val="204"/>
          </rPr>
          <t>Odgovara poziciji u C22.00 za tržišne rizike, polje (r010, 100)</t>
        </r>
      </text>
    </comment>
    <comment ref="D70" authorId="0" shapeId="0" xr:uid="{00000000-0006-0000-0300-000017000000}">
      <text>
        <r>
          <rPr>
            <b/>
            <sz val="9"/>
            <color indexed="81"/>
            <rFont val="Tahoma"/>
            <family val="2"/>
            <charset val="204"/>
          </rPr>
          <t>Odgovara poziciji u C23.00 za tržišne rizike, polje (r010, c070)</t>
        </r>
      </text>
    </comment>
    <comment ref="D73" authorId="0" shapeId="0" xr:uid="{00000000-0006-0000-0300-000018000000}">
      <text>
        <r>
          <rPr>
            <b/>
            <sz val="9"/>
            <color indexed="81"/>
            <rFont val="Tahoma"/>
            <family val="2"/>
            <charset val="204"/>
          </rPr>
          <t>Odgovara poziciji u C16.00 za operativne rizike, polje (r010, c071)</t>
        </r>
      </text>
    </comment>
    <comment ref="D74" authorId="0" shapeId="0" xr:uid="{00000000-0006-0000-0300-000019000000}">
      <text>
        <r>
          <rPr>
            <b/>
            <sz val="9"/>
            <color indexed="81"/>
            <rFont val="Tahoma"/>
            <family val="2"/>
            <charset val="204"/>
          </rPr>
          <t>Odgovara poziciji u C16.00 za operativne rizike, polje (r020, c071)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500-000001000000}">
      <text>
        <r>
          <rPr>
            <b/>
            <sz val="10"/>
            <color indexed="81"/>
            <rFont val="Tahoma"/>
            <family val="2"/>
          </rPr>
          <t>Odgovara poziciji u C02.00 za kapital, polje (r200, c010)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600-000001000000}">
      <text>
        <r>
          <rPr>
            <b/>
            <sz val="10"/>
            <color indexed="81"/>
            <rFont val="Tahoma"/>
            <family val="2"/>
          </rPr>
          <t>Odgovara poziciji u C02.00 za kapital, polje (r211, c010)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F12" authorId="0" shapeId="0" xr:uid="{00000000-0006-0000-3600-000001000000}">
      <text>
        <r>
          <rPr>
            <b/>
            <sz val="9"/>
            <color indexed="81"/>
            <rFont val="Tahoma"/>
            <family val="2"/>
            <charset val="204"/>
          </rPr>
          <t>Odgovara poziciji u  C02.00 za kapital, polje (r500, c010)</t>
        </r>
      </text>
    </comment>
    <comment ref="F18" authorId="0" shapeId="0" xr:uid="{00000000-0006-0000-3600-000002000000}">
      <text>
        <r>
          <rPr>
            <b/>
            <sz val="9"/>
            <color indexed="81"/>
            <rFont val="Tahoma"/>
            <family val="2"/>
            <charset val="204"/>
          </rPr>
          <t>Odgovara poziciji u  C02.00 za kapital, polje  (r510, c010)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J13" authorId="0" shapeId="0" xr:uid="{00000000-0006-0000-3700-000001000000}">
      <text>
        <r>
          <rPr>
            <b/>
            <sz val="9"/>
            <color indexed="81"/>
            <rFont val="Tahoma"/>
            <family val="2"/>
            <charset val="204"/>
          </rPr>
          <t>Odgovara poziciji u C02.00 za kapital, polje (r600, c010)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4" authorId="0" shapeId="0" xr:uid="{00000000-0006-0000-3700-000002000000}">
      <text>
        <r>
          <rPr>
            <b/>
            <sz val="9"/>
            <color indexed="81"/>
            <rFont val="Tahoma"/>
            <family val="2"/>
            <charset val="204"/>
          </rPr>
          <t>Odgovara poziciji u C02.00 za kapital, polje (r610, c010)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Tamara Omeragic</author>
  </authors>
  <commentList>
    <comment ref="I14" authorId="0" shapeId="0" xr:uid="{00000000-0006-0000-3900-000001000000}">
      <text>
        <r>
          <rPr>
            <b/>
            <sz val="9"/>
            <color indexed="81"/>
            <rFont val="Tahoma"/>
            <family val="2"/>
          </rPr>
          <t>Odgovara poziciji u C02.00 za kapital, polje (r540, c010)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I13" authorId="0" shapeId="0" xr:uid="{00000000-0006-0000-52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 C02.00 za kapital, poljе (r550, c010)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K13" authorId="0" shapeId="0" xr:uid="{00000000-0006-0000-6C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obrascu C 02.00 (r560, c010)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I13" authorId="0" shapeId="0" xr:uid="{00000000-0006-0000-6D00-000001000000}">
      <text>
        <r>
          <rPr>
            <b/>
            <sz val="9"/>
            <color indexed="81"/>
            <rFont val="Tahoma"/>
            <family val="2"/>
            <charset val="204"/>
          </rPr>
          <t>Odgovara poziciji u C02.00 za kapital, polje (r570, c010)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Vasilic</author>
  </authors>
  <commentList>
    <comment ref="D44" authorId="0" shapeId="0" xr:uid="{00000000-0006-0000-6E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C01.00 za kapital, polje (r015, c010)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14" authorId="0" shapeId="0" xr:uid="{00000000-0006-0000-7100-000001000000}">
      <text>
        <r>
          <rPr>
            <b/>
            <sz val="9"/>
            <color indexed="81"/>
            <rFont val="Tahoma"/>
            <family val="2"/>
          </rPr>
          <t>{c040} &gt;= {c050}
{c040} &gt;= abs({c190} + {c200})</t>
        </r>
      </text>
    </comment>
    <comment ref="U14" authorId="0" shapeId="0" xr:uid="{00000000-0006-0000-7100-000002000000}">
      <text>
        <r>
          <rPr>
            <b/>
            <sz val="9"/>
            <color indexed="81"/>
            <rFont val="Tahoma"/>
            <family val="2"/>
          </rPr>
          <t>{c210} = {c040} + {c190} + {c200}
{c210} &gt;= {c220}
{c210} &gt;= abs({c240} + {c250} + {c260} + {c270} + {c280} + {c290} + {c300} + {c310} + {c320})</t>
        </r>
      </text>
    </comment>
    <comment ref="W14" authorId="0" shapeId="0" xr:uid="{00000000-0006-0000-7100-000003000000}">
      <text>
        <r>
          <rPr>
            <b/>
            <sz val="9"/>
            <color indexed="81"/>
            <rFont val="Tahoma"/>
            <family val="2"/>
          </rPr>
          <t>{C 28.00, c210}={C 28.00, c230} * {C04.00, r226, c010}</t>
        </r>
      </text>
    </comment>
    <comment ref="AG14" authorId="0" shapeId="0" xr:uid="{00000000-0006-0000-7100-000004000000}">
      <text>
        <r>
          <rPr>
            <b/>
            <sz val="9"/>
            <color indexed="81"/>
            <rFont val="Tahoma"/>
            <family val="2"/>
          </rPr>
          <t xml:space="preserve">{c330} &gt;= {c340}
{C28.00, c330}={C28.00, c350} * {C04.00, r226, c010}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Vasilic</author>
  </authors>
  <commentList>
    <comment ref="D12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Odgovara količniku (izraženom u %) pozicija:  (r020, c010) iz C01.00 za kapital i pozicije  (r010, c010) 
iz C02.00 za kapital</t>
        </r>
      </text>
    </comment>
    <comment ref="D14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Odgovara količniku (izraženom u %) pozicijа:  (r015, c010) iz C01.00 za kapital i pozicije  (r010, c010) 
iz C02.00 za kapital</t>
        </r>
      </text>
    </comment>
    <comment ref="D16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količniku (izraženom u %) pozicija:  (r010, c010) iz C01.00 za kapital i pozicije  (r010, c010) iz C02.00 za kapital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4" authorId="0" shapeId="0" xr:uid="{00000000-0006-0000-7200-000001000000}">
      <text>
        <r>
          <rPr>
            <b/>
            <sz val="9"/>
            <color indexed="81"/>
            <rFont val="Tahoma"/>
            <family val="2"/>
          </rPr>
          <t>{c050} &gt;= {c060}
{c050} &gt;= abs({c200} + {c210})</t>
        </r>
      </text>
    </comment>
    <comment ref="V14" authorId="0" shapeId="0" xr:uid="{00000000-0006-0000-7200-000002000000}">
      <text>
        <r>
          <rPr>
            <b/>
            <sz val="9"/>
            <color indexed="81"/>
            <rFont val="Tahoma"/>
            <family val="2"/>
          </rPr>
          <t>{c220} &gt;= {c230}
{c220} &gt;= abs({c250} + {c260} + {c270} + {c280} + {c290} + {c300} + {c310} + {c320} + {c330})</t>
        </r>
      </text>
    </comment>
    <comment ref="AH14" authorId="0" shapeId="0" xr:uid="{00000000-0006-0000-7200-000003000000}">
      <text>
        <r>
          <rPr>
            <b/>
            <sz val="9"/>
            <color indexed="81"/>
            <rFont val="Tahoma"/>
            <family val="2"/>
          </rPr>
          <t xml:space="preserve">{c340} &gt;= {c350}
{C28.00, c330}={C28.00, c350} * {C04.00, r226, c010}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D1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{C 04.00, r030} - abs({C 04.00, r080}) = {C 01.00, r370}</t>
        </r>
      </text>
    </comment>
    <comment ref="D16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{C 04.00, r040} - abs({C 04.00, r090}) = {C 01.00, r490}</t>
        </r>
      </text>
    </comment>
    <comment ref="D20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04"/>
          </rPr>
          <t>{C 04.00, r030} - abs({C 04.00, r080}) = {C 01.00, r370}</t>
        </r>
      </text>
    </comment>
    <comment ref="D21" authorId="0" shapeId="0" xr:uid="{00000000-0006-0000-0500-000004000000}">
      <text>
        <r>
          <rPr>
            <b/>
            <sz val="9"/>
            <color indexed="81"/>
            <rFont val="Tahoma"/>
            <family val="2"/>
            <charset val="204"/>
          </rPr>
          <t>{C 04.00, r040} - abs({C 04.00, r090}) = {C 01.00, r490}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Tamara Omeragic</author>
  </authors>
  <commentList>
    <comment ref="W1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Odgovara poziciji u C02.00 z kapital, polje (r050, c010)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700-000001000000}">
      <text>
        <r>
          <rPr>
            <b/>
            <sz val="10"/>
            <color indexed="81"/>
            <rFont val="Tahoma"/>
            <family val="2"/>
          </rPr>
          <t>Odgovara poziciji u C02.00 za kapital, polje (r070, c010)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800-000001000000}">
      <text>
        <r>
          <rPr>
            <b/>
            <sz val="10"/>
            <color indexed="81"/>
            <rFont val="Tahoma"/>
            <family val="2"/>
          </rPr>
          <t>Odgovara poziciji u C02.00 za kapital, polje (r080, c010)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Odgovara poziciji u C02.00 za kapital, polje (r090, c010)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A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(r100, c010)</t>
        </r>
      </text>
    </comment>
  </commentList>
</comments>
</file>

<file path=xl/sharedStrings.xml><?xml version="1.0" encoding="utf-8"?>
<sst xmlns="http://schemas.openxmlformats.org/spreadsheetml/2006/main" count="14161" uniqueCount="1445">
  <si>
    <t>Iznos</t>
  </si>
  <si>
    <t>010</t>
  </si>
  <si>
    <t xml:space="preserve">     REGULATORNI KAPITAL</t>
  </si>
  <si>
    <t>020</t>
  </si>
  <si>
    <t>030</t>
  </si>
  <si>
    <t>040</t>
  </si>
  <si>
    <t>050</t>
  </si>
  <si>
    <t>060</t>
  </si>
  <si>
    <t>070</t>
  </si>
  <si>
    <t>080</t>
  </si>
  <si>
    <t>090</t>
  </si>
  <si>
    <t xml:space="preserve">       od čega: dodatni iznosi izloženosti riziku</t>
  </si>
  <si>
    <t xml:space="preserve">        od čega: zbog izloženosti unutar finansijskog sektora</t>
  </si>
  <si>
    <t xml:space="preserve">        od čega: na osnovu modificiranih pondera rizika za nekretninske balone u sektoru stambenih i poslovnih nekretnina</t>
  </si>
  <si>
    <t xml:space="preserve">        od čega: zahtjevi za velike izloženosti</t>
  </si>
  <si>
    <t xml:space="preserve">      OSTALI IZNOSI IZLOŽENOSTI RIZIKU</t>
  </si>
  <si>
    <t xml:space="preserve">      UKUPAN IZNOS IZLOŽENOSTI RIZIKU POVEZAN SA VELIKIM IZLOŽENOSTIMA KOJE PROIZLAZE IZ STAVKI U KNJIZI TRGOVANJA</t>
  </si>
  <si>
    <t xml:space="preserve">       Na osnovu metode originalne izloženosti</t>
  </si>
  <si>
    <t xml:space="preserve">       Napredna metoda</t>
  </si>
  <si>
    <t xml:space="preserve">      UKUPAN IZNOS IZLOŽENOSTI RIZIKU ZA PRILAGOĐAVANJE KREDITNOM VREDNOVANJU</t>
  </si>
  <si>
    <t xml:space="preserve">      DODATNI IZNOS IZLOŽENOSTI RIZIKU ZBOG FIKSNIH OPŠTIH TROŠKOVA</t>
  </si>
  <si>
    <t xml:space="preserve">       Napredni pristupi operativnom riziku</t>
  </si>
  <si>
    <t xml:space="preserve">       Jednostavni pristup operativnom riziku</t>
  </si>
  <si>
    <t xml:space="preserve">      UKUPAN IZNOS IZLOŽENOSTI RIZIKU ZA OPERATIVNI RIZIK</t>
  </si>
  <si>
    <t xml:space="preserve">       Iznos izloženosti riziku za pozicijski, valutni i robni rizik u skladu s internim modelima</t>
  </si>
  <si>
    <t xml:space="preserve">        Pozicija u robi</t>
  </si>
  <si>
    <t xml:space="preserve">        Valutna pozicija</t>
  </si>
  <si>
    <t xml:space="preserve">        Vlasnički instrument</t>
  </si>
  <si>
    <t xml:space="preserve">        Dužnički instrumenti kojima se trguje</t>
  </si>
  <si>
    <t xml:space="preserve">      UKUPAN IZNOS IZLOŽENOSTI RIZIKU ZA POZICIJSKI, VALUTNI I ROBNI RIZIK</t>
  </si>
  <si>
    <t xml:space="preserve">       Rizik namirenja/isporuke u knjizi trgovanja</t>
  </si>
  <si>
    <t xml:space="preserve">       Rizik namirenja/isporuke u bankarskoj knjizi</t>
  </si>
  <si>
    <t xml:space="preserve">       Iznos izloženosti riziku za uplate u fond za neispunjene obaveze centralne druge ugovorne strane</t>
  </si>
  <si>
    <t xml:space="preserve">        Ostala imovina</t>
  </si>
  <si>
    <t xml:space="preserve">         od čega: resekuritizacija</t>
  </si>
  <si>
    <t xml:space="preserve">        Sekuritizacijske pozicije u skladu s IRB pristupom</t>
  </si>
  <si>
    <t xml:space="preserve">        Vlasnička ulaganja u skladu s IRB pristupom</t>
  </si>
  <si>
    <t xml:space="preserve">         Stanovništvo – ostalo, osobe koje nisu MSP-ovi</t>
  </si>
  <si>
    <t xml:space="preserve">         Stanovništvo – ostalo, MSP</t>
  </si>
  <si>
    <t xml:space="preserve">         Stanovništvo – kvalificirane obnovljive izloženosti</t>
  </si>
  <si>
    <t xml:space="preserve">         Stanovništvo – osigurano nekretninom, nije izloženost prema MSP-u</t>
  </si>
  <si>
    <t xml:space="preserve">         Stanovništvo – osigurane nekretninom MSP-ova</t>
  </si>
  <si>
    <t xml:space="preserve">         Privredna društva – ostalo</t>
  </si>
  <si>
    <t xml:space="preserve">         Privredna društva – MSP</t>
  </si>
  <si>
    <t xml:space="preserve">         Institucije</t>
  </si>
  <si>
    <t xml:space="preserve">         Centralne vlade i centralne banke</t>
  </si>
  <si>
    <t xml:space="preserve">        IRB pristupi kada se primjenjuju vlastite procjene LGD-a i/ili konverzijski faktori</t>
  </si>
  <si>
    <t xml:space="preserve">        IRB pristupi kada se ne primjenjuju ni vlastite procjene LGD-a ni konverzijski faktori</t>
  </si>
  <si>
    <t xml:space="preserve">       Pristup zasnovan na internim rejting-sistemima (IRB)</t>
  </si>
  <si>
    <t xml:space="preserve">         Ostale izloženosti</t>
  </si>
  <si>
    <t xml:space="preserve">         Vlasnička ulaganja</t>
  </si>
  <si>
    <t xml:space="preserve">         Potraživanja prema institucijama i društvima s kratkoročnom kreditnom procjenom</t>
  </si>
  <si>
    <t xml:space="preserve">         Pokrivene obveznice</t>
  </si>
  <si>
    <t xml:space="preserve">         Visokorizične stavke</t>
  </si>
  <si>
    <t xml:space="preserve">         Izloženosti sa statusom neizmirenja obveza</t>
  </si>
  <si>
    <t xml:space="preserve">         Osigurane nekretninama</t>
  </si>
  <si>
    <t xml:space="preserve">         Privredna društva</t>
  </si>
  <si>
    <t xml:space="preserve">         Međunarodne organizacije</t>
  </si>
  <si>
    <t xml:space="preserve">         Multilateralne razvojne banke</t>
  </si>
  <si>
    <t xml:space="preserve">         Subjekti javnog sektora</t>
  </si>
  <si>
    <t xml:space="preserve">         Regionalne vlade i lokalne vlasti</t>
  </si>
  <si>
    <t xml:space="preserve">      IZNOSI IZLOŽENOSTI PONDERISANI RIZIKOM ZA KREDITNI RIZIK, KREDITNI RIZIK IZLOŽENOSTI FINANSIJSKIH DERIVATA TE SLOBODNE ISPORUKE</t>
  </si>
  <si>
    <t xml:space="preserve">      Od čega: Investicijska društva u skladu s članom 96. stav (2). i članom 97. CRR-a</t>
  </si>
  <si>
    <t xml:space="preserve">      Od čega: Investicijska društva u skladu s članom 95. stav (2). i članom 98. CRR-a</t>
  </si>
  <si>
    <t xml:space="preserve">     Ciljana stopa regulatornog kapitala zbog usklađenja iz Stuba 2</t>
  </si>
  <si>
    <t xml:space="preserve">     Stopa regulatornog kapitala uključujući usklađenja iz Stuba 2</t>
  </si>
  <si>
    <t xml:space="preserve">     Ciljana stopa osnovnog kapitala zbog usklađenja iz Stuba 2</t>
  </si>
  <si>
    <t xml:space="preserve">     Stopa osnovnog kapitala uključujući usklađenja iz Stuba 2</t>
  </si>
  <si>
    <t xml:space="preserve">     Ciljana stopa redovnog osnovnog kapitala zbog usklađenja iz Stuba 2</t>
  </si>
  <si>
    <t xml:space="preserve">     Stopa redovnog osnovnog kapitala uključujući usklađenja iz Stuba 2</t>
  </si>
  <si>
    <t xml:space="preserve">     Višak (+) / manjak (–) regulatornog kapitala</t>
  </si>
  <si>
    <t xml:space="preserve">     Stopa regulatornog kapitala</t>
  </si>
  <si>
    <t xml:space="preserve">     Višak (+) / manjak (–) osnovnog kapitala</t>
  </si>
  <si>
    <t xml:space="preserve">     Stopa osnovnog kapitala</t>
  </si>
  <si>
    <t xml:space="preserve">     Višak (+) / manjak (–) redovnog osnovnog kapitala</t>
  </si>
  <si>
    <t xml:space="preserve">      Kapitalni zahtjevi za prag iz Bazela I</t>
  </si>
  <si>
    <t xml:space="preserve">      Regulatorni kapital u potpunosti usklađen s pragom iz Bazela I</t>
  </si>
  <si>
    <t xml:space="preserve">      Usklađenja ukupnog regulatornog kapitala</t>
  </si>
  <si>
    <t xml:space="preserve">     Prag iz Bazela I</t>
  </si>
  <si>
    <t xml:space="preserve">      Ukupne originalne izloženosti</t>
  </si>
  <si>
    <t xml:space="preserve">      Strane originalne izloženosti</t>
  </si>
  <si>
    <t xml:space="preserve">     Dodatne informacije za izračun pragova za izvjetavanje</t>
  </si>
  <si>
    <t xml:space="preserve">      Regulatorni kapital na osnovi fiksnih opštih troškova</t>
  </si>
  <si>
    <t xml:space="preserve">      Inicijalni kapital</t>
  </si>
  <si>
    <t xml:space="preserve">     Dodatne informacije za investicijska društva</t>
  </si>
  <si>
    <t xml:space="preserve">      Kapitalni zahtjevi povezani s usklađenjima iz Stuba 2</t>
  </si>
  <si>
    <t xml:space="preserve">     Zahtjevi iz Stuba 2</t>
  </si>
  <si>
    <t xml:space="preserve">      Zaštitni sloj za ostale sistemski važne banke</t>
  </si>
  <si>
    <t xml:space="preserve">      Zaštitni sloj za globalnu sistemski važnu banku</t>
  </si>
  <si>
    <t xml:space="preserve">      Zaštitni sloj za sistemski važnu banku</t>
  </si>
  <si>
    <t xml:space="preserve">      Zaštitni sloj za sistemski rizik</t>
  </si>
  <si>
    <t xml:space="preserve">      Protuciklički zaštitni sloj kapitala specifičan za banku</t>
  </si>
  <si>
    <t xml:space="preserve">      Zaštitni sloj za očuvanje kapitala zbog makrobonitetnog ili sistemskog rizika utvrđenog na nivou države članice</t>
  </si>
  <si>
    <t xml:space="preserve">      Zaštitni sloj za očuvanje kapitala</t>
  </si>
  <si>
    <t xml:space="preserve">      Zahtjev za kombinovani zaštitni sloj</t>
  </si>
  <si>
    <t xml:space="preserve">     Zaštitni slojevi kapitala</t>
  </si>
  <si>
    <t xml:space="preserve">      Ulaganja u instrumente dopunskog kapitala subjekata finansijskog sektora ako banka ima značajno ulaganje, privremeno izuzeta</t>
  </si>
  <si>
    <t xml:space="preserve">      Ulaganja u instrumente dopunskog kapitala subjekata finansijskog sektora ako banka nema značajno ulaganje, privremeno izuzeta</t>
  </si>
  <si>
    <t xml:space="preserve">      Ulaganja u instrumente dodatnog osnovnog kapitala subjekata finansijskog sektora ako banka ima značajno ulaganje, privremeno izuzeta</t>
  </si>
  <si>
    <t xml:space="preserve">      Ulaganja u instrumente dodatnog osnovnog kapitala subjekata finansijskog sektora ako banka nema značajno ulaganje, privremeno izuzeta</t>
  </si>
  <si>
    <t xml:space="preserve">      Ulaganja u instrumente redovnog osnovnog kapitala subjekata finansijskog sektora ako banka ima značajno ulaganje, privremeno izuzeta</t>
  </si>
  <si>
    <t xml:space="preserve">      Ulaganja u instrumente redovnog osnovnog kapitala subjekata finansijskog sektora ako banka nema značajno ulaganje, privremeno izuzeta</t>
  </si>
  <si>
    <t xml:space="preserve">     Privremeno izuzeće od odbitka od regulatornog kapitala</t>
  </si>
  <si>
    <t xml:space="preserve">      Izloženosti ulaganja u dopunski kapital subjekata finansijskog sektora ponderisane rizikom koja se ne odbijaju od dopunskog kapitala banke</t>
  </si>
  <si>
    <t xml:space="preserve">      Izloženosti ulaganja u dodatni osnovni kapital subjekata finansijskog sektora ponderisane rizikom koja se ne odbijaju od dodatnog osnovnog kapitala banke</t>
  </si>
  <si>
    <t xml:space="preserve">      Izloženosti ulaganja u redovni osnovni kapital subjekata finansijskog sektora ponderisane rizikom koja se ne odbijaju od redovnog osnovnog kapitala banke</t>
  </si>
  <si>
    <t xml:space="preserve">        Ukupni iznosi imovine ponderisani rizikom koji se ne odbijaju od odgovarajuće kategorije kapitala:</t>
  </si>
  <si>
    <t xml:space="preserve">        (–) Odobreno netiranje kratkih pozicija prethodno uključenim sintetskim bruto ulaganjima</t>
  </si>
  <si>
    <t xml:space="preserve">        Bruto sintetska ulaganja u dopunski kapital subjekata finansijskog sektora ako banka ima značajno ulaganje</t>
  </si>
  <si>
    <t xml:space="preserve">       Sintetska ulaganja u dopunski kapital subjekata finansijskog sektora ako banka ima značajno ulaganje</t>
  </si>
  <si>
    <t xml:space="preserve">        (–) Odobreno netiranje kratkih pozicija prethodno uključenim indirektnim bruto ulaganjima</t>
  </si>
  <si>
    <t xml:space="preserve">        Bruto indirektna ulaganja u dopunski kapital subjekata finansijskog sektora ako banka ima značajno ulaganje</t>
  </si>
  <si>
    <t xml:space="preserve">       Indirektna ulaganja u dopunski kapital subjekata finansijskog sektora ako banka ima značajno ulaganje</t>
  </si>
  <si>
    <t xml:space="preserve">        (–) Odobreno netiranje kratkih pozicija prethodno uključenim direktnim bruto ulaganjima</t>
  </si>
  <si>
    <t xml:space="preserve">        Bruto direktna ulaganja u dopunski kapital subjekata finansijskog sektora ako banka ima značajno ulaganje</t>
  </si>
  <si>
    <t xml:space="preserve">       Direktna ulaganja u dopunski kapital subjekata finansijskog sektora ako banka ima značajno ulaganje</t>
  </si>
  <si>
    <t xml:space="preserve">      Ulaganja u dopunski kapital subjekata finansijskog sektora ako banka ima značajno ulaganje, umanjena za kratke pozicije</t>
  </si>
  <si>
    <t xml:space="preserve">        Bruto sintetska ulaganja u dodatni osnovni kapital subjekata finansijskog sektora ako banka ima značajno ulaganje</t>
  </si>
  <si>
    <t xml:space="preserve">       Sintetska ulaganja u dodatni osnovni kapital subjekata finansijskog sektora ako banka ima značajno ulaganje</t>
  </si>
  <si>
    <t xml:space="preserve">        Bruto indirektna ulaganja u dodatni osnovni kapital subjekata finansijskog sektora ako banka ima značajno ulaganje</t>
  </si>
  <si>
    <t xml:space="preserve">       Indirektna ulaganja u dodatni osnovni kapital subjekata finansijskog sektora ako banka ima značajno ulaganje</t>
  </si>
  <si>
    <t xml:space="preserve">        Bruto direktna ulaganja u dodatni osnovni kapital subjekata finansijskog sektora ako banka ima značajno ulaganje</t>
  </si>
  <si>
    <t xml:space="preserve">       Direktna ulaganja u dodatni osnovni kapital subjekata finansijskog sektora ako banka ima značajno ulaganje</t>
  </si>
  <si>
    <t xml:space="preserve">      Ulaganja u dodatni osnovni kapital subjekata finansijskog sektora ako banka ima značajno ulaganje, umanjena za kratke pozicije</t>
  </si>
  <si>
    <t xml:space="preserve">        Bruto sintetska ulaganja u redovni osnovni kapital subjekata finansijskog sektora ako banka ima značajno ulaganje</t>
  </si>
  <si>
    <t xml:space="preserve">       Sintetska ulaganja u redovni osnovni kapital subjekata finansijskog sektora ako banka ima značajno ulaganje</t>
  </si>
  <si>
    <t xml:space="preserve">        Bruto indirektna ulaganja u redovni osnovni kapital subjekata finansijskog sektora ako banka ima značajno ulaganje</t>
  </si>
  <si>
    <t xml:space="preserve">       Indirektna ulaganja u redovni osnovni kapital subjekata finansijskog sektora ako banka ima značajno ulaganje</t>
  </si>
  <si>
    <t xml:space="preserve">        Bruto direktna ulaganja u redovni osnovni kapital subjekata finansijskog sektora ako banka ima značajno ulaganje</t>
  </si>
  <si>
    <t xml:space="preserve">       Direktna ulaganja u redovni osnovni kapital subjekata finansijskog sektora ako banka ima značajno ulaganje</t>
  </si>
  <si>
    <t xml:space="preserve">      Ulaganja u redovni osnovni kapital subjekata finansijskog sektora ako banka ima značajno ulaganje, umanjena za kratke pozicije</t>
  </si>
  <si>
    <t xml:space="preserve">     Ulaganja u kapital subjekata finansijskog sektora ako banka ima značajno ulaganje</t>
  </si>
  <si>
    <t xml:space="preserve">        Bruto sintetska ulaganja u dopunski kapital subjekata finansijskog sektora ako banka nema značajno ulaganje</t>
  </si>
  <si>
    <t xml:space="preserve">       Sintetska ulaganja u dopunski kapital subjekata finansijskog sektora ako banka nema značajno ulaganje</t>
  </si>
  <si>
    <t xml:space="preserve">        Bruto indirektna ulaganja u dopunski kapital subjekata finansijskog sektora ako banka nema značajno ulaganje</t>
  </si>
  <si>
    <t xml:space="preserve">       Indirektna ulaganja u dopunski kapital subjekata finansijskog sektora ako banka nema značajno ulaganje</t>
  </si>
  <si>
    <t xml:space="preserve">        Bruto direktna ulaganja u dopunski kapital subjekata finansijskog sektora ako banka nema značajno ulaganje</t>
  </si>
  <si>
    <t xml:space="preserve">       Direktna ulaganja u dopunski kapital subjekata finansijskog sektora ako banka nema značajno ulaganje</t>
  </si>
  <si>
    <t xml:space="preserve">      Ulaganja u dopunski kapital subjekata finansijskog sektora ako banka nema značajno ulaganje, umanjena za kratke pozicije</t>
  </si>
  <si>
    <t xml:space="preserve">        (–) Odobren netiranje kratkih pozicija prethodno uključenim sintetskim bruto ulaganjima</t>
  </si>
  <si>
    <t xml:space="preserve">        Bruto sintetska ulaganja u dodatni osnovni kapital subjekata finansijskog sektora ako banka nema značajno ulaganje</t>
  </si>
  <si>
    <t xml:space="preserve">       Sintetska ulaganja u dodatni osnovni kapital subjekata finansijskog sektora ako banka nema značajno ulaganje</t>
  </si>
  <si>
    <t xml:space="preserve">        Bruto indirektna ulaganja u dodatni osnovni kapital subjekata finansijskog sektora ako banka nema značajno ulaganje</t>
  </si>
  <si>
    <t xml:space="preserve">       Indirektna ulaganja u dodatni osnovni kapital subjekata finansijskog sektora ako banka nema značajno ulaganje</t>
  </si>
  <si>
    <t xml:space="preserve">        Bruto direktna ulaganja u dodatni osnovni kapital subjekata finansijskog sektora ako banka nema značajno ulaganje</t>
  </si>
  <si>
    <t xml:space="preserve">       Direktna ulaganja u dodatni osnovni kapital subjekata finansijskog sektora ako banka nema značajno ulaganje</t>
  </si>
  <si>
    <t xml:space="preserve">      Ulaganja u dodatni osnovni kapital subjekata finansijskog sektora ako banka nema značajno ulaganje, umanjena za kratke pozicije</t>
  </si>
  <si>
    <t xml:space="preserve">        Bruto sintetska ulaganja u redovni osnovni kapital subjekata finansijskog sektora ako banka nema značajno ulaganje</t>
  </si>
  <si>
    <t xml:space="preserve">       Sintetska ulaganja u redovni osnovni kapital subjekata finansijskog sektora ako banka nema značajno ulaganje</t>
  </si>
  <si>
    <t xml:space="preserve">        Bruto indirektna ulaganja u redovni osnovni kapital subjekata finansijskog sektora ako banka nema značajno ulaganje</t>
  </si>
  <si>
    <t xml:space="preserve">       Indirektna ulaganja u redovni osnovni kapital subjekata finansijskog sektora ako banka nema značajno ulaganje</t>
  </si>
  <si>
    <t xml:space="preserve">        Bruto direktna ulaganja u redovni osnovni kapital subjekata finansijskog sektora ako banka nema značajno ulaganje</t>
  </si>
  <si>
    <t xml:space="preserve">       Direktna ulaganja u redovni osnovni kapital subjekata finansijskog sektora ako banka nema značajno ulaganje</t>
  </si>
  <si>
    <t xml:space="preserve">      Ulaganja u redovni osnovni kapital subjekata finansijskog sektora ako banka nema značajno ulaganje, umanjena za kratke pozicije</t>
  </si>
  <si>
    <t xml:space="preserve">     Ulaganja u kapital subjekata finansijskog sektora ako banka nema značajno ulaganje</t>
  </si>
  <si>
    <t xml:space="preserve">      Priznati kapital za potrebe velikih izloženosti</t>
  </si>
  <si>
    <t xml:space="preserve">      Priznati kapital za potrebe kvalificiranih udjela izvan finansijskog sektora</t>
  </si>
  <si>
    <t xml:space="preserve">      Prag za redovni osnovni kapital od 17,65%</t>
  </si>
  <si>
    <t xml:space="preserve">      Prag za redovni osnovni kapital od 10%</t>
  </si>
  <si>
    <t xml:space="preserve">      Prag koji se ne može odbiti od ulaganja u subjekte finansijskog sektora ako banka nema značajno ulaganje</t>
  </si>
  <si>
    <t xml:space="preserve">     Pragovi za odbitke od stavki redovnog osnovnog kapitala</t>
  </si>
  <si>
    <t xml:space="preserve">      Iznosi izloženosti ponderisani rizikom za izračun gornje granice rezervacije koja se priznaje kao dopunski kapital</t>
  </si>
  <si>
    <t xml:space="preserve">      Ukupne bruto rezervacije koje ispunjavaju uslove za uključivanje u dopunski kapital</t>
  </si>
  <si>
    <t xml:space="preserve">      Iznosi izloženosti ponderisani rizikom za izračun gornje granice viška rezervacije koje se priznaju kao dopunski kapital</t>
  </si>
  <si>
    <t xml:space="preserve">       Ukupni priznati očekivani gubici</t>
  </si>
  <si>
    <t xml:space="preserve">       Specifični ispravci vrijednosti za kreditni rizik i pozicije koje se tretiraju na sličan način</t>
  </si>
  <si>
    <t xml:space="preserve">      Višak (+) ili manjak (–) specfičnih ispravki vrijednosti za kreditni rizik na osnovi očekivanih gubitaka za izloženosti u statusu neispunjavanja obveza u skladu s IRB pristupom</t>
  </si>
  <si>
    <t xml:space="preserve">        Dodatna vrijednosna usklađenja i ostala smanjenja regulatornog kapitala</t>
  </si>
  <si>
    <t xml:space="preserve">        Specifični ispravci vrijednosti za kreditni rizik</t>
  </si>
  <si>
    <t xml:space="preserve">        Opšti ispravci vrijednosti za kreditni rizik</t>
  </si>
  <si>
    <t xml:space="preserve">       Ukupni ispravci vrijednosti za kreditni rizik, dodatna vrijednosna usklađenja i ostala smanjenja regulatornog kapitala prihvatljiva za uključivanje u izračun iznosa očekivanog gubitka</t>
  </si>
  <si>
    <t xml:space="preserve">      Višak (+) ili manjak (–) ispravki vrijednosti za kreditni rizik, dodatnih vrijednosnih usklađenja i ostalih smanjenja regulatornog kapitala na osnovi očekivanih gubitaka za izloženosti koje nisu u statusu neispunjavanja obaveza u skladu s IRB pristupom</t>
  </si>
  <si>
    <t xml:space="preserve">     Ispravci vrijednosti za kreditni rizik i očekivani gubici</t>
  </si>
  <si>
    <t xml:space="preserve">        Odgođene porezne obaveze koje se mogu odbiti i koje su povezane s odgođenom poreznom imovinom koja ovisi o budućoj profitabilnosti i proizlazi iz privremenih razlika</t>
  </si>
  <si>
    <t xml:space="preserve">        Odgođene porezne obaveze koje se mogu odbiti i koje su povezane s odgođenom poreznom imovinom koja ovisi o budućoj profitabilnosti i ne proizlazi iz privremenih razlika</t>
  </si>
  <si>
    <t xml:space="preserve">       Odgođene porezne obaveze koje se mogu odbiti od odgođene porezne imovine koja ovisi o budućoj profitabilnosti</t>
  </si>
  <si>
    <t xml:space="preserve">       Odgođene porezne obaveze koje se ne mogu odbiti od odgođene porezne imovine koja ovisi o budućoj profitabilnosti</t>
  </si>
  <si>
    <t xml:space="preserve">      Ukupne odgođene porezne obaveze</t>
  </si>
  <si>
    <t xml:space="preserve">       Odgođena porezna imovina koja ovisi o budućoj profitabilnosti i proizlazi iz privremenih razlika</t>
  </si>
  <si>
    <t xml:space="preserve">       Odgođena porezna imovina koja ovisi o budućoj profitabilnosti i ne proizlazi iz privremenih razlika</t>
  </si>
  <si>
    <t xml:space="preserve">       Odgođena porezna imovina koja ne ovisi o budućoj profitabilnosti</t>
  </si>
  <si>
    <t xml:space="preserve">      Ukupna odgođena porezna imovina</t>
  </si>
  <si>
    <t xml:space="preserve">     Odgođena porezna imovina i obaveze</t>
  </si>
  <si>
    <t xml:space="preserve">      Ostali ponderi rizika</t>
  </si>
  <si>
    <t xml:space="preserve">      1250%</t>
  </si>
  <si>
    <t xml:space="preserve">      370%</t>
  </si>
  <si>
    <t xml:space="preserve">      250%</t>
  </si>
  <si>
    <t xml:space="preserve">      150%</t>
  </si>
  <si>
    <t xml:space="preserve">      100%</t>
  </si>
  <si>
    <t xml:space="preserve">      75%</t>
  </si>
  <si>
    <t xml:space="preserve">      70%</t>
  </si>
  <si>
    <t xml:space="preserve">      50%</t>
  </si>
  <si>
    <t xml:space="preserve">      35%</t>
  </si>
  <si>
    <t xml:space="preserve">      20%</t>
  </si>
  <si>
    <t xml:space="preserve">      10%</t>
  </si>
  <si>
    <t xml:space="preserve">      4%</t>
  </si>
  <si>
    <t xml:space="preserve">      2%</t>
  </si>
  <si>
    <t xml:space="preserve">      0%</t>
  </si>
  <si>
    <t xml:space="preserve">       RASPOREĐIVANJE UKUPNE IZLOŽENOSTI PREMA PONDERIMA RIZIKA:</t>
  </si>
  <si>
    <t xml:space="preserve">       Iz ugovora o netiranju između različitih kategorija proizvoda</t>
  </si>
  <si>
    <t xml:space="preserve">        od čega: centralno poravnanje kroz QCCP</t>
  </si>
  <si>
    <t xml:space="preserve">       Finansijski derivati i transakcije sa dugim rokom namirenja</t>
  </si>
  <si>
    <t xml:space="preserve">       Transakcije finansiranja vrijedonosnih papira</t>
  </si>
  <si>
    <t xml:space="preserve">      Vanbilansne stavke</t>
  </si>
  <si>
    <t xml:space="preserve">      Bilansne stavke</t>
  </si>
  <si>
    <t xml:space="preserve">     RASPOREĐIVANJE UKUPNE IZLOŽENOSTI PREMA VRSTAMA IZLOŽENOSTI:</t>
  </si>
  <si>
    <t xml:space="preserve">      od čega: osigurana nekretninama - stambena nekretnina</t>
  </si>
  <si>
    <t xml:space="preserve">      od čega: mala i srednja preduzeća sa pomoćnim faktorom</t>
  </si>
  <si>
    <t xml:space="preserve">      od čega: mala i srednja preduzeća</t>
  </si>
  <si>
    <t xml:space="preserve">     UKUPNA IZLOŽENOST</t>
  </si>
  <si>
    <t>240</t>
  </si>
  <si>
    <t>230</t>
  </si>
  <si>
    <t>220</t>
  </si>
  <si>
    <t>215</t>
  </si>
  <si>
    <t>200</t>
  </si>
  <si>
    <t>190</t>
  </si>
  <si>
    <t>180</t>
  </si>
  <si>
    <t>170</t>
  </si>
  <si>
    <t>160</t>
  </si>
  <si>
    <t>150</t>
  </si>
  <si>
    <t>140</t>
  </si>
  <si>
    <t>130</t>
  </si>
  <si>
    <t>120</t>
  </si>
  <si>
    <t>110</t>
  </si>
  <si>
    <t>100</t>
  </si>
  <si>
    <t>OD ČEGA: KOREKTIVNI FAKTOR I FAKTOR PRILAGOĐAVANJA ZA EFEKTIVNO DOSPIJEĆE [Cvam-C]</t>
  </si>
  <si>
    <t>UKUPNI PRILIVI (+)</t>
  </si>
  <si>
    <t>(-) UKUPNI ODLIVI</t>
  </si>
  <si>
    <t>(-) OSTALI INSTRUMENTI MATERIJALNE KREDITNE ZAŠTITE</t>
  </si>
  <si>
    <t>(-) JEDNOSTAVNA METODA FINANSIJSKOG KOLATERALA</t>
  </si>
  <si>
    <t>(-) KREDITNI DERIVATI</t>
  </si>
  <si>
    <t>(-)GARANCIJE</t>
  </si>
  <si>
    <t>OD ČEGA: KREDITNA PROCJENA DOBIVENA OD CENTRALNE VLADE</t>
  </si>
  <si>
    <t>OD ČEGA: KREDITNA PROCJENA OD IMENOVANE ECAI</t>
  </si>
  <si>
    <t>100%</t>
  </si>
  <si>
    <t>50%</t>
  </si>
  <si>
    <t>20%</t>
  </si>
  <si>
    <t>0%</t>
  </si>
  <si>
    <t>(-)FINANSIJSKI KOLATERAL: PRILAGOĐENA VRIJEDNOST [Cvam]</t>
  </si>
  <si>
    <t>USKLAĐIVANJE IZLOŽENOSTI KOREKTIVNIM FAKTOROM [E x He]</t>
  </si>
  <si>
    <t>EFEKTI ZAMJENE IZLOŽENOSTI PREMA CRM</t>
  </si>
  <si>
    <t>MATERIJALNA KREDITNA ZAŠTITA</t>
  </si>
  <si>
    <t>NEMATERIJALNA KREDITNA ZAŠTITA: PRILAGOĐENE VIJEDNOSTI (Ga)</t>
  </si>
  <si>
    <t>IZNOS IZLOŽENOSTI PONDERISAN RIZIKOM</t>
  </si>
  <si>
    <t>IZNOS RIZIKOM PONDERISANE AKTIVE PRIJE  POMOĆNOG FAKTORA ZA MALA I SREDNJA PREDUZEĆA</t>
  </si>
  <si>
    <t>VRIJEDNOST IZLOŽENOSTI</t>
  </si>
  <si>
    <t>RASPOREĐIVANJE POTPUNO PRILAGOĐENE VRIJEDNOSTI VANBILANSNIH STAVKI PREMA FAKTORIMA KONVERZIJE</t>
  </si>
  <si>
    <t>POTPUNA PRILAGOEĐENA VRIJEDNOST IZLOŽENOSTI [E*] E*=max(0;Eva-Cvam) =max(0;E+E x He-Cvam)</t>
  </si>
  <si>
    <t>TEHNIKE SMANJENJA KREDITNOG RIZIKA KOJE IMAJU UTICAJ NA IZNOS IZLOŽENOSTI, SLOŽENA METODA FINANSIJSKOG KOLATERALA</t>
  </si>
  <si>
    <t>NETO IZLOŽENOST nakon primjene efekata zamjene tehnika smanjenja kreditnog rizika prije primjene faktora konverzije [E]</t>
  </si>
  <si>
    <t>TEHNIKE SMANJENJA KREDITNOG RIZIKA SA EFEKTIMA ZAMJENE NA IZLOŽENOSTI</t>
  </si>
  <si>
    <t>NETO VRIJEDNOST IZLOŽENOSTI</t>
  </si>
  <si>
    <t>(-) Ispravka vrijednosti i rezervisanja vezana za inicijalnu izloženost</t>
  </si>
  <si>
    <t>INICIJALNI IZNOS IZLOŽENOSTI prije primjene faktora konverzije</t>
  </si>
  <si>
    <t>Agregirani</t>
  </si>
  <si>
    <t>Izloženosti prema centralnim vladama ili centralnim bankama</t>
  </si>
  <si>
    <t>Izloženosti prema regionalnim vladama ili lokalnim vlastima</t>
  </si>
  <si>
    <t>Izloženosti prema subjektima javnog sektora</t>
  </si>
  <si>
    <t>Izloženosti prema multilateralnim razvojnim bankama</t>
  </si>
  <si>
    <t>Izloženosti prema međunarodnim organizacijama</t>
  </si>
  <si>
    <t>Izloženosti prema institucijama</t>
  </si>
  <si>
    <t>Izloženosti prema privrednim društvima</t>
  </si>
  <si>
    <t>Izloženosti prema stanovništvu</t>
  </si>
  <si>
    <t>Izloženosti u statusu neizmirenja obaveza</t>
  </si>
  <si>
    <t>Visokorizične izloženosti</t>
  </si>
  <si>
    <t>Izloženosti u obliku pokrivenih obveznica</t>
  </si>
  <si>
    <t>Izloženosti prema institucijama i privrednim društvima sa kratkoročnom kreditnom procjenom</t>
  </si>
  <si>
    <t>Izloženosti u obliku udjela ili dionica u investicijskim fondovima</t>
  </si>
  <si>
    <t>Izloženosti na osnovu vlasničkih ulaganja</t>
  </si>
  <si>
    <t>Ostale stavke</t>
  </si>
  <si>
    <t>210</t>
  </si>
  <si>
    <t>OD ČEGA: KREDITNI RIZIK DRUGE UGOVORNE STRANE</t>
  </si>
  <si>
    <t xml:space="preserve">      Izloženosti osigurane stambenim nekretninama</t>
  </si>
  <si>
    <t xml:space="preserve">      Izloženosti osigurane poslovnim nekretninama</t>
  </si>
  <si>
    <t xml:space="preserve">     BILJEŠKE</t>
  </si>
  <si>
    <t>(-) OD ČEGA: KOREKTIVNI FAKTOR I FAKTOR PRILAGOĐAVANJA ZA EFEKTIVNO DOSPIJEĆE [Cvam-C]</t>
  </si>
  <si>
    <t>(-) GARANCIJE</t>
  </si>
  <si>
    <t>(-) FINANSIJSKI KOLATERAL: PRILAGOĐENA VRIJEDNOST [Cvam]</t>
  </si>
  <si>
    <t>POTPUNA PRILAGOĐENA VRIJEDNOST IZLOŽENOSTI [E*] E*=max(0;Eva-Cvam) =max(0;E+E x He-Cvam)</t>
  </si>
  <si>
    <t xml:space="preserve">      Izloženosti u statusu neizmirenja obaveza na koje se primjenjuje ponder rizika 150%</t>
  </si>
  <si>
    <t xml:space="preserve">      Izloženosti u statusu neizmirenja obaveza na koje se primjenjuje ponder rizika 100%</t>
  </si>
  <si>
    <t xml:space="preserve">      Transakcije koje nisu namirene za 46 dana ili više (faktor 100%)</t>
  </si>
  <si>
    <t xml:space="preserve">      Transakcije koje nisu namirene između 31 i 45 dana (faktor 75%)</t>
  </si>
  <si>
    <t xml:space="preserve">      Transakcije koje nisu namirene između 16 i 30 dana (faktor 50%)</t>
  </si>
  <si>
    <t xml:space="preserve">      Transakcije koje nisu namirene između 5 i 15 dana (faktor 12%)</t>
  </si>
  <si>
    <t xml:space="preserve">      Transakcije koje nisu namirene do 4 dana (faktor 0%)</t>
  </si>
  <si>
    <t xml:space="preserve">     Ukupne transakcije koje nisu namirene u knjizi trgovanja</t>
  </si>
  <si>
    <t xml:space="preserve">     Ukupne transakcije koje nisu namirene u bankarskoj knjizi</t>
  </si>
  <si>
    <t>KAPITALNI ZAHTJEVI</t>
  </si>
  <si>
    <t>IZLOŽENOSTI NA OSNOVU RAZLIKE U CIJENI ZBOG TRANSAKCIJA KOJE NISU NAMIRENE</t>
  </si>
  <si>
    <t>TRANSAKCIJE KOJE NISU NAMIRENE PO CIJENI NAMIRENJA</t>
  </si>
  <si>
    <t xml:space="preserve">      POSLOVANJE SA STANOVNIŠTVOM</t>
  </si>
  <si>
    <t xml:space="preserve">      POSLOVNO BANKARSTVO</t>
  </si>
  <si>
    <t xml:space="preserve">      UPRAVLJANJE IMOVINOM</t>
  </si>
  <si>
    <t xml:space="preserve">      AGENCIJSKE USLUGE</t>
  </si>
  <si>
    <t xml:space="preserve">      PLAĆANJA I NAMIRE</t>
  </si>
  <si>
    <t xml:space="preserve">      BROKERSKI POSLOVI SA STANOVNIŠTVOM</t>
  </si>
  <si>
    <t xml:space="preserve">      TRGOVANJE I PRODAJA</t>
  </si>
  <si>
    <t xml:space="preserve">      KORPORATIVNO FINANSIRANJE</t>
  </si>
  <si>
    <t xml:space="preserve">     PODLOŽNO STANDARDIZOVANOM PRISTUPU:</t>
  </si>
  <si>
    <t xml:space="preserve">     2. BANKARSKE AKTIVNOSTI KOJE PODLIJEŽU STANDARDIZOVANOM/ ALTERNATIVNOM STANDARDIZOVANOM PRISTUPU</t>
  </si>
  <si>
    <t xml:space="preserve">     1. BANKARSKE AKTIVNOSTI KOJE PODLIJEŽU JEDNOSTAVNOM PRISTUPU</t>
  </si>
  <si>
    <t>071</t>
  </si>
  <si>
    <t>C 02.00</t>
  </si>
  <si>
    <t>C 01.00</t>
  </si>
  <si>
    <t>C 03.00</t>
  </si>
  <si>
    <t>C 04.00</t>
  </si>
  <si>
    <t>C 07.00.a</t>
  </si>
  <si>
    <t xml:space="preserve">C 07.00.a </t>
  </si>
  <si>
    <t>C 07.00.b</t>
  </si>
  <si>
    <t xml:space="preserve">C 07.00.b </t>
  </si>
  <si>
    <t xml:space="preserve">C 07.00.c </t>
  </si>
  <si>
    <t>C 07.00.c</t>
  </si>
  <si>
    <t xml:space="preserve">C 07.00.d </t>
  </si>
  <si>
    <t>C 07.00.d</t>
  </si>
  <si>
    <t>C 11.00</t>
  </si>
  <si>
    <t xml:space="preserve">      Ukupan povrat gubitka</t>
  </si>
  <si>
    <t xml:space="preserve">      Zbir pet najvećih gubitaka</t>
  </si>
  <si>
    <t xml:space="preserve">      Najviši pojedinačni gubitak</t>
  </si>
  <si>
    <t xml:space="preserve">      Ukupan iznos gubitka. Od čega:</t>
  </si>
  <si>
    <t xml:space="preserve">      Broj događaja. Od čega:</t>
  </si>
  <si>
    <t xml:space="preserve">     UKUPNE POSLOVNE LINIJE</t>
  </si>
  <si>
    <t xml:space="preserve">      Ukupan iznos gubitka</t>
  </si>
  <si>
    <t xml:space="preserve">      Broj događaja</t>
  </si>
  <si>
    <t xml:space="preserve">     POSLOVNE STAVKE  [CI]</t>
  </si>
  <si>
    <t xml:space="preserve">     UPRAVLJANJE IMOVINOM [AM]</t>
  </si>
  <si>
    <t xml:space="preserve">     AGENCIJSKE USLUGE [AS]</t>
  </si>
  <si>
    <t xml:space="preserve">     POSLOVANJE SA STANOVNIŠTVOM [RB]</t>
  </si>
  <si>
    <t xml:space="preserve">     POSLOVNO BANKARSTVO [CB]</t>
  </si>
  <si>
    <t xml:space="preserve">     BROKERSKI POSLOVI SA STANOVNIŠTVOM [RBr]</t>
  </si>
  <si>
    <t xml:space="preserve">     TRGOVANJE I PRODAJA [TS]</t>
  </si>
  <si>
    <t>IZVRŠENJE, ISPORUKA I UPRAVLJANJE PROCESIMA</t>
  </si>
  <si>
    <t>PREKIDI RADA I NARUŠAVANJA RADA SISTEMA</t>
  </si>
  <si>
    <t>ŠTETA NA MATERIJALNOJ IMOVINI</t>
  </si>
  <si>
    <t>KLIJENTI, PROIZVODI I POSLOVNE PRAKSE</t>
  </si>
  <si>
    <t>ODNOSI S RADNICIMA I SIGURNOST NA RADNOM MJESTU</t>
  </si>
  <si>
    <t>EKSTERNA PREVARA</t>
  </si>
  <si>
    <t>INTERNA PREVARA</t>
  </si>
  <si>
    <t>UKUPNE VRSTE DOGAĐAJA</t>
  </si>
  <si>
    <t>VRSTE DOGAĐAJA</t>
  </si>
  <si>
    <t xml:space="preserve">      Stopa finansijske poluge – primjena prijelazne definicije osnovnog kapitala</t>
  </si>
  <si>
    <t xml:space="preserve">      Stopa finansijske poluge - u skladu sa članom 37. stav (2) Odluke o izračunavanju kapitala banke</t>
  </si>
  <si>
    <t xml:space="preserve">     Stopa finansijske poluge</t>
  </si>
  <si>
    <t xml:space="preserve">      Osnovni kapital – definicija u prijelaznom razdoblju</t>
  </si>
  <si>
    <t xml:space="preserve">      Osnovni kapital – u skladu sa članom 37. stav (3) Odluke o izračunavanju kapitala banke</t>
  </si>
  <si>
    <t xml:space="preserve">     Kapital</t>
  </si>
  <si>
    <t xml:space="preserve">      Izloženost stope finansijske poluge – primjena definicije osnovnog kapitala u prijelaznom razdoblju</t>
  </si>
  <si>
    <t xml:space="preserve">      Izloženost stope finansijske poluge – u skladu sa članom 37. stav (4) Odluke o izračunavanju kapitala banke</t>
  </si>
  <si>
    <t xml:space="preserve">      (-) Iznos odbitnih stavki aktive  – osnovni kapital – definicija u prijelaznom razdoblju</t>
  </si>
  <si>
    <t xml:space="preserve">      (-) Iznos odbitnih stavki aktive  – osnovni kapital - u skladu sa članom 37. stav (3) Odluke o izračunavanju kapitala banke</t>
  </si>
  <si>
    <t xml:space="preserve">      (-) Izuzete izloženosti - ostalo</t>
  </si>
  <si>
    <t xml:space="preserve">      (-) Unutarg rupne izloženosti (pojedinačna osnova) koje su izuzete</t>
  </si>
  <si>
    <t xml:space="preserve">      (-) Fiducijarna imovina</t>
  </si>
  <si>
    <t xml:space="preserve">      Usklađenja za transakcije finansiranja vrijednosnih papira koje se obračunavaju kao prodaja</t>
  </si>
  <si>
    <t xml:space="preserve">      (-) Izuzeti dio izloženosti iz trgovanja prema centralnoj drugoj ugovornoj strani koje su poravnate preko klijenta (inicijalna marža)</t>
  </si>
  <si>
    <t xml:space="preserve">      (-) Potraživanja za novčanu varijacijsku maržu predviđenu u transakcijama sa derivatima</t>
  </si>
  <si>
    <t xml:space="preserve">      Uvećanje za kolateral pružen u vezi s ugovorima o derivatima</t>
  </si>
  <si>
    <t xml:space="preserve">      Ostala imovina</t>
  </si>
  <si>
    <t xml:space="preserve">      Stavke vanbilansa sa faktorom konverzije (CCF) 100 % u skladu s članom 37. stav (8) tačka d)  Odluke o izračunavanju kapitala banke</t>
  </si>
  <si>
    <t xml:space="preserve">      Stavke vanbilansa sa faktorom konverzije (CCF) 50 % u skladu s članom 37. stav (8) tačka c)  Odluke o izračunavanju kapitala banke</t>
  </si>
  <si>
    <t xml:space="preserve">      Stavke vanbilansa sa faktorom konverzije (CCF) 20 % u skladu s članom 37. stav (8) tačka b)  Odluke o izračunavanju kapitala banke</t>
  </si>
  <si>
    <t xml:space="preserve">      Stavke vanbilansa sa faktorom konverzije (CCF) 10 % u skladu s članom 37. stav (8) tačka a)  Odluke o izračunavanju kapitala banke</t>
  </si>
  <si>
    <t xml:space="preserve">      (-) Prihvatljivi kupljeni kreditni derivati prebijeni prodatim kreditnim derivatima</t>
  </si>
  <si>
    <t xml:space="preserve">      Gornja granica zamišljenog iznosa prodanih kreditnih derivata</t>
  </si>
  <si>
    <t xml:space="preserve">      (-) Izuzeti dio izloženosti iz trgovanja prema centraloj drugoj ugovornoj strani koje su poravnate preko klijenta (metoda originalne izloženosti)</t>
  </si>
  <si>
    <t xml:space="preserve">      Odstupanje za finansijske derivate: metoda originalne izloženosti</t>
  </si>
  <si>
    <t xml:space="preserve">      (-) Izuzeti dio izloženosti iz trgovanja prema centralnoj drugoj ugovornoj strani koje su poravnane preko klijenta (potencijalna buduća izloženost)</t>
  </si>
  <si>
    <t xml:space="preserve">      Finansijski derivati: Uvećanje prema metodi tržišne vrijednosti</t>
  </si>
  <si>
    <t xml:space="preserve">      (-) Izuzeti dio izloženosti iz trgovanja prema centralnoj drugoj ugovornoj strani koje su poravnate preko klijenta (troškovi zamjene)</t>
  </si>
  <si>
    <t xml:space="preserve">      (-) Prihvatljiva primljena novčana varijacijska marža prebijena tržišnom vrijednošću derivata</t>
  </si>
  <si>
    <t xml:space="preserve">      Finansijski derivati: sadašnji trošak zamjene</t>
  </si>
  <si>
    <t xml:space="preserve">      (-) Izuzeti dio izloženosti prema centraloj drugoj ugovornoj strani za transakcije finansranja vrijednosnih papira koje su poravnate preko klijenta</t>
  </si>
  <si>
    <t xml:space="preserve">      Kreditni rizik druge ugovorne strane u transakcijama finansiranja vrijednosnih papira u kojima banka djeluje kao agent</t>
  </si>
  <si>
    <t xml:space="preserve">      Odstupanje za transakcije finansiranja vrijednosnih papira: ostala uvećanja</t>
  </si>
  <si>
    <t xml:space="preserve">      Transakcije finansiranja vrijednosnih papira: uvećanje za kreditni rizik druge ugovorne strane</t>
  </si>
  <si>
    <t xml:space="preserve">      Transakcije finansiranja vrijednosnih papira: izloženost u skladu sa članom 37. stav (5) tačka d) i stav (7) Odluke o izračunavanju kapitala banaka</t>
  </si>
  <si>
    <t xml:space="preserve">     Vrijednosti izloženosti</t>
  </si>
  <si>
    <t>C 47.00</t>
  </si>
  <si>
    <t xml:space="preserve">      Pristup matrice scenarija</t>
  </si>
  <si>
    <t xml:space="preserve">      Delta plus pristup - dodatni zahtjevi za vega rizik</t>
  </si>
  <si>
    <t xml:space="preserve">      Delta plus pristup - dodatni zahtjevi za gama rizik</t>
  </si>
  <si>
    <t xml:space="preserve">      Pojednostavljeni metod</t>
  </si>
  <si>
    <t xml:space="preserve">     Dodatni zahtjevi za opcije (ne-delta rizici)</t>
  </si>
  <si>
    <t xml:space="preserve">     Zaseban pristup za pozicijske rizike u investicijskim fondovima</t>
  </si>
  <si>
    <t xml:space="preserve">      Kapitalni zahtjev za korelacijski portfolio kojim se trguje</t>
  </si>
  <si>
    <t xml:space="preserve">      Kapitalni zahtjev za sekjuritizacijske instrumente</t>
  </si>
  <si>
    <t xml:space="preserve">       Rangirani kreditni derivati n-tog stepena neispunenja obaveza</t>
  </si>
  <si>
    <t xml:space="preserve">       Dužnički vrijednosni papiri iz četvrte kategorije u Tabeli 21</t>
  </si>
  <si>
    <t xml:space="preserve">       Dužnički vrijednosni papiri iz treće kategorije u Tabeli 21</t>
  </si>
  <si>
    <t xml:space="preserve">        S preostalim rokom dospijeća preko 24 mjeseca</t>
  </si>
  <si>
    <t xml:space="preserve">        S preostalim rokom dospijeća od 6 do 24 mjeseca</t>
  </si>
  <si>
    <t xml:space="preserve">        S preostalim rokom dospijeća do 6 mjeseci</t>
  </si>
  <si>
    <t xml:space="preserve">       Dužnički vrijednosni papiri iz druge kategorije u Tabeli 21</t>
  </si>
  <si>
    <t xml:space="preserve">       Dužnički vrijednosni papiri iz prve kategorije u Tabeli 21</t>
  </si>
  <si>
    <t xml:space="preserve">     Specifični rizik</t>
  </si>
  <si>
    <t xml:space="preserve">       Zona 3</t>
  </si>
  <si>
    <t xml:space="preserve">       Zona 2</t>
  </si>
  <si>
    <t xml:space="preserve">       Zona 1</t>
  </si>
  <si>
    <t xml:space="preserve">      Opšti rizik - Pristup zasnovan na trajanju</t>
  </si>
  <si>
    <t xml:space="preserve">        (gt; 20 za kupon manji od 3%) godine</t>
  </si>
  <si>
    <t xml:space="preserve">        (gt; 12,0 ≤ 20,0 za kupon manji od 3%) godine</t>
  </si>
  <si>
    <t xml:space="preserve">        &gt; 20 (gt; 10,6 ≤ 12,0 za kupon manji od 3%) godine</t>
  </si>
  <si>
    <t xml:space="preserve">        &gt; 15 ≤ 20 (gt; 9,3 ≤ 10,6 za kupon manji od 3%) godine</t>
  </si>
  <si>
    <t xml:space="preserve">        &gt; 10 ≤ 15 (gt ;7,3 ≤ 9,3 za kupon manji od 3%) godine</t>
  </si>
  <si>
    <t xml:space="preserve">        &gt; 7 ≤ 10 (gt; 5,7 ≤ 7,3 za kupon manji od 3%) godine</t>
  </si>
  <si>
    <t xml:space="preserve">        &gt; 5 ≤ 7 (gt; 4,3 ≤ 5,7 za kupon manji od 3%) godine</t>
  </si>
  <si>
    <t xml:space="preserve">        &gt; 4 ≤ 5 (gt 3,6 ≤ 4,3 za kupon manji od 3%) godine</t>
  </si>
  <si>
    <t xml:space="preserve">        &gt; 3 ≤ 4 (gt; 2,8 ≤ 3,6 za kupon manji od 3%) godine</t>
  </si>
  <si>
    <t xml:space="preserve">        &gt; 2 ≤ 3 (gt; 1,9 ≤ 2,8 za kupon manji od 3%) godine</t>
  </si>
  <si>
    <t xml:space="preserve">        &gt; 1 ≤ 2 (1,9 za kupon manji od 3%) godine</t>
  </si>
  <si>
    <t xml:space="preserve">        &gt; 6 ≤ 12 mjeseci</t>
  </si>
  <si>
    <t xml:space="preserve">        &gt; 3 ≤ 6 mjeseca</t>
  </si>
  <si>
    <t xml:space="preserve">        &gt; 1 ≤ 3 mjeseca</t>
  </si>
  <si>
    <t xml:space="preserve">        0 ≤ 1 mjeseca</t>
  </si>
  <si>
    <t xml:space="preserve">      Opšti rizik - Pristup zasnovan na dospijeću</t>
  </si>
  <si>
    <t xml:space="preserve">      Ostala imovina i obaveze</t>
  </si>
  <si>
    <t>013</t>
  </si>
  <si>
    <t xml:space="preserve">      Finansijski derivati</t>
  </si>
  <si>
    <t>012</t>
  </si>
  <si>
    <t xml:space="preserve">     Opšti rizik</t>
  </si>
  <si>
    <t>011</t>
  </si>
  <si>
    <t xml:space="preserve">     DUŽNIČKI INSTRUMENTI KOJIMA SE TRGUJE U KNJIZI TRGOVANJA</t>
  </si>
  <si>
    <t>KRATKA</t>
  </si>
  <si>
    <t>DUGA</t>
  </si>
  <si>
    <t>POZICIJE KOJE PODLIJEŽU KAPITALNOM ZAHTJEVU</t>
  </si>
  <si>
    <t>NETO POZICIJE</t>
  </si>
  <si>
    <t>SVE POZICIJE</t>
  </si>
  <si>
    <t>POZICIJE</t>
  </si>
  <si>
    <t>C 18.00</t>
  </si>
  <si>
    <t xml:space="preserve">      Pristup scenarija matrice</t>
  </si>
  <si>
    <t xml:space="preserve">      Pristup Delta plus - dodatni zahtjevi za vega rizik</t>
  </si>
  <si>
    <t xml:space="preserve">      Pristup Delta plus - dodatni zahtjevi za gama rizik</t>
  </si>
  <si>
    <t xml:space="preserve">     Poseban pristup za pozicije u investicionim fondovima</t>
  </si>
  <si>
    <t xml:space="preserve">      Ostali vlasnički instrumenti, koji nisu široko diverzificirani futuresi na  osnovu dioničkih indeksa, kojima se trguje na berzi</t>
  </si>
  <si>
    <t xml:space="preserve">      Široko diverzificirani futuresi na dioničke indekse kojima se trguje na berzi, i koji podliježu posebnom pristupu</t>
  </si>
  <si>
    <t>022</t>
  </si>
  <si>
    <t>021</t>
  </si>
  <si>
    <t xml:space="preserve">     VLASNIČKI INSTRUMENTI U KNJIZI TRGOVANJA</t>
  </si>
  <si>
    <t>POZICIJE KOJE PODLIJEŽU KAPITALNIM ZAHTJEVIMA</t>
  </si>
  <si>
    <t>C 21.00</t>
  </si>
  <si>
    <t xml:space="preserve">      Konvertiblna marka</t>
  </si>
  <si>
    <t xml:space="preserve">      Hrvatska kuna</t>
  </si>
  <si>
    <t xml:space="preserve">      Ostalo</t>
  </si>
  <si>
    <t xml:space="preserve">      Renminbi-juan</t>
  </si>
  <si>
    <t xml:space="preserve">      Von</t>
  </si>
  <si>
    <t xml:space="preserve">      Singapurski dolar</t>
  </si>
  <si>
    <t xml:space="preserve">      Novozelandski dolar</t>
  </si>
  <si>
    <t xml:space="preserve">      Novotajvanski dolar</t>
  </si>
  <si>
    <t xml:space="preserve">      Hongkonški dolar</t>
  </si>
  <si>
    <t xml:space="preserve">      Norveška kruna</t>
  </si>
  <si>
    <t xml:space="preserve">      Islandska kruna</t>
  </si>
  <si>
    <t xml:space="preserve">      Američki dolar</t>
  </si>
  <si>
    <t xml:space="preserve">      Hrivnja</t>
  </si>
  <si>
    <t xml:space="preserve">      Turska lira</t>
  </si>
  <si>
    <t xml:space="preserve">      Švicarski franak</t>
  </si>
  <si>
    <t xml:space="preserve">      Švedska kruna</t>
  </si>
  <si>
    <t xml:space="preserve">      Srpski dinar</t>
  </si>
  <si>
    <t xml:space="preserve">      Ruski rubalj</t>
  </si>
  <si>
    <t xml:space="preserve">      Rumunjska leu</t>
  </si>
  <si>
    <t xml:space="preserve">      Zlot</t>
  </si>
  <si>
    <t xml:space="preserve">      Meksički pezos</t>
  </si>
  <si>
    <t xml:space="preserve">      Dinar</t>
  </si>
  <si>
    <t xml:space="preserve">      Litvanski litas</t>
  </si>
  <si>
    <t xml:space="preserve">      Jen</t>
  </si>
  <si>
    <t xml:space="preserve">      Forinta</t>
  </si>
  <si>
    <t xml:space="preserve">      Funta sterlinga</t>
  </si>
  <si>
    <t xml:space="preserve">      Egipatska funta</t>
  </si>
  <si>
    <t xml:space="preserve">      Danska kruna</t>
  </si>
  <si>
    <t xml:space="preserve">      Češka kruna</t>
  </si>
  <si>
    <t xml:space="preserve">      Kanadski dolar</t>
  </si>
  <si>
    <t xml:space="preserve">      Bugarski lev</t>
  </si>
  <si>
    <t xml:space="preserve">      Brazilski real</t>
  </si>
  <si>
    <t xml:space="preserve">      Australijski dolar</t>
  </si>
  <si>
    <t xml:space="preserve">      Argentinski pezos</t>
  </si>
  <si>
    <t xml:space="preserve">      Albanski Lek</t>
  </si>
  <si>
    <t xml:space="preserve">      Euro</t>
  </si>
  <si>
    <t xml:space="preserve">     Bilješke: VALUTNE POZICIJE</t>
  </si>
  <si>
    <t xml:space="preserve">      Ostala imovina i obaveze osim vanbilansnih stavki i finansijskih derivata</t>
  </si>
  <si>
    <t xml:space="preserve">       Pristup scenarija matrice</t>
  </si>
  <si>
    <t xml:space="preserve">       Pristup Delta plus - dodatni zahtjevi za vega rizik</t>
  </si>
  <si>
    <t xml:space="preserve">       Pristup Delta plus - dodatni zahtjevi za gama rizik</t>
  </si>
  <si>
    <t xml:space="preserve">       Pojednostavljeni metod</t>
  </si>
  <si>
    <t xml:space="preserve">      Dodatni zahtjevi za opcije (rizici osim delta rizici)</t>
  </si>
  <si>
    <t xml:space="preserve">      Zlato</t>
  </si>
  <si>
    <t xml:space="preserve">       Visoko korelirane valute</t>
  </si>
  <si>
    <t xml:space="preserve">     UKUPNE POZICIJE U NEIZVJEŠTAJNIM VALUTAMA</t>
  </si>
  <si>
    <t>USKLAĐENE</t>
  </si>
  <si>
    <t>POZICIJE PODLOŽNE KAPITALNIM ZAHTJEVIMA (Uključujući ponovnu raspodjelu neusklađenih pozicija u valutama koje podliježu posebnom tretmanu za usklađene pozicije)</t>
  </si>
  <si>
    <t xml:space="preserve">       Pristup scenaria matrice</t>
  </si>
  <si>
    <t xml:space="preserve">      Dodatni zahtjevi za opcije (ne-delta rizici)</t>
  </si>
  <si>
    <t xml:space="preserve">      Pojednostavljeni pristup: sve pozicije</t>
  </si>
  <si>
    <t xml:space="preserve">      Pristup proširene ljestvice dospijeća</t>
  </si>
  <si>
    <t xml:space="preserve">      Pristup ljestvice dospijeća</t>
  </si>
  <si>
    <t xml:space="preserve">       Od čega energetski proizvodi (nafta, plin)</t>
  </si>
  <si>
    <t xml:space="preserve">      Ostali</t>
  </si>
  <si>
    <t xml:space="preserve">      Poljoprivredni proizvodi</t>
  </si>
  <si>
    <t xml:space="preserve">      Obični metali</t>
  </si>
  <si>
    <t xml:space="preserve">      Plemeniti metali (osim zlata)</t>
  </si>
  <si>
    <t xml:space="preserve">     UKUPNE POZICIJE U ROBI</t>
  </si>
  <si>
    <t>POZICIJE PODLOŽNE KAPITALNIM ZAHTJEVIMA</t>
  </si>
  <si>
    <t>C 23.00</t>
  </si>
  <si>
    <t>Vrsta druge ugovorne strane</t>
  </si>
  <si>
    <t>Šifra djelatnosti NACE</t>
  </si>
  <si>
    <t>Sektor druge ugovorne strane</t>
  </si>
  <si>
    <t>Sjedište druge ugovorne strane</t>
  </si>
  <si>
    <t>Naziv</t>
  </si>
  <si>
    <t>IDENTIFIKACIJA DRUGE UGOVORNE STRANE</t>
  </si>
  <si>
    <t>350</t>
  </si>
  <si>
    <t>340</t>
  </si>
  <si>
    <t>330</t>
  </si>
  <si>
    <t>320</t>
  </si>
  <si>
    <t>310</t>
  </si>
  <si>
    <t>300</t>
  </si>
  <si>
    <t>290</t>
  </si>
  <si>
    <t>280</t>
  </si>
  <si>
    <t>270</t>
  </si>
  <si>
    <t>260</t>
  </si>
  <si>
    <t>250</t>
  </si>
  <si>
    <t>(-) Ostale preuzete obaveze</t>
  </si>
  <si>
    <t>(-) Finansijske garancije</t>
  </si>
  <si>
    <t>(-) Preuzete obaveze po kreditima</t>
  </si>
  <si>
    <t>Ostale preuzete obaveze</t>
  </si>
  <si>
    <t>Finansijske garancije</t>
  </si>
  <si>
    <t>Preuzete obaveze po kreditima</t>
  </si>
  <si>
    <t>(-) Vanbilansne stavke</t>
  </si>
  <si>
    <t>(-) Finansijski derivati</t>
  </si>
  <si>
    <t>(-) Vlasnički instrumenti</t>
  </si>
  <si>
    <t>(-) Dužnički instrumenti</t>
  </si>
  <si>
    <t>Vanbilansne stavke</t>
  </si>
  <si>
    <t>Finansijski derivati</t>
  </si>
  <si>
    <t>Vlasnički instrumenti</t>
  </si>
  <si>
    <t>Dužnički instrumenti</t>
  </si>
  <si>
    <t>Od čega: u statusu neizmirenja obaveza</t>
  </si>
  <si>
    <t>Ukupno</t>
  </si>
  <si>
    <t>(-) Nekretnine</t>
  </si>
  <si>
    <t>(-) Materijalna kreditna zaštita osim efekta zamjene</t>
  </si>
  <si>
    <t>(-) Efekat zamjene priznatih tehnika smanjenja kreditnog rizika</t>
  </si>
  <si>
    <t>Dodatne izloženosti koje proizilaze iz transakcija gdje postoji izloženost prema odnosnoj imovini</t>
  </si>
  <si>
    <t>Indirektne izloženosti</t>
  </si>
  <si>
    <t>Direktne izloženosti</t>
  </si>
  <si>
    <t>Ukupna inicijalna izloženost</t>
  </si>
  <si>
    <t>Transakcije gdje postoji izloženost prema odnosnoj imovini</t>
  </si>
  <si>
    <t>Vrijednost izloženosti nakon primjene izuzeća i CRM-a tehnika</t>
  </si>
  <si>
    <t>(-) Izuzeća</t>
  </si>
  <si>
    <t>PRIZNATE TEHNIKE SMANJENJA KREDITNOG RIZIKA (CRM)</t>
  </si>
  <si>
    <t>Vrijednost izloženosti prije primjene izuzeća i CRM-a tehnika</t>
  </si>
  <si>
    <t>(–) Izloženosti koje predstavljaju odbitnu stavku od regulatornog kapitala</t>
  </si>
  <si>
    <t>INICIJALNE IZLOŽENOSTI</t>
  </si>
  <si>
    <t>DRUGA UGOVORNA STRANA</t>
  </si>
  <si>
    <t>360</t>
  </si>
  <si>
    <t>Oznaka grupe (020)</t>
  </si>
  <si>
    <t>Oznaka (010)</t>
  </si>
  <si>
    <t>Vrsta povezanosti</t>
  </si>
  <si>
    <t>(-) Izuzeti iznosi</t>
  </si>
  <si>
    <t xml:space="preserve">       Imovina nivoa 1/2a/2b isključena iz operativnih razloga, osim valutnih razloga</t>
  </si>
  <si>
    <t xml:space="preserve">       Imovina nivoa 1/2a/2b isključena iz valutnih razloga</t>
  </si>
  <si>
    <t xml:space="preserve">       Sekuritizacije osigurane stambenim kreditima na koje se primjenjuje prelazna odredba</t>
  </si>
  <si>
    <t xml:space="preserve">       Agencije za upravljanje imovinom umanjene vrijednosti koju sponzoriše država članica na koje se primjenjuje prelazna odredba</t>
  </si>
  <si>
    <t xml:space="preserve">       Bankarska imovina koju sponzoriše i za koju garantuje država članica i koja se nastavlja priznavati</t>
  </si>
  <si>
    <t xml:space="preserve">       Prilagođavanje imovine zbog neto likvidnosnih priliva nastalih zbog prijevremenog zatvaranja zaštite</t>
  </si>
  <si>
    <t xml:space="preserve">       Prilagođavanje imovine zbog neto likvidnosnih odliva nastalih zbog prijevremenog zatvaranja zaštite</t>
  </si>
  <si>
    <t xml:space="preserve">       Depoziti članova mreže kod centralne institucije (obavezno ulaganje u imovinu nivoa 2b)</t>
  </si>
  <si>
    <t xml:space="preserve">       Depoziti članova mreže kod centralne institucije (obavezno ulaganje u imovinu nivoa 2a)</t>
  </si>
  <si>
    <t xml:space="preserve">       Depoziti članova mreže kod centralne institucije (obavezno ulaganje u imovinu nivoa 1 u obliku pokrivenih obveznica izuzetno visoke kvalitete)</t>
  </si>
  <si>
    <t xml:space="preserve">       Depoziti članova mreže kod centralne institucije (obavezno ulaganje u imovinu nivoa 1 isključujući pokrivene obveznice izuzetno visoke kvalitete)</t>
  </si>
  <si>
    <t xml:space="preserve">       Alternativni pristupi likvidnosti: dodatna imovina nivoa 1/2a/2b uključena zbog neprimjenjivanja valutne usklađenosti zbog alternativnih pristupa likvidnosti</t>
  </si>
  <si>
    <t xml:space="preserve">      Bilješke</t>
  </si>
  <si>
    <t xml:space="preserve">        Centralne institucije: imovina nivoa 2b koja se smatra likvidnom imovinom banke koja deponuje depozit</t>
  </si>
  <si>
    <t xml:space="preserve">        Izvori likvidnosti dostupni članu mreže iz centralne institucije (nije određeno osiguranje)</t>
  </si>
  <si>
    <t xml:space="preserve">        Depoziti članova mreže kod centralne institucije (bez obaveznog ulaganja)</t>
  </si>
  <si>
    <t xml:space="preserve">        Priznate dionice/udjeli u CIU-u: odnosna imovina su dužnički vrijednosni papiri privrednih društava (2./3. stepen kreditne kvalitete), dionice (glavni berzovni indeks) ili nekamatonosna imovina (koju banke drže u skladu sa članom 27. Odluke (3.-5. stepen kreditne kvalitete)</t>
  </si>
  <si>
    <t xml:space="preserve">        Priznate dionice/udjeli u CIU-u: odnosna imovina su vrijednosni papiri osigurani imovinom (komercijalni krediti ili krediti odobreni fizičkim osobama, država članica, 1. stepen kreditne kvalitete)</t>
  </si>
  <si>
    <t xml:space="preserve">        Priznate dionice/udjeli u CIU-u: odnosna imovina su pokrivene obveznice visoke kvalitete (ponder rizika 35 %)</t>
  </si>
  <si>
    <t xml:space="preserve">        Priznate dionice/udjeli u CIU-u: odnosna imovina su vrijednosni papiri osigurani imovinom (stambeni krediti ili krediti za kupovinu automobila, 1. stepen kreditne kvalitete)</t>
  </si>
  <si>
    <t xml:space="preserve">        Obavezujuće likvidnosne linije ograničene primjene koje može osigurati centralna banka</t>
  </si>
  <si>
    <t xml:space="preserve">        Nekamatonosna imovina, koju banke drže u skladu sa članom 27. stav (1) tačka (d)  i st.  (2), (3) i (4) istog člana Odluke (3. – 5. stepen kreditne kvalitete)</t>
  </si>
  <si>
    <t xml:space="preserve">        Dionice (glavni berzovni indeks)</t>
  </si>
  <si>
    <t xml:space="preserve">        Dužnički vrijednosni papiri privrednih društava – nekamatonosna imovina (koju banke drže u skladu sa članom 27. stav (1) tačka (d)  i st.  (2), (3) i (4) istog člana Odluke) - (1./2./3. stepen kreditne kvalitete)</t>
  </si>
  <si>
    <t xml:space="preserve">        Dužnički vrijednosni papiri privrednih društava (2./3. stepen kreditne kvalitete)</t>
  </si>
  <si>
    <t xml:space="preserve">        Vrijednosni papiri osigurani imovinom (komercijalni krediti ili krediti odobreni fizičkim licima, država članica, 1. stepen kreditne kvalitete)</t>
  </si>
  <si>
    <t xml:space="preserve">        Pokrivene obveznice visoke kvalitete (ponder rizika 35%)</t>
  </si>
  <si>
    <t xml:space="preserve">        Vrijednosni papiri osigurani imovinom (krediti za kupovinu automobila, 1. stepen kreditne kvalitete)</t>
  </si>
  <si>
    <t xml:space="preserve">        Vrijednosni papiri osigurani imovinom (stambeni krediti. 1. stepen kreditne kvalitete)</t>
  </si>
  <si>
    <t xml:space="preserve">       Ukupna neprilagođena likvidna imovina nivoa 2b</t>
  </si>
  <si>
    <t xml:space="preserve">        Centralne institucije: imovina nivoa 2a koja se smatra likvidnom imovinom banke koja deponuje depozit</t>
  </si>
  <si>
    <t xml:space="preserve">        Priznate dionice udjeli u CIU-u: odnosna imovina je imovina nivoa 2a</t>
  </si>
  <si>
    <t xml:space="preserve">        Dužnički vrijednosni papiri privrednih društava (1. stepen kreditne kvalitete)</t>
  </si>
  <si>
    <t xml:space="preserve">        Pokrivene obveznice visoke kvalitete (treća zemlja. 1. stepen kreditne kvalitete)</t>
  </si>
  <si>
    <t xml:space="preserve">        Pokrivene obveznice visoke kvalitete (2. stepen kreditne kvalitete)</t>
  </si>
  <si>
    <t xml:space="preserve">        Imovina centralne banke ili centralne vlade jedinica područne (regionalne) ili lokalne samouprave ili subjekata javnog sektora (treća zemlja, ponder rizika 20%)</t>
  </si>
  <si>
    <t xml:space="preserve">        Imovina jedinica područne (regionalne) i lokalne samouprave ili subjekata javnog sektora (BiH,  država članica EU, ponder rizika 20%)</t>
  </si>
  <si>
    <t xml:space="preserve">       Ukupna neprilagođena imovina nivoa 2a</t>
  </si>
  <si>
    <t xml:space="preserve">        Priznate dionice udjeli u CIU-u: odnosna imovina su pokrivene obveznice izuzetno visoke kvalitete</t>
  </si>
  <si>
    <t xml:space="preserve">        Pokrivene obveznice izuzetno visoke kvalitete</t>
  </si>
  <si>
    <t xml:space="preserve">       Ukupna neprilagođena imovina nivoa 1 u obliku pokrivenih obveznica izuzetno visoke kvalitete</t>
  </si>
  <si>
    <t xml:space="preserve">        Alternativni pristupi likvidnosti: imovine nivoa 2a koja se priznaje kao imovina nivoa 1</t>
  </si>
  <si>
    <t xml:space="preserve">        Centralne institucije: imovina nivoa 1, isključujući pokrivene obveznice izuzetno visoke kvalitete, koja se smatra likvidnom imovinom banke koja deponuje depozit</t>
  </si>
  <si>
    <t xml:space="preserve">        Alternativni pristupi likvidnosti: kreditna linija centralne banke</t>
  </si>
  <si>
    <t xml:space="preserve">        Priznate dionice/udjeli u CIU-u: odnosna imovina je imovina nivoa 1, isključujući pokrivene obveznice izuzetno visoke kvalitete</t>
  </si>
  <si>
    <t xml:space="preserve">        Imovina multilateralne razvojne banke i međunarodnih organizacija</t>
  </si>
  <si>
    <t xml:space="preserve">        Priznata imovina centralne vlade i centralne banke u domaćoj i stranoj valuti</t>
  </si>
  <si>
    <t xml:space="preserve">        Imovina subjekata javnog sektora</t>
  </si>
  <si>
    <t xml:space="preserve">        Imovina jedinica područne (regionalne) ili lokalne samouprave</t>
  </si>
  <si>
    <t xml:space="preserve">        Imovina centralne vlade</t>
  </si>
  <si>
    <t xml:space="preserve">        Imovina centralne banke</t>
  </si>
  <si>
    <t xml:space="preserve">        Rezerve centralne banke koje se mogu povući</t>
  </si>
  <si>
    <t xml:space="preserve">        Kovanice i novčanice</t>
  </si>
  <si>
    <t xml:space="preserve">         Ukupna neprilagođena imovina nivoa 1, isključujući pokrivene obveznice izuzetno visoke kvalitete</t>
  </si>
  <si>
    <t xml:space="preserve">       Ukupna neprilagođena imovina nivoa 1</t>
  </si>
  <si>
    <t xml:space="preserve">     UKUPNA NEPRILAGOĐENA LIKVIDNA IMOVINA</t>
  </si>
  <si>
    <t>Vrijednost u skladu sa članom 24. Odluke</t>
  </si>
  <si>
    <t>Primjenjivi ponder</t>
  </si>
  <si>
    <t>Iznos / Tržišna vrijednost</t>
  </si>
  <si>
    <t>C 72.00.a</t>
  </si>
  <si>
    <t xml:space="preserve">      Dodatne rezerve koje se moraju držati u centralnoj banci</t>
  </si>
  <si>
    <t xml:space="preserve">      Odlivi iz trećih zemalja – ograničenja u vezi s prenosom ili nekonvertibilne valute</t>
  </si>
  <si>
    <t xml:space="preserve">      Devizni odlivi</t>
  </si>
  <si>
    <t xml:space="preserve">       Od čega: obaveze u obliku dužničkih vrijednosnih papira ako se ne tretiraju kao depoziti stanovništva</t>
  </si>
  <si>
    <t xml:space="preserve">       Od čega: neoperativni depoziti</t>
  </si>
  <si>
    <t xml:space="preserve">       Od čega: operativni depoziti</t>
  </si>
  <si>
    <t xml:space="preserve">       Od čega: likvidnosne linije bez povlaštenog tretmana</t>
  </si>
  <si>
    <t xml:space="preserve">       Od čega: kreditne linije bez povlaštenog tretmana</t>
  </si>
  <si>
    <t xml:space="preserve">       Od čega: osigurane transakcije</t>
  </si>
  <si>
    <t xml:space="preserve">       Od čega: odlivi klijentima koji nisu finansijski klijenti</t>
  </si>
  <si>
    <t xml:space="preserve">       Od čega: odlivi finansijskim klijentima</t>
  </si>
  <si>
    <t xml:space="preserve">      Odlivi unutar grupe ili institucionalnog sistema zaštite</t>
  </si>
  <si>
    <t xml:space="preserve">      Praćenje transakcija finansiranja vrijednosnih papira</t>
  </si>
  <si>
    <t xml:space="preserve">      Kolateral u imovini nivoa 1, isključujući pokrivene obveznice izuzetno visokog kvaliteta koji se daje za finansijske derivate</t>
  </si>
  <si>
    <t xml:space="preserve">      Obaveze finansiranja nefinansijskim klijentima</t>
  </si>
  <si>
    <t xml:space="preserve">       Neoperativni depoziti drugih klijenata</t>
  </si>
  <si>
    <t xml:space="preserve">       Neoperativni depoziti država, centralnih banaka, multilateralnih razvojnih banaka i subjekata javnog sektora</t>
  </si>
  <si>
    <t xml:space="preserve">       Neoperativni depoziti finansijskih klijenata koji nisu banke, strane banke / kreditne institucije</t>
  </si>
  <si>
    <t xml:space="preserve">       Neoperativni depoziti banaka, stranih banaka / kreditnih institucija</t>
  </si>
  <si>
    <t xml:space="preserve">      Neoperativni depoziti koje drže finansijski klijenti i drugi klijenti</t>
  </si>
  <si>
    <t xml:space="preserve">       Operativni depoziti drugih klijenata</t>
  </si>
  <si>
    <t xml:space="preserve">       Operativni depoziti država, centralnih banaka, multilateralnih razvojnih banaka i subjekata javnog sektora</t>
  </si>
  <si>
    <t xml:space="preserve">       Operativni depoziti finansijskih klijenata koji nisu banke, strane banke / kreditne institucije</t>
  </si>
  <si>
    <t xml:space="preserve">       Operativni depoziti banaka, stranih banaka / kreditnih institucija</t>
  </si>
  <si>
    <t xml:space="preserve">      Operativni depoziti koji se drže radi dobijanja usluga poravnanja, skrbništva, upravljanja gotovinom ili drugih sličnih usluga u kontekstu postojanog operativnog odnosa</t>
  </si>
  <si>
    <t xml:space="preserve">      Likvidnosni odlivi koji se umanjuju za međuzavisne prilive</t>
  </si>
  <si>
    <t xml:space="preserve">      Depoziti stanovništva koji podliježu višim stopama odliva (eng. not assessed retail deposits)</t>
  </si>
  <si>
    <t xml:space="preserve">      Depoziti stanovništva izuzeti iz izračuna odliva</t>
  </si>
  <si>
    <t xml:space="preserve">      Obveznice koje se prodaju na tržištu proizvoda i usluga za stanovništvo s preostalim rokom dospijeća do 30 dana</t>
  </si>
  <si>
    <t xml:space="preserve">      Ukupni odlivi po osnovu razmjena kolaterala</t>
  </si>
  <si>
    <t xml:space="preserve">         Druga ugovorna strana</t>
  </si>
  <si>
    <t xml:space="preserve">         Druga ugovorna strana je centralna vlada, subjekat javnog sektora s ponderom rizika od 20 % ili nižim ili multilateralna razvojna banka</t>
  </si>
  <si>
    <t xml:space="preserve">        Kolateral u nelikvidnoj imovini</t>
  </si>
  <si>
    <t xml:space="preserve">        Drugi kolateral u imovini nivoa 2b</t>
  </si>
  <si>
    <t xml:space="preserve">        Kolateral u vrijednosnim papirima osiguranih imovinom nivoa 2b(komercijalni krediti ili krediti odobreni pojedincima, država članica, 1. stepen kreditne kvalitete)</t>
  </si>
  <si>
    <t xml:space="preserve">        Kolateral u imovini nivoa 2b u obliku pokrivenih obveznica</t>
  </si>
  <si>
    <t xml:space="preserve">        Kolateral u vrijednosnim papirima osiguranih imovinom nivoa 2b(stambeni krediti ili krediti za kupovinu automobila, 1. stepen kreditne kvalitete)</t>
  </si>
  <si>
    <t xml:space="preserve">        Kolateral u imovini nivoa 2a</t>
  </si>
  <si>
    <t xml:space="preserve">        Kolateral u imovini nivoa 1 u obliku pokrivenih obveznica izuzetno visoke kvalitete</t>
  </si>
  <si>
    <t xml:space="preserve">        Kolateral u imovini nivoa 1 isključujući pokrivene obveznice izuzetno visoke kvalitete</t>
  </si>
  <si>
    <t xml:space="preserve">       Druga ugovorna strana nije centralna banka</t>
  </si>
  <si>
    <t xml:space="preserve">        Kolateral u vrijednosnim papirima osiguranih imovinom nivoa 2b (komercijalni krediti ili krediti odobreni fizičkim licima, država članica EU, 1. stepen kreditne kvalitete)</t>
  </si>
  <si>
    <t xml:space="preserve">        Kolateral u imovini nivoa 1 u obliku pokrivenih obveznica izuzetno visoke kvalitete koji se daje za finansijske derivate</t>
  </si>
  <si>
    <t xml:space="preserve">       Druga ugovorna strana je centralna banka</t>
  </si>
  <si>
    <t xml:space="preserve">      Odlivi na osnovu transakcija osiguranih kolateralom i transakcija ovisnih o kretanju na tržištu kapitala</t>
  </si>
  <si>
    <t xml:space="preserve">        Druge obaveze</t>
  </si>
  <si>
    <t xml:space="preserve">        Obaveze u obliku dužničkih vrijednosnih papira ako se ne tretiraju kao depoziti stanovništva</t>
  </si>
  <si>
    <t xml:space="preserve">        Obaveze koje proizlaze iz troškova poslovanja</t>
  </si>
  <si>
    <t xml:space="preserve">       Druge obaveze</t>
  </si>
  <si>
    <t xml:space="preserve">        Drugi proizvodi i usluge</t>
  </si>
  <si>
    <t xml:space="preserve">        Planirane obaveze povezane s finansijskim derivatima</t>
  </si>
  <si>
    <t xml:space="preserve">         Drugi odlivi</t>
  </si>
  <si>
    <t xml:space="preserve">          Višak finansiranja drugim pravnim subjektima</t>
  </si>
  <si>
    <t xml:space="preserve">          Višak finansiranja državama, multilateralnim razvojnim bankama i subjektima javnog sektora</t>
  </si>
  <si>
    <t xml:space="preserve">          Višak finansiranja nefinansijskim društvima</t>
  </si>
  <si>
    <t xml:space="preserve">          Višak finansiranja fizičkim licima i malim i srednjim društvima</t>
  </si>
  <si>
    <t xml:space="preserve">         Višak finansiranja klijentima koji nisu finansijski klijenti</t>
  </si>
  <si>
    <t xml:space="preserve">        Planirani odlivi povezani sa obnavljanjem ili odobravanjem novih kredita stanovništvu i kredita velikim klijentima</t>
  </si>
  <si>
    <t xml:space="preserve">        Prekoračenja po računu</t>
  </si>
  <si>
    <t xml:space="preserve">        Kreditne kartice</t>
  </si>
  <si>
    <t xml:space="preserve">        Hipoteke koje su ugovorene, ali nisu još korištene</t>
  </si>
  <si>
    <t xml:space="preserve">        Neiskorišteni krediti i avansi velikim klijentima</t>
  </si>
  <si>
    <t xml:space="preserve">        Druge vanbilansne obaveze i obaveze potencijalnog finansiranja</t>
  </si>
  <si>
    <t xml:space="preserve">       Drugi proizvodi i usluge</t>
  </si>
  <si>
    <t xml:space="preserve">         Likvidnosne linije ponuđene drugim finansijskim klijentima</t>
  </si>
  <si>
    <t xml:space="preserve">         Likvidnosne linije u okviru institucionalnog sistema zaštite ili mreže zadruga ako ih banka koja deponuje depozit tretira kao likvidnu imovinu</t>
  </si>
  <si>
    <t xml:space="preserve">         Likvidnosne linije u okviru grupe ili institucionalnog sistema zaštite na koje se primjenjuje povlašteni tretman</t>
  </si>
  <si>
    <t xml:space="preserve">          Likvidnosne linije ponuđene drugim bankama, stranim bankama / kreditnim institucijama</t>
  </si>
  <si>
    <t xml:space="preserve">          Likvidnosne linije za finansiranje promotivnih kredita klijentima koji nisu finansijski klijenti</t>
  </si>
  <si>
    <t xml:space="preserve">          Likvidnosne linije za finansiranje promotivnih kredita fizičkim licima i malim i srednjim društvima</t>
  </si>
  <si>
    <t xml:space="preserve">         Likvidnosne linije ponuđene bankama, stranim bankama/kreditnim institucijama</t>
  </si>
  <si>
    <t xml:space="preserve">          Likvidnosne linije za ostalo</t>
  </si>
  <si>
    <t xml:space="preserve">          Likvidnosne linije za kupovinu imovine osim vrijednosnih papira od klijenata koji nisu finansijski klijenti</t>
  </si>
  <si>
    <t xml:space="preserve">         Likvidnosne linije ponuđene SSPN-ovima (sekjuritizacijskim subjektima posebne namjene)</t>
  </si>
  <si>
    <t xml:space="preserve">         Likvidnosne linije ponuđene ličnim investicijskim društvima</t>
  </si>
  <si>
    <t xml:space="preserve">         Likvidnosne linije ponuđene klijentima koji nisu finansijski klijenti, osim fizičkih lica i malih i srednjih društava</t>
  </si>
  <si>
    <t xml:space="preserve">        Likvidnosne linije</t>
  </si>
  <si>
    <t xml:space="preserve">         Kreditne linije ponuđene drugim finansijskim klijentima</t>
  </si>
  <si>
    <t xml:space="preserve">         Kreditne linije u okviru institucionalnog sistema zaštite ili mreže zadruga ako ih  banka koja deponuje depozit tretira kao likvidnu imovinu</t>
  </si>
  <si>
    <t xml:space="preserve">         Kreditne linije u okviru grupe ili institucionalnog sistema zaštite na koje se primjenjuje povlašteni tretman</t>
  </si>
  <si>
    <t xml:space="preserve">         Kreditne linije ponuđene regulisanim finansijskim institucijama koje nisu banke, strane banke / kreditne institucije</t>
  </si>
  <si>
    <t xml:space="preserve">          Kreditne linije ponuđene drugim bankama, stranim bankama / kreditnim institucijama</t>
  </si>
  <si>
    <t xml:space="preserve">          Kreditne linije za finansiranje promotivnih kredita klijentima koji nisu finansijski klijenti</t>
  </si>
  <si>
    <t xml:space="preserve">          Kreditne linije za finansiranje promotivnih kredita fizičkim licima i malim i srednjim društvima</t>
  </si>
  <si>
    <t xml:space="preserve">         Kreditne linije ponuđene bankama, stranim bankama / kreditnim institucijama</t>
  </si>
  <si>
    <t xml:space="preserve">         Kreditne linije ponuđene klijentima koji nisu finansijski klijenti, osim fizičkih lica i malih i srednjih društava</t>
  </si>
  <si>
    <t xml:space="preserve">         Kreditne linije fizičkim licima i malim i srednjim društvima</t>
  </si>
  <si>
    <t xml:space="preserve">        Kreditne linije</t>
  </si>
  <si>
    <t xml:space="preserve">       Obavezujuće linije</t>
  </si>
  <si>
    <t xml:space="preserve">        Interno netiranje pozicija klijenta</t>
  </si>
  <si>
    <t xml:space="preserve">        Imovina pozajmljena bez osiguranja</t>
  </si>
  <si>
    <t xml:space="preserve">         Linije finansiranja</t>
  </si>
  <si>
    <t xml:space="preserve">         Strukturirani finansijski instrumenti</t>
  </si>
  <si>
    <t xml:space="preserve">        Gubitak finansiranja za strukturirane finansijske instrumente</t>
  </si>
  <si>
    <t xml:space="preserve">        Kolateral u likvidnoj imovini koju može zamijeniti nelikvidna imovina</t>
  </si>
  <si>
    <t xml:space="preserve">        Kolateral koji treba ponuditi</t>
  </si>
  <si>
    <t xml:space="preserve">        Višak kolaterala koji se može zatražiti</t>
  </si>
  <si>
    <t xml:space="preserve">         Druge kratke pozicije</t>
  </si>
  <si>
    <t xml:space="preserve">         Kratke pozicije obuhvaćene osiguranom transakcijom finansiranja vrijednosnih papira</t>
  </si>
  <si>
    <t xml:space="preserve">        Kratke pozicije</t>
  </si>
  <si>
    <t xml:space="preserve">        Odlivi po osnovu finansijskih derivata</t>
  </si>
  <si>
    <t xml:space="preserve">         Pristup napredne metode za dodatne odlive</t>
  </si>
  <si>
    <t xml:space="preserve">         Pristup zasnovan na istorijskim podacima</t>
  </si>
  <si>
    <t xml:space="preserve">        Uticaj negativne situacije na tržištu na transakcije s finansijskim derivatima, transakcije finansiranja i ostale ugovore</t>
  </si>
  <si>
    <t xml:space="preserve">        Značajni odlivi zbog pogoršanja vlastite kreditne kvalitete</t>
  </si>
  <si>
    <t xml:space="preserve">        Kolateral osim kolaterala u imovini nivoa 1 koji se daje za finansijske derivate</t>
  </si>
  <si>
    <t xml:space="preserve">       Dodatni odlivi</t>
  </si>
  <si>
    <t xml:space="preserve">         Depoziti koji nisu obuhvaćeni sistemom osiguranja depozita</t>
  </si>
  <si>
    <t xml:space="preserve">         Depoziti obuhvaćeni sistemom osiguranja depozita</t>
  </si>
  <si>
    <t xml:space="preserve">        Depoziti drugih klijenata</t>
  </si>
  <si>
    <t xml:space="preserve">        Depoziti finansijskih klijenata</t>
  </si>
  <si>
    <t xml:space="preserve">        Depoziti koji proizlaze iz korespondentnog bankarstva ili pružanja usluga glavnog brokera</t>
  </si>
  <si>
    <t xml:space="preserve">       Neoperativni depoziti</t>
  </si>
  <si>
    <t xml:space="preserve">        Depoziti koji se drže radi dobijanja usluga poravnanja gotovinskih transakcija i usluga centralne institucije u okviru mreže</t>
  </si>
  <si>
    <t xml:space="preserve">        Depoziti koji se drže u kontekstu postojanog operativnog odnosa s klijentima koji nisu finansijski klijenti</t>
  </si>
  <si>
    <t xml:space="preserve">         Depoziti koji se tretiraju kao likvidna imovina banaka koja deponuje depozit</t>
  </si>
  <si>
    <t xml:space="preserve">         Depoziti koji se ne tretiraju kao likvidna imovina banaka koja deponuje depozit</t>
  </si>
  <si>
    <t xml:space="preserve">        Depoziti koji se drže u kontekstu institucionalnog sistema zaštite ili mreže zadruga</t>
  </si>
  <si>
    <t xml:space="preserve">        Depoziti koji se drže radi dobivanja usluga poravnanja, skrbništva, upravljanja gotovinom ili drugih sličnih usluga u kontekstu postojanog operativnog odnosa</t>
  </si>
  <si>
    <t xml:space="preserve">       Operativni depoziti</t>
  </si>
  <si>
    <t xml:space="preserve">        Drugi depoziti stanovništva</t>
  </si>
  <si>
    <t xml:space="preserve">        Depoziti iz trećih zemalja u kojima se primjenjuje viša stopa odliva</t>
  </si>
  <si>
    <t xml:space="preserve">        Izuzeti stabilni depoziti</t>
  </si>
  <si>
    <t xml:space="preserve">        Stabilni depoziti</t>
  </si>
  <si>
    <t xml:space="preserve">         Kategorija 2.</t>
  </si>
  <si>
    <t xml:space="preserve">         Kategorija 1.</t>
  </si>
  <si>
    <t xml:space="preserve">        Depoziti koji podliježu višim stopama odliva</t>
  </si>
  <si>
    <t xml:space="preserve">        Depoziti čija je isplata dogovorena u sljedećih 30 dana</t>
  </si>
  <si>
    <t xml:space="preserve">       Depoziti stanovništva</t>
  </si>
  <si>
    <t xml:space="preserve">      Odlivi po osnovu neosiguranih transakcija/depozita</t>
  </si>
  <si>
    <t xml:space="preserve">     ODLIVI</t>
  </si>
  <si>
    <t>Odliv</t>
  </si>
  <si>
    <t>Ponder</t>
  </si>
  <si>
    <t>Vrijednost odobrenog kolaterala u skladu sa članom 24. Odluke</t>
  </si>
  <si>
    <t>Tržišna vrijednost odobrenog kolaterala</t>
  </si>
  <si>
    <t xml:space="preserve">C 73.00.a </t>
  </si>
  <si>
    <t xml:space="preserve">       Prilivi na osnovu neiskorištenih kreditnih ili likvidnosnih linija koje osiguravaju članovi grupe ili institucionalnog sistema zaštite ako nadležno tijelo nije dopustilo primjenu više stope priliva</t>
  </si>
  <si>
    <t xml:space="preserve">       Svi drugi prilivi unutar grupe ili institucionalnog sistema zaštite</t>
  </si>
  <si>
    <t xml:space="preserve">       Novčana potraživanja na osnovu vrijednosnih papira koji dospijevaju u roku od 30 dana</t>
  </si>
  <si>
    <t xml:space="preserve">       Osigurane transakcije</t>
  </si>
  <si>
    <t xml:space="preserve">       Novčana potraživanja od finansijskih klijenata</t>
  </si>
  <si>
    <t xml:space="preserve">       Novčana potraživanja od klijenata koji nisu finansijski klijenti (osim centralnih banaka)</t>
  </si>
  <si>
    <t xml:space="preserve">      Prilivi unutar grupe ili institucionalnog sistema zaštite</t>
  </si>
  <si>
    <t xml:space="preserve">      Devizni prilivi</t>
  </si>
  <si>
    <t xml:space="preserve">      Međuzavisni prilivi</t>
  </si>
  <si>
    <t xml:space="preserve">      (Višak priliva iz povezane specijalizirane banke, strane banke/kreditne institucije)</t>
  </si>
  <si>
    <t xml:space="preserve">      (Razlika između ukupnih ponderisanih priliva i ukupnih ponderisanih odliva koji proizilaze iz transakcija u trećim zemljama ako postoje ograničenja u vezi s prenosom ili koji su denominirani u nekovertibilnim valutama)</t>
  </si>
  <si>
    <t xml:space="preserve">      Ukupni prilivi na osnovu razmjena kolaterala</t>
  </si>
  <si>
    <t xml:space="preserve">        Svi drugi nelikvidni kolaterali</t>
  </si>
  <si>
    <t xml:space="preserve">        Kolateral je nelikvidni vlasnički instrument</t>
  </si>
  <si>
    <t xml:space="preserve">        Maržni krediti: kolateral u nelikvidnoj imovini</t>
  </si>
  <si>
    <t xml:space="preserve">       Kolateral koji se ne smatra likvidnom imovinom</t>
  </si>
  <si>
    <t xml:space="preserve">        Kolateral se upotrebljava za pokrivanje kratkih pozicija</t>
  </si>
  <si>
    <t xml:space="preserve">        Kolateral u imovini nivoa 2b koji već nije obuhvaćen u odjeljcima 1.2.1.4., 1.2.1.5. ili 1.2.1.6.</t>
  </si>
  <si>
    <t xml:space="preserve">        Kolateral u vrijednosnim papirima osiguranim imovinom nivoa 2b (komercijalni krediti ili krediti odobreni fizičkim licima)</t>
  </si>
  <si>
    <t xml:space="preserve">        Kolateral u imovini nivoa 2b u obliku pokrivenih obveznica visoke kvalitete</t>
  </si>
  <si>
    <t xml:space="preserve">        Kolateral u vrijednosnim papirima osiguranim imovinom nivoa 2b (stambeni krediti ili krediti za kupovinu automobila)</t>
  </si>
  <si>
    <t xml:space="preserve">       Kolateral koji se smatra likvidnom imovinom</t>
  </si>
  <si>
    <t xml:space="preserve">      Prilivi na osnovu transakcija osiguranih kolateralom i transakcija zavisnih o kretanju na tržištu kapitala</t>
  </si>
  <si>
    <t xml:space="preserve">       Drugi prilivi</t>
  </si>
  <si>
    <t xml:space="preserve">       Prilivi na osnovu neiskorištenih kreditnih ili likvidnosnih linija koje osiguravaju članovi grupe ili institucionalnog sistema ako je Agencija dopustila primjenu više stope priliva</t>
  </si>
  <si>
    <t xml:space="preserve">       Prilivi na osnovu finansijskih derivata</t>
  </si>
  <si>
    <t xml:space="preserve">       Prilivi od oslobađanja iznosa koji se drže na posebnim računima u skladu s regulatornim zahtjevima za zaštitu imovine klijenata kojom se trguje</t>
  </si>
  <si>
    <t xml:space="preserve">       Prilivi po osnovu neiskorištenih kreditnih ili likvidnosnih linija i svih drugih obaveza primljenih od centralnih banaka, pod uslovom da već nisu uključeni u likvidnu imovinu</t>
  </si>
  <si>
    <t xml:space="preserve">       Novčana potraživanja po osnovu pozicija vlasničkih instrumenata koji su uključeni u glavne dioničke indekse, pod uslovom da već nisu uključena u likvidnu imovinu</t>
  </si>
  <si>
    <t xml:space="preserve">       Imovina s nedefinisanim ugovornim datumom dospijeća</t>
  </si>
  <si>
    <t xml:space="preserve">       Novčana potraživanja po osnovu vrijednosnih papira koji dospijevaju u roku od 30 dana</t>
  </si>
  <si>
    <t xml:space="preserve">       Novčana potraživanja po osnovu transakcija finansiranja trgovine</t>
  </si>
  <si>
    <t xml:space="preserve">       Prilivi koji odgovaraju odlivima u skladu s obavezama u pogledu promotivnih kredita iz člana 25. stav (1) tačka (e) podtačka ii. Odluke</t>
  </si>
  <si>
    <t xml:space="preserve">         Novčana potraživanja od finansijskih klijenata</t>
  </si>
  <si>
    <t xml:space="preserve">         Novčana potraživanja od centralnih banaka</t>
  </si>
  <si>
    <t xml:space="preserve">        Novčana potraživanja od centralnih banaka i finansijskih klijenata koja nisu raspoređena kao operativni depoziti</t>
  </si>
  <si>
    <t xml:space="preserve">         Novčana potraživanja od finansijskih klijenata koja su raspoređena kao operativni depoziti ako banka ne može utvrditi odgovarajuću simetričnu stopu</t>
  </si>
  <si>
    <t xml:space="preserve">         Novčana potraživanja od finansijskih klijenata koja su raspoređena kao operativni depoziti ako banka može utvrditi odgovarajuću simetričnu stopu priliva</t>
  </si>
  <si>
    <t xml:space="preserve">        Novčana potraživanja od finansijskih klijenata koja su raspoređena kao operativni depoziti</t>
  </si>
  <si>
    <t xml:space="preserve">       Novčana potraživanja od centralnih banaka i finansijskih klijenata</t>
  </si>
  <si>
    <t xml:space="preserve">         Novčana potraživanja od drugih pravnih subjekata</t>
  </si>
  <si>
    <t xml:space="preserve">         Novčana potraživanja od država, multilateralnih razvojnih banaka i subjekata javnog sektora</t>
  </si>
  <si>
    <t xml:space="preserve">         Novčana potraživanja od nefinansijskih društava</t>
  </si>
  <si>
    <t xml:space="preserve">        Druga novčana potraživanja od klijenata koji nisu finansijski klijenti (osim centralnih banaka)</t>
  </si>
  <si>
    <t xml:space="preserve">        Novčana potraživanja od klijenata koji nisu finansijski klijenti (osim centralnih banaka) koja ne odgovaraju otplati glavnice</t>
  </si>
  <si>
    <t xml:space="preserve">      Prilivi na osnovu neosiguranih transakcija / depozita</t>
  </si>
  <si>
    <t xml:space="preserve">     UKUPNI PRILIVI</t>
  </si>
  <si>
    <t>Izuzeće iz gornje granice priliva</t>
  </si>
  <si>
    <t>Primjena gornje granice priliva od 90%</t>
  </si>
  <si>
    <t>Primjena gornje granice priliva od 75%</t>
  </si>
  <si>
    <t>Priliv</t>
  </si>
  <si>
    <t>Tržišna vrijednost primljenog kolaterala</t>
  </si>
  <si>
    <t xml:space="preserve">C 74.00.a </t>
  </si>
  <si>
    <t xml:space="preserve">      Ukupne razmjene kolaterala s drugim ugovornim stranama koje su centralne banke</t>
  </si>
  <si>
    <t xml:space="preserve">      Ukupne razmjene kolaterala s drugim ugovornim stranama unutar grupe</t>
  </si>
  <si>
    <t xml:space="preserve">      Ukupne razmjene kolaterala (sve druge ugovorne strane) ako se pozajmljeni kolateral upotrebljava za pokriće kratkih pozicija</t>
  </si>
  <si>
    <t xml:space="preserve">     Bilješke</t>
  </si>
  <si>
    <t xml:space="preserve">       Nelikvidna imovina</t>
  </si>
  <si>
    <t xml:space="preserve">       Druga imovina nivoa 2b</t>
  </si>
  <si>
    <t xml:space="preserve">       Vrijednosni papiri osigurani imovinom nivoa 2b (komercijalni krediti ili krediti odobreni fizičkim licima, država članica, 1. stepen kreditnog kvaliteta)</t>
  </si>
  <si>
    <t xml:space="preserve">       Vrijednosni papiri osigurani imovinom nivoa 2b (stambeni krediti ili krediti za kupovinu automobila, 1. stepen kreditnog kvaliteta)</t>
  </si>
  <si>
    <t xml:space="preserve">       Imovina nivoa 2a</t>
  </si>
  <si>
    <t xml:space="preserve">       Imovina  nivoa 1 u obliku pokrivenih obveznica izuzetno visoke kvalitete</t>
  </si>
  <si>
    <t xml:space="preserve">       Imovina nivoa 1 (isključujući pokrivene obveznice izuzetno visoke kvalitete)</t>
  </si>
  <si>
    <t xml:space="preserve">      Ukupan iznos transakcija u kojima se daje u zajam nelikvidna imovina i pozajmljuje  kolateral naveden u redovima od 660 do 730:</t>
  </si>
  <si>
    <t xml:space="preserve">       Vrijednosni papiri osigurani imovinom 2b (komercijalni krediti ili krediti odobreni fizičkim licima, država članica, 1. stepen kreditne kvalitete)</t>
  </si>
  <si>
    <t xml:space="preserve">       Imovina nivoa 1 u obliku pokrivenih obveznica izuzetno visoke kvalitete</t>
  </si>
  <si>
    <t xml:space="preserve">       Imovina nivoa 2b u obliku pokrivenih obveznica visoke kvalitete</t>
  </si>
  <si>
    <t xml:space="preserve">       Vrijednosni papiri osigurani imovinom nivoa 2b (stambeni krediti ili krediti za kupovinu automobila, 1. stepen kreditne kvalitete)</t>
  </si>
  <si>
    <t xml:space="preserve">       Imovina  nivoa 1 (isključujući pokrivene obveznice izuzetno visoke kvalitete)</t>
  </si>
  <si>
    <t xml:space="preserve">       Vrijednosni papiri osigurani imovinom nivoa 2b (stambeni krediti ili krediti za kupovinu automobila, 1. stepen kreditne kvalitete)</t>
  </si>
  <si>
    <t xml:space="preserve">       Vrijednosni papiri osigurani imovinom nivoa 2b (komercijalni krediti ili krediti odobreni fizičkim licima, država članica , 1. stepen kreditnog kvaliteta)</t>
  </si>
  <si>
    <t xml:space="preserve">       Vrijednosni papiri osigurani imovinom nivoa 2b  (stambeni krediti ili krediti za kupovinu automobila, 1. stepen kreditnog kvaliteta)</t>
  </si>
  <si>
    <t xml:space="preserve">       Vrijednosni papiri osigurani imovinom nivoa 2b (komercijalni krediti ili krediti odobreni fizičkim licima,  država članica, 1. stepen kreditnog kvaliteta)</t>
  </si>
  <si>
    <t xml:space="preserve">       Vrijednosni papiri osigurani imovinom nivoa 2b  (stambeni krediti ili krediti za kupovinu automobila 1. stepen kreditne kvalitete)</t>
  </si>
  <si>
    <t xml:space="preserve">       Imovina nivoa 1 (isključujući pokrivene obveznice  izuzetno visoke kvalitete)</t>
  </si>
  <si>
    <t xml:space="preserve">     UKUPNE RAZMJENE KOLATERALA I OSIGURANI FINANSIJSKI DERIVATI</t>
  </si>
  <si>
    <t>Likvidnosna vrijednost pozajmljenog kolaterala</t>
  </si>
  <si>
    <t>Tržišna vrijednost pozajmljenog kolaterala</t>
  </si>
  <si>
    <t>Likvidnosna vrijednost kolaterala datog u zajam</t>
  </si>
  <si>
    <t>Tržišna vrijednost kolaterala datog u zajam</t>
  </si>
  <si>
    <t>Samo osigurani finansijski derivati</t>
  </si>
  <si>
    <t>Prilivi na koje se primjenjuje gornja granica priliva od 90%</t>
  </si>
  <si>
    <t>Prilivi na koje se primjenjuje gornja granica priliva od 75%</t>
  </si>
  <si>
    <t>Odlivi</t>
  </si>
  <si>
    <t xml:space="preserve">       Zahtjev iz Stuba 2.</t>
  </si>
  <si>
    <t xml:space="preserve">      Stub 2</t>
  </si>
  <si>
    <t xml:space="preserve">      Neto likvidnosni odliv</t>
  </si>
  <si>
    <t xml:space="preserve">       Smanjenje za prilive na koje se primjenjuje gornja granica od 75%</t>
  </si>
  <si>
    <t xml:space="preserve">       Smanjenje za prilive na koje se primijenjuje gornja granica od 90%</t>
  </si>
  <si>
    <t xml:space="preserve">       Smanjenje za "u cijelosti izuzete prilive"</t>
  </si>
  <si>
    <t xml:space="preserve">       Prilivi na koje se primjenjuje gornja granica od 75%</t>
  </si>
  <si>
    <t xml:space="preserve">       Prilivi na koje se primjenjuje gornja granica od 90%</t>
  </si>
  <si>
    <t xml:space="preserve">       U cijelosti izuzeti prilivi</t>
  </si>
  <si>
    <t xml:space="preserve">       Ukupni odlivi</t>
  </si>
  <si>
    <t xml:space="preserve">      Izračun nazivnika</t>
  </si>
  <si>
    <t xml:space="preserve">       Zaštitni sloj likvidnosti</t>
  </si>
  <si>
    <t xml:space="preserve">       Iznos viška likvidne imovine</t>
  </si>
  <si>
    <t xml:space="preserve">        "Iznos viška likvidne imovine" nivoa 2b</t>
  </si>
  <si>
    <t xml:space="preserve">       Prilagođeni iznos imovine nivoa 2b "nakon primjene gornje granice"</t>
  </si>
  <si>
    <t xml:space="preserve">       Prilagođeni iznos imovine nivoa 2b "prije primjene gornje granice"</t>
  </si>
  <si>
    <t xml:space="preserve">       Prilivi po osnovu kolaterala u imovini nivoa 2b koji dospijevaju u roku od 30 dana</t>
  </si>
  <si>
    <t xml:space="preserve">       Odlivi po osnovu kolaterala u imovini nivoa 2b koji dospijevaju u roku od 30 dana</t>
  </si>
  <si>
    <t xml:space="preserve">       Vrijednost imovine nivoa 2b u skladu s članom 24. Odluke: neprilagođena</t>
  </si>
  <si>
    <t xml:space="preserve">       "Iznos viška likvidne imovine" nivoa 2a</t>
  </si>
  <si>
    <t xml:space="preserve">       Prilagođeni iznos imovine nivoa 2a "nakon primjene gornje granice"</t>
  </si>
  <si>
    <t xml:space="preserve">       Prilagođeni iznos imovine nivoa 2a "prije primjene gornje granice"</t>
  </si>
  <si>
    <t xml:space="preserve">       Prilivi po osnovu kolaterala u imovini nivoa 2a koji dospijevaju u roku od 30 dana</t>
  </si>
  <si>
    <t xml:space="preserve">       Odlivi po osnovu kolaterala u imovini nivoa 2a koji dospijevaju u roku od 30 dana</t>
  </si>
  <si>
    <t xml:space="preserve">       Vrijednost imovine nivoa 2a u skladu s članom 24. Odluke: neprilagođena</t>
  </si>
  <si>
    <t xml:space="preserve">       "Iznos viška likvidne imovine" nivoa 1 u obliku pokrivenih obveznica izuzetno visoke kvalitete</t>
  </si>
  <si>
    <t xml:space="preserve">       Prilagođeni iznos imovine nivoa 1 u obliku pokrivenih obveznica izuzetno visoke kvalitete "nakon primjene gornje granice"</t>
  </si>
  <si>
    <t xml:space="preserve">       Prilagođeni iznos imovine nivoa 1 u obliku pokrivenih obveznica izuzetno visoke kvalitete "prije primjene gornje granice"</t>
  </si>
  <si>
    <t xml:space="preserve">       Prilivi na osnovu kolaterala u imovini nivoa 1 u obliku pokrivenih obveznica izuzetno visoke kvalitete koje dospijevaju u roku od 30 dana</t>
  </si>
  <si>
    <t xml:space="preserve">       Odlivi na osnovu kolaterala u imovini nivoa 1 u obliku pokrivenih obveznica izuzetno visoke kvalitete koje dospijevaju u roku od 30 dana</t>
  </si>
  <si>
    <t xml:space="preserve">       Vrijednost imovine nivoa 1 u obliku pokrivenih obveznica izuzetno visokog kvaliteta u skladu s članom 24 Odluke.: neprilagođena</t>
  </si>
  <si>
    <t xml:space="preserve">       Prilagođeni iznos imovine nivoa 1 isključujući pokrivene obveznice izuzetno visokog kvaliteta "prije primjene gornje granice"</t>
  </si>
  <si>
    <t xml:space="preserve">       Osigurani prilivi novca</t>
  </si>
  <si>
    <t xml:space="preserve">       Osigurani odlivi novca</t>
  </si>
  <si>
    <t xml:space="preserve">       Prilivi po osnovu kolaterala u obliku imovine nivoa 1, isključujući pokrivene obveznice izuzetno visoke kvalitete koje dospijevaju u roku od 30 dana</t>
  </si>
  <si>
    <t xml:space="preserve">       Odlivi po osnovu kolaterala u obliku imovine nivoa 1, isključujući pokrivene obveznice izuzetno visoke kvalitete koje dospijevaju u roku od 30 dana</t>
  </si>
  <si>
    <t xml:space="preserve">       Zaštitni sloj likvidnosti u obliku imovine nivoa 1, isključujući pokrivene obveznice izuzetno visoke kvalitete (u skladu s članom 24. Odluke): neprilagođen</t>
  </si>
  <si>
    <t xml:space="preserve">      Izračun brojnika</t>
  </si>
  <si>
    <t xml:space="preserve">       Koeficijent likvidnosne pokrivenosti (%)</t>
  </si>
  <si>
    <t xml:space="preserve">       Neto likvidnosni odlivi</t>
  </si>
  <si>
    <t xml:space="preserve">      Brojnik, nazivnik, omjer</t>
  </si>
  <si>
    <t xml:space="preserve">     IZRAČUNI</t>
  </si>
  <si>
    <t xml:space="preserve">C 76.00.a </t>
  </si>
  <si>
    <t>KREDITNI RIZIK</t>
  </si>
  <si>
    <t xml:space="preserve">Izloženosti prema centralnim vladama ili centralnim bankama                        
</t>
  </si>
  <si>
    <t xml:space="preserve">Izloženosti prema regionalnim vladama ili lokalnim vlastima                        
</t>
  </si>
  <si>
    <t xml:space="preserve">Izloženosti prema subjektima javnog sektora                        
</t>
  </si>
  <si>
    <t xml:space="preserve">Izloženosti prema multilateralnim razvojnim bankama                        
</t>
  </si>
  <si>
    <t xml:space="preserve">Izloženosti prema međunarodnim organizacijama                        
</t>
  </si>
  <si>
    <t xml:space="preserve">Izloženosti prema institucijama                        
</t>
  </si>
  <si>
    <t xml:space="preserve">Izloženosti prema privrednim društvima                        
</t>
  </si>
  <si>
    <t xml:space="preserve">Izloženosti prema stanovništvu                        
</t>
  </si>
  <si>
    <t xml:space="preserve">Izloženosti u statusu neizmirenja obaveza                        
</t>
  </si>
  <si>
    <t xml:space="preserve">Visokorizične izloženosti                        
</t>
  </si>
  <si>
    <t xml:space="preserve">Izloženosti u obliku pokrivenih obveznica                        
</t>
  </si>
  <si>
    <t xml:space="preserve">Izloženosti prema institucijama i privrednim društvima sa kratkoročnom kreditnom procjenom                        
</t>
  </si>
  <si>
    <t xml:space="preserve">Izloženosti prema regionalnim vladama ili lokalnim vlastima </t>
  </si>
  <si>
    <t>TRŽIŠNI RIZIK</t>
  </si>
  <si>
    <t>Norveška kruna</t>
  </si>
  <si>
    <t>Ostale valute</t>
  </si>
  <si>
    <t>Bosna i Hercegovina</t>
  </si>
  <si>
    <t>Europodručje</t>
  </si>
  <si>
    <t>Bugarska</t>
  </si>
  <si>
    <t>Hrvatska</t>
  </si>
  <si>
    <t>Češka</t>
  </si>
  <si>
    <t>Danska</t>
  </si>
  <si>
    <t>Egipat</t>
  </si>
  <si>
    <t>Mađarska</t>
  </si>
  <si>
    <t>Island</t>
  </si>
  <si>
    <t>Lihtenštajn</t>
  </si>
  <si>
    <t>Poljska</t>
  </si>
  <si>
    <t>Rumunija</t>
  </si>
  <si>
    <t>Švedska</t>
  </si>
  <si>
    <t>Velika Britanija</t>
  </si>
  <si>
    <t>Albanija</t>
  </si>
  <si>
    <t>Japan</t>
  </si>
  <si>
    <t>Ruska Federacija</t>
  </si>
  <si>
    <t>Srbija</t>
  </si>
  <si>
    <t>Švicarska</t>
  </si>
  <si>
    <t>Turska</t>
  </si>
  <si>
    <t>Ukrajina</t>
  </si>
  <si>
    <t>SAD</t>
  </si>
  <si>
    <t>Ostale zemlje</t>
  </si>
  <si>
    <t>C 22.00</t>
  </si>
  <si>
    <t>OPERATIVNI RIZIK</t>
  </si>
  <si>
    <t>FINANSIJSKA POLUGA</t>
  </si>
  <si>
    <t>VELIKE IZLOŽENOSTI</t>
  </si>
  <si>
    <t>C 26.00</t>
  </si>
  <si>
    <t>C 27.00</t>
  </si>
  <si>
    <t>C 28.00</t>
  </si>
  <si>
    <t>C 29.00</t>
  </si>
  <si>
    <t>C 72.00.w</t>
  </si>
  <si>
    <t>C 73.00.w</t>
  </si>
  <si>
    <t>C 74.00.a</t>
  </si>
  <si>
    <t>C 74.00.w</t>
  </si>
  <si>
    <t>C 75.00.a</t>
  </si>
  <si>
    <t>C 75.00.w</t>
  </si>
  <si>
    <t>C 76.00.a</t>
  </si>
  <si>
    <t>Albanski lek - ALL</t>
  </si>
  <si>
    <t>Češka kruna - CZK</t>
  </si>
  <si>
    <t>Bugarski lev - BGN</t>
  </si>
  <si>
    <t>Danska kruna - DKK</t>
  </si>
  <si>
    <t>Egipatska funta - EGP</t>
  </si>
  <si>
    <t>Britanska funta - GBP</t>
  </si>
  <si>
    <t>Hrvatska kuna - HRK</t>
  </si>
  <si>
    <t>Mađarska forinta - HUF</t>
  </si>
  <si>
    <t>Islandska kruna- ISK</t>
  </si>
  <si>
    <t>Japanski jen - JPY</t>
  </si>
  <si>
    <t>Makedonski denar - MKD</t>
  </si>
  <si>
    <t>Norveška kruna - NOK</t>
  </si>
  <si>
    <t>Rumunjska leu - RON</t>
  </si>
  <si>
    <t>Poljski zlot - PLN</t>
  </si>
  <si>
    <t>Ruska rublja - RUB</t>
  </si>
  <si>
    <t>Srpski dinar - RSD</t>
  </si>
  <si>
    <t>Švedska kruna - SEK</t>
  </si>
  <si>
    <t>Švicarski franak - CHF</t>
  </si>
  <si>
    <t>Turska lira - TRY</t>
  </si>
  <si>
    <t>Ukrajinska hrivnja - UAH</t>
  </si>
  <si>
    <t>Američki dolar - USD</t>
  </si>
  <si>
    <t>Norveška</t>
  </si>
  <si>
    <t>Sjeverna Makedonija</t>
  </si>
  <si>
    <t xml:space="preserve">       Elementi ili odbici od dopunskog kapitala – ostalo</t>
  </si>
  <si>
    <t xml:space="preserve">       (–) Dodatni odbici dopunskog kapitala</t>
  </si>
  <si>
    <t xml:space="preserve">       Odbitak od stavki dopunskog kapitala koji premašuje dopunski kapital (odbijen u dodatnom osnovnom kapitalu)</t>
  </si>
  <si>
    <t xml:space="preserve">       (–) Instrumenti dopunskog kapitala subjekata finansijskog sektora ako banka nema značajno ulaganje</t>
  </si>
  <si>
    <t xml:space="preserve">       (–) Recipročno međusobno ulaganje u dopunski kapital</t>
  </si>
  <si>
    <t xml:space="preserve">       Priznati iznos viška rezervacija iznad očekivanih gubitaka primjenom IRB pristupa</t>
  </si>
  <si>
    <t xml:space="preserve">       Prelazna usklađenja na osnovu dodatnog priznavanja instrumenata društava kćeri u dopunskom kapitalu</t>
  </si>
  <si>
    <t xml:space="preserve">       Instrumenti društava kćeri koji su priznati u dopunskom kapitalu</t>
  </si>
  <si>
    <t xml:space="preserve">       Prelazna usklađenja na osnovu instrumenata dopunskog kapitala koji se nastavljaju priznavati i subordinisani dugovi</t>
  </si>
  <si>
    <t xml:space="preserve">        (–) Stvarne ili potencijalne obaveze kupovine vlastitih instrumenata dopunskog kapitala</t>
  </si>
  <si>
    <t xml:space="preserve">         (–) Ulaganja u instrumente dopunskog kapitala za koje Agencija utvrdi da ne predstavlja realno i prihvatljivo povećanje regulatornog kapitala</t>
  </si>
  <si>
    <t xml:space="preserve">         (–) Indirektna ulaganja u instrumente dopunskog kapitala</t>
  </si>
  <si>
    <t xml:space="preserve">         (–) Direktna ulaganja u instrumente dopunskog kapitala</t>
  </si>
  <si>
    <t xml:space="preserve">        (–) Vlastiti instrumenti dopunskog kapitala</t>
  </si>
  <si>
    <t xml:space="preserve">        Premija na dionice</t>
  </si>
  <si>
    <t xml:space="preserve">        Bilješka: Instrumenti kapitala i subordinisani dugovi koji nisu priznati</t>
  </si>
  <si>
    <t xml:space="preserve">        Plaćeni instrumenti kapitala i subordinisani dugovi</t>
  </si>
  <si>
    <t xml:space="preserve">       Instrumenti kapitala i subordinisani dugovi koji se priznaju kao dopunski kapital</t>
  </si>
  <si>
    <t xml:space="preserve">      DOPUNSKI KAPITAL</t>
  </si>
  <si>
    <t xml:space="preserve">       Elementi ili odbici od dodatnog osnovnog kapitala – ostalo</t>
  </si>
  <si>
    <t xml:space="preserve">       (-) Dodatni odbici od dodatnog osnovnog kapitala</t>
  </si>
  <si>
    <t xml:space="preserve">       Odbitak od stavki dodatnog osnovnog kapitala koji premašuje dodatni osnovni kapital (odbijen u redovnom osnovnom kapitalu)</t>
  </si>
  <si>
    <t xml:space="preserve">       (–) Odbici od stavki dopunskog kapitala koji premašuju dopunski kapital</t>
  </si>
  <si>
    <t xml:space="preserve">       (–) Recipročna međusobna ulaganja u dodatni osnovni kapital</t>
  </si>
  <si>
    <t xml:space="preserve">       Prelazna usklađenja na osnovu dodatnog priznavanja instrumenata društava kćeri u dodatnom osnovnom kapitalu</t>
  </si>
  <si>
    <t xml:space="preserve">       Instrumenti društava kćeri koji su priznati u dodatnom osnovnom kapitalu</t>
  </si>
  <si>
    <t xml:space="preserve">       Prelazna usklađenja na osnovu instrumenata dodatnog osnovnog kapitala koji se nastavljaju priznavati</t>
  </si>
  <si>
    <t xml:space="preserve">        (–) Stvarne ili potencijalne obaveze kupovine vlastitih instrumenata dodatnog osnovnog kapitala</t>
  </si>
  <si>
    <t xml:space="preserve">         (–) Ulaganja u instrumente dodatnog osnovnog kapitala za koje Agencija utvrdi da ne predstavlja realno i prihvatljivo povećanje regulatornog kapitala</t>
  </si>
  <si>
    <t xml:space="preserve">         (–) Indirektna ulaganja u instrumente dodatnog osnovnog kapitala</t>
  </si>
  <si>
    <t xml:space="preserve">         (–) Direktna ulaganja u instrumente dodatnog osnovnog kapitala</t>
  </si>
  <si>
    <t xml:space="preserve">        (–) Vlastiti instrumenti dodatnog osnovnog kapitala</t>
  </si>
  <si>
    <t xml:space="preserve">        Bilješka: Instrumenti kapitala koji se ne priznaju</t>
  </si>
  <si>
    <t xml:space="preserve">        Plaćeni instrumenti kapitala</t>
  </si>
  <si>
    <t xml:space="preserve">       Instrumenti kapitala koji se priznaju kao dodatni osnovni kapital</t>
  </si>
  <si>
    <t xml:space="preserve">      DODATNI OSNOVNI KAPITAL</t>
  </si>
  <si>
    <t xml:space="preserve">        Elementi ili odbici od redovnog osnovnog kapitala – ostalo</t>
  </si>
  <si>
    <t xml:space="preserve">        (–) Dodatni odbici od redovnog osnovnog kapitala</t>
  </si>
  <si>
    <t xml:space="preserve">        (–) Iznos koji premašuje prag od 17,65%</t>
  </si>
  <si>
    <t xml:space="preserve">        (–) Izloženosti na osnovi vlasničkih ulaganja u skladu s pristupom internih modela na koje se kao alternativa može primjenjivati ponder rizika od 1250%</t>
  </si>
  <si>
    <t xml:space="preserve">        (–) Pozicije u košarici za koje institucija ne može utvrditi ponder rizika prema IRB pristupu i na koje se kao alternativa može primjenjivati ponder rizika od 1250%</t>
  </si>
  <si>
    <t xml:space="preserve">        (–) Slobodne isporuke na koje se kao alternativa može primjenjivati ponder rizika od 1250%</t>
  </si>
  <si>
    <t xml:space="preserve">        (–) Sekuritizacijske pozicije na koje se kao alternativa može primjenjivati ponder rizika od 1250%</t>
  </si>
  <si>
    <t xml:space="preserve">        (–) Kvalificirani udjeli izvan finansijskog sektora na koje se kao alternativa može primjenjivati ponder rizika od 1250%</t>
  </si>
  <si>
    <t xml:space="preserve">        (–) Odbici od stavki dodatnog osnovnog kapitala koji premašuju dodatni osnovni kapital</t>
  </si>
  <si>
    <t xml:space="preserve">        (–) Recipročna međusobna ulaganja u redovni osnovni kapital</t>
  </si>
  <si>
    <t xml:space="preserve">         Imovina penzionog fonda pod pokroviteljstvom poslodavca koju institucija ima neograničenu mogućnost koristiti</t>
  </si>
  <si>
    <t xml:space="preserve">         Odgođene porezne obveze povezane sa imovinom penzionog fonda pod pokroviteljstvom poslodavca</t>
  </si>
  <si>
    <t xml:space="preserve">         (–) Imovina penzionog fonda pod pokroviteljstvom poslodavca</t>
  </si>
  <si>
    <t xml:space="preserve">        (–) Imovina penzionog fonda pod pokroviteljstvom poslodavca</t>
  </si>
  <si>
    <t xml:space="preserve">         Odgođene porezne obaveze povezane sa ostalom nematerijalnom imovinom</t>
  </si>
  <si>
    <t xml:space="preserve">         (–) Bruto iznos ostale nematerijalne imovine (ostala nematerijalna imovina prije odbitaka odgođenih poreznih obaveza)</t>
  </si>
  <si>
    <t xml:space="preserve">        (–) Ostala nematerijalna imovina</t>
  </si>
  <si>
    <t xml:space="preserve">         Odgođene porezne obaveze povezane s goodwillom</t>
  </si>
  <si>
    <t xml:space="preserve">         (–) Goodwill uključen u vrednovanje značajnih ulaganja</t>
  </si>
  <si>
    <t xml:space="preserve">         (–) Goodwill koji se iskazuje kao nematerijalna imovina</t>
  </si>
  <si>
    <t xml:space="preserve">        (–) Goodwill</t>
  </si>
  <si>
    <t xml:space="preserve">         (–) Vrijednosna usklađenja zbog zahtjeva za bonitetno vrednovanje</t>
  </si>
  <si>
    <t xml:space="preserve">         Dobici ili gubici nastali vrednovanjem po fer vrijednosti, koji proizlaze iz kreditnog rejtinga same banke povezanog s obavezama po finansijskim derivatima</t>
  </si>
  <si>
    <t xml:space="preserve">         Kumulativni dobici i gubici po obavezama vrednovanima po fer vrijednosti zbog promjena vlastitog kreditnog rejtinga</t>
  </si>
  <si>
    <t xml:space="preserve">         Rezerva na osnovi zaštite novčanih tokova</t>
  </si>
  <si>
    <t xml:space="preserve">         (–) Povećanja vlasničkog kapitala koja proizlaze iz sekuritizirane imovine</t>
  </si>
  <si>
    <t xml:space="preserve">        Usklađenja redovnog osnovnog kapitala zbog bonitetnih filtera</t>
  </si>
  <si>
    <t xml:space="preserve">        Prelazna usklađenja na osnovu dodatnih manjinskih udjela</t>
  </si>
  <si>
    <t xml:space="preserve">        Manjinski udjel priznat u redovnom osnovnom kapitalu</t>
  </si>
  <si>
    <t xml:space="preserve">        Prelazna usklađenja na osnovu instrumenata redovnog osnovnog kapitala koji se nastavljaju priznavati</t>
  </si>
  <si>
    <t xml:space="preserve">        Rezerve za opšte bankarske rizike</t>
  </si>
  <si>
    <t xml:space="preserve">        Ostale rezerve</t>
  </si>
  <si>
    <t xml:space="preserve">        Akumulirana ostala sveobuhvatna dobit</t>
  </si>
  <si>
    <t xml:space="preserve">          (–) Dio dobiti tekuće godine ostvarene tokom poslovne godine ili dobiti tekuće godine ostvarene na kraju poslovne godine koji nije priznat</t>
  </si>
  <si>
    <t xml:space="preserve">          Dobit ili gubitak koji pripada vlasnicima matičnog društva</t>
  </si>
  <si>
    <t xml:space="preserve">         Priznata dobit ili gubitak</t>
  </si>
  <si>
    <t xml:space="preserve">         Zadržana dobit proteklih godina</t>
  </si>
  <si>
    <t xml:space="preserve">        Zadržana dobit</t>
  </si>
  <si>
    <t xml:space="preserve">         (–) Stvarne ili potencijalne obaveze kupovine vlastitih instrumenata redovnog osnovnog kapitala</t>
  </si>
  <si>
    <t>092</t>
  </si>
  <si>
    <t xml:space="preserve">          (–) Ulaganja u instrumente redovnog osnovnog kapitala za koje Agencija utvrdi da ne predstavlja realno i prihvatljivo povećanje regulatornog kapitala</t>
  </si>
  <si>
    <t>091</t>
  </si>
  <si>
    <t xml:space="preserve">          (–) Indirektna ulaganja u instrumente redovnog osnovnog kapitala</t>
  </si>
  <si>
    <t xml:space="preserve">          (–) Direktna ulaganja u instrumente redovnog osnovnog kapitala</t>
  </si>
  <si>
    <t xml:space="preserve">         (–) Vlastiti instrumenti redovnog osnovnog kapitala</t>
  </si>
  <si>
    <t xml:space="preserve">         Premija na dionice</t>
  </si>
  <si>
    <t xml:space="preserve">         Bilješka: Instrumenti kapitala koji se ne priznaju</t>
  </si>
  <si>
    <t xml:space="preserve">          Od čega instrumenti kapitala koje upisuju tijela javnog sektora u vanrednim situacijama</t>
  </si>
  <si>
    <t>045</t>
  </si>
  <si>
    <t xml:space="preserve">         Plaćeni instrumenti kapitala</t>
  </si>
  <si>
    <t xml:space="preserve">        Instrumenti kapitala koji se priznaju kao redovni osnovni kapital</t>
  </si>
  <si>
    <t xml:space="preserve">       REDOVNI OSNOVNI KAPITAL</t>
  </si>
  <si>
    <t xml:space="preserve">      OSNOVNI KAPITAL</t>
  </si>
  <si>
    <t>015</t>
  </si>
  <si>
    <t>Kapitalni zahtjevi</t>
  </si>
  <si>
    <t>Regulatorni kapital</t>
  </si>
  <si>
    <t>Bilješke</t>
  </si>
  <si>
    <t>Stope kapitala i nivoi kapitala</t>
  </si>
  <si>
    <t>BILJEŠKE: 
PRAG PRIMIJENJEN U PRIKUPLJANJU PODATAKA</t>
  </si>
  <si>
    <t>NAJNIŽI</t>
  </si>
  <si>
    <t>NAJVIŠI</t>
  </si>
  <si>
    <t>C 17.00</t>
  </si>
  <si>
    <t>Član Odluke</t>
  </si>
  <si>
    <t>Naziv obrasca</t>
  </si>
  <si>
    <t>C 18.00 001</t>
  </si>
  <si>
    <t>C 18.00 002</t>
  </si>
  <si>
    <t>C 18.00 003</t>
  </si>
  <si>
    <t>C 18.00 004</t>
  </si>
  <si>
    <t>C 18.00 005</t>
  </si>
  <si>
    <t>C 18.00 006</t>
  </si>
  <si>
    <t>C 18.00 007</t>
  </si>
  <si>
    <t>C 18.00 008</t>
  </si>
  <si>
    <t>C 18.00 009</t>
  </si>
  <si>
    <t>C 18.00 010</t>
  </si>
  <si>
    <t>C 18.00 011</t>
  </si>
  <si>
    <t>C 18.00 012</t>
  </si>
  <si>
    <t>C 18.00 013</t>
  </si>
  <si>
    <t>C 18.00 014</t>
  </si>
  <si>
    <t>C 18.00 015</t>
  </si>
  <si>
    <t>C 18.00 016</t>
  </si>
  <si>
    <t>C 18.00 017</t>
  </si>
  <si>
    <t>C 18.00 018</t>
  </si>
  <si>
    <t>C 18.00 019</t>
  </si>
  <si>
    <t>C 18.00 020</t>
  </si>
  <si>
    <t>C 18.00 021</t>
  </si>
  <si>
    <t>C 18.00 022</t>
  </si>
  <si>
    <t>C 18.00 023</t>
  </si>
  <si>
    <t>C 18.00 024</t>
  </si>
  <si>
    <t>C 18.00 025</t>
  </si>
  <si>
    <t>C 21.00 001</t>
  </si>
  <si>
    <t>C 21.00 002</t>
  </si>
  <si>
    <t>C 21.00 003</t>
  </si>
  <si>
    <t>C 21.00 004</t>
  </si>
  <si>
    <t>C 21.00 005</t>
  </si>
  <si>
    <t>C 21.00 006</t>
  </si>
  <si>
    <t>C 21.00 007</t>
  </si>
  <si>
    <t>C 21.00 008</t>
  </si>
  <si>
    <t>C 21.00 009</t>
  </si>
  <si>
    <t>C 21.00 010</t>
  </si>
  <si>
    <t>C 21.00 011</t>
  </si>
  <si>
    <t>C 21.00 012</t>
  </si>
  <si>
    <t>C 21.00 013</t>
  </si>
  <si>
    <t>C 21.00 014</t>
  </si>
  <si>
    <t>C 21.00 015</t>
  </si>
  <si>
    <t>C 21.00 016</t>
  </si>
  <si>
    <t>C 21.00 017</t>
  </si>
  <si>
    <t>C 21.00 018</t>
  </si>
  <si>
    <t>C 21.00 019</t>
  </si>
  <si>
    <t>C 21.00 020</t>
  </si>
  <si>
    <t>C 21.00 021</t>
  </si>
  <si>
    <t>C 21.00 022</t>
  </si>
  <si>
    <t>C 21.00 023</t>
  </si>
  <si>
    <t>C 21.00 024</t>
  </si>
  <si>
    <t>C 21.00 025</t>
  </si>
  <si>
    <t>C 21.00 026</t>
  </si>
  <si>
    <t>Rizik namirenja i slobodnih isporuka</t>
  </si>
  <si>
    <t>Operativni rizik</t>
  </si>
  <si>
    <t>Operativni rizik: bruto gubici i povrati prema poslovnim linijama i vrsti događaja u prethodnoj godini</t>
  </si>
  <si>
    <t>Ograničenja velikih izloženosti</t>
  </si>
  <si>
    <t>Identifikacija druge ugovorne strane</t>
  </si>
  <si>
    <t>Izloženosti u bankarskoj knjizi i knjizi trgovanja</t>
  </si>
  <si>
    <t>Podaci o izloženostima prema pojedinačnim licima iz grupa povezanih lica</t>
  </si>
  <si>
    <t>Konvertibilna marka - BAM</t>
  </si>
  <si>
    <t>Euro - EUR</t>
  </si>
  <si>
    <t>Islandska kruna - ISK</t>
  </si>
  <si>
    <t>Turska lira TRY</t>
  </si>
  <si>
    <t>C 72.00.w 001</t>
  </si>
  <si>
    <t>C 72.00.w 002</t>
  </si>
  <si>
    <t>C 72.00.w 003</t>
  </si>
  <si>
    <t>C 72.00.w 004</t>
  </si>
  <si>
    <t>C 72.00.w 005</t>
  </si>
  <si>
    <t>C 72.00.w 006</t>
  </si>
  <si>
    <t>C 72.00.w 007</t>
  </si>
  <si>
    <t>C 73.00.w 002</t>
  </si>
  <si>
    <t>C 73.00.w 003</t>
  </si>
  <si>
    <t>C 73.00.w 004</t>
  </si>
  <si>
    <t>C 73.00.w 005</t>
  </si>
  <si>
    <t>C 73.00.w 006</t>
  </si>
  <si>
    <t>C 73.00.w 007</t>
  </si>
  <si>
    <t>C 74.00.w 001</t>
  </si>
  <si>
    <t>C 74.00.w 002</t>
  </si>
  <si>
    <t>C 74.00.w 003</t>
  </si>
  <si>
    <t>C 74.00.w 004</t>
  </si>
  <si>
    <t>C 74.00.w 005</t>
  </si>
  <si>
    <t>C 74.00.w 006</t>
  </si>
  <si>
    <t>C 74.00.w 007</t>
  </si>
  <si>
    <t>C 73.00.w 001</t>
  </si>
  <si>
    <t>C 75.00.w 001</t>
  </si>
  <si>
    <t>C 75.00.w 002</t>
  </si>
  <si>
    <t>C 75.00.w 003</t>
  </si>
  <si>
    <t>C 75.00.w 004</t>
  </si>
  <si>
    <t>C 75.00.w 005</t>
  </si>
  <si>
    <t>C 75.00.w 006</t>
  </si>
  <si>
    <t>C 75.00.w 007</t>
  </si>
  <si>
    <t>Agencija za bankarstvo FBiH</t>
  </si>
  <si>
    <t>Povratak na Pregled obrazaca</t>
  </si>
  <si>
    <t>Banka</t>
  </si>
  <si>
    <t>JMB</t>
  </si>
  <si>
    <t>Datum</t>
  </si>
  <si>
    <t>Tip izvještaja</t>
  </si>
  <si>
    <t>Broj pon.</t>
  </si>
  <si>
    <t>Razlog pon.</t>
  </si>
  <si>
    <t>Obrazac: C 01.00</t>
  </si>
  <si>
    <t>Obrazac: C 02.00</t>
  </si>
  <si>
    <t>Obrazac: C 03.00</t>
  </si>
  <si>
    <t>Obrazac: C 04.00</t>
  </si>
  <si>
    <t xml:space="preserve"> Izloženosti u obliku udjela ili dionica u investicijskim fondovima</t>
  </si>
  <si>
    <t>Obrazac: C 11.00</t>
  </si>
  <si>
    <t>Obrazac: C 17.00</t>
  </si>
  <si>
    <t>Obrazac: C 18.00</t>
  </si>
  <si>
    <t>Obrazac: C 21.00</t>
  </si>
  <si>
    <t>Tržišni rizik: Standardizovani pristup za valutni rizik</t>
  </si>
  <si>
    <t>Obrazac: C 22.00</t>
  </si>
  <si>
    <t xml:space="preserve">Tržišni rzik: Standardizovani pristup za robni rizik </t>
  </si>
  <si>
    <t>Obrazac: C 23.00</t>
  </si>
  <si>
    <t>Obrazac: C 47.00</t>
  </si>
  <si>
    <t>Obrazac: C 26.00</t>
  </si>
  <si>
    <t xml:space="preserve">Identifikacija druge ugovorne strane </t>
  </si>
  <si>
    <t>Obrazac: C 27.00</t>
  </si>
  <si>
    <t>Obrazac: C 28.00</t>
  </si>
  <si>
    <t xml:space="preserve">Izloženosti u bankarskoj knjizi i knjizi trgovanja </t>
  </si>
  <si>
    <t>Obrazac: C 29.00</t>
  </si>
  <si>
    <t>Obrazac: C 72.00w</t>
  </si>
  <si>
    <t>Obrazac: C 07.00.a</t>
  </si>
  <si>
    <t>C 07.00.a 001</t>
  </si>
  <si>
    <t>Obrazac: C 72.00.a</t>
  </si>
  <si>
    <t>Obrazac: C 72.00.w</t>
  </si>
  <si>
    <t>Obrazac: C 73.00.a</t>
  </si>
  <si>
    <t>Obrazac: C 73.00.w</t>
  </si>
  <si>
    <t>Obrazac: C 74.00.a</t>
  </si>
  <si>
    <t>Obrazac: C 74.00.w</t>
  </si>
  <si>
    <t>Konvertibilna marka - KM</t>
  </si>
  <si>
    <t>Obrazac: C 75.00.a</t>
  </si>
  <si>
    <t>Obrazac: C 75.00.w</t>
  </si>
  <si>
    <t>C 07.00.a 002</t>
  </si>
  <si>
    <t>C 07.00.a 003</t>
  </si>
  <si>
    <t>C 07.00.a 004</t>
  </si>
  <si>
    <t>C 07.00.a 005</t>
  </si>
  <si>
    <t>C 07.00.a 006</t>
  </si>
  <si>
    <t>C 07.00.a 007</t>
  </si>
  <si>
    <t>C 07.00.a 008</t>
  </si>
  <si>
    <t>C 07.00.a 009</t>
  </si>
  <si>
    <t>C 07.00.a 010</t>
  </si>
  <si>
    <t>C 07.00.a 011</t>
  </si>
  <si>
    <t>C 07.00.a 012</t>
  </si>
  <si>
    <t>C 07.00.a 013</t>
  </si>
  <si>
    <t>C 07.00.a 014</t>
  </si>
  <si>
    <t>C 07.00.a 015</t>
  </si>
  <si>
    <t>C 07.00.a 016</t>
  </si>
  <si>
    <t>C 07.00.a 017</t>
  </si>
  <si>
    <t>C 07.00.b 001</t>
  </si>
  <si>
    <t>C 07.00.b 002</t>
  </si>
  <si>
    <t>C 07.00.b 003</t>
  </si>
  <si>
    <t>C 07.00.b 004</t>
  </si>
  <si>
    <t>C 07.00.b 005</t>
  </si>
  <si>
    <t>C 07.00.b 006</t>
  </si>
  <si>
    <t>C 07.00.b 007</t>
  </si>
  <si>
    <t>C 07.00.b 008</t>
  </si>
  <si>
    <t>C 07.00.b 009</t>
  </si>
  <si>
    <t>C 07.00.b 010</t>
  </si>
  <si>
    <t>C 07.00.b 011</t>
  </si>
  <si>
    <t>C 07.00.b 012</t>
  </si>
  <si>
    <t>C 07.00.b 013</t>
  </si>
  <si>
    <t>C 07.00.b 014</t>
  </si>
  <si>
    <t>C 07.00.b 015</t>
  </si>
  <si>
    <t>C 07.00.b 016</t>
  </si>
  <si>
    <t>C 07.00.b 017</t>
  </si>
  <si>
    <t>C 07.00.c 003</t>
  </si>
  <si>
    <t>C 07.00.c 004</t>
  </si>
  <si>
    <t>C 07.00.c 007</t>
  </si>
  <si>
    <t>C 07.00.c 008</t>
  </si>
  <si>
    <t>C 07.00.c 009</t>
  </si>
  <si>
    <t>C 07.00.c 001</t>
  </si>
  <si>
    <t>C 07.00.c 002</t>
  </si>
  <si>
    <t>C 07.00.d 001</t>
  </si>
  <si>
    <t>C 07.00.d 002</t>
  </si>
  <si>
    <t>C 07.00.d 003</t>
  </si>
  <si>
    <t>C 07.00.d 004</t>
  </si>
  <si>
    <t>C 07.00.d 007</t>
  </si>
  <si>
    <t>C 07.00.d 008</t>
  </si>
  <si>
    <t>C 07.00.d 009</t>
  </si>
  <si>
    <t>Obrazac: C 07.00.b</t>
  </si>
  <si>
    <t>Obrazac: C 07.00.c</t>
  </si>
  <si>
    <t>Obrazac: C 07.00.d</t>
  </si>
  <si>
    <t>Obrazac: C 76.00.a</t>
  </si>
  <si>
    <t>C 16.00</t>
  </si>
  <si>
    <t>Obrazac: C 16.00</t>
  </si>
  <si>
    <t>Izračun stope finansijske poluge</t>
  </si>
  <si>
    <t>Kreditni rizik druge ugovorne strane - Agregirani</t>
  </si>
  <si>
    <t>Kreditni rizik: Izloženosti u statusu neizmirenja obaveza - Agregirani</t>
  </si>
  <si>
    <t xml:space="preserve">Kreditni rizik druge ugovorne strane </t>
  </si>
  <si>
    <t>Kreditni rizik</t>
  </si>
  <si>
    <t xml:space="preserve">Kreditni rizik: Izloženosti obezbijeđene nekretninama </t>
  </si>
  <si>
    <t>Kreditni rizik: Izloženosti u statusu neizmirenja obaveza</t>
  </si>
  <si>
    <t>/</t>
  </si>
  <si>
    <t>Potpis (Ime i prezime / tel. br. ovlaštenog lica)</t>
  </si>
  <si>
    <t xml:space="preserve">         Stanovništvo</t>
  </si>
  <si>
    <t xml:space="preserve">     UKUPAN IZNOS IZLOŽENOSTI RIZIKU</t>
  </si>
  <si>
    <t xml:space="preserve">     Stopa redovnog osnovnog kapitala</t>
  </si>
  <si>
    <t>Kreditni rizik - Agregirani</t>
  </si>
  <si>
    <t>Identifikaciona oznaka druge ugovorne strane</t>
  </si>
  <si>
    <t>% regulatornog kapitala</t>
  </si>
  <si>
    <t>(-) Izloženosti koje predstavljaju odbitnu stavku od regulatornog kapitala</t>
  </si>
  <si>
    <t>Iznos/Procenat</t>
  </si>
  <si>
    <t>000 KM</t>
  </si>
  <si>
    <t>Tržišni rizik: Standardizovani pristup za rizik pozicije vlasničkih vrijednosnih papira kojima se trguje - Agregirani</t>
  </si>
  <si>
    <t xml:space="preserve">Tržišni rizik: Standardizovani pristup za valutni rizik </t>
  </si>
  <si>
    <t>Tržišni rizik: Standardizovani pristup za robni rizik</t>
  </si>
  <si>
    <t>Likvidnosna pokrivenost: Likvidna imovina - Agregirani</t>
  </si>
  <si>
    <t xml:space="preserve">Likvidnosna pokrivenost: Likvidna imovina - Značajne valute </t>
  </si>
  <si>
    <t>Likvidnosna pokrivenost: Odlivi - Agregirani</t>
  </si>
  <si>
    <t xml:space="preserve">Likvidnosna pokrivenost: Odlivi - Značajne valute </t>
  </si>
  <si>
    <t>Likvidnosna pokrivenost: Prilivi  - Agregirani</t>
  </si>
  <si>
    <t>Likvidnosna pokrivenost: Prilivi - Značajne valute</t>
  </si>
  <si>
    <t>Likvidnosna pokrivenost: Razmjena kolaterala  - Agregirani</t>
  </si>
  <si>
    <t xml:space="preserve">Likvidnosna pokrivenost: Razmjena kolaterala - Značajne valute </t>
  </si>
  <si>
    <t xml:space="preserve">Likvidnosna pokrivenost: Izračuni </t>
  </si>
  <si>
    <t>C 76.00.w</t>
  </si>
  <si>
    <t>C 76.00.w 001</t>
  </si>
  <si>
    <t>C 76.00.w 002</t>
  </si>
  <si>
    <t>C 76.00.w 003</t>
  </si>
  <si>
    <t>C 76.00.w 004</t>
  </si>
  <si>
    <t>C 76.00.w 005</t>
  </si>
  <si>
    <t>C 76.00.w 006</t>
  </si>
  <si>
    <t>C 76.00.w 007</t>
  </si>
  <si>
    <t>Tržišni rizik: Standardizovani pristup za rizik pozicije dužničkih vrijednosnih papira kojima se trguje - Agregirani</t>
  </si>
  <si>
    <t>Tržišni rizik: Standardizovani pristup za rizik pozicije dužničkih vrijednosnih papira kojima se trguje</t>
  </si>
  <si>
    <t>Tržišni rizik: Standardizovani pristup za rizik pozicije vlasničkih vrijednosnih papira kojima se trguje</t>
  </si>
  <si>
    <t>Likvidnosna pokrivenost: Likvidna imovina</t>
  </si>
  <si>
    <t>Likvidnosna pokrivenost: Likvidna imovina - Značajne valute</t>
  </si>
  <si>
    <t>Likvidnosna pokrivenost: Odlivi</t>
  </si>
  <si>
    <t>Likvidnosna pokrivenost: Odlivi - Značajne valute</t>
  </si>
  <si>
    <t>Likvidnosna pokrivenost: Prilivi</t>
  </si>
  <si>
    <t>Likvidnosna pokrivenost: Razmjena kolaterala</t>
  </si>
  <si>
    <t>Likvidnosna pokrivenost: Razmjena kolaterala - Značajne valute</t>
  </si>
  <si>
    <t>Obrazac: C 76.00.w</t>
  </si>
  <si>
    <t>Vrijednost/Procenat</t>
  </si>
  <si>
    <t xml:space="preserve">Likvidnosna pokrivenost:  Izračuni </t>
  </si>
  <si>
    <t>Likvidnosna pokrivenost:  Izračuni - Značajne valute</t>
  </si>
  <si>
    <t>Vrijednost primljenog kolaterala u skladu sa članom 24. Odluke</t>
  </si>
  <si>
    <t xml:space="preserve">Likvidnosna pokrivenost: Izračuni - Značajne valute </t>
  </si>
  <si>
    <t>Makedonski dinar - MKD</t>
  </si>
  <si>
    <t xml:space="preserve">     PODJELA UKUPNIH POZICIJA (UKLJUČUJUĆI IZVJEŠTAJNU VALUTU) PREMA VRSTAMA IZLOŽENOSTI</t>
  </si>
  <si>
    <t>Kreditni rizik: Izloženosti osigurane nekretninama - Agregirani</t>
  </si>
  <si>
    <t xml:space="preserve">Kreditni rizik: Izloženosti osigurane nekretninama </t>
  </si>
  <si>
    <t>Izloženosti osigurane nekretninama</t>
  </si>
  <si>
    <t xml:space="preserve">Izloženosti osigurane nekretninama                        
</t>
  </si>
  <si>
    <t>UKUPAN IZNOS IZLOŽENOSTI OPERATIVNOM RIZIKU</t>
  </si>
  <si>
    <t xml:space="preserve">   PODLOŽNO ALTERNATIVNOM STANDARDIZOVANOM PRISTUPU (n/a) </t>
  </si>
  <si>
    <t xml:space="preserve">      POSLOVNO BANKARSTVO (n/a)</t>
  </si>
  <si>
    <t xml:space="preserve">      POSLOVANJE SA STANOVNIŠTVOM (n/a)</t>
  </si>
  <si>
    <t xml:space="preserve">     2. BANKARSKE AKTIVNOSTI KOJE PODLIJEŽU NAPREDNIM PRISTUPIMA (n/a)</t>
  </si>
  <si>
    <t>Nebankarske institucije</t>
  </si>
  <si>
    <t>Banke</t>
  </si>
  <si>
    <t>Procenat za banke</t>
  </si>
  <si>
    <t>Primjenjivo ograničenje</t>
  </si>
  <si>
    <t>Oznaka obrasca</t>
  </si>
  <si>
    <t>Dinamika dostavljanja</t>
  </si>
  <si>
    <t>ADEKVATNOST KAPITALA</t>
  </si>
  <si>
    <t>LIKVIDNOSNA POKRIVENOST</t>
  </si>
  <si>
    <t>Kvartalno</t>
  </si>
  <si>
    <t>Mjesečno</t>
  </si>
  <si>
    <t xml:space="preserve">Pregled izvještaja koji banke dostavljaju u skladu sa Odlukom o izvještajima koje banka dostavlja Agenciji za bankarstvo Federacije Bosne i Hercegovine prema standardizovanom regulatornom izvještajnom okviru (COREP)
</t>
  </si>
  <si>
    <r>
      <rPr>
        <b/>
        <i/>
        <sz val="12"/>
        <rFont val="Calibri"/>
        <family val="2"/>
        <scheme val="minor"/>
      </rPr>
      <t>Dinamika dostavljanja:</t>
    </r>
    <r>
      <rPr>
        <i/>
        <sz val="12"/>
        <rFont val="Calibri"/>
        <family val="2"/>
        <scheme val="minor"/>
      </rPr>
      <t xml:space="preserve">
kvartalno (najkasnije 30 dana nakon posljednjeg dana izvještajnog kvartala, a za posljednji kvartal prethodne godine na osnovu konačnih podataka najkasnije do 5. marta tekuće godine - na bazi preliminarnih podataka najkasnije do 31. januara tekuće godine)
mjesečno (najkasnije 10 dana nakon posljednjeg kalendarskog dana izvještajnog mjeseca)</t>
    </r>
  </si>
  <si>
    <t>Grupa povezanih lica ili pojedinačno lice</t>
  </si>
  <si>
    <t>Od čega: bankarska knjiga</t>
  </si>
  <si>
    <t>(–) Vrijednosna usklađenja i rezervisanja</t>
  </si>
  <si>
    <t>(-) Vrijednosna usklađenja i rezervisanja</t>
  </si>
  <si>
    <t xml:space="preserve">      ≥ 1.001 i &lt; 5.000 KM</t>
  </si>
  <si>
    <t xml:space="preserve">      ≥ 5.001 i &lt; 10.000 KM</t>
  </si>
  <si>
    <t xml:space="preserve">      ≥ 10.001 KM</t>
  </si>
  <si>
    <t xml:space="preserve">      ≥   500 i &lt; 1.000 KM</t>
  </si>
  <si>
    <t>Prilivi izuzeti iz gornje granice priliva</t>
  </si>
  <si>
    <t xml:space="preserve"> </t>
  </si>
  <si>
    <t>Obrazac BFBiH - FBA</t>
  </si>
  <si>
    <t>/ Naziv banke, matični broj /</t>
  </si>
  <si>
    <t xml:space="preserve">Izvještaji na dan: </t>
  </si>
  <si>
    <t>/ Adresa banke /</t>
  </si>
  <si>
    <t xml:space="preserve"> / Ime predsjednika Uprave / </t>
  </si>
  <si>
    <t>NADZORNI ODBOR BANKE:</t>
  </si>
  <si>
    <t>Predstavlja/kandidovan od:</t>
  </si>
  <si>
    <t>1. predsjednik:</t>
  </si>
  <si>
    <t>2. član:</t>
  </si>
  <si>
    <t>3. član:</t>
  </si>
  <si>
    <t>4. član:</t>
  </si>
  <si>
    <t>5. član:</t>
  </si>
  <si>
    <t>6. član:</t>
  </si>
  <si>
    <t>7. član:</t>
  </si>
  <si>
    <t>1.</t>
  </si>
  <si>
    <t>2.</t>
  </si>
  <si>
    <t>3.</t>
  </si>
  <si>
    <t>4.</t>
  </si>
  <si>
    <t>5.</t>
  </si>
  <si>
    <t>6.</t>
  </si>
  <si>
    <t>7.</t>
  </si>
  <si>
    <t>8.</t>
  </si>
  <si>
    <t>.</t>
  </si>
  <si>
    <t>/ Lista obrazaca izvještaja - sa tabelama koje banka dostavlja /</t>
  </si>
  <si>
    <t>Datum:</t>
  </si>
  <si>
    <t>/ Potpis - ovjera predsjednika Nadzornog odbora da su priloženi izvještaji prihvaćeni od strane Nadzornog odbora sa datumom sjednice na kojoj su izvještaji prihvaćeni, kao i izvještaj interne revizije o ocjeni sistema internih kontrola u segmentu regulatornog izvještavanja /</t>
  </si>
  <si>
    <t>/ Ime i prezime i potpis - ovjera internog revizora banke da je izvršena ocjena sistema internih kontrola u segmentu regulatornog izvještavanja /</t>
  </si>
  <si>
    <t>BFBiH-FBA</t>
  </si>
  <si>
    <t>Obrazac BFBIH-FBA</t>
  </si>
  <si>
    <t xml:space="preserve">Čl. 3. stav (3) </t>
  </si>
  <si>
    <t xml:space="preserve">        (–) Manjak ispravke vrijednosti za kreditni rizik u odnosu na očekivane gubitke primjenom IRB pristupa</t>
  </si>
  <si>
    <t>RELEVANTNI POKAZATELJ GODINA-3</t>
  </si>
  <si>
    <t>RELEVANTNI POKAZATELJ PRETHODNA GODINA</t>
  </si>
  <si>
    <t>RELEVANTNI POKAZATELJ GODINA-2</t>
  </si>
  <si>
    <t>KREDITI I PREDUJMOVI (U SLUČAJU PRIMJENE ALTERNATIVNOG STANDARDIZOVANOG PRISTUPA)  PRETHODNA GODINA</t>
  </si>
  <si>
    <t xml:space="preserve"> KREDITI I PREDUJMOVI (U SLUČAJU PRIMJENE ALTERNATIVNOG STANDARDIZOVANOG PRISTUPA)                         GODINA-3</t>
  </si>
  <si>
    <t>KREDITI I PREDUJMOVI (U SLUČAJU PRIMJENE ALTERNATIVNOG STANDARDIZOVANOG PRISTUPA)                         GODINA-2</t>
  </si>
  <si>
    <t xml:space="preserve">        (–) Odgođena porezna imovina koja zavisi o budućoj profitabilnosti i ne proizlazi iz privremenih razlika umanjenih za povezane porezne obaveze</t>
  </si>
  <si>
    <t xml:space="preserve">        (–) Odgođena porezna imovina koja se može odbiti i koja ovisi o budućoj profitabilnosti i proizlazi iz privremenih razlika</t>
  </si>
  <si>
    <t xml:space="preserve">        (–) Instrumenti redovnog osnovnog kapitala subjekata finansijskog sektora ako banka nema značajno ulaganje</t>
  </si>
  <si>
    <t xml:space="preserve">        (–) Instrumenti redovnog osnovnog kapitala subjekata finansijskog sektora ako banka ima značajno ulaganje</t>
  </si>
  <si>
    <t xml:space="preserve">       (–) Instrumenti dodatnog osnovnog kapitala subjekata finansijskog sektora ako banka nema značajno ulaganje</t>
  </si>
  <si>
    <t xml:space="preserve">       (–) Instrumenti dodatnog osnovnog kapitala subjekata finansijskog sektora ako banka ima značajno ulaganje</t>
  </si>
  <si>
    <t xml:space="preserve">       (–) Instrumenti dopunskog kapitala subjekata finansijskog sektora ako banka ima značajno ulaganje</t>
  </si>
  <si>
    <t xml:space="preserve">         Privredna društva – specijalizirano finansiranje</t>
  </si>
  <si>
    <t xml:space="preserve">       Ostala prelazna usklađenja dopunskog kapitala</t>
  </si>
  <si>
    <t xml:space="preserve">        Ostala prelazna usklađenja redovnog osnovnog kapitala</t>
  </si>
  <si>
    <t xml:space="preserve">       Ostala prelazna usklađenja dodatnog osnovnog kapitala</t>
  </si>
  <si>
    <t xml:space="preserve">        Poseban pristup pozicijskom riziku za investicijske fondove</t>
  </si>
  <si>
    <t xml:space="preserve">         Udjeli ili dionice u investicijskim fondovima</t>
  </si>
  <si>
    <t xml:space="preserve">      UKUPAN IZNOS IZLOŽENOSTI RIZIKU ZA NAMIRENJA/SLOBODNE ISPORUKE</t>
  </si>
  <si>
    <t xml:space="preserve">         Bilješke: Pozicije u investicijskim fondovima isključivo uložene u dužničke instrumente kojima se trguje</t>
  </si>
  <si>
    <t xml:space="preserve">         Pozicije u investicijskim fondovima isključivo uložene u vlasničke instrumente ili mješovite instrumente</t>
  </si>
  <si>
    <t xml:space="preserve">       od čega: dodatni strožiji bonitetni zahtjevi</t>
  </si>
  <si>
    <t xml:space="preserve">      Izloženosti / transakcije prema metodama izračuna vrijednosti izloženosti finansijskih derivata</t>
  </si>
  <si>
    <t xml:space="preserve">      od čega: izloženosti za trajno izuzeće od primjene standardizovanog pristupa</t>
  </si>
  <si>
    <t xml:space="preserve">     KORPORATIVNO FINANSIRANJE [CF]</t>
  </si>
  <si>
    <t xml:space="preserve">     PLAĆANJA I NAMIRENJA [PS]</t>
  </si>
  <si>
    <t xml:space="preserve">      Kapitalni zahtjevi za dužničke vrijednosne papire</t>
  </si>
  <si>
    <t>UKUPAN IZNOS IZLOŽENOSTI RIZIKU</t>
  </si>
  <si>
    <t>UKUPAN IZNOS IZLOŽENOSTI RIZIKU pomnožen sa 1,5</t>
  </si>
  <si>
    <t xml:space="preserve">       Sve ostale valute (uključujući pozicije u investicijskim fondovima tretirana kao različite valute)</t>
  </si>
  <si>
    <t xml:space="preserve">       Opšti ispravci vrijednosti za kreditni rizik u skladu sa standardizovanim pristupom</t>
  </si>
  <si>
    <t xml:space="preserve">       Standardizovani pristup</t>
  </si>
  <si>
    <t xml:space="preserve">        Kategorije izloženosti u skladu sa standardizovanim pristupom isključujući sekuritizacijske pozicije</t>
  </si>
  <si>
    <t xml:space="preserve">        Sekuritizacijske pozicije u skladu sa standardizovanim pristupom</t>
  </si>
  <si>
    <t xml:space="preserve">       Iznos izloženosti riziku za pozicijski, valutni i robni rizik u skladu sa standardizovanim pristupima</t>
  </si>
  <si>
    <t xml:space="preserve">       Standardizovani pristup operativnom riziku</t>
  </si>
  <si>
    <t xml:space="preserve">       Standardizovana metoda</t>
  </si>
  <si>
    <t xml:space="preserve">      Kapitalni zahtjevi za prag iz Bazela I – alternativni standardizovani pristup</t>
  </si>
  <si>
    <t xml:space="preserve">      od čega: Izloženosti prema standardizovanom pristupu uz prethodno odobrenje nadležnog organa za postupno uvođenje IRB pristupa</t>
  </si>
  <si>
    <t>UKUPAN IZNOS IZLOŽENOSTI RIZIKU NAMIRENJA</t>
  </si>
  <si>
    <t xml:space="preserve">        Imovina banke koja ispunjava jedan od uslova iz člana 25. stav (1) tačka (e) podtačke 1) i 2) Odluke</t>
  </si>
  <si>
    <t xml:space="preserve">        Priznate dionice/udjeli u CIU-u: odnosna imovina su kovanice/novčanice i/ili izloženost prema centralnim bankama</t>
  </si>
  <si>
    <t xml:space="preserve">      Ukupna neprilagođena likvidna imovina nivoa 2</t>
  </si>
  <si>
    <t xml:space="preserve">        Centralne institucije: imovina nivoa 1 u obliku pokrivenih obveznica izuzetno visoke kvalitete koja se smatra likvidnom imovinom banke koja deponuje depozit</t>
  </si>
  <si>
    <t xml:space="preserve">       Nekamatonosna imovina nivoa 1 koju banke drže u skladu sa članom 27. stav (1) tačka (d)</t>
  </si>
  <si>
    <t xml:space="preserve">       Nekamatonosna imovina nivoa 2a koju banke institucije drže u skladu sa članom 27. stav (1) tačka (d)</t>
  </si>
  <si>
    <t xml:space="preserve">         Likvidnosne linije ponuđene fizičkim licima i malim i srednjim društvima</t>
  </si>
  <si>
    <t xml:space="preserve">        Vanbilansni povezani proizvodi po osnovu finansiranja trgovine</t>
  </si>
  <si>
    <t xml:space="preserve">        Kolateral u vrijednosnim papirima osiguranima imovinom nivoa 2b (stambeni krediti ili krediti za kupovinu automobila, 1. stepen kreditne kvalitete)</t>
  </si>
  <si>
    <t xml:space="preserve">         Novčana potraživanja od fizičkih lica i malih i srednjih društava</t>
  </si>
  <si>
    <t xml:space="preserve">        Kolateral u imovini nivoa 1, isključujući pokrivene obveznice izuzetno visoke kvalitete</t>
  </si>
  <si>
    <t xml:space="preserve">      Ukupan iznos transakcija u kojima se daje u zajam imovina nivoa 1  (isključujući pokrivene obveznice izuzetno visoke kvalitete) i pozajmljuje kolateral naveden u redovima 030 do 100:</t>
  </si>
  <si>
    <t xml:space="preserve">      Ukupan iznos transakcija u kojima se daje u zajam imovina nivoa 1 (u obliku pokrivenih obveznica izuzetno visoke kvalitete) i pozajmljuje  kolateral naveden u redovima 120 do 190:</t>
  </si>
  <si>
    <t xml:space="preserve">      Ukupan iznos transakcija u kojima se daje u zajam imovina nivoa 2a i pozajmljuje  kolateral naveden u redovima 210 do 280:</t>
  </si>
  <si>
    <t xml:space="preserve">      Ukupan iznos transakcija u kojima se daju u  zajam vrijednosni papiri osigurani imovinom nivoa 2b (stambeni krediti ili krediti za kupovinu automobila,1. stepen kreditnog kvaliteta) i pozajmljuje  kolateral naveden u redovina od 300 do 370:</t>
  </si>
  <si>
    <t xml:space="preserve">      Ukupan iznos transakcija u kojima se daje u zajam imovina  nivoa 2b u obliku pokrivenih obveznica visokog kvaliteta i pozajmljuje  kolateral naveden u redovima od 390 do 460:</t>
  </si>
  <si>
    <t xml:space="preserve">      Ukupan iznos transakcija u kojima se daju  u zajam vrijednosni papiri osigurani  imovinom nivoa 2b (komercijalni krediti ili krediti odobreni fizičkim licima, država članica, 1. stepen kreditnog kvaliteta) i pozajmljuje kolateral naveden u redovima 480 do 550:</t>
  </si>
  <si>
    <t xml:space="preserve">      Ukupan iznos transakcija u kojima se daje  u zajam druga imovina nivoa 2b i pozajmljuje  kolateral naveden u redovima 570 do 640:</t>
  </si>
  <si>
    <t xml:space="preserve">      Imovina nivoa 2b u obliku pokrivenih obveznica visoke kvalitete</t>
  </si>
  <si>
    <t xml:space="preserve">       Vrijednosni papiri osigurani imovinom nivoa 2b (komercijalni krediti ili krediti odobreni fizičkim osobama, država članica, 1. stepen kreditnog kvaliteta)</t>
  </si>
  <si>
    <t xml:space="preserve">      Kapitalni zahtjev za dužničke vrijednosne papire</t>
  </si>
  <si>
    <t>Čl. 2. stav (1) tačka a) alineja 1)</t>
  </si>
  <si>
    <t>Čl. 2. stav (1) tačka a) alineja 2)</t>
  </si>
  <si>
    <t>Čl. 2. stav (1) tačka a) alineja 3)</t>
  </si>
  <si>
    <t>Čl. 2. stav (1) tačka a) alineja 4)</t>
  </si>
  <si>
    <t>Čl. 2. stav (1) tačka b) alineja 1)</t>
  </si>
  <si>
    <t>Čl. 2. stav (1) tačka b) alineja 2)</t>
  </si>
  <si>
    <t>Čl. 2. stav (1) tačka b) alineja 3)</t>
  </si>
  <si>
    <t>Čl. 2. stav (1) tačka b) alineja 4)</t>
  </si>
  <si>
    <t>Čl. 2. stav (1) tačka b) alineja 5)</t>
  </si>
  <si>
    <t>Čl. 2. stav (1) tačka c) alineja 1)</t>
  </si>
  <si>
    <t>Čl. 2. stav (1) tačka c) alineja 2)</t>
  </si>
  <si>
    <t>Čl. 2. stav (1) tačka d) alineja 1)</t>
  </si>
  <si>
    <t>Čl. 2. stav (1) tačka d) alineja 2)</t>
  </si>
  <si>
    <t>Čl. 2. stav (1) tačka d) alineja 3)</t>
  </si>
  <si>
    <t>Čl. 2. stav (1) tačka d) alineja 4)</t>
  </si>
  <si>
    <t>Čl. 2. stav (1) tačka f) alineja 1)</t>
  </si>
  <si>
    <t>Čl. 2. stav (1) tačka f) alineja 2)</t>
  </si>
  <si>
    <t>Čl. 2. stav (1) tačka f) alineja 3)</t>
  </si>
  <si>
    <t>Čl. 2. stav (1) tačka f) alineja 4)</t>
  </si>
  <si>
    <t>Čl. 2. stav (1) tačka e) alineja 1)</t>
  </si>
  <si>
    <t>Čl. 2. stav (1) tačka g) alineja 1)</t>
  </si>
  <si>
    <t>Čl. 2. stav (1) tačka g) alineja 2)</t>
  </si>
  <si>
    <t>Čl. 2. stav (1) tačka g) alineja 3)</t>
  </si>
  <si>
    <t>Čl. 2. stav (1) tačka g) alineja 4)</t>
  </si>
  <si>
    <t>Čl. 2. stav (1) tačka g) alineja 5)</t>
  </si>
  <si>
    <t>Datum zaključ.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</si>
</sst>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\ _K_M_-;\-* #,##0.00\ _K_M_-;_-* &quot;-&quot;??\ _K_M_-;_-@_-"/>
    <numFmt numFmtId="165" formatCode="_-* #,##0.0\ _K_M_-;\-* #,##0.0\ _K_M_-;_-* &quot;-&quot;??\ _K_M_-;_-@_-"/>
    <numFmt numFmtId="166" formatCode="0.0%"/>
    <numFmt numFmtId="167" formatCode="_-* #,##0.00_-;\-* #,##0.00_-;_-* \-??_-;_-@_-"/>
    <numFmt numFmtId="168" formatCode="[&gt;0]General"/>
    <numFmt numFmtId="169" formatCode="yyyy\-mm\-dd;@"/>
    <numFmt numFmtId="170" formatCode="0.0"/>
    <numFmt numFmtId="171" formatCode="0.0000"/>
    <numFmt numFmtId="172" formatCode="0.0000%"/>
    <numFmt numFmtId="173" formatCode="&quot;Yes&quot;;[Red]&quot;No&quot;"/>
    <numFmt numFmtId="174" formatCode="0.00000"/>
    <numFmt numFmtId="175" formatCode="#,##0_ ;[Red]\-#,##0\ "/>
  </numFmts>
  <fonts count="122" x14ac:knownFonts="1">
    <font>
      <sz val="11"/>
      <color rgb="FF000000"/>
      <name val="Calibri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color rgb="FF000000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  <font>
      <sz val="10"/>
      <name val="Calibri"/>
      <family val="2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b/>
      <i/>
      <sz val="13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38"/>
    </font>
    <font>
      <sz val="11"/>
      <color indexed="8"/>
      <name val="Calibri"/>
      <family val="2"/>
    </font>
    <font>
      <u/>
      <sz val="6.5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0"/>
      <color indexed="5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</font>
    <font>
      <sz val="10"/>
      <name val="Times New Roman"/>
      <family val="1"/>
      <charset val="238"/>
    </font>
    <font>
      <b/>
      <sz val="20"/>
      <name val="Arial"/>
      <family val="2"/>
    </font>
    <font>
      <b/>
      <sz val="10"/>
      <name val="Arial"/>
      <family val="2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6100"/>
      <name val="Calibri"/>
      <family val="2"/>
      <scheme val="minor"/>
    </font>
    <font>
      <b/>
      <sz val="10"/>
      <name val="Calibri"/>
      <family val="2"/>
      <charset val="204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  <scheme val="minor"/>
    </font>
  </fonts>
  <fills count="71">
    <fill>
      <patternFill patternType="none"/>
    </fill>
    <fill>
      <patternFill patternType="gray125"/>
    </fill>
    <fill>
      <gradientFill degree="90">
        <stop position="0">
          <color rgb="FFF0F0F0"/>
        </stop>
        <stop position="1">
          <color rgb="FFF0F0F0"/>
        </stop>
      </gradientFill>
    </fill>
    <fill>
      <gradientFill degree="90">
        <stop position="0">
          <color rgb="FFE0EBFF"/>
        </stop>
        <stop position="1">
          <color rgb="FFE0EBFF"/>
        </stop>
      </gradientFill>
    </fill>
    <fill>
      <gradientFill degree="90">
        <stop position="0">
          <color rgb="FFDADADA"/>
        </stop>
        <stop position="1">
          <color rgb="FFDADADA"/>
        </stop>
      </gradientFill>
    </fill>
    <fill>
      <patternFill patternType="solid">
        <fgColor theme="8" tint="0.79998168889431442"/>
        <bgColor auto="1"/>
      </patternFill>
    </fill>
    <fill>
      <gradientFill degree="90">
        <stop position="0">
          <color rgb="FFFFFFFF"/>
        </stop>
        <stop position="1">
          <color rgb="FFFFFFFF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13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auto="1"/>
      </patternFill>
    </fill>
  </fills>
  <borders count="5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435">
    <xf numFmtId="0" fontId="0" fillId="0" borderId="0"/>
    <xf numFmtId="0" fontId="20" fillId="0" borderId="0"/>
    <xf numFmtId="0" fontId="15" fillId="0" borderId="0"/>
    <xf numFmtId="0" fontId="27" fillId="0" borderId="0"/>
    <xf numFmtId="0" fontId="13" fillId="0" borderId="0"/>
    <xf numFmtId="0" fontId="30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49" fillId="0" borderId="0" applyFont="0" applyFill="0" applyBorder="0" applyAlignment="0" applyProtection="0"/>
    <xf numFmtId="0" fontId="3" fillId="0" borderId="0"/>
    <xf numFmtId="0" fontId="29" fillId="0" borderId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81" fillId="48" borderId="0" applyNumberFormat="0" applyBorder="0" applyAlignment="0" applyProtection="0"/>
    <xf numFmtId="0" fontId="81" fillId="45" borderId="0" applyNumberFormat="0" applyBorder="0" applyAlignment="0" applyProtection="0"/>
    <xf numFmtId="0" fontId="81" fillId="46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60" fillId="48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54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5" borderId="0" applyNumberFormat="0" applyBorder="0" applyAlignment="0" applyProtection="0"/>
    <xf numFmtId="0" fontId="82" fillId="39" borderId="0" applyNumberFormat="0" applyBorder="0" applyAlignment="0" applyProtection="0"/>
    <xf numFmtId="0" fontId="61" fillId="43" borderId="42" applyNumberFormat="0" applyAlignment="0" applyProtection="0"/>
    <xf numFmtId="0" fontId="72" fillId="40" borderId="0" applyNumberFormat="0" applyBorder="0" applyAlignment="0" applyProtection="0"/>
    <xf numFmtId="0" fontId="62" fillId="56" borderId="42" applyNumberFormat="0" applyAlignment="0" applyProtection="0"/>
    <xf numFmtId="0" fontId="79" fillId="56" borderId="42" applyNumberFormat="0" applyAlignment="0" applyProtection="0"/>
    <xf numFmtId="0" fontId="67" fillId="57" borderId="43" applyNumberFormat="0" applyAlignment="0" applyProtection="0"/>
    <xf numFmtId="0" fontId="70" fillId="0" borderId="44" applyNumberFormat="0" applyFill="0" applyAlignment="0" applyProtection="0"/>
    <xf numFmtId="0" fontId="83" fillId="57" borderId="43" applyNumberFormat="0" applyAlignment="0" applyProtection="0"/>
    <xf numFmtId="0" fontId="63" fillId="0" borderId="0" applyNumberFormat="0" applyFill="0" applyBorder="0" applyAlignment="0" applyProtection="0"/>
    <xf numFmtId="0" fontId="64" fillId="0" borderId="45" applyNumberFormat="0" applyFill="0" applyAlignment="0" applyProtection="0"/>
    <xf numFmtId="0" fontId="65" fillId="0" borderId="46" applyNumberFormat="0" applyFill="0" applyAlignment="0" applyProtection="0"/>
    <xf numFmtId="0" fontId="66" fillId="0" borderId="47" applyNumberFormat="0" applyFill="0" applyAlignment="0" applyProtection="0"/>
    <xf numFmtId="0" fontId="66" fillId="0" borderId="0" applyNumberFormat="0" applyFill="0" applyBorder="0" applyAlignment="0" applyProtection="0"/>
    <xf numFmtId="0" fontId="67" fillId="57" borderId="43" applyNumberFormat="0" applyAlignment="0" applyProtection="0"/>
    <xf numFmtId="0" fontId="66" fillId="0" borderId="0" applyNumberFormat="0" applyFill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54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5" borderId="0" applyNumberFormat="0" applyBorder="0" applyAlignment="0" applyProtection="0"/>
    <xf numFmtId="0" fontId="61" fillId="43" borderId="42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4" fillId="40" borderId="0" applyNumberFormat="0" applyBorder="0" applyAlignment="0" applyProtection="0"/>
    <xf numFmtId="0" fontId="27" fillId="36" borderId="12" applyNumberFormat="0" applyFont="0" applyBorder="0" applyProtection="0">
      <alignment horizontal="center" vertical="center"/>
    </xf>
    <xf numFmtId="0" fontId="85" fillId="0" borderId="45" applyNumberFormat="0" applyFill="0" applyAlignment="0" applyProtection="0"/>
    <xf numFmtId="0" fontId="86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0" applyNumberFormat="0" applyFill="0" applyBorder="0" applyAlignment="0" applyProtection="0"/>
    <xf numFmtId="3" fontId="27" fillId="58" borderId="12" applyFont="0" applyProtection="0">
      <alignment horizontal="right" vertical="center"/>
    </xf>
    <xf numFmtId="0" fontId="27" fillId="58" borderId="15" applyNumberFormat="0" applyFont="0" applyBorder="0" applyProtection="0">
      <alignment horizontal="left"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70" fillId="0" borderId="44" applyNumberFormat="0" applyFill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77" fillId="39" borderId="0" applyNumberFormat="0" applyBorder="0" applyAlignment="0" applyProtection="0"/>
    <xf numFmtId="0" fontId="71" fillId="43" borderId="42" applyNumberFormat="0" applyAlignment="0" applyProtection="0"/>
    <xf numFmtId="3" fontId="27" fillId="59" borderId="12" applyFont="0">
      <alignment horizontal="right" vertical="center"/>
      <protection locked="0"/>
    </xf>
    <xf numFmtId="0" fontId="27" fillId="60" borderId="48" applyNumberFormat="0" applyFont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54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5" borderId="0" applyNumberFormat="0" applyBorder="0" applyAlignment="0" applyProtection="0"/>
    <xf numFmtId="0" fontId="72" fillId="40" borderId="0" applyNumberFormat="0" applyBorder="0" applyAlignment="0" applyProtection="0"/>
    <xf numFmtId="0" fontId="73" fillId="56" borderId="49" applyNumberFormat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88" fillId="0" borderId="44" applyNumberFormat="0" applyFill="0" applyAlignment="0" applyProtection="0"/>
    <xf numFmtId="0" fontId="74" fillId="0" borderId="0" applyNumberFormat="0" applyFill="0" applyBorder="0" applyAlignment="0" applyProtection="0"/>
    <xf numFmtId="167" fontId="27" fillId="0" borderId="0" applyFill="0" applyBorder="0" applyAlignment="0" applyProtection="0"/>
    <xf numFmtId="167" fontId="27" fillId="0" borderId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89" fillId="6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56" fillId="0" borderId="0"/>
    <xf numFmtId="0" fontId="27" fillId="0" borderId="0"/>
    <xf numFmtId="0" fontId="56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56" fillId="0" borderId="0"/>
    <xf numFmtId="0" fontId="91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60" borderId="48" applyNumberFormat="0" applyFont="0" applyAlignment="0" applyProtection="0"/>
    <xf numFmtId="0" fontId="27" fillId="60" borderId="48" applyNumberFormat="0" applyFont="0" applyAlignment="0" applyProtection="0"/>
    <xf numFmtId="0" fontId="75" fillId="0" borderId="50" applyNumberFormat="0" applyFill="0" applyAlignment="0" applyProtection="0"/>
    <xf numFmtId="0" fontId="76" fillId="56" borderId="49" applyNumberFormat="0" applyAlignment="0" applyProtection="0"/>
    <xf numFmtId="0" fontId="76" fillId="56" borderId="49" applyNumberFormat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7" fillId="39" borderId="0" applyNumberFormat="0" applyBorder="0" applyAlignment="0" applyProtection="0"/>
    <xf numFmtId="0" fontId="73" fillId="56" borderId="49" applyNumberFormat="0" applyAlignment="0" applyProtection="0"/>
    <xf numFmtId="0" fontId="78" fillId="61" borderId="0" applyNumberFormat="0" applyBorder="0" applyAlignment="0" applyProtection="0"/>
    <xf numFmtId="3" fontId="27" fillId="11" borderId="12" applyFont="0">
      <alignment horizontal="right" vertical="center"/>
    </xf>
    <xf numFmtId="0" fontId="27" fillId="0" borderId="0"/>
    <xf numFmtId="0" fontId="27" fillId="0" borderId="0"/>
    <xf numFmtId="0" fontId="56" fillId="0" borderId="0"/>
    <xf numFmtId="0" fontId="27" fillId="0" borderId="0"/>
    <xf numFmtId="0" fontId="79" fillId="56" borderId="42" applyNumberFormat="0" applyAlignment="0" applyProtection="0"/>
    <xf numFmtId="0" fontId="6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45" applyNumberFormat="0" applyFill="0" applyAlignment="0" applyProtection="0"/>
    <xf numFmtId="0" fontId="65" fillId="0" borderId="46" applyNumberFormat="0" applyFill="0" applyAlignment="0" applyProtection="0"/>
    <xf numFmtId="0" fontId="66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90" fillId="0" borderId="5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31" applyNumberFormat="0" applyFill="0" applyAlignment="0" applyProtection="0"/>
    <xf numFmtId="0" fontId="94" fillId="0" borderId="32" applyNumberFormat="0" applyFill="0" applyAlignment="0" applyProtection="0"/>
    <xf numFmtId="0" fontId="95" fillId="0" borderId="33" applyNumberFormat="0" applyFill="0" applyAlignment="0" applyProtection="0"/>
    <xf numFmtId="0" fontId="95" fillId="0" borderId="0" applyNumberFormat="0" applyFill="0" applyBorder="0" applyAlignment="0" applyProtection="0"/>
    <xf numFmtId="0" fontId="96" fillId="12" borderId="0" applyNumberFormat="0" applyBorder="0" applyAlignment="0" applyProtection="0"/>
    <xf numFmtId="0" fontId="97" fillId="13" borderId="0" applyNumberFormat="0" applyBorder="0" applyAlignment="0" applyProtection="0"/>
    <xf numFmtId="0" fontId="98" fillId="14" borderId="34" applyNumberFormat="0" applyAlignment="0" applyProtection="0"/>
    <xf numFmtId="0" fontId="99" fillId="15" borderId="34" applyNumberFormat="0" applyAlignment="0" applyProtection="0"/>
    <xf numFmtId="0" fontId="100" fillId="0" borderId="35" applyNumberFormat="0" applyFill="0" applyAlignment="0" applyProtection="0"/>
    <xf numFmtId="0" fontId="101" fillId="16" borderId="36" applyNumberFormat="0" applyAlignment="0" applyProtection="0"/>
    <xf numFmtId="0" fontId="29" fillId="17" borderId="37" applyNumberFormat="0" applyFont="0" applyAlignment="0" applyProtection="0"/>
    <xf numFmtId="0" fontId="102" fillId="0" borderId="0" applyNumberFormat="0" applyFill="0" applyBorder="0" applyAlignment="0" applyProtection="0"/>
    <xf numFmtId="0" fontId="103" fillId="18" borderId="0" applyNumberFormat="0" applyBorder="0" applyAlignment="0" applyProtection="0"/>
    <xf numFmtId="0" fontId="103" fillId="19" borderId="0" applyNumberFormat="0" applyBorder="0" applyAlignment="0" applyProtection="0"/>
    <xf numFmtId="0" fontId="104" fillId="20" borderId="0" applyNumberFormat="0" applyBorder="0" applyAlignment="0" applyProtection="0"/>
    <xf numFmtId="0" fontId="103" fillId="21" borderId="0" applyNumberFormat="0" applyBorder="0" applyAlignment="0" applyProtection="0"/>
    <xf numFmtId="0" fontId="103" fillId="22" borderId="0" applyNumberFormat="0" applyBorder="0" applyAlignment="0" applyProtection="0"/>
    <xf numFmtId="0" fontId="104" fillId="23" borderId="0" applyNumberFormat="0" applyBorder="0" applyAlignment="0" applyProtection="0"/>
    <xf numFmtId="0" fontId="103" fillId="24" borderId="0" applyNumberFormat="0" applyBorder="0" applyAlignment="0" applyProtection="0"/>
    <xf numFmtId="0" fontId="103" fillId="25" borderId="0" applyNumberFormat="0" applyBorder="0" applyAlignment="0" applyProtection="0"/>
    <xf numFmtId="0" fontId="104" fillId="26" borderId="0" applyNumberFormat="0" applyBorder="0" applyAlignment="0" applyProtection="0"/>
    <xf numFmtId="0" fontId="103" fillId="27" borderId="0" applyNumberFormat="0" applyBorder="0" applyAlignment="0" applyProtection="0"/>
    <xf numFmtId="0" fontId="103" fillId="28" borderId="0" applyNumberFormat="0" applyBorder="0" applyAlignment="0" applyProtection="0"/>
    <xf numFmtId="0" fontId="104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104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104" fillId="35" borderId="0" applyNumberFormat="0" applyBorder="0" applyAlignment="0" applyProtection="0"/>
    <xf numFmtId="0" fontId="27" fillId="0" borderId="0">
      <alignment vertical="center"/>
    </xf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5" borderId="0" applyNumberFormat="0" applyBorder="0" applyAlignment="0" applyProtection="0"/>
    <xf numFmtId="0" fontId="81" fillId="46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39" borderId="0" applyNumberFormat="0" applyBorder="0" applyAlignment="0" applyProtection="0"/>
    <xf numFmtId="0" fontId="83" fillId="57" borderId="43" applyNumberFormat="0" applyAlignment="0" applyProtection="0"/>
    <xf numFmtId="0" fontId="84" fillId="40" borderId="0" applyNumberFormat="0" applyBorder="0" applyAlignment="0" applyProtection="0"/>
    <xf numFmtId="0" fontId="85" fillId="0" borderId="45" applyNumberFormat="0" applyFill="0" applyAlignment="0" applyProtection="0"/>
    <xf numFmtId="0" fontId="107" fillId="0" borderId="0" applyNumberFormat="0" applyFill="0" applyBorder="0" applyAlignment="0" applyProtection="0"/>
    <xf numFmtId="0" fontId="87" fillId="0" borderId="47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44" applyNumberFormat="0" applyFill="0" applyAlignment="0" applyProtection="0"/>
    <xf numFmtId="0" fontId="27" fillId="60" borderId="48" applyNumberFormat="0" applyFont="0" applyAlignment="0" applyProtection="0"/>
    <xf numFmtId="0" fontId="29" fillId="0" borderId="0"/>
    <xf numFmtId="0" fontId="106" fillId="0" borderId="0"/>
    <xf numFmtId="0" fontId="108" fillId="0" borderId="0"/>
    <xf numFmtId="0" fontId="105" fillId="0" borderId="0"/>
    <xf numFmtId="168" fontId="27" fillId="11" borderId="12" applyFont="0">
      <alignment horizontal="center" wrapText="1"/>
    </xf>
    <xf numFmtId="0" fontId="27" fillId="0" borderId="0"/>
    <xf numFmtId="0" fontId="63" fillId="0" borderId="0" applyNumberFormat="0" applyFill="0" applyBorder="0" applyAlignment="0" applyProtection="0"/>
    <xf numFmtId="9" fontId="29" fillId="0" borderId="0" applyFont="0" applyFill="0" applyBorder="0" applyAlignment="0" applyProtection="0"/>
    <xf numFmtId="0" fontId="109" fillId="11" borderId="40" applyNumberFormat="0" applyFill="0" applyBorder="0" applyAlignment="0" applyProtection="0">
      <alignment horizontal="left"/>
    </xf>
    <xf numFmtId="0" fontId="27" fillId="0" borderId="0">
      <alignment vertical="center"/>
    </xf>
    <xf numFmtId="0" fontId="107" fillId="0" borderId="0" applyNumberFormat="0" applyFill="0" applyBorder="0" applyAlignment="0" applyProtection="0"/>
    <xf numFmtId="0" fontId="110" fillId="11" borderId="15" applyFont="0" applyBorder="0">
      <alignment horizontal="center" wrapText="1"/>
    </xf>
    <xf numFmtId="0" fontId="27" fillId="36" borderId="12" applyNumberFormat="0" applyFont="0" applyBorder="0">
      <alignment horizontal="center" vertical="center"/>
    </xf>
    <xf numFmtId="3" fontId="80" fillId="11" borderId="12" applyFont="0" applyFill="0" applyProtection="0">
      <alignment horizontal="right" vertical="center"/>
    </xf>
    <xf numFmtId="10" fontId="27" fillId="58" borderId="12" applyFont="0" applyProtection="0">
      <alignment horizontal="right" vertical="center"/>
    </xf>
    <xf numFmtId="9" fontId="27" fillId="58" borderId="12" applyFont="0" applyProtection="0">
      <alignment horizontal="right" vertical="center"/>
    </xf>
    <xf numFmtId="169" fontId="27" fillId="59" borderId="12" applyFont="0">
      <alignment vertical="center"/>
      <protection locked="0"/>
    </xf>
    <xf numFmtId="170" fontId="27" fillId="59" borderId="12" applyFont="0">
      <alignment horizontal="right" vertical="center"/>
      <protection locked="0"/>
    </xf>
    <xf numFmtId="171" fontId="27" fillId="62" borderId="12" applyFont="0">
      <alignment vertical="center"/>
      <protection locked="0"/>
    </xf>
    <xf numFmtId="10" fontId="27" fillId="59" borderId="12" applyFont="0">
      <alignment horizontal="right" vertical="center"/>
      <protection locked="0"/>
    </xf>
    <xf numFmtId="9" fontId="27" fillId="59" borderId="26" applyFont="0">
      <alignment horizontal="right" vertical="center"/>
      <protection locked="0"/>
    </xf>
    <xf numFmtId="172" fontId="27" fillId="59" borderId="12" applyFont="0">
      <alignment horizontal="right" vertical="center"/>
      <protection locked="0"/>
    </xf>
    <xf numFmtId="166" fontId="27" fillId="59" borderId="26" applyFont="0">
      <alignment horizontal="right" vertical="center"/>
      <protection locked="0"/>
    </xf>
    <xf numFmtId="0" fontId="27" fillId="59" borderId="12" applyFont="0">
      <alignment horizontal="center" vertical="center" wrapText="1"/>
      <protection locked="0"/>
    </xf>
    <xf numFmtId="49" fontId="27" fillId="59" borderId="12" applyFont="0">
      <alignment vertical="center"/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3" fontId="27" fillId="63" borderId="12" applyFont="0">
      <alignment horizontal="right" vertical="center"/>
      <protection locked="0"/>
    </xf>
    <xf numFmtId="170" fontId="27" fillId="63" borderId="12" applyFont="0">
      <alignment horizontal="right" vertical="center"/>
      <protection locked="0"/>
    </xf>
    <xf numFmtId="10" fontId="27" fillId="63" borderId="12" applyFont="0">
      <alignment horizontal="right" vertical="center"/>
      <protection locked="0"/>
    </xf>
    <xf numFmtId="9" fontId="27" fillId="63" borderId="12" applyFont="0">
      <alignment horizontal="right" vertical="center"/>
      <protection locked="0"/>
    </xf>
    <xf numFmtId="172" fontId="27" fillId="63" borderId="12" applyFont="0">
      <alignment horizontal="right" vertical="center"/>
      <protection locked="0"/>
    </xf>
    <xf numFmtId="166" fontId="27" fillId="63" borderId="26" applyFont="0">
      <alignment horizontal="right" vertical="center"/>
      <protection locked="0"/>
    </xf>
    <xf numFmtId="0" fontId="27" fillId="63" borderId="12" applyFont="0">
      <alignment horizontal="center" vertical="center" wrapText="1"/>
      <protection locked="0"/>
    </xf>
    <xf numFmtId="0" fontId="27" fillId="63" borderId="12" applyNumberFormat="0" applyFont="0">
      <alignment horizontal="center" vertical="center" wrapText="1"/>
      <protection locked="0"/>
    </xf>
    <xf numFmtId="3" fontId="27" fillId="64" borderId="12" applyFont="0">
      <alignment horizontal="right" vertical="center"/>
      <protection locked="0"/>
    </xf>
    <xf numFmtId="173" fontId="27" fillId="11" borderId="12" applyFont="0">
      <alignment horizontal="center" vertical="center"/>
    </xf>
    <xf numFmtId="174" fontId="27" fillId="11" borderId="12" applyFont="0">
      <alignment horizontal="right" vertical="center"/>
    </xf>
    <xf numFmtId="170" fontId="27" fillId="11" borderId="12" applyFont="0">
      <alignment horizontal="right" vertical="center"/>
    </xf>
    <xf numFmtId="10" fontId="27" fillId="11" borderId="12" applyFont="0">
      <alignment horizontal="right" vertical="center"/>
    </xf>
    <xf numFmtId="9" fontId="27" fillId="11" borderId="12" applyFont="0">
      <alignment horizontal="right" vertical="center"/>
    </xf>
    <xf numFmtId="169" fontId="27" fillId="65" borderId="12" applyFont="0">
      <alignment vertical="center"/>
    </xf>
    <xf numFmtId="1" fontId="27" fillId="65" borderId="12" applyFont="0">
      <alignment horizontal="right" vertical="center"/>
    </xf>
    <xf numFmtId="171" fontId="27" fillId="65" borderId="12" applyFont="0">
      <alignment vertical="center"/>
    </xf>
    <xf numFmtId="9" fontId="27" fillId="65" borderId="12" applyFont="0">
      <alignment horizontal="right" vertical="center"/>
    </xf>
    <xf numFmtId="172" fontId="27" fillId="65" borderId="12" applyFont="0">
      <alignment horizontal="right" vertical="center"/>
    </xf>
    <xf numFmtId="10" fontId="27" fillId="65" borderId="12" applyFont="0">
      <alignment horizontal="right" vertical="center"/>
    </xf>
    <xf numFmtId="0" fontId="27" fillId="65" borderId="12" applyFont="0">
      <alignment horizontal="center" vertical="center" wrapText="1"/>
    </xf>
    <xf numFmtId="49" fontId="27" fillId="65" borderId="12" applyFont="0">
      <alignment vertical="center"/>
    </xf>
    <xf numFmtId="171" fontId="27" fillId="66" borderId="12" applyFont="0">
      <alignment vertical="center"/>
    </xf>
    <xf numFmtId="9" fontId="27" fillId="66" borderId="12" applyFont="0">
      <alignment horizontal="right" vertical="center"/>
    </xf>
    <xf numFmtId="169" fontId="27" fillId="67" borderId="12">
      <alignment vertical="center"/>
    </xf>
    <xf numFmtId="171" fontId="27" fillId="68" borderId="12" applyFont="0">
      <alignment horizontal="right" vertical="center"/>
    </xf>
    <xf numFmtId="1" fontId="27" fillId="68" borderId="12" applyFont="0">
      <alignment horizontal="right" vertical="center"/>
    </xf>
    <xf numFmtId="171" fontId="27" fillId="68" borderId="12" applyFont="0">
      <alignment vertical="center"/>
    </xf>
    <xf numFmtId="170" fontId="27" fillId="68" borderId="12" applyFont="0">
      <alignment vertical="center"/>
    </xf>
    <xf numFmtId="10" fontId="27" fillId="68" borderId="12" applyFont="0">
      <alignment horizontal="right" vertical="center"/>
    </xf>
    <xf numFmtId="9" fontId="27" fillId="68" borderId="12" applyFont="0">
      <alignment horizontal="right" vertical="center"/>
    </xf>
    <xf numFmtId="172" fontId="27" fillId="68" borderId="12" applyFont="0">
      <alignment horizontal="right" vertical="center"/>
    </xf>
    <xf numFmtId="10" fontId="27" fillId="68" borderId="18" applyFont="0">
      <alignment horizontal="right" vertical="center"/>
    </xf>
    <xf numFmtId="0" fontId="27" fillId="68" borderId="12" applyFont="0">
      <alignment horizontal="center" vertical="center" wrapText="1"/>
    </xf>
    <xf numFmtId="49" fontId="27" fillId="68" borderId="12" applyFont="0">
      <alignment vertical="center"/>
    </xf>
    <xf numFmtId="0" fontId="62" fillId="56" borderId="42" applyNumberFormat="0" applyAlignment="0" applyProtection="0"/>
    <xf numFmtId="0" fontId="68" fillId="0" borderId="0" applyNumberFormat="0" applyFill="0" applyBorder="0" applyAlignment="0" applyProtection="0"/>
    <xf numFmtId="0" fontId="71" fillId="43" borderId="42" applyNumberFormat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54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5" borderId="0" applyNumberFormat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29" fillId="0" borderId="0"/>
    <xf numFmtId="0" fontId="106" fillId="0" borderId="0"/>
    <xf numFmtId="0" fontId="106" fillId="0" borderId="0"/>
    <xf numFmtId="0" fontId="29" fillId="0" borderId="0"/>
    <xf numFmtId="0" fontId="105" fillId="0" borderId="0"/>
    <xf numFmtId="0" fontId="29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116" fillId="12" borderId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1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56" fillId="0" borderId="0"/>
    <xf numFmtId="0" fontId="92" fillId="0" borderId="0" applyNumberFormat="0" applyFill="0" applyBorder="0" applyAlignment="0" applyProtection="0"/>
    <xf numFmtId="0" fontId="93" fillId="0" borderId="31" applyNumberFormat="0" applyFill="0" applyAlignment="0" applyProtection="0"/>
    <xf numFmtId="0" fontId="94" fillId="0" borderId="32" applyNumberFormat="0" applyFill="0" applyAlignment="0" applyProtection="0"/>
    <xf numFmtId="0" fontId="95" fillId="0" borderId="33" applyNumberFormat="0" applyFill="0" applyAlignment="0" applyProtection="0"/>
    <xf numFmtId="0" fontId="95" fillId="0" borderId="0" applyNumberFormat="0" applyFill="0" applyBorder="0" applyAlignment="0" applyProtection="0"/>
    <xf numFmtId="0" fontId="96" fillId="12" borderId="0" applyNumberFormat="0" applyBorder="0" applyAlignment="0" applyProtection="0"/>
    <xf numFmtId="0" fontId="97" fillId="13" borderId="0" applyNumberFormat="0" applyBorder="0" applyAlignment="0" applyProtection="0"/>
    <xf numFmtId="0" fontId="98" fillId="14" borderId="34" applyNumberFormat="0" applyAlignment="0" applyProtection="0"/>
    <xf numFmtId="0" fontId="99" fillId="15" borderId="34" applyNumberFormat="0" applyAlignment="0" applyProtection="0"/>
    <xf numFmtId="0" fontId="100" fillId="0" borderId="35" applyNumberFormat="0" applyFill="0" applyAlignment="0" applyProtection="0"/>
    <xf numFmtId="0" fontId="101" fillId="16" borderId="36" applyNumberFormat="0" applyAlignment="0" applyProtection="0"/>
    <xf numFmtId="0" fontId="29" fillId="17" borderId="37" applyNumberFormat="0" applyFont="0" applyAlignment="0" applyProtection="0"/>
    <xf numFmtId="0" fontId="102" fillId="0" borderId="0" applyNumberFormat="0" applyFill="0" applyBorder="0" applyAlignment="0" applyProtection="0"/>
    <xf numFmtId="0" fontId="103" fillId="18" borderId="0" applyNumberFormat="0" applyBorder="0" applyAlignment="0" applyProtection="0"/>
    <xf numFmtId="0" fontId="103" fillId="19" borderId="0" applyNumberFormat="0" applyBorder="0" applyAlignment="0" applyProtection="0"/>
    <xf numFmtId="0" fontId="104" fillId="20" borderId="0" applyNumberFormat="0" applyBorder="0" applyAlignment="0" applyProtection="0"/>
    <xf numFmtId="0" fontId="103" fillId="21" borderId="0" applyNumberFormat="0" applyBorder="0" applyAlignment="0" applyProtection="0"/>
    <xf numFmtId="0" fontId="103" fillId="22" borderId="0" applyNumberFormat="0" applyBorder="0" applyAlignment="0" applyProtection="0"/>
    <xf numFmtId="0" fontId="104" fillId="23" borderId="0" applyNumberFormat="0" applyBorder="0" applyAlignment="0" applyProtection="0"/>
    <xf numFmtId="0" fontId="103" fillId="24" borderId="0" applyNumberFormat="0" applyBorder="0" applyAlignment="0" applyProtection="0"/>
    <xf numFmtId="0" fontId="103" fillId="25" borderId="0" applyNumberFormat="0" applyBorder="0" applyAlignment="0" applyProtection="0"/>
    <xf numFmtId="0" fontId="104" fillId="26" borderId="0" applyNumberFormat="0" applyBorder="0" applyAlignment="0" applyProtection="0"/>
    <xf numFmtId="0" fontId="103" fillId="27" borderId="0" applyNumberFormat="0" applyBorder="0" applyAlignment="0" applyProtection="0"/>
    <xf numFmtId="0" fontId="103" fillId="28" borderId="0" applyNumberFormat="0" applyBorder="0" applyAlignment="0" applyProtection="0"/>
    <xf numFmtId="0" fontId="104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104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104" fillId="35" borderId="0" applyNumberFormat="0" applyBorder="0" applyAlignment="0" applyProtection="0"/>
    <xf numFmtId="0" fontId="106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0" fontId="2" fillId="0" borderId="0"/>
  </cellStyleXfs>
  <cellXfs count="622">
    <xf numFmtId="0" fontId="0" fillId="0" borderId="0" xfId="0"/>
    <xf numFmtId="0" fontId="17" fillId="0" borderId="6" xfId="0" applyFont="1" applyBorder="1"/>
    <xf numFmtId="3" fontId="17" fillId="0" borderId="6" xfId="0" applyNumberFormat="1" applyFont="1" applyBorder="1"/>
    <xf numFmtId="0" fontId="20" fillId="0" borderId="0" xfId="1"/>
    <xf numFmtId="0" fontId="20" fillId="0" borderId="0" xfId="1"/>
    <xf numFmtId="0" fontId="21" fillId="4" borderId="6" xfId="1" applyFont="1" applyFill="1" applyBorder="1"/>
    <xf numFmtId="0" fontId="21" fillId="0" borderId="6" xfId="1" applyFont="1" applyBorder="1"/>
    <xf numFmtId="0" fontId="21" fillId="5" borderId="6" xfId="1" applyFont="1" applyFill="1" applyBorder="1" applyAlignment="1">
      <alignment horizontal="center"/>
    </xf>
    <xf numFmtId="0" fontId="22" fillId="0" borderId="6" xfId="1" applyFont="1" applyBorder="1"/>
    <xf numFmtId="3" fontId="21" fillId="0" borderId="6" xfId="1" applyNumberFormat="1" applyFont="1" applyBorder="1"/>
    <xf numFmtId="0" fontId="19" fillId="0" borderId="0" xfId="1" applyFont="1"/>
    <xf numFmtId="9" fontId="21" fillId="0" borderId="6" xfId="1" applyNumberFormat="1" applyFont="1" applyBorder="1" applyAlignment="1">
      <alignment horizontal="right"/>
    </xf>
    <xf numFmtId="0" fontId="20" fillId="0" borderId="0" xfId="1" applyFill="1"/>
    <xf numFmtId="0" fontId="21" fillId="7" borderId="6" xfId="1" applyFont="1" applyFill="1" applyBorder="1" applyAlignment="1">
      <alignment horizontal="center"/>
    </xf>
    <xf numFmtId="0" fontId="23" fillId="8" borderId="4" xfId="1" applyFont="1" applyFill="1" applyBorder="1" applyAlignment="1">
      <alignment horizontal="center" vertical="center"/>
    </xf>
    <xf numFmtId="0" fontId="23" fillId="8" borderId="2" xfId="1" applyFont="1" applyFill="1" applyBorder="1" applyAlignment="1">
      <alignment horizontal="center" vertical="center"/>
    </xf>
    <xf numFmtId="0" fontId="22" fillId="8" borderId="0" xfId="1" applyFont="1" applyFill="1" applyAlignment="1">
      <alignment horizontal="center" vertical="center"/>
    </xf>
    <xf numFmtId="0" fontId="21" fillId="3" borderId="6" xfId="1" applyFont="1" applyFill="1" applyBorder="1" applyAlignment="1">
      <alignment horizontal="center"/>
    </xf>
    <xf numFmtId="0" fontId="23" fillId="2" borderId="4" xfId="1" applyFont="1" applyFill="1" applyBorder="1" applyAlignment="1">
      <alignment horizontal="center" vertical="center"/>
    </xf>
    <xf numFmtId="0" fontId="23" fillId="2" borderId="2" xfId="1" applyFont="1" applyFill="1" applyBorder="1" applyAlignment="1">
      <alignment horizontal="center" vertical="center"/>
    </xf>
    <xf numFmtId="0" fontId="22" fillId="2" borderId="0" xfId="1" applyFont="1" applyFill="1" applyAlignment="1">
      <alignment horizontal="center" vertical="center"/>
    </xf>
    <xf numFmtId="0" fontId="0" fillId="0" borderId="0" xfId="0"/>
    <xf numFmtId="0" fontId="19" fillId="0" borderId="0" xfId="1" applyFont="1"/>
    <xf numFmtId="0" fontId="20" fillId="0" borderId="0" xfId="1"/>
    <xf numFmtId="0" fontId="22" fillId="0" borderId="6" xfId="1" applyFont="1" applyBorder="1"/>
    <xf numFmtId="0" fontId="21" fillId="2" borderId="5" xfId="1" applyFont="1" applyFill="1" applyBorder="1" applyAlignment="1">
      <alignment horizontal="center" vertical="center" wrapText="1"/>
    </xf>
    <xf numFmtId="0" fontId="20" fillId="0" borderId="0" xfId="1"/>
    <xf numFmtId="0" fontId="22" fillId="0" borderId="6" xfId="1" applyFont="1" applyBorder="1"/>
    <xf numFmtId="0" fontId="21" fillId="2" borderId="5" xfId="1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/>
    </xf>
    <xf numFmtId="0" fontId="17" fillId="0" borderId="6" xfId="0" applyFont="1" applyBorder="1" applyAlignment="1">
      <alignment horizontal="left"/>
    </xf>
    <xf numFmtId="0" fontId="16" fillId="2" borderId="4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21" fillId="0" borderId="6" xfId="1" applyFont="1" applyBorder="1" applyAlignment="1">
      <alignment horizontal="left"/>
    </xf>
    <xf numFmtId="0" fontId="21" fillId="3" borderId="5" xfId="1" applyFont="1" applyFill="1" applyBorder="1" applyAlignment="1">
      <alignment horizontal="center"/>
    </xf>
    <xf numFmtId="0" fontId="15" fillId="0" borderId="0" xfId="2"/>
    <xf numFmtId="0" fontId="24" fillId="0" borderId="0" xfId="2" applyFont="1"/>
    <xf numFmtId="0" fontId="20" fillId="0" borderId="0" xfId="1"/>
    <xf numFmtId="0" fontId="26" fillId="3" borderId="5" xfId="0" applyFont="1" applyFill="1" applyBorder="1" applyAlignment="1">
      <alignment horizontal="center"/>
    </xf>
    <xf numFmtId="0" fontId="0" fillId="0" borderId="12" xfId="0" applyBorder="1"/>
    <xf numFmtId="3" fontId="26" fillId="0" borderId="12" xfId="0" applyNumberFormat="1" applyFont="1" applyBorder="1"/>
    <xf numFmtId="0" fontId="13" fillId="0" borderId="0" xfId="4"/>
    <xf numFmtId="0" fontId="24" fillId="0" borderId="0" xfId="4" applyFont="1" applyAlignment="1">
      <alignment horizontal="center"/>
    </xf>
    <xf numFmtId="0" fontId="30" fillId="0" borderId="0" xfId="5"/>
    <xf numFmtId="0" fontId="20" fillId="0" borderId="0" xfId="6"/>
    <xf numFmtId="0" fontId="32" fillId="0" borderId="0" xfId="7" applyFont="1" applyBorder="1" applyAlignment="1">
      <alignment vertical="top"/>
    </xf>
    <xf numFmtId="0" fontId="32" fillId="0" borderId="0" xfId="7" applyFont="1"/>
    <xf numFmtId="0" fontId="34" fillId="0" borderId="0" xfId="7" applyFont="1" applyBorder="1" applyAlignment="1">
      <alignment horizontal="left"/>
    </xf>
    <xf numFmtId="0" fontId="34" fillId="0" borderId="0" xfId="7" applyFont="1"/>
    <xf numFmtId="0" fontId="33" fillId="7" borderId="12" xfId="7" applyFont="1" applyFill="1" applyBorder="1" applyAlignment="1">
      <alignment horizontal="left"/>
    </xf>
    <xf numFmtId="0" fontId="33" fillId="0" borderId="12" xfId="7" applyFont="1" applyFill="1" applyBorder="1" applyAlignment="1">
      <alignment horizontal="left"/>
    </xf>
    <xf numFmtId="0" fontId="33" fillId="0" borderId="0" xfId="7" applyFont="1" applyFill="1" applyBorder="1" applyAlignment="1">
      <alignment horizontal="center"/>
    </xf>
    <xf numFmtId="0" fontId="33" fillId="7" borderId="17" xfId="7" applyFont="1" applyFill="1" applyBorder="1" applyAlignment="1">
      <alignment horizontal="left"/>
    </xf>
    <xf numFmtId="0" fontId="33" fillId="7" borderId="15" xfId="7" applyFont="1" applyFill="1" applyBorder="1" applyAlignment="1">
      <alignment horizontal="left"/>
    </xf>
    <xf numFmtId="0" fontId="28" fillId="0" borderId="15" xfId="7" applyFont="1" applyBorder="1" applyAlignment="1">
      <alignment horizontal="left"/>
    </xf>
    <xf numFmtId="0" fontId="28" fillId="0" borderId="16" xfId="7" applyFont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0" fontId="32" fillId="0" borderId="0" xfId="7" applyFont="1" applyBorder="1" applyAlignment="1">
      <alignment horizontal="left"/>
    </xf>
    <xf numFmtId="0" fontId="20" fillId="0" borderId="0" xfId="1"/>
    <xf numFmtId="0" fontId="21" fillId="2" borderId="5" xfId="1" applyFont="1" applyFill="1" applyBorder="1" applyAlignment="1">
      <alignment horizontal="center" vertical="center" wrapText="1"/>
    </xf>
    <xf numFmtId="0" fontId="20" fillId="0" borderId="0" xfId="1"/>
    <xf numFmtId="0" fontId="22" fillId="0" borderId="6" xfId="1" applyFont="1" applyBorder="1"/>
    <xf numFmtId="0" fontId="21" fillId="2" borderId="5" xfId="1" applyFont="1" applyFill="1" applyBorder="1" applyAlignment="1">
      <alignment horizontal="center" vertical="center" wrapText="1"/>
    </xf>
    <xf numFmtId="0" fontId="28" fillId="0" borderId="15" xfId="7" applyFont="1" applyBorder="1" applyAlignment="1"/>
    <xf numFmtId="0" fontId="28" fillId="0" borderId="16" xfId="7" applyFont="1" applyBorder="1" applyAlignment="1"/>
    <xf numFmtId="0" fontId="28" fillId="0" borderId="18" xfId="7" applyFont="1" applyBorder="1" applyAlignment="1"/>
    <xf numFmtId="0" fontId="28" fillId="0" borderId="18" xfId="7" applyFont="1" applyBorder="1" applyAlignment="1">
      <alignment horizontal="left"/>
    </xf>
    <xf numFmtId="3" fontId="35" fillId="0" borderId="12" xfId="1" applyNumberFormat="1" applyFont="1" applyBorder="1" applyAlignment="1" applyProtection="1">
      <alignment horizontal="right" vertical="center" wrapText="1"/>
    </xf>
    <xf numFmtId="3" fontId="35" fillId="0" borderId="12" xfId="1" applyNumberFormat="1" applyFont="1" applyBorder="1" applyAlignment="1" applyProtection="1">
      <alignment horizontal="right" vertical="center" wrapText="1"/>
      <protection locked="0"/>
    </xf>
    <xf numFmtId="3" fontId="35" fillId="9" borderId="12" xfId="1" applyNumberFormat="1" applyFont="1" applyFill="1" applyBorder="1" applyAlignment="1" applyProtection="1">
      <alignment horizontal="right" vertical="center" wrapText="1"/>
    </xf>
    <xf numFmtId="3" fontId="35" fillId="0" borderId="12" xfId="1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7" applyFont="1" applyBorder="1" applyAlignment="1">
      <alignment horizontal="center"/>
    </xf>
    <xf numFmtId="0" fontId="32" fillId="0" borderId="0" xfId="7" applyFont="1" applyBorder="1" applyAlignment="1">
      <alignment horizontal="center"/>
    </xf>
    <xf numFmtId="0" fontId="19" fillId="0" borderId="0" xfId="1" applyFont="1"/>
    <xf numFmtId="0" fontId="28" fillId="0" borderId="12" xfId="7" applyFont="1" applyBorder="1" applyAlignment="1">
      <alignment horizontal="left"/>
    </xf>
    <xf numFmtId="0" fontId="20" fillId="0" borderId="0" xfId="1"/>
    <xf numFmtId="0" fontId="31" fillId="0" borderId="0" xfId="1" applyFont="1"/>
    <xf numFmtId="0" fontId="31" fillId="0" borderId="20" xfId="1" applyFont="1" applyBorder="1"/>
    <xf numFmtId="0" fontId="28" fillId="0" borderId="15" xfId="7" applyFont="1" applyBorder="1" applyAlignment="1">
      <alignment horizontal="left"/>
    </xf>
    <xf numFmtId="0" fontId="19" fillId="0" borderId="0" xfId="1" applyFont="1"/>
    <xf numFmtId="0" fontId="28" fillId="0" borderId="12" xfId="7" applyFont="1" applyBorder="1" applyAlignment="1">
      <alignment horizontal="left"/>
    </xf>
    <xf numFmtId="0" fontId="33" fillId="0" borderId="12" xfId="7" applyFont="1" applyBorder="1" applyAlignment="1">
      <alignment horizontal="center"/>
    </xf>
    <xf numFmtId="0" fontId="34" fillId="0" borderId="0" xfId="7" applyFont="1" applyBorder="1" applyAlignment="1">
      <alignment horizontal="center"/>
    </xf>
    <xf numFmtId="0" fontId="32" fillId="0" borderId="0" xfId="7" applyFont="1" applyBorder="1" applyAlignment="1">
      <alignment horizontal="center"/>
    </xf>
    <xf numFmtId="0" fontId="20" fillId="0" borderId="0" xfId="1"/>
    <xf numFmtId="0" fontId="0" fillId="0" borderId="0" xfId="0"/>
    <xf numFmtId="0" fontId="20" fillId="0" borderId="20" xfId="1" applyBorder="1"/>
    <xf numFmtId="0" fontId="28" fillId="0" borderId="16" xfId="7" applyFont="1" applyFill="1" applyBorder="1" applyAlignment="1">
      <alignment horizontal="left"/>
    </xf>
    <xf numFmtId="0" fontId="15" fillId="0" borderId="0" xfId="2" applyFill="1"/>
    <xf numFmtId="0" fontId="34" fillId="0" borderId="0" xfId="8" applyFont="1"/>
    <xf numFmtId="0" fontId="28" fillId="0" borderId="0" xfId="8" applyFont="1" applyBorder="1" applyAlignment="1">
      <alignment vertical="top"/>
    </xf>
    <xf numFmtId="0" fontId="34" fillId="0" borderId="0" xfId="8" applyFont="1" applyBorder="1" applyAlignment="1">
      <alignment vertical="top"/>
    </xf>
    <xf numFmtId="0" fontId="36" fillId="7" borderId="12" xfId="7" applyFont="1" applyFill="1" applyBorder="1" applyAlignment="1">
      <alignment horizontal="center"/>
    </xf>
    <xf numFmtId="0" fontId="36" fillId="0" borderId="0" xfId="7" applyFont="1" applyFill="1" applyBorder="1" applyAlignment="1">
      <alignment horizontal="center"/>
    </xf>
    <xf numFmtId="0" fontId="37" fillId="0" borderId="21" xfId="7" applyFont="1" applyBorder="1" applyAlignment="1">
      <alignment horizontal="center"/>
    </xf>
    <xf numFmtId="0" fontId="37" fillId="0" borderId="0" xfId="7" applyFont="1" applyBorder="1" applyAlignment="1">
      <alignment horizontal="center"/>
    </xf>
    <xf numFmtId="0" fontId="22" fillId="0" borderId="13" xfId="1" applyFont="1" applyBorder="1" applyAlignment="1"/>
    <xf numFmtId="0" fontId="22" fillId="0" borderId="14" xfId="1" applyFont="1" applyBorder="1" applyAlignment="1"/>
    <xf numFmtId="0" fontId="17" fillId="3" borderId="13" xfId="1" applyFont="1" applyFill="1" applyBorder="1" applyAlignment="1">
      <alignment horizontal="center"/>
    </xf>
    <xf numFmtId="0" fontId="17" fillId="3" borderId="12" xfId="1" applyFont="1" applyFill="1" applyBorder="1" applyAlignment="1">
      <alignment horizontal="center"/>
    </xf>
    <xf numFmtId="0" fontId="36" fillId="7" borderId="12" xfId="7" applyFont="1" applyFill="1" applyBorder="1" applyAlignment="1">
      <alignment horizontal="center"/>
    </xf>
    <xf numFmtId="0" fontId="37" fillId="0" borderId="21" xfId="7" applyFont="1" applyBorder="1" applyAlignment="1">
      <alignment horizontal="center"/>
    </xf>
    <xf numFmtId="0" fontId="37" fillId="0" borderId="0" xfId="7" applyFont="1" applyBorder="1" applyAlignment="1">
      <alignment horizontal="center"/>
    </xf>
    <xf numFmtId="0" fontId="28" fillId="0" borderId="0" xfId="8" applyFont="1" applyBorder="1" applyAlignment="1">
      <alignment horizontal="right" vertical="top"/>
    </xf>
    <xf numFmtId="0" fontId="22" fillId="0" borderId="14" xfId="1" applyFont="1" applyBorder="1" applyAlignment="1">
      <alignment horizontal="left"/>
    </xf>
    <xf numFmtId="0" fontId="33" fillId="0" borderId="0" xfId="8" applyFont="1" applyBorder="1" applyAlignment="1">
      <alignment vertical="top"/>
    </xf>
    <xf numFmtId="0" fontId="34" fillId="0" borderId="0" xfId="8" applyFont="1" applyFill="1" applyBorder="1" applyAlignment="1">
      <alignment horizontal="center"/>
    </xf>
    <xf numFmtId="0" fontId="34" fillId="0" borderId="0" xfId="8" applyFont="1" applyFill="1" applyBorder="1"/>
    <xf numFmtId="0" fontId="34" fillId="0" borderId="0" xfId="8" applyFont="1" applyBorder="1" applyAlignment="1">
      <alignment horizontal="center"/>
    </xf>
    <xf numFmtId="0" fontId="34" fillId="7" borderId="12" xfId="8" applyFont="1" applyFill="1" applyBorder="1" applyAlignment="1">
      <alignment horizontal="center"/>
    </xf>
    <xf numFmtId="0" fontId="34" fillId="0" borderId="23" xfId="8" applyFont="1" applyBorder="1" applyAlignment="1">
      <alignment horizontal="center" vertical="top"/>
    </xf>
    <xf numFmtId="0" fontId="34" fillId="0" borderId="24" xfId="8" applyFont="1" applyBorder="1" applyAlignment="1">
      <alignment horizontal="center" vertical="top"/>
    </xf>
    <xf numFmtId="0" fontId="34" fillId="0" borderId="22" xfId="8" applyFont="1" applyBorder="1" applyAlignment="1">
      <alignment horizontal="center"/>
    </xf>
    <xf numFmtId="0" fontId="32" fillId="0" borderId="0" xfId="8" applyFont="1" applyBorder="1" applyAlignment="1">
      <alignment vertical="top"/>
    </xf>
    <xf numFmtId="0" fontId="32" fillId="0" borderId="0" xfId="8" applyFont="1"/>
    <xf numFmtId="0" fontId="39" fillId="0" borderId="0" xfId="5" applyFont="1"/>
    <xf numFmtId="0" fontId="40" fillId="3" borderId="6" xfId="0" applyFont="1" applyFill="1" applyBorder="1" applyAlignment="1">
      <alignment horizontal="center"/>
    </xf>
    <xf numFmtId="0" fontId="40" fillId="2" borderId="5" xfId="0" applyFont="1" applyFill="1" applyBorder="1" applyAlignment="1">
      <alignment horizontal="center" vertical="center" wrapText="1"/>
    </xf>
    <xf numFmtId="0" fontId="17" fillId="0" borderId="6" xfId="1" applyFont="1" applyBorder="1"/>
    <xf numFmtId="0" fontId="17" fillId="3" borderId="6" xfId="1" applyFont="1" applyFill="1" applyBorder="1" applyAlignment="1">
      <alignment horizontal="center"/>
    </xf>
    <xf numFmtId="0" fontId="32" fillId="0" borderId="0" xfId="7" applyFont="1" applyBorder="1" applyAlignment="1"/>
    <xf numFmtId="0" fontId="34" fillId="0" borderId="0" xfId="7" applyFont="1" applyBorder="1" applyAlignment="1"/>
    <xf numFmtId="0" fontId="19" fillId="0" borderId="0" xfId="1" applyFont="1" applyAlignment="1"/>
    <xf numFmtId="0" fontId="20" fillId="0" borderId="0" xfId="1" applyAlignment="1"/>
    <xf numFmtId="0" fontId="20" fillId="0" borderId="0" xfId="1" applyAlignment="1">
      <alignment wrapText="1"/>
    </xf>
    <xf numFmtId="3" fontId="21" fillId="0" borderId="6" xfId="1" applyNumberFormat="1" applyFont="1" applyBorder="1" applyAlignment="1"/>
    <xf numFmtId="0" fontId="21" fillId="0" borderId="6" xfId="1" applyFont="1" applyBorder="1" applyAlignment="1"/>
    <xf numFmtId="0" fontId="21" fillId="4" borderId="6" xfId="1" applyFont="1" applyFill="1" applyBorder="1" applyAlignment="1"/>
    <xf numFmtId="0" fontId="19" fillId="0" borderId="0" xfId="1" applyFont="1"/>
    <xf numFmtId="0" fontId="20" fillId="0" borderId="0" xfId="1"/>
    <xf numFmtId="0" fontId="28" fillId="0" borderId="15" xfId="7" applyFont="1" applyBorder="1" applyAlignment="1">
      <alignment horizontal="left"/>
    </xf>
    <xf numFmtId="0" fontId="19" fillId="0" borderId="0" xfId="0" applyFont="1"/>
    <xf numFmtId="0" fontId="0" fillId="0" borderId="0" xfId="0"/>
    <xf numFmtId="49" fontId="17" fillId="0" borderId="0" xfId="1" applyNumberFormat="1" applyFont="1" applyAlignment="1">
      <alignment horizontal="right"/>
    </xf>
    <xf numFmtId="0" fontId="19" fillId="0" borderId="0" xfId="0" applyFont="1" applyAlignment="1"/>
    <xf numFmtId="0" fontId="0" fillId="0" borderId="0" xfId="0" applyAlignment="1"/>
    <xf numFmtId="0" fontId="34" fillId="0" borderId="0" xfId="7" applyFont="1" applyBorder="1" applyAlignment="1">
      <alignment horizontal="center"/>
    </xf>
    <xf numFmtId="0" fontId="32" fillId="0" borderId="0" xfId="7" applyFont="1" applyBorder="1" applyAlignment="1">
      <alignment horizontal="center"/>
    </xf>
    <xf numFmtId="0" fontId="19" fillId="0" borderId="0" xfId="1" applyFont="1"/>
    <xf numFmtId="0" fontId="20" fillId="0" borderId="0" xfId="1"/>
    <xf numFmtId="0" fontId="33" fillId="0" borderId="12" xfId="7" applyFont="1" applyBorder="1" applyAlignment="1">
      <alignment horizontal="center"/>
    </xf>
    <xf numFmtId="0" fontId="28" fillId="0" borderId="12" xfId="7" applyFont="1" applyBorder="1" applyAlignment="1">
      <alignment horizontal="left"/>
    </xf>
    <xf numFmtId="49" fontId="43" fillId="0" borderId="0" xfId="1" applyNumberFormat="1" applyFont="1" applyAlignment="1">
      <alignment horizontal="right"/>
    </xf>
    <xf numFmtId="49" fontId="43" fillId="0" borderId="20" xfId="1" applyNumberFormat="1" applyFont="1" applyBorder="1" applyAlignment="1">
      <alignment horizontal="right"/>
    </xf>
    <xf numFmtId="0" fontId="20" fillId="0" borderId="0" xfId="1"/>
    <xf numFmtId="3" fontId="35" fillId="0" borderId="12" xfId="1" applyNumberFormat="1" applyFont="1" applyFill="1" applyBorder="1" applyAlignment="1" applyProtection="1">
      <alignment vertical="top" wrapText="1"/>
      <protection locked="0"/>
    </xf>
    <xf numFmtId="3" fontId="20" fillId="0" borderId="0" xfId="6" applyNumberFormat="1"/>
    <xf numFmtId="3" fontId="32" fillId="0" borderId="0" xfId="7" applyNumberFormat="1" applyFont="1"/>
    <xf numFmtId="3" fontId="32" fillId="0" borderId="0" xfId="7" applyNumberFormat="1" applyFont="1" applyBorder="1" applyAlignment="1">
      <alignment vertical="top"/>
    </xf>
    <xf numFmtId="3" fontId="28" fillId="0" borderId="12" xfId="7" applyNumberFormat="1" applyFont="1" applyBorder="1" applyAlignment="1">
      <alignment horizontal="left"/>
    </xf>
    <xf numFmtId="3" fontId="33" fillId="0" borderId="12" xfId="7" applyNumberFormat="1" applyFont="1" applyFill="1" applyBorder="1" applyAlignment="1">
      <alignment horizontal="left"/>
    </xf>
    <xf numFmtId="3" fontId="17" fillId="0" borderId="0" xfId="1" applyNumberFormat="1" applyFont="1" applyAlignment="1">
      <alignment horizontal="right"/>
    </xf>
    <xf numFmtId="3" fontId="36" fillId="0" borderId="0" xfId="7" applyNumberFormat="1" applyFont="1" applyFill="1" applyBorder="1" applyAlignment="1">
      <alignment horizontal="center"/>
    </xf>
    <xf numFmtId="3" fontId="37" fillId="0" borderId="0" xfId="7" applyNumberFormat="1" applyFont="1" applyBorder="1" applyAlignment="1">
      <alignment horizontal="center"/>
    </xf>
    <xf numFmtId="3" fontId="34" fillId="0" borderId="0" xfId="7" applyNumberFormat="1" applyFont="1"/>
    <xf numFmtId="3" fontId="20" fillId="0" borderId="0" xfId="1" applyNumberFormat="1"/>
    <xf numFmtId="3" fontId="46" fillId="0" borderId="6" xfId="1" applyNumberFormat="1" applyFont="1" applyBorder="1" applyAlignment="1">
      <alignment horizontal="right"/>
    </xf>
    <xf numFmtId="3" fontId="46" fillId="0" borderId="6" xfId="1" applyNumberFormat="1" applyFont="1" applyBorder="1"/>
    <xf numFmtId="0" fontId="22" fillId="0" borderId="13" xfId="1" applyFont="1" applyBorder="1"/>
    <xf numFmtId="0" fontId="21" fillId="0" borderId="13" xfId="1" applyFont="1" applyBorder="1"/>
    <xf numFmtId="0" fontId="21" fillId="5" borderId="5" xfId="1" applyFont="1" applyFill="1" applyBorder="1" applyAlignment="1">
      <alignment horizontal="center"/>
    </xf>
    <xf numFmtId="0" fontId="21" fillId="4" borderId="19" xfId="1" applyFont="1" applyFill="1" applyBorder="1"/>
    <xf numFmtId="3" fontId="34" fillId="11" borderId="12" xfId="11" quotePrefix="1" applyNumberFormat="1" applyFont="1" applyFill="1" applyBorder="1" applyAlignment="1" applyProtection="1">
      <alignment horizontal="right" vertical="center" wrapText="1"/>
    </xf>
    <xf numFmtId="3" fontId="34" fillId="11" borderId="12" xfId="11" quotePrefix="1" applyNumberFormat="1" applyFont="1" applyFill="1" applyBorder="1" applyAlignment="1" applyProtection="1">
      <alignment horizontal="right" vertical="center" wrapText="1"/>
      <protection locked="0"/>
    </xf>
    <xf numFmtId="3" fontId="46" fillId="4" borderId="12" xfId="1" applyNumberFormat="1" applyFont="1" applyFill="1" applyBorder="1"/>
    <xf numFmtId="3" fontId="46" fillId="0" borderId="12" xfId="1" applyNumberFormat="1" applyFont="1" applyBorder="1"/>
    <xf numFmtId="3" fontId="46" fillId="0" borderId="12" xfId="1" applyNumberFormat="1" applyFont="1" applyBorder="1" applyAlignment="1">
      <alignment horizontal="right"/>
    </xf>
    <xf numFmtId="3" fontId="46" fillId="4" borderId="12" xfId="1" applyNumberFormat="1" applyFont="1" applyFill="1" applyBorder="1" applyAlignment="1">
      <alignment horizontal="right"/>
    </xf>
    <xf numFmtId="0" fontId="21" fillId="0" borderId="5" xfId="1" applyFont="1" applyBorder="1"/>
    <xf numFmtId="0" fontId="21" fillId="4" borderId="5" xfId="1" applyFont="1" applyFill="1" applyBorder="1"/>
    <xf numFmtId="0" fontId="21" fillId="5" borderId="19" xfId="1" applyFont="1" applyFill="1" applyBorder="1" applyAlignment="1">
      <alignment horizontal="center"/>
    </xf>
    <xf numFmtId="0" fontId="21" fillId="0" borderId="2" xfId="1" applyFont="1" applyBorder="1"/>
    <xf numFmtId="3" fontId="34" fillId="11" borderId="25" xfId="11" quotePrefix="1" applyNumberFormat="1" applyFont="1" applyFill="1" applyBorder="1" applyAlignment="1" applyProtection="1">
      <alignment horizontal="right" vertical="center" wrapText="1"/>
      <protection locked="0"/>
    </xf>
    <xf numFmtId="3" fontId="34" fillId="11" borderId="25" xfId="11" quotePrefix="1" applyNumberFormat="1" applyFont="1" applyFill="1" applyBorder="1" applyAlignment="1" applyProtection="1">
      <alignment horizontal="right" vertical="center" wrapText="1"/>
    </xf>
    <xf numFmtId="3" fontId="46" fillId="4" borderId="25" xfId="1" applyNumberFormat="1" applyFont="1" applyFill="1" applyBorder="1"/>
    <xf numFmtId="3" fontId="46" fillId="0" borderId="25" xfId="1" applyNumberFormat="1" applyFont="1" applyBorder="1"/>
    <xf numFmtId="0" fontId="20" fillId="0" borderId="0" xfId="1" applyBorder="1"/>
    <xf numFmtId="0" fontId="22" fillId="0" borderId="16" xfId="1" applyFont="1" applyBorder="1"/>
    <xf numFmtId="0" fontId="22" fillId="6" borderId="16" xfId="1" applyFont="1" applyFill="1" applyBorder="1"/>
    <xf numFmtId="0" fontId="21" fillId="0" borderId="19" xfId="1" applyFont="1" applyBorder="1"/>
    <xf numFmtId="0" fontId="21" fillId="3" borderId="19" xfId="1" applyFont="1" applyFill="1" applyBorder="1" applyAlignment="1">
      <alignment horizontal="center"/>
    </xf>
    <xf numFmtId="0" fontId="22" fillId="6" borderId="18" xfId="1" applyFont="1" applyFill="1" applyBorder="1"/>
    <xf numFmtId="0" fontId="21" fillId="0" borderId="1" xfId="1" applyFont="1" applyBorder="1"/>
    <xf numFmtId="3" fontId="34" fillId="11" borderId="26" xfId="11" quotePrefix="1" applyNumberFormat="1" applyFont="1" applyFill="1" applyBorder="1" applyAlignment="1" applyProtection="1">
      <alignment horizontal="right" vertical="center" wrapText="1"/>
      <protection locked="0"/>
    </xf>
    <xf numFmtId="3" fontId="34" fillId="11" borderId="26" xfId="11" quotePrefix="1" applyNumberFormat="1" applyFont="1" applyFill="1" applyBorder="1" applyAlignment="1" applyProtection="1">
      <alignment horizontal="right" vertical="center" wrapText="1"/>
    </xf>
    <xf numFmtId="3" fontId="46" fillId="4" borderId="26" xfId="1" applyNumberFormat="1" applyFont="1" applyFill="1" applyBorder="1"/>
    <xf numFmtId="3" fontId="46" fillId="0" borderId="26" xfId="1" applyNumberFormat="1" applyFont="1" applyBorder="1"/>
    <xf numFmtId="0" fontId="22" fillId="0" borderId="19" xfId="1" applyFont="1" applyBorder="1"/>
    <xf numFmtId="0" fontId="22" fillId="0" borderId="2" xfId="1" applyFont="1" applyBorder="1"/>
    <xf numFmtId="3" fontId="46" fillId="0" borderId="25" xfId="1" applyNumberFormat="1" applyFont="1" applyBorder="1" applyAlignment="1">
      <alignment horizontal="right"/>
    </xf>
    <xf numFmtId="3" fontId="46" fillId="4" borderId="25" xfId="1" applyNumberFormat="1" applyFont="1" applyFill="1" applyBorder="1" applyAlignment="1">
      <alignment horizontal="right"/>
    </xf>
    <xf numFmtId="3" fontId="34" fillId="9" borderId="12" xfId="11" quotePrefix="1" applyNumberFormat="1" applyFont="1" applyFill="1" applyBorder="1" applyAlignment="1" applyProtection="1">
      <alignment horizontal="right" vertical="center" wrapText="1"/>
    </xf>
    <xf numFmtId="3" fontId="34" fillId="9" borderId="12" xfId="11" applyNumberFormat="1" applyFont="1" applyFill="1" applyBorder="1" applyAlignment="1" applyProtection="1">
      <alignment horizontal="right" vertical="center" wrapText="1"/>
    </xf>
    <xf numFmtId="3" fontId="34" fillId="9" borderId="25" xfId="11" applyNumberFormat="1" applyFont="1" applyFill="1" applyBorder="1" applyAlignment="1" applyProtection="1">
      <alignment horizontal="left" vertical="center" wrapText="1"/>
    </xf>
    <xf numFmtId="3" fontId="34" fillId="9" borderId="12" xfId="11" applyNumberFormat="1" applyFont="1" applyFill="1" applyBorder="1" applyAlignment="1" applyProtection="1">
      <alignment horizontal="left" vertical="center" wrapText="1"/>
    </xf>
    <xf numFmtId="3" fontId="34" fillId="9" borderId="12" xfId="11" applyNumberFormat="1" applyFont="1" applyFill="1" applyBorder="1" applyAlignment="1" applyProtection="1">
      <alignment horizontal="right" vertical="center"/>
    </xf>
    <xf numFmtId="3" fontId="34" fillId="9" borderId="12" xfId="11" quotePrefix="1" applyNumberFormat="1" applyFont="1" applyFill="1" applyBorder="1" applyAlignment="1" applyProtection="1">
      <alignment horizontal="center" vertical="center" wrapText="1"/>
    </xf>
    <xf numFmtId="3" fontId="34" fillId="9" borderId="12" xfId="11" quotePrefix="1" applyNumberFormat="1" applyFont="1" applyFill="1" applyBorder="1" applyAlignment="1" applyProtection="1">
      <alignment vertical="center" wrapText="1"/>
    </xf>
    <xf numFmtId="3" fontId="34" fillId="9" borderId="26" xfId="11" applyNumberFormat="1" applyFont="1" applyFill="1" applyBorder="1" applyAlignment="1" applyProtection="1">
      <alignment horizontal="left" vertical="center" wrapText="1"/>
    </xf>
    <xf numFmtId="3" fontId="34" fillId="11" borderId="12" xfId="12" applyNumberFormat="1" applyFont="1" applyFill="1" applyBorder="1" applyAlignment="1">
      <alignment vertical="center"/>
    </xf>
    <xf numFmtId="3" fontId="34" fillId="0" borderId="12" xfId="12" applyNumberFormat="1" applyFont="1" applyFill="1" applyBorder="1" applyAlignment="1">
      <alignment vertical="center"/>
    </xf>
    <xf numFmtId="3" fontId="34" fillId="11" borderId="12" xfId="12" applyNumberFormat="1" applyFont="1" applyFill="1" applyBorder="1" applyAlignment="1" applyProtection="1">
      <alignment vertical="center"/>
      <protection locked="0"/>
    </xf>
    <xf numFmtId="3" fontId="46" fillId="4" borderId="6" xfId="1" applyNumberFormat="1" applyFont="1" applyFill="1" applyBorder="1" applyAlignment="1">
      <alignment horizontal="right"/>
    </xf>
    <xf numFmtId="3" fontId="34" fillId="0" borderId="27" xfId="3" applyNumberFormat="1" applyFont="1" applyFill="1" applyBorder="1" applyAlignment="1" applyProtection="1">
      <alignment horizontal="right" vertical="center"/>
    </xf>
    <xf numFmtId="3" fontId="46" fillId="0" borderId="6" xfId="0" applyNumberFormat="1" applyFont="1" applyBorder="1" applyAlignment="1">
      <alignment horizontal="right"/>
    </xf>
    <xf numFmtId="1" fontId="34" fillId="0" borderId="12" xfId="9" applyNumberFormat="1" applyFont="1" applyFill="1" applyBorder="1" applyAlignment="1" applyProtection="1">
      <alignment horizontal="right" vertical="center"/>
      <protection locked="0"/>
    </xf>
    <xf numFmtId="1" fontId="34" fillId="0" borderId="12" xfId="9" applyNumberFormat="1" applyFont="1" applyBorder="1" applyAlignment="1" applyProtection="1">
      <alignment horizontal="right" vertical="center"/>
      <protection locked="0"/>
    </xf>
    <xf numFmtId="3" fontId="34" fillId="0" borderId="12" xfId="14" applyNumberFormat="1" applyFont="1" applyFill="1" applyBorder="1" applyAlignment="1" applyProtection="1">
      <alignment horizontal="right" vertical="center"/>
    </xf>
    <xf numFmtId="3" fontId="34" fillId="0" borderId="12" xfId="13" applyNumberFormat="1" applyFont="1" applyFill="1" applyBorder="1" applyAlignment="1" applyProtection="1">
      <alignment horizontal="right" vertical="center" wrapText="1"/>
    </xf>
    <xf numFmtId="3" fontId="34" fillId="0" borderId="12" xfId="14" applyNumberFormat="1" applyFont="1" applyFill="1" applyBorder="1" applyAlignment="1" applyProtection="1">
      <alignment horizontal="right" vertical="center"/>
      <protection locked="0"/>
    </xf>
    <xf numFmtId="3" fontId="34" fillId="10" borderId="12" xfId="14" applyNumberFormat="1" applyFont="1" applyFill="1" applyBorder="1"/>
    <xf numFmtId="0" fontId="20" fillId="0" borderId="0" xfId="1"/>
    <xf numFmtId="4" fontId="35" fillId="0" borderId="12" xfId="1" applyNumberFormat="1" applyFont="1" applyBorder="1" applyAlignment="1" applyProtection="1">
      <alignment horizontal="right" vertical="center" wrapText="1"/>
      <protection locked="0"/>
    </xf>
    <xf numFmtId="4" fontId="35" fillId="0" borderId="12" xfId="1" applyNumberFormat="1" applyFont="1" applyFill="1" applyBorder="1" applyAlignment="1" applyProtection="1">
      <alignment horizontal="right" vertical="center" wrapText="1"/>
      <protection locked="0"/>
    </xf>
    <xf numFmtId="4" fontId="35" fillId="10" borderId="12" xfId="1" applyNumberFormat="1" applyFont="1" applyFill="1" applyBorder="1" applyAlignment="1" applyProtection="1">
      <alignment horizontal="right" vertical="center" wrapText="1"/>
      <protection locked="0"/>
    </xf>
    <xf numFmtId="3" fontId="46" fillId="3" borderId="6" xfId="0" applyNumberFormat="1" applyFont="1" applyFill="1" applyBorder="1" applyAlignment="1">
      <alignment horizontal="center"/>
    </xf>
    <xf numFmtId="0" fontId="46" fillId="3" borderId="6" xfId="0" applyFont="1" applyFill="1" applyBorder="1" applyAlignment="1">
      <alignment horizontal="center"/>
    </xf>
    <xf numFmtId="3" fontId="46" fillId="4" borderId="6" xfId="0" applyNumberFormat="1" applyFont="1" applyFill="1" applyBorder="1"/>
    <xf numFmtId="3" fontId="46" fillId="0" borderId="6" xfId="0" applyNumberFormat="1" applyFont="1" applyBorder="1"/>
    <xf numFmtId="0" fontId="46" fillId="0" borderId="6" xfId="0" applyFont="1" applyBorder="1"/>
    <xf numFmtId="4" fontId="46" fillId="0" borderId="12" xfId="0" applyNumberFormat="1" applyFont="1" applyBorder="1" applyAlignment="1" applyProtection="1">
      <alignment horizontal="right" vertical="center" wrapText="1"/>
      <protection locked="0"/>
    </xf>
    <xf numFmtId="0" fontId="46" fillId="3" borderId="6" xfId="1" applyFont="1" applyFill="1" applyBorder="1" applyAlignment="1">
      <alignment horizontal="center"/>
    </xf>
    <xf numFmtId="0" fontId="46" fillId="0" borderId="6" xfId="1" applyFont="1" applyBorder="1"/>
    <xf numFmtId="0" fontId="48" fillId="0" borderId="6" xfId="1" applyFont="1" applyBorder="1" applyAlignment="1"/>
    <xf numFmtId="3" fontId="48" fillId="0" borderId="6" xfId="1" applyNumberFormat="1" applyFont="1" applyFill="1" applyBorder="1" applyAlignment="1">
      <alignment horizontal="left"/>
    </xf>
    <xf numFmtId="0" fontId="17" fillId="3" borderId="5" xfId="0" applyFont="1" applyFill="1" applyBorder="1" applyAlignment="1">
      <alignment horizontal="center"/>
    </xf>
    <xf numFmtId="0" fontId="17" fillId="0" borderId="5" xfId="0" applyFont="1" applyBorder="1"/>
    <xf numFmtId="3" fontId="46" fillId="0" borderId="5" xfId="0" applyNumberFormat="1" applyFont="1" applyBorder="1" applyAlignment="1">
      <alignment horizontal="right"/>
    </xf>
    <xf numFmtId="3" fontId="46" fillId="4" borderId="5" xfId="1" applyNumberFormat="1" applyFont="1" applyFill="1" applyBorder="1" applyAlignment="1">
      <alignment horizontal="right"/>
    </xf>
    <xf numFmtId="0" fontId="17" fillId="3" borderId="28" xfId="0" applyFont="1" applyFill="1" applyBorder="1" applyAlignment="1">
      <alignment horizontal="center"/>
    </xf>
    <xf numFmtId="0" fontId="17" fillId="0" borderId="29" xfId="0" applyFont="1" applyBorder="1"/>
    <xf numFmtId="3" fontId="34" fillId="0" borderId="12" xfId="3" applyNumberFormat="1" applyFont="1" applyBorder="1" applyAlignment="1" applyProtection="1">
      <alignment horizontal="right" vertical="center"/>
    </xf>
    <xf numFmtId="3" fontId="46" fillId="4" borderId="29" xfId="1" applyNumberFormat="1" applyFont="1" applyFill="1" applyBorder="1" applyAlignment="1">
      <alignment horizontal="right"/>
    </xf>
    <xf numFmtId="3" fontId="46" fillId="4" borderId="30" xfId="1" applyNumberFormat="1" applyFont="1" applyFill="1" applyBorder="1" applyAlignment="1">
      <alignment horizontal="right"/>
    </xf>
    <xf numFmtId="0" fontId="20" fillId="0" borderId="0" xfId="1"/>
    <xf numFmtId="0" fontId="23" fillId="2" borderId="2" xfId="1" applyFont="1" applyFill="1" applyBorder="1" applyAlignment="1">
      <alignment horizontal="center" vertical="center"/>
    </xf>
    <xf numFmtId="0" fontId="23" fillId="2" borderId="20" xfId="1" applyFont="1" applyFill="1" applyBorder="1" applyAlignment="1">
      <alignment horizontal="center" vertical="center"/>
    </xf>
    <xf numFmtId="0" fontId="23" fillId="2" borderId="4" xfId="1" applyFont="1" applyFill="1" applyBorder="1" applyAlignment="1">
      <alignment horizontal="center" vertical="center"/>
    </xf>
    <xf numFmtId="0" fontId="36" fillId="7" borderId="12" xfId="7" applyFont="1" applyFill="1" applyBorder="1" applyAlignment="1">
      <alignment horizontal="center"/>
    </xf>
    <xf numFmtId="0" fontId="37" fillId="0" borderId="21" xfId="7" applyFont="1" applyBorder="1" applyAlignment="1">
      <alignment horizontal="center"/>
    </xf>
    <xf numFmtId="0" fontId="37" fillId="0" borderId="0" xfId="7" applyFont="1" applyBorder="1" applyAlignment="1">
      <alignment horizontal="center"/>
    </xf>
    <xf numFmtId="0" fontId="46" fillId="4" borderId="19" xfId="1" applyFont="1" applyFill="1" applyBorder="1"/>
    <xf numFmtId="0" fontId="46" fillId="4" borderId="5" xfId="1" applyFont="1" applyFill="1" applyBorder="1"/>
    <xf numFmtId="0" fontId="48" fillId="6" borderId="16" xfId="1" applyFont="1" applyFill="1" applyBorder="1"/>
    <xf numFmtId="0" fontId="48" fillId="6" borderId="18" xfId="1" applyFont="1" applyFill="1" applyBorder="1"/>
    <xf numFmtId="3" fontId="34" fillId="11" borderId="38" xfId="11" quotePrefix="1" applyNumberFormat="1" applyFont="1" applyFill="1" applyBorder="1" applyAlignment="1" applyProtection="1">
      <alignment horizontal="right" vertical="center" wrapText="1"/>
    </xf>
    <xf numFmtId="3" fontId="46" fillId="4" borderId="19" xfId="1" applyNumberFormat="1" applyFont="1" applyFill="1" applyBorder="1"/>
    <xf numFmtId="3" fontId="46" fillId="4" borderId="5" xfId="1" applyNumberFormat="1" applyFont="1" applyFill="1" applyBorder="1"/>
    <xf numFmtId="3" fontId="48" fillId="6" borderId="16" xfId="1" applyNumberFormat="1" applyFont="1" applyFill="1" applyBorder="1"/>
    <xf numFmtId="3" fontId="34" fillId="11" borderId="12" xfId="11" quotePrefix="1" applyNumberFormat="1" applyFont="1" applyFill="1" applyBorder="1" applyAlignment="1" applyProtection="1">
      <alignment vertical="center" wrapText="1"/>
    </xf>
    <xf numFmtId="0" fontId="46" fillId="4" borderId="19" xfId="1" applyFont="1" applyFill="1" applyBorder="1" applyAlignment="1"/>
    <xf numFmtId="0" fontId="46" fillId="4" borderId="5" xfId="1" applyFont="1" applyFill="1" applyBorder="1" applyAlignment="1"/>
    <xf numFmtId="0" fontId="48" fillId="6" borderId="16" xfId="1" applyFont="1" applyFill="1" applyBorder="1" applyAlignment="1"/>
    <xf numFmtId="3" fontId="34" fillId="9" borderId="25" xfId="11" applyNumberFormat="1" applyFont="1" applyFill="1" applyBorder="1" applyAlignment="1" applyProtection="1">
      <alignment vertical="center" wrapText="1"/>
    </xf>
    <xf numFmtId="3" fontId="34" fillId="9" borderId="12" xfId="11" applyNumberFormat="1" applyFont="1" applyFill="1" applyBorder="1" applyAlignment="1" applyProtection="1">
      <alignment vertical="center" wrapText="1"/>
    </xf>
    <xf numFmtId="3" fontId="46" fillId="4" borderId="12" xfId="1" applyNumberFormat="1" applyFont="1" applyFill="1" applyBorder="1" applyAlignment="1"/>
    <xf numFmtId="3" fontId="46" fillId="4" borderId="26" xfId="1" applyNumberFormat="1" applyFont="1" applyFill="1" applyBorder="1" applyAlignment="1"/>
    <xf numFmtId="3" fontId="34" fillId="11" borderId="38" xfId="11" quotePrefix="1" applyNumberFormat="1" applyFont="1" applyFill="1" applyBorder="1" applyAlignment="1" applyProtection="1">
      <alignment horizontal="right" vertical="center" wrapText="1"/>
      <protection locked="0"/>
    </xf>
    <xf numFmtId="3" fontId="34" fillId="0" borderId="25" xfId="11" applyNumberFormat="1" applyFont="1" applyFill="1" applyBorder="1" applyAlignment="1" applyProtection="1">
      <alignment vertical="center" wrapText="1"/>
    </xf>
    <xf numFmtId="3" fontId="34" fillId="0" borderId="12" xfId="11" applyNumberFormat="1" applyFont="1" applyFill="1" applyBorder="1" applyAlignment="1" applyProtection="1">
      <alignment vertical="center" wrapText="1"/>
    </xf>
    <xf numFmtId="0" fontId="36" fillId="7" borderId="15" xfId="7" applyFont="1" applyFill="1" applyBorder="1" applyAlignment="1">
      <alignment horizontal="center"/>
    </xf>
    <xf numFmtId="3" fontId="17" fillId="0" borderId="0" xfId="0" applyNumberFormat="1" applyFont="1" applyFill="1" applyBorder="1"/>
    <xf numFmtId="3" fontId="34" fillId="0" borderId="0" xfId="11" quotePrefix="1" applyNumberFormat="1" applyFont="1" applyFill="1" applyBorder="1" applyAlignment="1" applyProtection="1">
      <alignment horizontal="right" vertical="center" wrapText="1"/>
    </xf>
    <xf numFmtId="3" fontId="34" fillId="0" borderId="0" xfId="11" quotePrefix="1" applyNumberFormat="1" applyFont="1" applyFill="1" applyBorder="1" applyAlignment="1" applyProtection="1">
      <alignment horizontal="right" vertical="center" wrapText="1"/>
      <protection locked="0"/>
    </xf>
    <xf numFmtId="3" fontId="34" fillId="0" borderId="0" xfId="11" applyNumberFormat="1" applyFont="1" applyFill="1" applyBorder="1" applyAlignment="1" applyProtection="1">
      <alignment horizontal="right" vertical="center" wrapText="1"/>
    </xf>
    <xf numFmtId="0" fontId="17" fillId="0" borderId="13" xfId="1" applyFont="1" applyBorder="1"/>
    <xf numFmtId="0" fontId="17" fillId="4" borderId="12" xfId="1" applyFont="1" applyFill="1" applyBorder="1"/>
    <xf numFmtId="4" fontId="43" fillId="0" borderId="12" xfId="13" applyNumberFormat="1" applyFont="1" applyFill="1" applyBorder="1" applyAlignment="1">
      <alignment vertical="center"/>
    </xf>
    <xf numFmtId="4" fontId="43" fillId="0" borderId="12" xfId="13" applyNumberFormat="1" applyFont="1" applyFill="1" applyBorder="1" applyAlignment="1" applyProtection="1">
      <alignment horizontal="right" vertical="center"/>
      <protection locked="0"/>
    </xf>
    <xf numFmtId="3" fontId="43" fillId="0" borderId="12" xfId="13" applyNumberFormat="1" applyFont="1" applyFill="1" applyBorder="1" applyAlignment="1" applyProtection="1">
      <alignment vertical="center"/>
      <protection locked="0"/>
    </xf>
    <xf numFmtId="0" fontId="21" fillId="0" borderId="12" xfId="1" applyFont="1" applyBorder="1"/>
    <xf numFmtId="0" fontId="17" fillId="0" borderId="12" xfId="1" applyFont="1" applyBorder="1"/>
    <xf numFmtId="3" fontId="43" fillId="0" borderId="12" xfId="13" applyNumberFormat="1" applyFont="1" applyFill="1" applyBorder="1" applyAlignment="1">
      <alignment vertical="center"/>
    </xf>
    <xf numFmtId="3" fontId="43" fillId="0" borderId="12" xfId="13" applyNumberFormat="1" applyFont="1" applyFill="1" applyBorder="1" applyAlignment="1">
      <alignment vertical="center" wrapText="1"/>
    </xf>
    <xf numFmtId="3" fontId="17" fillId="4" borderId="12" xfId="1" applyNumberFormat="1" applyFont="1" applyFill="1" applyBorder="1"/>
    <xf numFmtId="3" fontId="17" fillId="0" borderId="12" xfId="1" applyNumberFormat="1" applyFont="1" applyBorder="1"/>
    <xf numFmtId="3" fontId="43" fillId="0" borderId="12" xfId="13" applyNumberFormat="1" applyFont="1" applyFill="1" applyBorder="1" applyAlignment="1">
      <alignment horizontal="right" vertical="center"/>
    </xf>
    <xf numFmtId="3" fontId="43" fillId="10" borderId="12" xfId="13" applyNumberFormat="1" applyFont="1" applyFill="1" applyBorder="1" applyAlignment="1">
      <alignment vertical="center"/>
    </xf>
    <xf numFmtId="3" fontId="43" fillId="0" borderId="12" xfId="13" applyNumberFormat="1" applyFont="1" applyBorder="1" applyAlignment="1">
      <alignment vertical="center"/>
    </xf>
    <xf numFmtId="0" fontId="46" fillId="4" borderId="12" xfId="1" applyFont="1" applyFill="1" applyBorder="1"/>
    <xf numFmtId="165" fontId="34" fillId="0" borderId="0" xfId="15" applyNumberFormat="1" applyFont="1"/>
    <xf numFmtId="3" fontId="34" fillId="0" borderId="12" xfId="14" applyNumberFormat="1" applyFont="1" applyBorder="1" applyAlignment="1" applyProtection="1">
      <alignment horizontal="right" vertical="center"/>
    </xf>
    <xf numFmtId="3" fontId="46" fillId="4" borderId="14" xfId="1" applyNumberFormat="1" applyFont="1" applyFill="1" applyBorder="1"/>
    <xf numFmtId="0" fontId="46" fillId="0" borderId="12" xfId="1" applyFont="1" applyBorder="1"/>
    <xf numFmtId="3" fontId="34" fillId="10" borderId="12" xfId="14" applyNumberFormat="1" applyFont="1" applyFill="1" applyBorder="1" applyAlignment="1">
      <alignment horizontal="right" vertical="center"/>
    </xf>
    <xf numFmtId="3" fontId="34" fillId="0" borderId="12" xfId="14" applyNumberFormat="1" applyFont="1" applyFill="1" applyBorder="1" applyAlignment="1">
      <alignment horizontal="right" vertical="center"/>
    </xf>
    <xf numFmtId="3" fontId="35" fillId="10" borderId="12" xfId="1" applyNumberFormat="1" applyFont="1" applyFill="1" applyBorder="1" applyAlignment="1" applyProtection="1">
      <alignment horizontal="right" vertical="center" wrapText="1"/>
    </xf>
    <xf numFmtId="3" fontId="35" fillId="0" borderId="12" xfId="1" applyNumberFormat="1" applyFont="1" applyFill="1" applyBorder="1" applyAlignment="1" applyProtection="1">
      <alignment horizontal="right" vertical="center" wrapText="1"/>
    </xf>
    <xf numFmtId="3" fontId="34" fillId="0" borderId="12" xfId="1" applyNumberFormat="1" applyFont="1" applyFill="1" applyBorder="1" applyAlignment="1" applyProtection="1">
      <alignment horizontal="right" vertical="center" wrapText="1"/>
      <protection locked="0"/>
    </xf>
    <xf numFmtId="9" fontId="35" fillId="0" borderId="12" xfId="1" applyNumberFormat="1" applyFont="1" applyBorder="1" applyAlignment="1" applyProtection="1">
      <alignment horizontal="right" vertical="center" wrapText="1"/>
    </xf>
    <xf numFmtId="0" fontId="46" fillId="4" borderId="6" xfId="1" applyFont="1" applyFill="1" applyBorder="1"/>
    <xf numFmtId="3" fontId="34" fillId="10" borderId="12" xfId="1" applyNumberFormat="1" applyFont="1" applyFill="1" applyBorder="1" applyAlignment="1" applyProtection="1">
      <alignment horizontal="right" vertical="center" wrapText="1"/>
    </xf>
    <xf numFmtId="3" fontId="34" fillId="0" borderId="12" xfId="13" applyNumberFormat="1" applyFont="1" applyFill="1" applyBorder="1" applyAlignment="1">
      <alignment horizontal="right" vertical="center" wrapText="1"/>
    </xf>
    <xf numFmtId="3" fontId="46" fillId="0" borderId="12" xfId="0" applyNumberFormat="1" applyFont="1" applyBorder="1" applyAlignment="1" applyProtection="1">
      <alignment horizontal="right" vertical="center" wrapText="1"/>
    </xf>
    <xf numFmtId="9" fontId="46" fillId="0" borderId="12" xfId="0" applyNumberFormat="1" applyFont="1" applyBorder="1" applyAlignment="1" applyProtection="1">
      <alignment horizontal="right" vertical="center" wrapText="1"/>
    </xf>
    <xf numFmtId="0" fontId="17" fillId="0" borderId="6" xfId="1" applyFont="1" applyFill="1" applyBorder="1"/>
    <xf numFmtId="0" fontId="17" fillId="8" borderId="5" xfId="1" applyFont="1" applyFill="1" applyBorder="1" applyAlignment="1">
      <alignment horizontal="center" vertical="center" wrapText="1"/>
    </xf>
    <xf numFmtId="0" fontId="21" fillId="0" borderId="6" xfId="1" applyFont="1" applyFill="1" applyBorder="1"/>
    <xf numFmtId="3" fontId="34" fillId="0" borderId="12" xfId="16" applyNumberFormat="1" applyFont="1" applyFill="1" applyBorder="1" applyAlignment="1">
      <alignment horizontal="right" vertical="center"/>
    </xf>
    <xf numFmtId="3" fontId="21" fillId="3" borderId="5" xfId="1" applyNumberFormat="1" applyFont="1" applyFill="1" applyBorder="1" applyAlignment="1">
      <alignment horizontal="center"/>
    </xf>
    <xf numFmtId="0" fontId="46" fillId="0" borderId="6" xfId="1" applyFont="1" applyBorder="1" applyAlignment="1">
      <alignment horizontal="left"/>
    </xf>
    <xf numFmtId="9" fontId="46" fillId="0" borderId="6" xfId="1" applyNumberFormat="1" applyFont="1" applyBorder="1" applyAlignment="1">
      <alignment horizontal="right"/>
    </xf>
    <xf numFmtId="0" fontId="46" fillId="0" borderId="0" xfId="1" applyFont="1"/>
    <xf numFmtId="3" fontId="34" fillId="0" borderId="12" xfId="16" applyNumberFormat="1" applyFont="1" applyFill="1" applyBorder="1" applyAlignment="1" applyProtection="1">
      <alignment horizontal="right" vertical="center"/>
    </xf>
    <xf numFmtId="0" fontId="28" fillId="0" borderId="0" xfId="4" applyFont="1" applyFill="1" applyBorder="1" applyAlignment="1">
      <alignment vertical="top" wrapText="1"/>
    </xf>
    <xf numFmtId="0" fontId="30" fillId="0" borderId="26" xfId="5" applyBorder="1"/>
    <xf numFmtId="0" fontId="30" fillId="0" borderId="27" xfId="5" applyBorder="1"/>
    <xf numFmtId="0" fontId="30" fillId="0" borderId="25" xfId="5" applyFill="1" applyBorder="1"/>
    <xf numFmtId="0" fontId="5" fillId="0" borderId="26" xfId="2" applyFont="1" applyBorder="1" applyAlignment="1">
      <alignment vertical="center" wrapText="1"/>
    </xf>
    <xf numFmtId="0" fontId="5" fillId="0" borderId="27" xfId="2" applyFont="1" applyBorder="1" applyAlignment="1">
      <alignment vertical="center" wrapText="1"/>
    </xf>
    <xf numFmtId="0" fontId="5" fillId="0" borderId="25" xfId="2" applyFont="1" applyBorder="1" applyAlignment="1">
      <alignment vertical="center" wrapText="1"/>
    </xf>
    <xf numFmtId="0" fontId="0" fillId="0" borderId="26" xfId="0" applyBorder="1"/>
    <xf numFmtId="0" fontId="0" fillId="0" borderId="27" xfId="0" applyBorder="1"/>
    <xf numFmtId="0" fontId="3" fillId="0" borderId="26" xfId="2" applyFont="1" applyBorder="1"/>
    <xf numFmtId="0" fontId="3" fillId="0" borderId="27" xfId="2" applyFont="1" applyBorder="1"/>
    <xf numFmtId="0" fontId="3" fillId="0" borderId="25" xfId="2" applyFont="1" applyBorder="1"/>
    <xf numFmtId="0" fontId="30" fillId="0" borderId="27" xfId="5" applyBorder="1" applyAlignment="1">
      <alignment horizontal="right"/>
    </xf>
    <xf numFmtId="0" fontId="30" fillId="0" borderId="27" xfId="5" applyFill="1" applyBorder="1"/>
    <xf numFmtId="0" fontId="30" fillId="0" borderId="25" xfId="5" applyBorder="1" applyAlignment="1">
      <alignment horizontal="left"/>
    </xf>
    <xf numFmtId="0" fontId="8" fillId="0" borderId="26" xfId="2" applyFont="1" applyBorder="1"/>
    <xf numFmtId="0" fontId="15" fillId="0" borderId="27" xfId="2" applyBorder="1"/>
    <xf numFmtId="0" fontId="9" fillId="0" borderId="27" xfId="2" applyFont="1" applyBorder="1"/>
    <xf numFmtId="0" fontId="4" fillId="0" borderId="27" xfId="2" applyFont="1" applyBorder="1"/>
    <xf numFmtId="0" fontId="15" fillId="0" borderId="27" xfId="2" applyBorder="1" applyAlignment="1">
      <alignment wrapText="1"/>
    </xf>
    <xf numFmtId="0" fontId="20" fillId="0" borderId="27" xfId="1" applyBorder="1"/>
    <xf numFmtId="0" fontId="9" fillId="0" borderId="27" xfId="2" applyFont="1" applyFill="1" applyBorder="1"/>
    <xf numFmtId="0" fontId="12" fillId="0" borderId="25" xfId="2" applyFont="1" applyBorder="1"/>
    <xf numFmtId="0" fontId="30" fillId="0" borderId="25" xfId="5" applyBorder="1"/>
    <xf numFmtId="0" fontId="30" fillId="0" borderId="26" xfId="5" applyBorder="1" applyAlignment="1">
      <alignment horizontal="left"/>
    </xf>
    <xf numFmtId="0" fontId="11" fillId="0" borderId="27" xfId="2" applyFont="1" applyBorder="1"/>
    <xf numFmtId="0" fontId="7" fillId="0" borderId="27" xfId="2" applyFont="1" applyBorder="1"/>
    <xf numFmtId="0" fontId="7" fillId="0" borderId="25" xfId="2" applyFont="1" applyBorder="1"/>
    <xf numFmtId="0" fontId="30" fillId="0" borderId="12" xfId="5" applyBorder="1" applyAlignment="1">
      <alignment horizontal="left"/>
    </xf>
    <xf numFmtId="0" fontId="5" fillId="0" borderId="12" xfId="2" applyFont="1" applyBorder="1" applyAlignment="1">
      <alignment vertical="center" wrapText="1"/>
    </xf>
    <xf numFmtId="0" fontId="3" fillId="0" borderId="12" xfId="2" applyFont="1" applyBorder="1"/>
    <xf numFmtId="0" fontId="12" fillId="0" borderId="27" xfId="2" applyFont="1" applyBorder="1" applyAlignment="1">
      <alignment horizontal="left"/>
    </xf>
    <xf numFmtId="0" fontId="30" fillId="0" borderId="27" xfId="5" applyBorder="1" applyAlignment="1">
      <alignment horizontal="left"/>
    </xf>
    <xf numFmtId="0" fontId="6" fillId="0" borderId="27" xfId="9" applyFont="1" applyBorder="1" applyAlignment="1">
      <alignment horizontal="right"/>
    </xf>
    <xf numFmtId="0" fontId="30" fillId="0" borderId="25" xfId="5" applyBorder="1" applyAlignment="1">
      <alignment horizontal="right"/>
    </xf>
    <xf numFmtId="0" fontId="7" fillId="0" borderId="27" xfId="2" applyFont="1" applyFill="1" applyBorder="1"/>
    <xf numFmtId="0" fontId="6" fillId="0" borderId="27" xfId="2" applyFont="1" applyBorder="1"/>
    <xf numFmtId="0" fontId="25" fillId="0" borderId="27" xfId="9" applyFont="1" applyFill="1" applyBorder="1"/>
    <xf numFmtId="0" fontId="6" fillId="0" borderId="27" xfId="9" applyFont="1" applyBorder="1"/>
    <xf numFmtId="0" fontId="6" fillId="0" borderId="25" xfId="9" applyFont="1" applyBorder="1"/>
    <xf numFmtId="0" fontId="29" fillId="0" borderId="0" xfId="17" applyFont="1" applyBorder="1" applyAlignment="1">
      <alignment vertical="top"/>
    </xf>
    <xf numFmtId="0" fontId="21" fillId="0" borderId="12" xfId="1" applyFont="1" applyBorder="1" applyAlignment="1"/>
    <xf numFmtId="3" fontId="21" fillId="0" borderId="12" xfId="1" applyNumberFormat="1" applyFont="1" applyBorder="1" applyAlignment="1"/>
    <xf numFmtId="0" fontId="21" fillId="4" borderId="12" xfId="1" applyFont="1" applyFill="1" applyBorder="1" applyAlignment="1"/>
    <xf numFmtId="3" fontId="18" fillId="0" borderId="12" xfId="1" applyNumberFormat="1" applyFont="1" applyBorder="1" applyAlignment="1"/>
    <xf numFmtId="0" fontId="18" fillId="0" borderId="12" xfId="1" applyFont="1" applyBorder="1" applyAlignment="1"/>
    <xf numFmtId="175" fontId="114" fillId="0" borderId="12" xfId="354" applyNumberFormat="1" applyFont="1" applyFill="1" applyBorder="1" applyAlignment="1" applyProtection="1">
      <alignment horizontal="right" vertical="center" wrapText="1"/>
    </xf>
    <xf numFmtId="175" fontId="18" fillId="0" borderId="12" xfId="1" applyNumberFormat="1" applyFont="1" applyBorder="1" applyAlignment="1"/>
    <xf numFmtId="3" fontId="114" fillId="10" borderId="12" xfId="354" applyNumberFormat="1" applyFont="1" applyFill="1" applyBorder="1" applyAlignment="1" applyProtection="1">
      <alignment horizontal="right" vertical="center"/>
    </xf>
    <xf numFmtId="3" fontId="115" fillId="10" borderId="12" xfId="354" applyNumberFormat="1" applyFont="1" applyFill="1" applyBorder="1" applyAlignment="1" applyProtection="1">
      <alignment horizontal="right" vertical="center"/>
      <protection locked="0"/>
    </xf>
    <xf numFmtId="3" fontId="115" fillId="9" borderId="12" xfId="354" applyNumberFormat="1" applyFont="1" applyFill="1" applyBorder="1" applyAlignment="1" applyProtection="1">
      <alignment horizontal="right" vertical="center"/>
      <protection locked="0"/>
    </xf>
    <xf numFmtId="3" fontId="115" fillId="9" borderId="12" xfId="354" applyNumberFormat="1" applyFont="1" applyFill="1" applyBorder="1" applyAlignment="1" applyProtection="1">
      <alignment horizontal="right" vertical="center"/>
    </xf>
    <xf numFmtId="0" fontId="21" fillId="0" borderId="3" xfId="1" applyFont="1" applyBorder="1"/>
    <xf numFmtId="3" fontId="112" fillId="0" borderId="12" xfId="354" applyNumberFormat="1" applyFont="1" applyFill="1" applyBorder="1" applyAlignment="1" applyProtection="1">
      <alignment horizontal="right" vertical="center"/>
    </xf>
    <xf numFmtId="3" fontId="112" fillId="10" borderId="12" xfId="354" applyNumberFormat="1" applyFont="1" applyFill="1" applyBorder="1" applyAlignment="1" applyProtection="1">
      <alignment horizontal="right" vertical="center"/>
    </xf>
    <xf numFmtId="0" fontId="120" fillId="4" borderId="14" xfId="1" applyFont="1" applyFill="1" applyBorder="1"/>
    <xf numFmtId="0" fontId="120" fillId="4" borderId="6" xfId="1" applyFont="1" applyFill="1" applyBorder="1"/>
    <xf numFmtId="0" fontId="120" fillId="4" borderId="13" xfId="1" applyFont="1" applyFill="1" applyBorder="1"/>
    <xf numFmtId="175" fontId="112" fillId="0" borderId="12" xfId="354" applyNumberFormat="1" applyFont="1" applyFill="1" applyBorder="1" applyAlignment="1" applyProtection="1">
      <alignment horizontal="right" vertical="center"/>
    </xf>
    <xf numFmtId="3" fontId="111" fillId="0" borderId="12" xfId="354" applyNumberFormat="1" applyFont="1" applyFill="1" applyBorder="1" applyAlignment="1" applyProtection="1">
      <alignment horizontal="right" vertical="center"/>
      <protection locked="0"/>
    </xf>
    <xf numFmtId="3" fontId="111" fillId="10" borderId="12" xfId="354" applyNumberFormat="1" applyFont="1" applyFill="1" applyBorder="1" applyAlignment="1" applyProtection="1">
      <alignment horizontal="right" vertical="center"/>
    </xf>
    <xf numFmtId="4" fontId="113" fillId="0" borderId="12" xfId="275" applyNumberFormat="1" applyFont="1" applyFill="1" applyBorder="1" applyAlignment="1" applyProtection="1">
      <alignment horizontal="right" vertical="center"/>
    </xf>
    <xf numFmtId="3" fontId="120" fillId="0" borderId="19" xfId="1" applyNumberFormat="1" applyFont="1" applyBorder="1"/>
    <xf numFmtId="0" fontId="120" fillId="0" borderId="19" xfId="1" applyFont="1" applyBorder="1"/>
    <xf numFmtId="0" fontId="120" fillId="0" borderId="6" xfId="1" applyFont="1" applyBorder="1"/>
    <xf numFmtId="0" fontId="120" fillId="0" borderId="5" xfId="1" applyFont="1" applyBorder="1"/>
    <xf numFmtId="0" fontId="120" fillId="0" borderId="3" xfId="1" applyFont="1" applyBorder="1"/>
    <xf numFmtId="0" fontId="120" fillId="0" borderId="1" xfId="1" applyFont="1" applyBorder="1"/>
    <xf numFmtId="0" fontId="120" fillId="0" borderId="14" xfId="1" applyFont="1" applyBorder="1"/>
    <xf numFmtId="175" fontId="112" fillId="10" borderId="12" xfId="354" applyNumberFormat="1" applyFont="1" applyFill="1" applyBorder="1" applyAlignment="1" applyProtection="1">
      <alignment horizontal="right" vertical="center"/>
    </xf>
    <xf numFmtId="175" fontId="112" fillId="10" borderId="15" xfId="354" applyNumberFormat="1" applyFont="1" applyFill="1" applyBorder="1" applyAlignment="1" applyProtection="1">
      <alignment horizontal="right" vertical="center"/>
    </xf>
    <xf numFmtId="0" fontId="120" fillId="0" borderId="4" xfId="1" applyFont="1" applyBorder="1"/>
    <xf numFmtId="0" fontId="120" fillId="0" borderId="2" xfId="1" applyFont="1" applyBorder="1"/>
    <xf numFmtId="0" fontId="120" fillId="0" borderId="13" xfId="1" applyFont="1" applyBorder="1"/>
    <xf numFmtId="3" fontId="111" fillId="9" borderId="12" xfId="354" applyNumberFormat="1" applyFont="1" applyFill="1" applyBorder="1" applyAlignment="1" applyProtection="1">
      <alignment horizontal="right" vertical="center"/>
    </xf>
    <xf numFmtId="3" fontId="111" fillId="9" borderId="12" xfId="354" applyNumberFormat="1" applyFont="1" applyFill="1" applyBorder="1" applyAlignment="1" applyProtection="1">
      <alignment horizontal="right" vertical="center"/>
      <protection locked="0"/>
    </xf>
    <xf numFmtId="3" fontId="111" fillId="0" borderId="12" xfId="354" applyNumberFormat="1" applyFont="1" applyFill="1" applyBorder="1" applyAlignment="1" applyProtection="1">
      <alignment horizontal="right" vertical="center"/>
    </xf>
    <xf numFmtId="4" fontId="111" fillId="0" borderId="12" xfId="354" applyNumberFormat="1" applyFont="1" applyFill="1" applyBorder="1" applyAlignment="1" applyProtection="1">
      <alignment horizontal="right" vertical="center"/>
    </xf>
    <xf numFmtId="0" fontId="120" fillId="4" borderId="19" xfId="1" applyFont="1" applyFill="1" applyBorder="1"/>
    <xf numFmtId="175" fontId="111" fillId="0" borderId="12" xfId="0" applyNumberFormat="1" applyFont="1" applyFill="1" applyBorder="1" applyAlignment="1" applyProtection="1">
      <alignment vertical="center" wrapText="1"/>
      <protection locked="0"/>
    </xf>
    <xf numFmtId="175" fontId="112" fillId="0" borderId="12" xfId="0" applyNumberFormat="1" applyFont="1" applyFill="1" applyBorder="1" applyAlignment="1" applyProtection="1">
      <alignment vertical="center" wrapText="1"/>
    </xf>
    <xf numFmtId="0" fontId="121" fillId="4" borderId="12" xfId="1" applyFont="1" applyFill="1" applyBorder="1" applyAlignment="1"/>
    <xf numFmtId="2" fontId="121" fillId="0" borderId="12" xfId="1" applyNumberFormat="1" applyFont="1" applyBorder="1" applyAlignment="1"/>
    <xf numFmtId="0" fontId="121" fillId="0" borderId="12" xfId="1" applyFont="1" applyBorder="1" applyAlignment="1"/>
    <xf numFmtId="2" fontId="111" fillId="0" borderId="12" xfId="354" applyNumberFormat="1" applyFont="1" applyFill="1" applyBorder="1" applyAlignment="1" applyProtection="1">
      <alignment vertical="center" wrapText="1"/>
    </xf>
    <xf numFmtId="3" fontId="121" fillId="0" borderId="12" xfId="1" applyNumberFormat="1" applyFont="1" applyBorder="1" applyAlignment="1"/>
    <xf numFmtId="175" fontId="112" fillId="10" borderId="12" xfId="0" applyNumberFormat="1" applyFont="1" applyFill="1" applyBorder="1" applyAlignment="1" applyProtection="1">
      <alignment vertical="center" wrapText="1"/>
    </xf>
    <xf numFmtId="4" fontId="21" fillId="0" borderId="12" xfId="1" applyNumberFormat="1" applyFont="1" applyBorder="1" applyAlignment="1"/>
    <xf numFmtId="2" fontId="21" fillId="0" borderId="12" xfId="1" applyNumberFormat="1" applyFont="1" applyBorder="1" applyAlignment="1"/>
    <xf numFmtId="175" fontId="117" fillId="0" borderId="12" xfId="0" applyNumberFormat="1" applyFont="1" applyFill="1" applyBorder="1" applyAlignment="1" applyProtection="1">
      <alignment vertical="center"/>
    </xf>
    <xf numFmtId="3" fontId="21" fillId="0" borderId="6" xfId="1" applyNumberFormat="1" applyFont="1" applyBorder="1" applyAlignment="1">
      <alignment horizontal="right"/>
    </xf>
    <xf numFmtId="3" fontId="34" fillId="11" borderId="51" xfId="11" quotePrefix="1" applyNumberFormat="1" applyFont="1" applyFill="1" applyBorder="1" applyAlignment="1" applyProtection="1">
      <alignment horizontal="right" vertical="center" wrapText="1"/>
    </xf>
    <xf numFmtId="0" fontId="14" fillId="0" borderId="27" xfId="2" applyFont="1" applyFill="1" applyBorder="1"/>
    <xf numFmtId="0" fontId="14" fillId="0" borderId="25" xfId="2" applyFont="1" applyFill="1" applyBorder="1"/>
    <xf numFmtId="3" fontId="46" fillId="8" borderId="6" xfId="0" applyNumberFormat="1" applyFont="1" applyFill="1" applyBorder="1" applyAlignment="1">
      <alignment horizontal="center"/>
    </xf>
    <xf numFmtId="0" fontId="17" fillId="3" borderId="5" xfId="1" applyFont="1" applyFill="1" applyBorder="1" applyAlignment="1">
      <alignment horizontal="center"/>
    </xf>
    <xf numFmtId="0" fontId="28" fillId="0" borderId="15" xfId="7" applyFont="1" applyFill="1" applyBorder="1" applyAlignment="1">
      <alignment horizontal="left"/>
    </xf>
    <xf numFmtId="0" fontId="11" fillId="0" borderId="27" xfId="2" applyFont="1" applyFill="1" applyBorder="1" applyAlignment="1">
      <alignment horizontal="left"/>
    </xf>
    <xf numFmtId="0" fontId="11" fillId="0" borderId="27" xfId="2" applyFont="1" applyFill="1" applyBorder="1"/>
    <xf numFmtId="0" fontId="11" fillId="0" borderId="25" xfId="2" applyFont="1" applyFill="1" applyBorder="1"/>
    <xf numFmtId="0" fontId="10" fillId="0" borderId="12" xfId="2" applyFont="1" applyFill="1" applyBorder="1"/>
    <xf numFmtId="0" fontId="7" fillId="0" borderId="26" xfId="2" applyFont="1" applyFill="1" applyBorder="1"/>
    <xf numFmtId="0" fontId="25" fillId="0" borderId="27" xfId="2" applyFont="1" applyFill="1" applyBorder="1"/>
    <xf numFmtId="0" fontId="25" fillId="0" borderId="26" xfId="2" applyFont="1" applyFill="1" applyBorder="1"/>
    <xf numFmtId="0" fontId="17" fillId="8" borderId="5" xfId="1" applyFont="1" applyFill="1" applyBorder="1" applyAlignment="1">
      <alignment horizontal="center" vertical="center" wrapText="1"/>
    </xf>
    <xf numFmtId="0" fontId="8" fillId="0" borderId="27" xfId="2" applyFont="1" applyFill="1" applyBorder="1"/>
    <xf numFmtId="3" fontId="34" fillId="0" borderId="12" xfId="3" applyNumberFormat="1" applyFont="1" applyFill="1" applyBorder="1" applyAlignment="1" applyProtection="1">
      <alignment horizontal="right" vertical="center"/>
    </xf>
    <xf numFmtId="0" fontId="22" fillId="0" borderId="6" xfId="1" applyFont="1" applyBorder="1" applyAlignment="1">
      <alignment wrapText="1"/>
    </xf>
    <xf numFmtId="0" fontId="46" fillId="3" borderId="19" xfId="1" applyFont="1" applyFill="1" applyBorder="1" applyAlignment="1">
      <alignment horizontal="center"/>
    </xf>
    <xf numFmtId="0" fontId="17" fillId="0" borderId="6" xfId="0" applyFont="1" applyFill="1" applyBorder="1"/>
    <xf numFmtId="0" fontId="2" fillId="0" borderId="0" xfId="434"/>
    <xf numFmtId="0" fontId="2" fillId="0" borderId="0" xfId="434" applyAlignment="1">
      <alignment horizontal="center"/>
    </xf>
    <xf numFmtId="0" fontId="2" fillId="0" borderId="12" xfId="434" applyBorder="1" applyAlignment="1">
      <alignment horizontal="center"/>
    </xf>
    <xf numFmtId="0" fontId="29" fillId="0" borderId="12" xfId="4" applyFont="1" applyFill="1" applyBorder="1" applyAlignment="1">
      <alignment vertical="center" wrapText="1"/>
    </xf>
    <xf numFmtId="0" fontId="30" fillId="0" borderId="12" xfId="5" applyFill="1" applyBorder="1" applyAlignment="1">
      <alignment vertical="center" wrapText="1"/>
    </xf>
    <xf numFmtId="0" fontId="24" fillId="8" borderId="26" xfId="4" applyFont="1" applyFill="1" applyBorder="1" applyAlignment="1">
      <alignment horizontal="center" vertical="center" wrapText="1"/>
    </xf>
    <xf numFmtId="0" fontId="24" fillId="8" borderId="39" xfId="4" applyFont="1" applyFill="1" applyBorder="1" applyAlignment="1">
      <alignment horizontal="center" vertical="center" wrapText="1"/>
    </xf>
    <xf numFmtId="49" fontId="17" fillId="69" borderId="6" xfId="1" applyNumberFormat="1" applyFont="1" applyFill="1" applyBorder="1" applyAlignment="1">
      <alignment horizontal="center"/>
    </xf>
    <xf numFmtId="0" fontId="21" fillId="70" borderId="5" xfId="1" applyFont="1" applyFill="1" applyBorder="1" applyAlignment="1">
      <alignment horizontal="center" vertical="center"/>
    </xf>
    <xf numFmtId="0" fontId="26" fillId="8" borderId="5" xfId="0" applyFont="1" applyFill="1" applyBorder="1" applyAlignment="1">
      <alignment horizontal="center" vertical="center" wrapText="1"/>
    </xf>
    <xf numFmtId="0" fontId="1" fillId="0" borderId="26" xfId="2" applyFont="1" applyBorder="1" applyAlignment="1">
      <alignment vertical="center" wrapText="1"/>
    </xf>
    <xf numFmtId="0" fontId="22" fillId="0" borderId="6" xfId="1" applyFont="1" applyFill="1" applyBorder="1"/>
    <xf numFmtId="0" fontId="12" fillId="0" borderId="26" xfId="2" applyFont="1" applyFill="1" applyBorder="1"/>
    <xf numFmtId="0" fontId="12" fillId="0" borderId="25" xfId="2" applyFont="1" applyFill="1" applyBorder="1"/>
    <xf numFmtId="0" fontId="11" fillId="0" borderId="26" xfId="2" applyFont="1" applyFill="1" applyBorder="1"/>
    <xf numFmtId="0" fontId="17" fillId="0" borderId="5" xfId="1" applyFont="1" applyFill="1" applyBorder="1"/>
    <xf numFmtId="0" fontId="18" fillId="0" borderId="16" xfId="1" applyFont="1" applyFill="1" applyBorder="1"/>
    <xf numFmtId="0" fontId="22" fillId="0" borderId="16" xfId="1" applyFont="1" applyFill="1" applyBorder="1"/>
    <xf numFmtId="0" fontId="18" fillId="0" borderId="13" xfId="1" applyFont="1" applyBorder="1"/>
    <xf numFmtId="0" fontId="18" fillId="0" borderId="13" xfId="1" applyFont="1" applyFill="1" applyBorder="1"/>
    <xf numFmtId="0" fontId="17" fillId="0" borderId="13" xfId="1" applyFont="1" applyFill="1" applyBorder="1"/>
    <xf numFmtId="0" fontId="18" fillId="0" borderId="13" xfId="1" applyFont="1" applyFill="1" applyBorder="1" applyAlignment="1">
      <alignment wrapText="1"/>
    </xf>
    <xf numFmtId="0" fontId="22" fillId="0" borderId="13" xfId="1" applyFont="1" applyFill="1" applyBorder="1"/>
    <xf numFmtId="0" fontId="19" fillId="0" borderId="0" xfId="1" applyFont="1"/>
    <xf numFmtId="0" fontId="33" fillId="0" borderId="12" xfId="7" applyFont="1" applyBorder="1" applyAlignment="1">
      <alignment horizontal="center"/>
    </xf>
    <xf numFmtId="0" fontId="19" fillId="0" borderId="12" xfId="1" applyFont="1" applyBorder="1"/>
    <xf numFmtId="0" fontId="118" fillId="0" borderId="0" xfId="17" applyFont="1" applyBorder="1" applyAlignment="1">
      <alignment horizontal="left" vertical="top" wrapText="1"/>
    </xf>
    <xf numFmtId="0" fontId="24" fillId="37" borderId="40" xfId="2" applyFont="1" applyFill="1" applyBorder="1" applyAlignment="1">
      <alignment horizontal="center"/>
    </xf>
    <xf numFmtId="0" fontId="24" fillId="37" borderId="0" xfId="2" applyFont="1" applyFill="1" applyBorder="1" applyAlignment="1">
      <alignment horizontal="center"/>
    </xf>
    <xf numFmtId="0" fontId="24" fillId="37" borderId="41" xfId="2" applyFont="1" applyFill="1" applyBorder="1" applyAlignment="1">
      <alignment horizontal="center"/>
    </xf>
    <xf numFmtId="0" fontId="53" fillId="0" borderId="0" xfId="4" applyFont="1" applyFill="1" applyBorder="1" applyAlignment="1">
      <alignment horizontal="center" vertical="top" wrapText="1"/>
    </xf>
    <xf numFmtId="0" fontId="24" fillId="37" borderId="15" xfId="2" applyFont="1" applyFill="1" applyBorder="1" applyAlignment="1">
      <alignment horizontal="center"/>
    </xf>
    <xf numFmtId="0" fontId="24" fillId="37" borderId="16" xfId="2" applyFont="1" applyFill="1" applyBorder="1" applyAlignment="1">
      <alignment horizontal="center"/>
    </xf>
    <xf numFmtId="0" fontId="24" fillId="37" borderId="18" xfId="2" applyFont="1" applyFill="1" applyBorder="1" applyAlignment="1">
      <alignment horizontal="center"/>
    </xf>
    <xf numFmtId="0" fontId="2" fillId="0" borderId="12" xfId="434" applyBorder="1" applyAlignment="1">
      <alignment horizontal="center"/>
    </xf>
    <xf numFmtId="0" fontId="2" fillId="0" borderId="15" xfId="434" applyBorder="1" applyAlignment="1">
      <alignment horizontal="left"/>
    </xf>
    <xf numFmtId="0" fontId="2" fillId="0" borderId="16" xfId="434" applyBorder="1" applyAlignment="1">
      <alignment horizontal="left"/>
    </xf>
    <xf numFmtId="0" fontId="2" fillId="0" borderId="18" xfId="434" applyBorder="1" applyAlignment="1">
      <alignment horizontal="left"/>
    </xf>
    <xf numFmtId="0" fontId="2" fillId="0" borderId="12" xfId="434" applyBorder="1" applyAlignment="1">
      <alignment horizontal="center" wrapText="1"/>
    </xf>
    <xf numFmtId="0" fontId="2" fillId="0" borderId="23" xfId="434" applyBorder="1" applyAlignment="1">
      <alignment horizontal="center"/>
    </xf>
    <xf numFmtId="0" fontId="2" fillId="0" borderId="12" xfId="434" applyBorder="1" applyAlignment="1">
      <alignment horizontal="left"/>
    </xf>
    <xf numFmtId="0" fontId="24" fillId="0" borderId="15" xfId="434" applyFont="1" applyBorder="1" applyAlignment="1">
      <alignment horizontal="center"/>
    </xf>
    <xf numFmtId="0" fontId="24" fillId="0" borderId="16" xfId="434" applyFont="1" applyBorder="1" applyAlignment="1">
      <alignment horizontal="center"/>
    </xf>
    <xf numFmtId="0" fontId="24" fillId="0" borderId="18" xfId="434" applyFont="1" applyBorder="1" applyAlignment="1">
      <alignment horizontal="center"/>
    </xf>
    <xf numFmtId="0" fontId="24" fillId="0" borderId="12" xfId="434" applyFont="1" applyBorder="1" applyAlignment="1">
      <alignment horizontal="center"/>
    </xf>
    <xf numFmtId="0" fontId="2" fillId="0" borderId="0" xfId="434" applyAlignment="1">
      <alignment horizontal="center"/>
    </xf>
    <xf numFmtId="0" fontId="17" fillId="2" borderId="12" xfId="1" applyFont="1" applyFill="1" applyBorder="1" applyAlignment="1">
      <alignment horizontal="center" vertical="center" wrapText="1"/>
    </xf>
    <xf numFmtId="0" fontId="17" fillId="0" borderId="12" xfId="1" applyFont="1" applyBorder="1" applyAlignment="1">
      <alignment horizontal="left"/>
    </xf>
    <xf numFmtId="0" fontId="18" fillId="0" borderId="12" xfId="1" applyFont="1" applyBorder="1" applyAlignment="1">
      <alignment horizontal="left"/>
    </xf>
    <xf numFmtId="0" fontId="18" fillId="0" borderId="12" xfId="1" applyFont="1" applyFill="1" applyBorder="1" applyAlignment="1">
      <alignment horizontal="left"/>
    </xf>
    <xf numFmtId="0" fontId="17" fillId="0" borderId="12" xfId="1" applyFont="1" applyFill="1" applyBorder="1" applyAlignment="1">
      <alignment horizontal="left"/>
    </xf>
    <xf numFmtId="0" fontId="33" fillId="0" borderId="0" xfId="7" applyFont="1" applyFill="1" applyBorder="1" applyAlignment="1">
      <alignment horizontal="center"/>
    </xf>
    <xf numFmtId="0" fontId="16" fillId="2" borderId="1" xfId="1" applyFont="1" applyFill="1" applyBorder="1" applyAlignment="1">
      <alignment horizontal="center" vertical="center"/>
    </xf>
    <xf numFmtId="0" fontId="16" fillId="2" borderId="11" xfId="1" applyFont="1" applyFill="1" applyBorder="1" applyAlignment="1">
      <alignment horizontal="center" vertical="center"/>
    </xf>
    <xf numFmtId="0" fontId="16" fillId="2" borderId="10" xfId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left"/>
    </xf>
    <xf numFmtId="0" fontId="17" fillId="0" borderId="14" xfId="0" applyFont="1" applyFill="1" applyBorder="1" applyAlignment="1">
      <alignment horizontal="left"/>
    </xf>
    <xf numFmtId="0" fontId="41" fillId="0" borderId="13" xfId="0" applyFont="1" applyFill="1" applyBorder="1" applyAlignment="1">
      <alignment horizontal="left"/>
    </xf>
    <xf numFmtId="0" fontId="41" fillId="0" borderId="14" xfId="0" applyFont="1" applyFill="1" applyBorder="1" applyAlignment="1">
      <alignment horizontal="left"/>
    </xf>
    <xf numFmtId="0" fontId="18" fillId="0" borderId="13" xfId="0" applyFont="1" applyFill="1" applyBorder="1" applyAlignment="1">
      <alignment horizontal="left"/>
    </xf>
    <xf numFmtId="0" fontId="41" fillId="0" borderId="13" xfId="0" applyFont="1" applyBorder="1" applyAlignment="1">
      <alignment horizontal="left"/>
    </xf>
    <xf numFmtId="0" fontId="41" fillId="0" borderId="14" xfId="0" applyFont="1" applyBorder="1" applyAlignment="1">
      <alignment horizontal="left"/>
    </xf>
    <xf numFmtId="0" fontId="17" fillId="0" borderId="13" xfId="0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42" fillId="2" borderId="1" xfId="0" applyFont="1" applyFill="1" applyBorder="1" applyAlignment="1">
      <alignment horizontal="center" vertical="center"/>
    </xf>
    <xf numFmtId="0" fontId="42" fillId="2" borderId="11" xfId="0" applyFont="1" applyFill="1" applyBorder="1" applyAlignment="1">
      <alignment horizontal="center" vertical="center"/>
    </xf>
    <xf numFmtId="0" fontId="42" fillId="2" borderId="3" xfId="0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center" vertical="center"/>
    </xf>
    <xf numFmtId="0" fontId="34" fillId="0" borderId="0" xfId="7" applyFont="1" applyBorder="1" applyAlignment="1">
      <alignment horizontal="center"/>
    </xf>
    <xf numFmtId="0" fontId="32" fillId="0" borderId="0" xfId="7" applyFont="1" applyBorder="1" applyAlignment="1">
      <alignment horizontal="center"/>
    </xf>
    <xf numFmtId="0" fontId="17" fillId="0" borderId="13" xfId="1" applyFont="1" applyBorder="1" applyAlignment="1">
      <alignment horizontal="left"/>
    </xf>
    <xf numFmtId="0" fontId="17" fillId="0" borderId="14" xfId="1" applyFont="1" applyBorder="1" applyAlignment="1">
      <alignment horizontal="left"/>
    </xf>
    <xf numFmtId="0" fontId="16" fillId="2" borderId="3" xfId="1" applyFont="1" applyFill="1" applyBorder="1" applyAlignment="1">
      <alignment horizontal="center" vertical="center"/>
    </xf>
    <xf numFmtId="0" fontId="16" fillId="2" borderId="2" xfId="1" applyFont="1" applyFill="1" applyBorder="1" applyAlignment="1">
      <alignment horizontal="center" vertical="center"/>
    </xf>
    <xf numFmtId="0" fontId="16" fillId="2" borderId="20" xfId="1" applyFont="1" applyFill="1" applyBorder="1" applyAlignment="1">
      <alignment horizontal="center" vertical="center"/>
    </xf>
    <xf numFmtId="0" fontId="16" fillId="2" borderId="4" xfId="1" applyFont="1" applyFill="1" applyBorder="1" applyAlignment="1">
      <alignment horizontal="center" vertical="center"/>
    </xf>
    <xf numFmtId="0" fontId="48" fillId="0" borderId="6" xfId="0" applyFont="1" applyBorder="1"/>
    <xf numFmtId="0" fontId="48" fillId="0" borderId="7" xfId="0" applyFont="1" applyBorder="1"/>
    <xf numFmtId="0" fontId="48" fillId="6" borderId="6" xfId="0" applyFont="1" applyFill="1" applyBorder="1"/>
    <xf numFmtId="0" fontId="46" fillId="0" borderId="13" xfId="0" applyFont="1" applyBorder="1" applyAlignment="1">
      <alignment horizontal="left"/>
    </xf>
    <xf numFmtId="0" fontId="46" fillId="0" borderId="14" xfId="0" applyFont="1" applyBorder="1" applyAlignment="1">
      <alignment horizontal="left"/>
    </xf>
    <xf numFmtId="0" fontId="46" fillId="0" borderId="13" xfId="0" applyFont="1" applyFill="1" applyBorder="1" applyAlignment="1">
      <alignment horizontal="left"/>
    </xf>
    <xf numFmtId="0" fontId="46" fillId="0" borderId="14" xfId="0" applyFont="1" applyFill="1" applyBorder="1" applyAlignment="1">
      <alignment horizontal="left"/>
    </xf>
    <xf numFmtId="0" fontId="48" fillId="0" borderId="13" xfId="0" applyFont="1" applyBorder="1" applyAlignment="1">
      <alignment horizontal="left"/>
    </xf>
    <xf numFmtId="0" fontId="48" fillId="0" borderId="14" xfId="0" applyFont="1" applyBorder="1" applyAlignment="1">
      <alignment horizontal="left"/>
    </xf>
    <xf numFmtId="0" fontId="46" fillId="0" borderId="13" xfId="0" applyFont="1" applyBorder="1" applyAlignment="1">
      <alignment horizontal="left" wrapText="1"/>
    </xf>
    <xf numFmtId="0" fontId="46" fillId="0" borderId="14" xfId="0" applyFont="1" applyBorder="1" applyAlignment="1">
      <alignment horizontal="left" wrapText="1"/>
    </xf>
    <xf numFmtId="0" fontId="48" fillId="0" borderId="13" xfId="0" applyFont="1" applyBorder="1" applyAlignment="1">
      <alignment horizontal="left" wrapText="1"/>
    </xf>
    <xf numFmtId="0" fontId="48" fillId="0" borderId="14" xfId="0" applyFont="1" applyBorder="1" applyAlignment="1">
      <alignment horizontal="left" wrapText="1"/>
    </xf>
    <xf numFmtId="0" fontId="47" fillId="2" borderId="1" xfId="0" applyFont="1" applyFill="1" applyBorder="1" applyAlignment="1">
      <alignment horizontal="center" vertical="center"/>
    </xf>
    <xf numFmtId="0" fontId="47" fillId="2" borderId="11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center"/>
    </xf>
    <xf numFmtId="0" fontId="47" fillId="2" borderId="20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16" fillId="8" borderId="1" xfId="1" applyFont="1" applyFill="1" applyBorder="1" applyAlignment="1">
      <alignment horizontal="center" vertical="center"/>
    </xf>
    <xf numFmtId="0" fontId="23" fillId="8" borderId="3" xfId="1" applyFont="1" applyFill="1" applyBorder="1" applyAlignment="1">
      <alignment horizontal="center" vertical="center"/>
    </xf>
    <xf numFmtId="0" fontId="23" fillId="8" borderId="10" xfId="1" applyFont="1" applyFill="1" applyBorder="1" applyAlignment="1">
      <alignment horizontal="center" vertical="center"/>
    </xf>
    <xf numFmtId="0" fontId="23" fillId="8" borderId="9" xfId="1" applyFont="1" applyFill="1" applyBorder="1" applyAlignment="1">
      <alignment horizontal="center" vertical="center"/>
    </xf>
    <xf numFmtId="0" fontId="21" fillId="8" borderId="5" xfId="1" applyFont="1" applyFill="1" applyBorder="1" applyAlignment="1">
      <alignment horizontal="center" vertical="center" wrapText="1"/>
    </xf>
    <xf numFmtId="0" fontId="21" fillId="8" borderId="8" xfId="1" applyFont="1" applyFill="1" applyBorder="1" applyAlignment="1">
      <alignment horizontal="center" vertical="center" wrapText="1"/>
    </xf>
    <xf numFmtId="0" fontId="21" fillId="8" borderId="11" xfId="1" applyFont="1" applyFill="1" applyBorder="1" applyAlignment="1">
      <alignment horizontal="center" vertical="center" wrapText="1"/>
    </xf>
    <xf numFmtId="0" fontId="21" fillId="8" borderId="3" xfId="1" applyFont="1" applyFill="1" applyBorder="1" applyAlignment="1">
      <alignment horizontal="center" vertical="center" wrapText="1"/>
    </xf>
    <xf numFmtId="0" fontId="21" fillId="8" borderId="1" xfId="1" applyFont="1" applyFill="1" applyBorder="1" applyAlignment="1">
      <alignment horizontal="center" vertical="center" wrapText="1"/>
    </xf>
    <xf numFmtId="0" fontId="33" fillId="0" borderId="12" xfId="7" applyFont="1" applyBorder="1" applyAlignment="1">
      <alignment horizontal="center"/>
    </xf>
    <xf numFmtId="0" fontId="28" fillId="0" borderId="12" xfId="7" applyFont="1" applyBorder="1" applyAlignment="1">
      <alignment horizontal="left"/>
    </xf>
    <xf numFmtId="0" fontId="19" fillId="0" borderId="12" xfId="1" applyFont="1" applyBorder="1" applyAlignment="1">
      <alignment horizontal="center"/>
    </xf>
    <xf numFmtId="0" fontId="23" fillId="8" borderId="1" xfId="1" applyFont="1" applyFill="1" applyBorder="1" applyAlignment="1">
      <alignment horizontal="center" vertical="center"/>
    </xf>
    <xf numFmtId="0" fontId="23" fillId="2" borderId="1" xfId="1" applyFont="1" applyFill="1" applyBorder="1" applyAlignment="1">
      <alignment horizontal="center" vertical="center"/>
    </xf>
    <xf numFmtId="0" fontId="23" fillId="2" borderId="3" xfId="1" applyFont="1" applyFill="1" applyBorder="1" applyAlignment="1">
      <alignment horizontal="center" vertical="center"/>
    </xf>
    <xf numFmtId="0" fontId="23" fillId="2" borderId="10" xfId="1" applyFont="1" applyFill="1" applyBorder="1" applyAlignment="1">
      <alignment horizontal="center" vertical="center"/>
    </xf>
    <xf numFmtId="0" fontId="23" fillId="2" borderId="9" xfId="1" applyFont="1" applyFill="1" applyBorder="1" applyAlignment="1">
      <alignment horizontal="center" vertical="center"/>
    </xf>
    <xf numFmtId="0" fontId="21" fillId="2" borderId="5" xfId="1" applyFont="1" applyFill="1" applyBorder="1" applyAlignment="1">
      <alignment horizontal="center" vertical="center" wrapText="1"/>
    </xf>
    <xf numFmtId="0" fontId="21" fillId="2" borderId="8" xfId="1" applyFont="1" applyFill="1" applyBorder="1" applyAlignment="1">
      <alignment horizontal="center" vertical="center" wrapText="1"/>
    </xf>
    <xf numFmtId="0" fontId="21" fillId="2" borderId="11" xfId="1" applyFont="1" applyFill="1" applyBorder="1" applyAlignment="1">
      <alignment horizontal="center" vertical="center" wrapText="1"/>
    </xf>
    <xf numFmtId="0" fontId="21" fillId="2" borderId="3" xfId="1" applyFont="1" applyFill="1" applyBorder="1" applyAlignment="1">
      <alignment horizontal="center" vertical="center" wrapText="1"/>
    </xf>
    <xf numFmtId="0" fontId="21" fillId="2" borderId="1" xfId="1" applyFont="1" applyFill="1" applyBorder="1" applyAlignment="1">
      <alignment horizontal="center" vertical="center" wrapText="1"/>
    </xf>
    <xf numFmtId="0" fontId="20" fillId="0" borderId="0" xfId="1"/>
    <xf numFmtId="0" fontId="28" fillId="0" borderId="15" xfId="7" applyFont="1" applyBorder="1" applyAlignment="1">
      <alignment horizontal="left"/>
    </xf>
    <xf numFmtId="0" fontId="28" fillId="0" borderId="18" xfId="7" applyFont="1" applyBorder="1" applyAlignment="1">
      <alignment horizontal="left"/>
    </xf>
    <xf numFmtId="0" fontId="21" fillId="0" borderId="13" xfId="1" applyFont="1" applyBorder="1" applyAlignment="1">
      <alignment horizontal="left"/>
    </xf>
    <xf numFmtId="0" fontId="21" fillId="0" borderId="14" xfId="1" applyFont="1" applyBorder="1" applyAlignment="1">
      <alignment horizontal="left"/>
    </xf>
    <xf numFmtId="0" fontId="18" fillId="0" borderId="6" xfId="1" applyFont="1" applyFill="1" applyBorder="1"/>
    <xf numFmtId="0" fontId="22" fillId="0" borderId="7" xfId="1" applyFont="1" applyFill="1" applyBorder="1"/>
    <xf numFmtId="0" fontId="22" fillId="0" borderId="6" xfId="1" applyFont="1" applyFill="1" applyBorder="1"/>
    <xf numFmtId="0" fontId="22" fillId="0" borderId="6" xfId="1" applyFont="1" applyBorder="1"/>
    <xf numFmtId="0" fontId="22" fillId="0" borderId="7" xfId="1" applyFont="1" applyBorder="1"/>
    <xf numFmtId="0" fontId="22" fillId="6" borderId="6" xfId="1" applyFont="1" applyFill="1" applyBorder="1"/>
    <xf numFmtId="0" fontId="17" fillId="0" borderId="13" xfId="1" applyFont="1" applyFill="1" applyBorder="1" applyAlignment="1">
      <alignment horizontal="left"/>
    </xf>
    <xf numFmtId="0" fontId="17" fillId="0" borderId="14" xfId="1" applyFont="1" applyFill="1" applyBorder="1" applyAlignment="1">
      <alignment horizontal="left"/>
    </xf>
    <xf numFmtId="0" fontId="22" fillId="0" borderId="13" xfId="1" applyFont="1" applyBorder="1" applyAlignment="1">
      <alignment horizontal="left"/>
    </xf>
    <xf numFmtId="0" fontId="22" fillId="0" borderId="14" xfId="1" applyFont="1" applyBorder="1" applyAlignment="1">
      <alignment horizontal="left"/>
    </xf>
    <xf numFmtId="0" fontId="23" fillId="2" borderId="11" xfId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horizontal="center" vertical="center"/>
    </xf>
    <xf numFmtId="0" fontId="23" fillId="2" borderId="2" xfId="1" applyFont="1" applyFill="1" applyBorder="1" applyAlignment="1">
      <alignment horizontal="center" vertical="center"/>
    </xf>
    <xf numFmtId="0" fontId="23" fillId="2" borderId="20" xfId="1" applyFont="1" applyFill="1" applyBorder="1" applyAlignment="1">
      <alignment horizontal="center" vertical="center"/>
    </xf>
    <xf numFmtId="0" fontId="23" fillId="2" borderId="4" xfId="1" applyFont="1" applyFill="1" applyBorder="1" applyAlignment="1">
      <alignment horizontal="center" vertical="center"/>
    </xf>
    <xf numFmtId="0" fontId="18" fillId="0" borderId="6" xfId="1" applyFont="1" applyBorder="1"/>
    <xf numFmtId="0" fontId="38" fillId="0" borderId="13" xfId="1" applyFont="1" applyBorder="1" applyAlignment="1">
      <alignment horizontal="left"/>
    </xf>
    <xf numFmtId="0" fontId="38" fillId="0" borderId="14" xfId="1" applyFont="1" applyBorder="1" applyAlignment="1">
      <alignment horizontal="left"/>
    </xf>
    <xf numFmtId="0" fontId="17" fillId="8" borderId="5" xfId="1" applyFont="1" applyFill="1" applyBorder="1" applyAlignment="1">
      <alignment horizontal="center" vertical="center" wrapText="1"/>
    </xf>
    <xf numFmtId="0" fontId="46" fillId="8" borderId="11" xfId="1" applyFont="1" applyFill="1" applyBorder="1" applyAlignment="1">
      <alignment horizontal="center" vertical="center" wrapText="1"/>
    </xf>
    <xf numFmtId="0" fontId="46" fillId="8" borderId="20" xfId="1" applyFont="1" applyFill="1" applyBorder="1" applyAlignment="1">
      <alignment horizontal="center" vertical="center" wrapText="1"/>
    </xf>
    <xf numFmtId="0" fontId="46" fillId="2" borderId="12" xfId="1" applyFont="1" applyFill="1" applyBorder="1" applyAlignment="1">
      <alignment horizontal="center" vertical="center" wrapText="1"/>
    </xf>
    <xf numFmtId="0" fontId="26" fillId="8" borderId="13" xfId="0" applyFont="1" applyFill="1" applyBorder="1" applyAlignment="1">
      <alignment horizontal="center" vertical="center" wrapText="1"/>
    </xf>
    <xf numFmtId="0" fontId="26" fillId="8" borderId="14" xfId="0" applyFont="1" applyFill="1" applyBorder="1" applyAlignment="1">
      <alignment horizontal="center" vertical="center" wrapText="1"/>
    </xf>
    <xf numFmtId="0" fontId="18" fillId="0" borderId="6" xfId="0" applyFont="1" applyBorder="1"/>
    <xf numFmtId="0" fontId="18" fillId="0" borderId="7" xfId="0" applyFont="1" applyBorder="1"/>
    <xf numFmtId="0" fontId="18" fillId="6" borderId="6" xfId="0" applyFont="1" applyFill="1" applyBorder="1"/>
    <xf numFmtId="0" fontId="18" fillId="0" borderId="6" xfId="0" applyFont="1" applyFill="1" applyBorder="1"/>
    <xf numFmtId="0" fontId="18" fillId="0" borderId="7" xfId="0" applyFont="1" applyFill="1" applyBorder="1"/>
    <xf numFmtId="0" fontId="17" fillId="2" borderId="5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33" fillId="0" borderId="15" xfId="7" applyFont="1" applyFill="1" applyBorder="1" applyAlignment="1">
      <alignment horizontal="center"/>
    </xf>
    <xf numFmtId="0" fontId="33" fillId="0" borderId="16" xfId="7" applyFont="1" applyFill="1" applyBorder="1" applyAlignment="1">
      <alignment horizontal="center"/>
    </xf>
    <xf numFmtId="0" fontId="33" fillId="0" borderId="18" xfId="7" applyFont="1" applyFill="1" applyBorder="1" applyAlignment="1">
      <alignment horizontal="center"/>
    </xf>
    <xf numFmtId="0" fontId="36" fillId="7" borderId="12" xfId="7" applyFont="1" applyFill="1" applyBorder="1" applyAlignment="1">
      <alignment horizontal="center"/>
    </xf>
    <xf numFmtId="0" fontId="37" fillId="0" borderId="22" xfId="7" applyFont="1" applyBorder="1" applyAlignment="1">
      <alignment horizontal="center"/>
    </xf>
    <xf numFmtId="0" fontId="37" fillId="0" borderId="23" xfId="7" applyFont="1" applyBorder="1" applyAlignment="1">
      <alignment horizontal="center"/>
    </xf>
    <xf numFmtId="0" fontId="17" fillId="2" borderId="11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8" fillId="0" borderId="15" xfId="7" applyFont="1" applyFill="1" applyBorder="1" applyAlignment="1">
      <alignment horizontal="left" wrapText="1"/>
    </xf>
    <xf numFmtId="0" fontId="28" fillId="0" borderId="18" xfId="7" applyFont="1" applyFill="1" applyBorder="1" applyAlignment="1">
      <alignment horizontal="left" wrapText="1"/>
    </xf>
    <xf numFmtId="0" fontId="17" fillId="2" borderId="5" xfId="1" applyFont="1" applyFill="1" applyBorder="1" applyAlignment="1">
      <alignment horizontal="center" vertical="center" wrapText="1"/>
    </xf>
    <xf numFmtId="0" fontId="21" fillId="2" borderId="13" xfId="1" applyFont="1" applyFill="1" applyBorder="1" applyAlignment="1">
      <alignment horizontal="center" vertical="center" wrapText="1"/>
    </xf>
    <xf numFmtId="0" fontId="21" fillId="2" borderId="7" xfId="1" applyFont="1" applyFill="1" applyBorder="1" applyAlignment="1">
      <alignment horizontal="center" vertical="center" wrapText="1"/>
    </xf>
    <xf numFmtId="0" fontId="21" fillId="2" borderId="14" xfId="1" applyFont="1" applyFill="1" applyBorder="1" applyAlignment="1">
      <alignment horizontal="center" vertical="center" wrapText="1"/>
    </xf>
    <xf numFmtId="0" fontId="21" fillId="2" borderId="19" xfId="1" applyFont="1" applyFill="1" applyBorder="1" applyAlignment="1">
      <alignment horizontal="center" vertical="center" wrapText="1"/>
    </xf>
    <xf numFmtId="0" fontId="28" fillId="0" borderId="15" xfId="7" applyFont="1" applyFill="1" applyBorder="1" applyAlignment="1">
      <alignment horizontal="left"/>
    </xf>
    <xf numFmtId="0" fontId="28" fillId="0" borderId="18" xfId="7" applyFont="1" applyFill="1" applyBorder="1" applyAlignment="1">
      <alignment horizontal="left"/>
    </xf>
    <xf numFmtId="0" fontId="22" fillId="0" borderId="8" xfId="1" applyFont="1" applyFill="1" applyBorder="1"/>
    <xf numFmtId="0" fontId="22" fillId="0" borderId="19" xfId="1" applyFont="1" applyFill="1" applyBorder="1"/>
    <xf numFmtId="0" fontId="22" fillId="6" borderId="8" xfId="1" applyFont="1" applyFill="1" applyBorder="1"/>
    <xf numFmtId="0" fontId="22" fillId="6" borderId="5" xfId="1" applyFont="1" applyFill="1" applyBorder="1"/>
    <xf numFmtId="0" fontId="21" fillId="8" borderId="19" xfId="1" applyFont="1" applyFill="1" applyBorder="1" applyAlignment="1">
      <alignment horizontal="center" vertical="center" wrapText="1"/>
    </xf>
    <xf numFmtId="0" fontId="33" fillId="0" borderId="15" xfId="7" applyFont="1" applyBorder="1" applyAlignment="1">
      <alignment horizontal="center"/>
    </xf>
    <xf numFmtId="0" fontId="33" fillId="0" borderId="18" xfId="7" applyFont="1" applyBorder="1" applyAlignment="1">
      <alignment horizontal="center"/>
    </xf>
    <xf numFmtId="0" fontId="28" fillId="0" borderId="16" xfId="7" applyFont="1" applyBorder="1" applyAlignment="1">
      <alignment horizontal="left"/>
    </xf>
    <xf numFmtId="0" fontId="16" fillId="2" borderId="5" xfId="1" applyFont="1" applyFill="1" applyBorder="1" applyAlignment="1">
      <alignment horizontal="center" vertical="center"/>
    </xf>
    <xf numFmtId="0" fontId="23" fillId="2" borderId="8" xfId="1" applyFont="1" applyFill="1" applyBorder="1" applyAlignment="1">
      <alignment horizontal="center" vertical="center"/>
    </xf>
    <xf numFmtId="0" fontId="37" fillId="0" borderId="21" xfId="7" applyFont="1" applyBorder="1" applyAlignment="1">
      <alignment horizontal="center"/>
    </xf>
    <xf numFmtId="0" fontId="37" fillId="0" borderId="0" xfId="7" applyFont="1" applyBorder="1" applyAlignment="1">
      <alignment horizontal="center"/>
    </xf>
    <xf numFmtId="0" fontId="22" fillId="0" borderId="13" xfId="1" applyFont="1" applyFill="1" applyBorder="1" applyAlignment="1">
      <alignment horizontal="left"/>
    </xf>
    <xf numFmtId="0" fontId="22" fillId="0" borderId="7" xfId="1" applyFont="1" applyFill="1" applyBorder="1" applyAlignment="1">
      <alignment horizontal="left"/>
    </xf>
    <xf numFmtId="0" fontId="21" fillId="0" borderId="13" xfId="1" applyFont="1" applyFill="1" applyBorder="1" applyAlignment="1">
      <alignment horizontal="left"/>
    </xf>
    <xf numFmtId="0" fontId="21" fillId="0" borderId="7" xfId="1" applyFont="1" applyFill="1" applyBorder="1" applyAlignment="1">
      <alignment horizontal="left"/>
    </xf>
    <xf numFmtId="0" fontId="18" fillId="0" borderId="13" xfId="1" applyFont="1" applyFill="1" applyBorder="1" applyAlignment="1">
      <alignment horizontal="left"/>
    </xf>
    <xf numFmtId="0" fontId="21" fillId="0" borderId="13" xfId="1" applyFont="1" applyFill="1" applyBorder="1" applyAlignment="1">
      <alignment horizontal="left" wrapText="1"/>
    </xf>
    <xf numFmtId="0" fontId="21" fillId="0" borderId="7" xfId="1" applyFont="1" applyFill="1" applyBorder="1" applyAlignment="1">
      <alignment horizontal="left" wrapText="1"/>
    </xf>
    <xf numFmtId="0" fontId="22" fillId="0" borderId="6" xfId="1" applyFont="1" applyBorder="1" applyAlignment="1"/>
    <xf numFmtId="0" fontId="22" fillId="0" borderId="7" xfId="1" applyFont="1" applyBorder="1" applyAlignment="1"/>
    <xf numFmtId="0" fontId="22" fillId="6" borderId="19" xfId="1" applyFont="1" applyFill="1" applyBorder="1" applyAlignment="1"/>
    <xf numFmtId="0" fontId="21" fillId="0" borderId="14" xfId="1" applyFont="1" applyFill="1" applyBorder="1" applyAlignment="1">
      <alignment horizontal="left"/>
    </xf>
    <xf numFmtId="0" fontId="28" fillId="0" borderId="16" xfId="7" applyFont="1" applyFill="1" applyBorder="1" applyAlignment="1">
      <alignment horizontal="left"/>
    </xf>
    <xf numFmtId="0" fontId="21" fillId="0" borderId="13" xfId="1" applyFont="1" applyBorder="1" applyAlignment="1">
      <alignment horizontal="left" wrapText="1"/>
    </xf>
    <xf numFmtId="0" fontId="21" fillId="0" borderId="14" xfId="1" applyFont="1" applyBorder="1" applyAlignment="1">
      <alignment horizontal="left" wrapText="1"/>
    </xf>
    <xf numFmtId="0" fontId="28" fillId="0" borderId="12" xfId="7" applyFont="1" applyFill="1" applyBorder="1" applyAlignment="1">
      <alignment horizontal="left"/>
    </xf>
    <xf numFmtId="0" fontId="22" fillId="6" borderId="19" xfId="1" applyFont="1" applyFill="1" applyBorder="1"/>
    <xf numFmtId="0" fontId="18" fillId="0" borderId="7" xfId="1" applyFont="1" applyBorder="1"/>
    <xf numFmtId="0" fontId="18" fillId="6" borderId="6" xfId="1" applyFont="1" applyFill="1" applyBorder="1"/>
    <xf numFmtId="0" fontId="18" fillId="0" borderId="7" xfId="1" applyFont="1" applyFill="1" applyBorder="1"/>
  </cellXfs>
  <cellStyles count="435">
    <cellStyle name="=C:\WINNT35\SYSTEM32\COMMAND.COM" xfId="240" xr:uid="{00000000-0005-0000-0000-000000000000}"/>
    <cellStyle name="20% - 1. jelölőszín" xfId="18" xr:uid="{00000000-0005-0000-0000-000001000000}"/>
    <cellStyle name="20% - 1. jelölőszín 2" xfId="19" xr:uid="{00000000-0005-0000-0000-000002000000}"/>
    <cellStyle name="20% - 1. jelölőszín 2 2" xfId="357" xr:uid="{00000000-0005-0000-0000-000003000000}"/>
    <cellStyle name="20% - 1. jelölőszín 3" xfId="356" xr:uid="{00000000-0005-0000-0000-000004000000}"/>
    <cellStyle name="20% - 1. jelölőszín_20130128_ITS on reporting_Annex I_CA" xfId="20" xr:uid="{00000000-0005-0000-0000-000005000000}"/>
    <cellStyle name="20% - 2. jelölőszín" xfId="21" xr:uid="{00000000-0005-0000-0000-000006000000}"/>
    <cellStyle name="20% - 2. jelölőszín 2" xfId="22" xr:uid="{00000000-0005-0000-0000-000007000000}"/>
    <cellStyle name="20% - 2. jelölőszín 2 2" xfId="359" xr:uid="{00000000-0005-0000-0000-000008000000}"/>
    <cellStyle name="20% - 2. jelölőszín 3" xfId="358" xr:uid="{00000000-0005-0000-0000-000009000000}"/>
    <cellStyle name="20% - 2. jelölőszín_20130128_ITS on reporting_Annex I_CA" xfId="23" xr:uid="{00000000-0005-0000-0000-00000A000000}"/>
    <cellStyle name="20% - 3. jelölőszín" xfId="24" xr:uid="{00000000-0005-0000-0000-00000B000000}"/>
    <cellStyle name="20% - 3. jelölőszín 2" xfId="25" xr:uid="{00000000-0005-0000-0000-00000C000000}"/>
    <cellStyle name="20% - 3. jelölőszín 2 2" xfId="361" xr:uid="{00000000-0005-0000-0000-00000D000000}"/>
    <cellStyle name="20% - 3. jelölőszín 3" xfId="360" xr:uid="{00000000-0005-0000-0000-00000E000000}"/>
    <cellStyle name="20% - 3. jelölőszín_20130128_ITS on reporting_Annex I_CA" xfId="26" xr:uid="{00000000-0005-0000-0000-00000F000000}"/>
    <cellStyle name="20% - 4. jelölőszín" xfId="27" xr:uid="{00000000-0005-0000-0000-000010000000}"/>
    <cellStyle name="20% - 4. jelölőszín 2" xfId="28" xr:uid="{00000000-0005-0000-0000-000011000000}"/>
    <cellStyle name="20% - 4. jelölőszín 2 2" xfId="363" xr:uid="{00000000-0005-0000-0000-000012000000}"/>
    <cellStyle name="20% - 4. jelölőszín 3" xfId="362" xr:uid="{00000000-0005-0000-0000-000013000000}"/>
    <cellStyle name="20% - 4. jelölőszín_20130128_ITS on reporting_Annex I_CA" xfId="29" xr:uid="{00000000-0005-0000-0000-000014000000}"/>
    <cellStyle name="20% - 5. jelölőszín" xfId="30" xr:uid="{00000000-0005-0000-0000-000015000000}"/>
    <cellStyle name="20% - 5. jelölőszín 2" xfId="31" xr:uid="{00000000-0005-0000-0000-000016000000}"/>
    <cellStyle name="20% - 5. jelölőszín 2 2" xfId="365" xr:uid="{00000000-0005-0000-0000-000017000000}"/>
    <cellStyle name="20% - 5. jelölőszín 3" xfId="364" xr:uid="{00000000-0005-0000-0000-000018000000}"/>
    <cellStyle name="20% - 5. jelölőszín_20130128_ITS on reporting_Annex I_CA" xfId="32" xr:uid="{00000000-0005-0000-0000-000019000000}"/>
    <cellStyle name="20% - 6. jelölőszín" xfId="33" xr:uid="{00000000-0005-0000-0000-00001A000000}"/>
    <cellStyle name="20% - 6. jelölőszín 2" xfId="34" xr:uid="{00000000-0005-0000-0000-00001B000000}"/>
    <cellStyle name="20% - 6. jelölőszín 2 2" xfId="367" xr:uid="{00000000-0005-0000-0000-00001C000000}"/>
    <cellStyle name="20% - 6. jelölőszín 3" xfId="366" xr:uid="{00000000-0005-0000-0000-00001D000000}"/>
    <cellStyle name="20% - 6. jelölőszín_20130128_ITS on reporting_Annex I_CA" xfId="35" xr:uid="{00000000-0005-0000-0000-00001E000000}"/>
    <cellStyle name="20% - Accent1 2" xfId="36" xr:uid="{00000000-0005-0000-0000-00001F000000}"/>
    <cellStyle name="20% - Accent1 3" xfId="411" xr:uid="{00000000-0005-0000-0000-000020000000}"/>
    <cellStyle name="20% - Accent1 4" xfId="222" hidden="1" xr:uid="{00000000-0005-0000-0000-000021000000}"/>
    <cellStyle name="20% - Accent1 4" xfId="241" xr:uid="{00000000-0005-0000-0000-000022000000}"/>
    <cellStyle name="20% - Accent2 2" xfId="37" xr:uid="{00000000-0005-0000-0000-000023000000}"/>
    <cellStyle name="20% - Accent2 3" xfId="414" xr:uid="{00000000-0005-0000-0000-000024000000}"/>
    <cellStyle name="20% - Accent2 4" xfId="225" hidden="1" xr:uid="{00000000-0005-0000-0000-000025000000}"/>
    <cellStyle name="20% - Accent2 4" xfId="242" xr:uid="{00000000-0005-0000-0000-000026000000}"/>
    <cellStyle name="20% - Accent3 2" xfId="38" xr:uid="{00000000-0005-0000-0000-000027000000}"/>
    <cellStyle name="20% - Accent3 3" xfId="417" xr:uid="{00000000-0005-0000-0000-000028000000}"/>
    <cellStyle name="20% - Accent3 4" xfId="228" hidden="1" xr:uid="{00000000-0005-0000-0000-000029000000}"/>
    <cellStyle name="20% - Accent3 4" xfId="243" xr:uid="{00000000-0005-0000-0000-00002A000000}"/>
    <cellStyle name="20% - Accent4 2" xfId="39" xr:uid="{00000000-0005-0000-0000-00002B000000}"/>
    <cellStyle name="20% - Accent4 3" xfId="420" xr:uid="{00000000-0005-0000-0000-00002C000000}"/>
    <cellStyle name="20% - Accent4 4" xfId="231" hidden="1" xr:uid="{00000000-0005-0000-0000-00002D000000}"/>
    <cellStyle name="20% - Accent4 4" xfId="244" xr:uid="{00000000-0005-0000-0000-00002E000000}"/>
    <cellStyle name="20% - Accent5 2" xfId="40" xr:uid="{00000000-0005-0000-0000-00002F000000}"/>
    <cellStyle name="20% - Accent5 3" xfId="423" xr:uid="{00000000-0005-0000-0000-000030000000}"/>
    <cellStyle name="20% - Accent5 4" xfId="234" hidden="1" xr:uid="{00000000-0005-0000-0000-000031000000}"/>
    <cellStyle name="20% - Accent5 4" xfId="245" xr:uid="{00000000-0005-0000-0000-000032000000}"/>
    <cellStyle name="20% - Accent6 2" xfId="41" xr:uid="{00000000-0005-0000-0000-000033000000}"/>
    <cellStyle name="20% - Accent6 3" xfId="426" xr:uid="{00000000-0005-0000-0000-000034000000}"/>
    <cellStyle name="20% - Accent6 4" xfId="237" hidden="1" xr:uid="{00000000-0005-0000-0000-000035000000}"/>
    <cellStyle name="20% - Accent6 4" xfId="246" xr:uid="{00000000-0005-0000-0000-000036000000}"/>
    <cellStyle name="20% - Énfasis1" xfId="42" xr:uid="{00000000-0005-0000-0000-000037000000}"/>
    <cellStyle name="20% - Énfasis1 2" xfId="368" xr:uid="{00000000-0005-0000-0000-000038000000}"/>
    <cellStyle name="20% - Énfasis2" xfId="43" xr:uid="{00000000-0005-0000-0000-000039000000}"/>
    <cellStyle name="20% - Énfasis2 2" xfId="369" xr:uid="{00000000-0005-0000-0000-00003A000000}"/>
    <cellStyle name="20% - Énfasis3" xfId="44" xr:uid="{00000000-0005-0000-0000-00003B000000}"/>
    <cellStyle name="20% - Énfasis3 2" xfId="370" xr:uid="{00000000-0005-0000-0000-00003C000000}"/>
    <cellStyle name="20% - Énfasis4" xfId="45" xr:uid="{00000000-0005-0000-0000-00003D000000}"/>
    <cellStyle name="20% - Énfasis4 2" xfId="371" xr:uid="{00000000-0005-0000-0000-00003E000000}"/>
    <cellStyle name="20% - Énfasis5" xfId="46" xr:uid="{00000000-0005-0000-0000-00003F000000}"/>
    <cellStyle name="20% - Énfasis5 2" xfId="372" xr:uid="{00000000-0005-0000-0000-000040000000}"/>
    <cellStyle name="20% - Énfasis6" xfId="47" xr:uid="{00000000-0005-0000-0000-000041000000}"/>
    <cellStyle name="20% - Énfasis6 2" xfId="373" xr:uid="{00000000-0005-0000-0000-000042000000}"/>
    <cellStyle name="40% - 1. jelölőszín" xfId="48" xr:uid="{00000000-0005-0000-0000-000043000000}"/>
    <cellStyle name="40% - 1. jelölőszín 2" xfId="49" xr:uid="{00000000-0005-0000-0000-000044000000}"/>
    <cellStyle name="40% - 1. jelölőszín 2 2" xfId="375" xr:uid="{00000000-0005-0000-0000-000045000000}"/>
    <cellStyle name="40% - 1. jelölőszín 3" xfId="374" xr:uid="{00000000-0005-0000-0000-000046000000}"/>
    <cellStyle name="40% - 1. jelölőszín_20130128_ITS on reporting_Annex I_CA" xfId="50" xr:uid="{00000000-0005-0000-0000-000047000000}"/>
    <cellStyle name="40% - 2. jelölőszín" xfId="51" xr:uid="{00000000-0005-0000-0000-000048000000}"/>
    <cellStyle name="40% - 2. jelölőszín 2" xfId="52" xr:uid="{00000000-0005-0000-0000-000049000000}"/>
    <cellStyle name="40% - 2. jelölőszín 2 2" xfId="377" xr:uid="{00000000-0005-0000-0000-00004A000000}"/>
    <cellStyle name="40% - 2. jelölőszín 3" xfId="376" xr:uid="{00000000-0005-0000-0000-00004B000000}"/>
    <cellStyle name="40% - 2. jelölőszín_20130128_ITS on reporting_Annex I_CA" xfId="53" xr:uid="{00000000-0005-0000-0000-00004C000000}"/>
    <cellStyle name="40% - 3. jelölőszín" xfId="54" xr:uid="{00000000-0005-0000-0000-00004D000000}"/>
    <cellStyle name="40% - 3. jelölőszín 2" xfId="55" xr:uid="{00000000-0005-0000-0000-00004E000000}"/>
    <cellStyle name="40% - 3. jelölőszín 2 2" xfId="379" xr:uid="{00000000-0005-0000-0000-00004F000000}"/>
    <cellStyle name="40% - 3. jelölőszín 3" xfId="378" xr:uid="{00000000-0005-0000-0000-000050000000}"/>
    <cellStyle name="40% - 3. jelölőszín_20130128_ITS on reporting_Annex I_CA" xfId="56" xr:uid="{00000000-0005-0000-0000-000051000000}"/>
    <cellStyle name="40% - 4. jelölőszín" xfId="57" xr:uid="{00000000-0005-0000-0000-000052000000}"/>
    <cellStyle name="40% - 4. jelölőszín 2" xfId="58" xr:uid="{00000000-0005-0000-0000-000053000000}"/>
    <cellStyle name="40% - 4. jelölőszín 2 2" xfId="381" xr:uid="{00000000-0005-0000-0000-000054000000}"/>
    <cellStyle name="40% - 4. jelölőszín 3" xfId="380" xr:uid="{00000000-0005-0000-0000-000055000000}"/>
    <cellStyle name="40% - 4. jelölőszín_20130128_ITS on reporting_Annex I_CA" xfId="59" xr:uid="{00000000-0005-0000-0000-000056000000}"/>
    <cellStyle name="40% - 5. jelölőszín" xfId="60" xr:uid="{00000000-0005-0000-0000-000057000000}"/>
    <cellStyle name="40% - 5. jelölőszín 2" xfId="61" xr:uid="{00000000-0005-0000-0000-000058000000}"/>
    <cellStyle name="40% - 5. jelölőszín 2 2" xfId="383" xr:uid="{00000000-0005-0000-0000-000059000000}"/>
    <cellStyle name="40% - 5. jelölőszín 3" xfId="382" xr:uid="{00000000-0005-0000-0000-00005A000000}"/>
    <cellStyle name="40% - 5. jelölőszín_20130128_ITS on reporting_Annex I_CA" xfId="62" xr:uid="{00000000-0005-0000-0000-00005B000000}"/>
    <cellStyle name="40% - 6. jelölőszín" xfId="63" xr:uid="{00000000-0005-0000-0000-00005C000000}"/>
    <cellStyle name="40% - 6. jelölőszín 2" xfId="64" xr:uid="{00000000-0005-0000-0000-00005D000000}"/>
    <cellStyle name="40% - 6. jelölőszín 2 2" xfId="385" xr:uid="{00000000-0005-0000-0000-00005E000000}"/>
    <cellStyle name="40% - 6. jelölőszín 3" xfId="384" xr:uid="{00000000-0005-0000-0000-00005F000000}"/>
    <cellStyle name="40% - 6. jelölőszín_20130128_ITS on reporting_Annex I_CA" xfId="65" xr:uid="{00000000-0005-0000-0000-000060000000}"/>
    <cellStyle name="40% - Accent1 2" xfId="66" xr:uid="{00000000-0005-0000-0000-000061000000}"/>
    <cellStyle name="40% - Accent1 3" xfId="412" xr:uid="{00000000-0005-0000-0000-000062000000}"/>
    <cellStyle name="40% - Accent1 4" xfId="223" hidden="1" xr:uid="{00000000-0005-0000-0000-000063000000}"/>
    <cellStyle name="40% - Accent1 4" xfId="247" xr:uid="{00000000-0005-0000-0000-000064000000}"/>
    <cellStyle name="40% - Accent2 2" xfId="67" xr:uid="{00000000-0005-0000-0000-000065000000}"/>
    <cellStyle name="40% - Accent2 3" xfId="415" xr:uid="{00000000-0005-0000-0000-000066000000}"/>
    <cellStyle name="40% - Accent2 4" xfId="226" hidden="1" xr:uid="{00000000-0005-0000-0000-000067000000}"/>
    <cellStyle name="40% - Accent2 4" xfId="248" xr:uid="{00000000-0005-0000-0000-000068000000}"/>
    <cellStyle name="40% - Accent3 2" xfId="68" xr:uid="{00000000-0005-0000-0000-000069000000}"/>
    <cellStyle name="40% - Accent3 3" xfId="418" xr:uid="{00000000-0005-0000-0000-00006A000000}"/>
    <cellStyle name="40% - Accent3 4" xfId="229" hidden="1" xr:uid="{00000000-0005-0000-0000-00006B000000}"/>
    <cellStyle name="40% - Accent3 4" xfId="249" xr:uid="{00000000-0005-0000-0000-00006C000000}"/>
    <cellStyle name="40% - Accent4 2" xfId="69" xr:uid="{00000000-0005-0000-0000-00006D000000}"/>
    <cellStyle name="40% - Accent4 3" xfId="421" xr:uid="{00000000-0005-0000-0000-00006E000000}"/>
    <cellStyle name="40% - Accent4 4" xfId="232" hidden="1" xr:uid="{00000000-0005-0000-0000-00006F000000}"/>
    <cellStyle name="40% - Accent4 4" xfId="250" xr:uid="{00000000-0005-0000-0000-000070000000}"/>
    <cellStyle name="40% - Accent5 2" xfId="70" xr:uid="{00000000-0005-0000-0000-000071000000}"/>
    <cellStyle name="40% - Accent5 3" xfId="424" xr:uid="{00000000-0005-0000-0000-000072000000}"/>
    <cellStyle name="40% - Accent5 4" xfId="235" hidden="1" xr:uid="{00000000-0005-0000-0000-000073000000}"/>
    <cellStyle name="40% - Accent5 4" xfId="251" xr:uid="{00000000-0005-0000-0000-000074000000}"/>
    <cellStyle name="40% - Accent6 2" xfId="71" xr:uid="{00000000-0005-0000-0000-000075000000}"/>
    <cellStyle name="40% - Accent6 3" xfId="427" xr:uid="{00000000-0005-0000-0000-000076000000}"/>
    <cellStyle name="40% - Accent6 4" xfId="238" hidden="1" xr:uid="{00000000-0005-0000-0000-000077000000}"/>
    <cellStyle name="40% - Accent6 4" xfId="252" xr:uid="{00000000-0005-0000-0000-000078000000}"/>
    <cellStyle name="40% - Énfasis1" xfId="72" xr:uid="{00000000-0005-0000-0000-000079000000}"/>
    <cellStyle name="40% - Énfasis1 2" xfId="386" xr:uid="{00000000-0005-0000-0000-00007A000000}"/>
    <cellStyle name="40% - Énfasis2" xfId="73" xr:uid="{00000000-0005-0000-0000-00007B000000}"/>
    <cellStyle name="40% - Énfasis2 2" xfId="387" xr:uid="{00000000-0005-0000-0000-00007C000000}"/>
    <cellStyle name="40% - Énfasis3" xfId="74" xr:uid="{00000000-0005-0000-0000-00007D000000}"/>
    <cellStyle name="40% - Énfasis3 2" xfId="388" xr:uid="{00000000-0005-0000-0000-00007E000000}"/>
    <cellStyle name="40% - Énfasis4" xfId="75" xr:uid="{00000000-0005-0000-0000-00007F000000}"/>
    <cellStyle name="40% - Énfasis4 2" xfId="389" xr:uid="{00000000-0005-0000-0000-000080000000}"/>
    <cellStyle name="40% - Énfasis5" xfId="76" xr:uid="{00000000-0005-0000-0000-000081000000}"/>
    <cellStyle name="40% - Énfasis5 2" xfId="390" xr:uid="{00000000-0005-0000-0000-000082000000}"/>
    <cellStyle name="40% - Énfasis6" xfId="77" xr:uid="{00000000-0005-0000-0000-000083000000}"/>
    <cellStyle name="40% - Énfasis6 2" xfId="391" xr:uid="{00000000-0005-0000-0000-000084000000}"/>
    <cellStyle name="60% - 1. jelölőszín" xfId="78" xr:uid="{00000000-0005-0000-0000-000085000000}"/>
    <cellStyle name="60% - 2. jelölőszín" xfId="79" xr:uid="{00000000-0005-0000-0000-000086000000}"/>
    <cellStyle name="60% - 3. jelölőszín" xfId="80" xr:uid="{00000000-0005-0000-0000-000087000000}"/>
    <cellStyle name="60% - 4. jelölőszín" xfId="81" xr:uid="{00000000-0005-0000-0000-000088000000}"/>
    <cellStyle name="60% - 5. jelölőszín" xfId="82" xr:uid="{00000000-0005-0000-0000-000089000000}"/>
    <cellStyle name="60% - 6. jelölőszín" xfId="83" xr:uid="{00000000-0005-0000-0000-00008A000000}"/>
    <cellStyle name="60% - Accent1 2" xfId="84" xr:uid="{00000000-0005-0000-0000-00008B000000}"/>
    <cellStyle name="60% - Accent1 3" xfId="413" xr:uid="{00000000-0005-0000-0000-00008C000000}"/>
    <cellStyle name="60% - Accent1 4" xfId="224" hidden="1" xr:uid="{00000000-0005-0000-0000-00008D000000}"/>
    <cellStyle name="60% - Accent1 4" xfId="253" xr:uid="{00000000-0005-0000-0000-00008E000000}"/>
    <cellStyle name="60% - Accent2 2" xfId="85" xr:uid="{00000000-0005-0000-0000-00008F000000}"/>
    <cellStyle name="60% - Accent2 3" xfId="416" xr:uid="{00000000-0005-0000-0000-000090000000}"/>
    <cellStyle name="60% - Accent2 4" xfId="227" hidden="1" xr:uid="{00000000-0005-0000-0000-000091000000}"/>
    <cellStyle name="60% - Accent2 4" xfId="254" xr:uid="{00000000-0005-0000-0000-000092000000}"/>
    <cellStyle name="60% - Accent3 2" xfId="86" xr:uid="{00000000-0005-0000-0000-000093000000}"/>
    <cellStyle name="60% - Accent3 3" xfId="419" xr:uid="{00000000-0005-0000-0000-000094000000}"/>
    <cellStyle name="60% - Accent3 4" xfId="230" hidden="1" xr:uid="{00000000-0005-0000-0000-000095000000}"/>
    <cellStyle name="60% - Accent3 4" xfId="255" xr:uid="{00000000-0005-0000-0000-000096000000}"/>
    <cellStyle name="60% - Accent4 2" xfId="87" xr:uid="{00000000-0005-0000-0000-000097000000}"/>
    <cellStyle name="60% - Accent4 3" xfId="422" xr:uid="{00000000-0005-0000-0000-000098000000}"/>
    <cellStyle name="60% - Accent4 4" xfId="233" hidden="1" xr:uid="{00000000-0005-0000-0000-000099000000}"/>
    <cellStyle name="60% - Accent4 4" xfId="256" xr:uid="{00000000-0005-0000-0000-00009A000000}"/>
    <cellStyle name="60% - Accent5 2" xfId="88" xr:uid="{00000000-0005-0000-0000-00009B000000}"/>
    <cellStyle name="60% - Accent5 3" xfId="425" xr:uid="{00000000-0005-0000-0000-00009C000000}"/>
    <cellStyle name="60% - Accent5 4" xfId="236" hidden="1" xr:uid="{00000000-0005-0000-0000-00009D000000}"/>
    <cellStyle name="60% - Accent5 4" xfId="257" xr:uid="{00000000-0005-0000-0000-00009E000000}"/>
    <cellStyle name="60% - Accent6 2" xfId="89" xr:uid="{00000000-0005-0000-0000-00009F000000}"/>
    <cellStyle name="60% - Accent6 3" xfId="428" xr:uid="{00000000-0005-0000-0000-0000A0000000}"/>
    <cellStyle name="60% - Accent6 4" xfId="239" hidden="1" xr:uid="{00000000-0005-0000-0000-0000A1000000}"/>
    <cellStyle name="60% - Accent6 4" xfId="258" xr:uid="{00000000-0005-0000-0000-0000A2000000}"/>
    <cellStyle name="60% - Énfasis1" xfId="90" xr:uid="{00000000-0005-0000-0000-0000A3000000}"/>
    <cellStyle name="60% - Énfasis2" xfId="91" xr:uid="{00000000-0005-0000-0000-0000A4000000}"/>
    <cellStyle name="60% - Énfasis3" xfId="92" xr:uid="{00000000-0005-0000-0000-0000A5000000}"/>
    <cellStyle name="60% - Énfasis4" xfId="93" xr:uid="{00000000-0005-0000-0000-0000A6000000}"/>
    <cellStyle name="60% - Énfasis5" xfId="94" xr:uid="{00000000-0005-0000-0000-0000A7000000}"/>
    <cellStyle name="60% - Énfasis6" xfId="95" xr:uid="{00000000-0005-0000-0000-0000A8000000}"/>
    <cellStyle name="Accent1 2" xfId="96" xr:uid="{00000000-0005-0000-0000-0000A9000000}"/>
    <cellStyle name="Accent1 3" xfId="335" xr:uid="{00000000-0005-0000-0000-0000AA000000}"/>
    <cellStyle name="Accent2 2" xfId="97" xr:uid="{00000000-0005-0000-0000-0000AB000000}"/>
    <cellStyle name="Accent2 3" xfId="336" xr:uid="{00000000-0005-0000-0000-0000AC000000}"/>
    <cellStyle name="Accent3 2" xfId="98" xr:uid="{00000000-0005-0000-0000-0000AD000000}"/>
    <cellStyle name="Accent3 3" xfId="337" xr:uid="{00000000-0005-0000-0000-0000AE000000}"/>
    <cellStyle name="Accent4 2" xfId="99" xr:uid="{00000000-0005-0000-0000-0000AF000000}"/>
    <cellStyle name="Accent4 3" xfId="338" xr:uid="{00000000-0005-0000-0000-0000B0000000}"/>
    <cellStyle name="Accent5 2" xfId="100" xr:uid="{00000000-0005-0000-0000-0000B1000000}"/>
    <cellStyle name="Accent5 3" xfId="339" xr:uid="{00000000-0005-0000-0000-0000B2000000}"/>
    <cellStyle name="Accent6 2" xfId="101" xr:uid="{00000000-0005-0000-0000-0000B3000000}"/>
    <cellStyle name="Accent6 3" xfId="340" xr:uid="{00000000-0005-0000-0000-0000B4000000}"/>
    <cellStyle name="Bad 2" xfId="102" xr:uid="{00000000-0005-0000-0000-0000B5000000}"/>
    <cellStyle name="Bad 3" xfId="404" xr:uid="{00000000-0005-0000-0000-0000B6000000}"/>
    <cellStyle name="Bad 4" xfId="215" hidden="1" xr:uid="{00000000-0005-0000-0000-0000B7000000}"/>
    <cellStyle name="Bad 4" xfId="259" xr:uid="{00000000-0005-0000-0000-0000B8000000}"/>
    <cellStyle name="Bevitel" xfId="103" xr:uid="{00000000-0005-0000-0000-0000B9000000}"/>
    <cellStyle name="Buena" xfId="104" xr:uid="{00000000-0005-0000-0000-0000BA000000}"/>
    <cellStyle name="Calculation 2" xfId="105" xr:uid="{00000000-0005-0000-0000-0000BB000000}"/>
    <cellStyle name="Calculation 3" xfId="406" xr:uid="{00000000-0005-0000-0000-0000BC000000}"/>
    <cellStyle name="Calculation 4" xfId="217" hidden="1" xr:uid="{00000000-0005-0000-0000-0000BD000000}"/>
    <cellStyle name="Calculation 4" xfId="332" xr:uid="{00000000-0005-0000-0000-0000BE000000}"/>
    <cellStyle name="Cálculo" xfId="106" xr:uid="{00000000-0005-0000-0000-0000BF000000}"/>
    <cellStyle name="Celda de comprobación" xfId="107" xr:uid="{00000000-0005-0000-0000-0000C0000000}"/>
    <cellStyle name="Celda vinculada" xfId="108" xr:uid="{00000000-0005-0000-0000-0000C1000000}"/>
    <cellStyle name="Check Cell 2" xfId="109" xr:uid="{00000000-0005-0000-0000-0000C2000000}"/>
    <cellStyle name="Check Cell 3" xfId="408" xr:uid="{00000000-0005-0000-0000-0000C3000000}"/>
    <cellStyle name="Check Cell 4" xfId="219" hidden="1" xr:uid="{00000000-0005-0000-0000-0000C4000000}"/>
    <cellStyle name="Check Cell 4" xfId="260" xr:uid="{00000000-0005-0000-0000-0000C5000000}"/>
    <cellStyle name="checkExposure" xfId="281" xr:uid="{00000000-0005-0000-0000-0000C6000000}"/>
    <cellStyle name="Cím" xfId="110" xr:uid="{00000000-0005-0000-0000-0000C7000000}"/>
    <cellStyle name="Címsor 1" xfId="111" xr:uid="{00000000-0005-0000-0000-0000C8000000}"/>
    <cellStyle name="Címsor 2" xfId="112" xr:uid="{00000000-0005-0000-0000-0000C9000000}"/>
    <cellStyle name="Címsor 3" xfId="113" xr:uid="{00000000-0005-0000-0000-0000CA000000}"/>
    <cellStyle name="Címsor 4" xfId="114" xr:uid="{00000000-0005-0000-0000-0000CB000000}"/>
    <cellStyle name="Comma" xfId="15" builtinId="3"/>
    <cellStyle name="Ellenőrzőcella" xfId="115" xr:uid="{00000000-0005-0000-0000-0000CD000000}"/>
    <cellStyle name="Encabezado 4" xfId="116" xr:uid="{00000000-0005-0000-0000-0000CE000000}"/>
    <cellStyle name="Énfasis1" xfId="117" xr:uid="{00000000-0005-0000-0000-0000CF000000}"/>
    <cellStyle name="Énfasis2" xfId="118" xr:uid="{00000000-0005-0000-0000-0000D0000000}"/>
    <cellStyle name="Énfasis3" xfId="119" xr:uid="{00000000-0005-0000-0000-0000D1000000}"/>
    <cellStyle name="Énfasis4" xfId="120" xr:uid="{00000000-0005-0000-0000-0000D2000000}"/>
    <cellStyle name="Énfasis5" xfId="121" xr:uid="{00000000-0005-0000-0000-0000D3000000}"/>
    <cellStyle name="Énfasis6" xfId="122" xr:uid="{00000000-0005-0000-0000-0000D4000000}"/>
    <cellStyle name="Entrada" xfId="123" xr:uid="{00000000-0005-0000-0000-0000D5000000}"/>
    <cellStyle name="Explanatory Text 2" xfId="124" xr:uid="{00000000-0005-0000-0000-0000D6000000}"/>
    <cellStyle name="Explanatory Text 3" xfId="410" xr:uid="{00000000-0005-0000-0000-0000D7000000}"/>
    <cellStyle name="Explanatory Text 4" xfId="221" hidden="1" xr:uid="{00000000-0005-0000-0000-0000D8000000}"/>
    <cellStyle name="Explanatory Text 4" xfId="333" xr:uid="{00000000-0005-0000-0000-0000D9000000}"/>
    <cellStyle name="Figyelmeztetés" xfId="125" xr:uid="{00000000-0005-0000-0000-0000DA000000}"/>
    <cellStyle name="Good 2" xfId="126" xr:uid="{00000000-0005-0000-0000-0000DB000000}"/>
    <cellStyle name="Good 2 2" xfId="355" xr:uid="{00000000-0005-0000-0000-0000DC000000}"/>
    <cellStyle name="Good 3" xfId="403" xr:uid="{00000000-0005-0000-0000-0000DD000000}"/>
    <cellStyle name="Good 4" xfId="214" hidden="1" xr:uid="{00000000-0005-0000-0000-0000DE000000}"/>
    <cellStyle name="Good 4" xfId="261" xr:uid="{00000000-0005-0000-0000-0000DF000000}"/>
    <cellStyle name="greyed" xfId="127" xr:uid="{00000000-0005-0000-0000-0000E0000000}"/>
    <cellStyle name="greyed 2" xfId="280" xr:uid="{00000000-0005-0000-0000-0000E1000000}"/>
    <cellStyle name="Heading 1 2" xfId="128" xr:uid="{00000000-0005-0000-0000-0000E2000000}"/>
    <cellStyle name="Heading 1 2 2" xfId="276" xr:uid="{00000000-0005-0000-0000-0000E3000000}"/>
    <cellStyle name="Heading 1 3" xfId="399" xr:uid="{00000000-0005-0000-0000-0000E4000000}"/>
    <cellStyle name="Heading 1 4" xfId="210" hidden="1" xr:uid="{00000000-0005-0000-0000-0000E5000000}"/>
    <cellStyle name="Heading 1 4" xfId="262" xr:uid="{00000000-0005-0000-0000-0000E6000000}"/>
    <cellStyle name="Heading 2 2" xfId="129" xr:uid="{00000000-0005-0000-0000-0000E7000000}"/>
    <cellStyle name="Heading 2 2 2" xfId="278" xr:uid="{00000000-0005-0000-0000-0000E8000000}"/>
    <cellStyle name="Heading 2 3" xfId="400" xr:uid="{00000000-0005-0000-0000-0000E9000000}"/>
    <cellStyle name="Heading 2 4" xfId="211" hidden="1" xr:uid="{00000000-0005-0000-0000-0000EA000000}"/>
    <cellStyle name="Heading 2 4" xfId="263" xr:uid="{00000000-0005-0000-0000-0000EB000000}"/>
    <cellStyle name="Heading 3 2" xfId="130" xr:uid="{00000000-0005-0000-0000-0000EC000000}"/>
    <cellStyle name="Heading 3 3" xfId="401" xr:uid="{00000000-0005-0000-0000-0000ED000000}"/>
    <cellStyle name="Heading 3 4" xfId="212" hidden="1" xr:uid="{00000000-0005-0000-0000-0000EE000000}"/>
    <cellStyle name="Heading 3 4" xfId="264" xr:uid="{00000000-0005-0000-0000-0000EF000000}"/>
    <cellStyle name="Heading 4 2" xfId="131" xr:uid="{00000000-0005-0000-0000-0000F0000000}"/>
    <cellStyle name="Heading 4 3" xfId="402" xr:uid="{00000000-0005-0000-0000-0000F1000000}"/>
    <cellStyle name="Heading 4 4" xfId="213" hidden="1" xr:uid="{00000000-0005-0000-0000-0000F2000000}"/>
    <cellStyle name="Heading 4 4" xfId="265" xr:uid="{00000000-0005-0000-0000-0000F3000000}"/>
    <cellStyle name="HeadingTable" xfId="279" xr:uid="{00000000-0005-0000-0000-0000F4000000}"/>
    <cellStyle name="highlightExposure" xfId="132" xr:uid="{00000000-0005-0000-0000-0000F5000000}"/>
    <cellStyle name="highlightPD" xfId="282" xr:uid="{00000000-0005-0000-0000-0000F6000000}"/>
    <cellStyle name="highlightPercentage" xfId="283" xr:uid="{00000000-0005-0000-0000-0000F7000000}"/>
    <cellStyle name="highlightText" xfId="133" xr:uid="{00000000-0005-0000-0000-0000F8000000}"/>
    <cellStyle name="Hipervínculo 2" xfId="134" xr:uid="{00000000-0005-0000-0000-0000F9000000}"/>
    <cellStyle name="Hivatkozott cella" xfId="135" xr:uid="{00000000-0005-0000-0000-0000FA000000}"/>
    <cellStyle name="Hyperlink" xfId="5" builtinId="8"/>
    <cellStyle name="Hyperlink 2" xfId="136" xr:uid="{00000000-0005-0000-0000-0000FC000000}"/>
    <cellStyle name="Hyperlink 3" xfId="137" xr:uid="{00000000-0005-0000-0000-0000FD000000}"/>
    <cellStyle name="Hyperlink 3 2" xfId="138" xr:uid="{00000000-0005-0000-0000-0000FE000000}"/>
    <cellStyle name="Hyperlink 4" xfId="353" xr:uid="{00000000-0005-0000-0000-0000FF000000}"/>
    <cellStyle name="Incorrecto" xfId="139" xr:uid="{00000000-0005-0000-0000-000000010000}"/>
    <cellStyle name="Input 2" xfId="140" xr:uid="{00000000-0005-0000-0000-000001010000}"/>
    <cellStyle name="Input 3" xfId="405" xr:uid="{00000000-0005-0000-0000-000002010000}"/>
    <cellStyle name="Input 4" xfId="216" hidden="1" xr:uid="{00000000-0005-0000-0000-000003010000}"/>
    <cellStyle name="Input 4" xfId="334" xr:uid="{00000000-0005-0000-0000-000004010000}"/>
    <cellStyle name="inputDate" xfId="284" xr:uid="{00000000-0005-0000-0000-000005010000}"/>
    <cellStyle name="inputExposure" xfId="141" xr:uid="{00000000-0005-0000-0000-000006010000}"/>
    <cellStyle name="inputMaturity" xfId="285" xr:uid="{00000000-0005-0000-0000-000007010000}"/>
    <cellStyle name="inputParameterE" xfId="286" xr:uid="{00000000-0005-0000-0000-000008010000}"/>
    <cellStyle name="inputPD" xfId="287" xr:uid="{00000000-0005-0000-0000-000009010000}"/>
    <cellStyle name="inputPercentage" xfId="288" xr:uid="{00000000-0005-0000-0000-00000A010000}"/>
    <cellStyle name="inputPercentageL" xfId="289" xr:uid="{00000000-0005-0000-0000-00000B010000}"/>
    <cellStyle name="inputPercentageS" xfId="290" xr:uid="{00000000-0005-0000-0000-00000C010000}"/>
    <cellStyle name="inputSelection" xfId="291" xr:uid="{00000000-0005-0000-0000-00000D010000}"/>
    <cellStyle name="inputText" xfId="292" xr:uid="{00000000-0005-0000-0000-00000E010000}"/>
    <cellStyle name="Jegyzet" xfId="142" xr:uid="{00000000-0005-0000-0000-00000F010000}"/>
    <cellStyle name="Jelölőszín (1)" xfId="143" xr:uid="{00000000-0005-0000-0000-000010010000}"/>
    <cellStyle name="Jelölőszín (2)" xfId="144" xr:uid="{00000000-0005-0000-0000-000011010000}"/>
    <cellStyle name="Jelölőszín (3)" xfId="145" xr:uid="{00000000-0005-0000-0000-000012010000}"/>
    <cellStyle name="Jelölőszín (4)" xfId="146" xr:uid="{00000000-0005-0000-0000-000013010000}"/>
    <cellStyle name="Jelölőszín (5)" xfId="147" xr:uid="{00000000-0005-0000-0000-000014010000}"/>
    <cellStyle name="Jelölőszín (6)" xfId="148" xr:uid="{00000000-0005-0000-0000-000015010000}"/>
    <cellStyle name="Jó" xfId="149" xr:uid="{00000000-0005-0000-0000-000016010000}"/>
    <cellStyle name="Kimenet" xfId="150" xr:uid="{00000000-0005-0000-0000-000017010000}"/>
    <cellStyle name="Lien hypertexte 2" xfId="151" xr:uid="{00000000-0005-0000-0000-000018010000}"/>
    <cellStyle name="Lien hypertexte 3" xfId="152" xr:uid="{00000000-0005-0000-0000-000019010000}"/>
    <cellStyle name="Linked Cell 2" xfId="153" xr:uid="{00000000-0005-0000-0000-00001A010000}"/>
    <cellStyle name="Linked Cell 3" xfId="407" xr:uid="{00000000-0005-0000-0000-00001B010000}"/>
    <cellStyle name="Linked Cell 4" xfId="218" hidden="1" xr:uid="{00000000-0005-0000-0000-00001C010000}"/>
    <cellStyle name="Linked Cell 4" xfId="266" xr:uid="{00000000-0005-0000-0000-00001D010000}"/>
    <cellStyle name="Magyarázó szöveg" xfId="154" xr:uid="{00000000-0005-0000-0000-00001E010000}"/>
    <cellStyle name="Millares 2" xfId="155" xr:uid="{00000000-0005-0000-0000-00001F010000}"/>
    <cellStyle name="Millares 2 2" xfId="156" xr:uid="{00000000-0005-0000-0000-000020010000}"/>
    <cellStyle name="Millares 3" xfId="157" xr:uid="{00000000-0005-0000-0000-000021010000}"/>
    <cellStyle name="Millares 3 2" xfId="158" xr:uid="{00000000-0005-0000-0000-000022010000}"/>
    <cellStyle name="Navadno_List1" xfId="159" xr:uid="{00000000-0005-0000-0000-000023010000}"/>
    <cellStyle name="Neutral 2" xfId="160" xr:uid="{00000000-0005-0000-0000-000024010000}"/>
    <cellStyle name="Normal" xfId="0" builtinId="0"/>
    <cellStyle name="Normal 10" xfId="351" xr:uid="{00000000-0005-0000-0000-000026010000}"/>
    <cellStyle name="Normal 10 2" xfId="432" xr:uid="{00000000-0005-0000-0000-000027010000}"/>
    <cellStyle name="Normal 11" xfId="17" xr:uid="{00000000-0005-0000-0000-000028010000}"/>
    <cellStyle name="Normal 12" xfId="434" xr:uid="{00000000-0005-0000-0000-000029010000}"/>
    <cellStyle name="Normal 16" xfId="7" xr:uid="{00000000-0005-0000-0000-00002A010000}"/>
    <cellStyle name="Normal 16 2" xfId="8" xr:uid="{00000000-0005-0000-0000-00002B010000}"/>
    <cellStyle name="Normal 2" xfId="1" xr:uid="{00000000-0005-0000-0000-00002C010000}"/>
    <cellStyle name="Normal 2 12" xfId="6" xr:uid="{00000000-0005-0000-0000-00002D010000}"/>
    <cellStyle name="Normal 2 2" xfId="161" xr:uid="{00000000-0005-0000-0000-00002E010000}"/>
    <cellStyle name="Normal 2 2 2" xfId="162" xr:uid="{00000000-0005-0000-0000-00002F010000}"/>
    <cellStyle name="Normal 2 2 3" xfId="13" xr:uid="{00000000-0005-0000-0000-000030010000}"/>
    <cellStyle name="Normal 2 2 3 2" xfId="163" xr:uid="{00000000-0005-0000-0000-000031010000}"/>
    <cellStyle name="Normal 2 2 4" xfId="277" xr:uid="{00000000-0005-0000-0000-000032010000}"/>
    <cellStyle name="Normal 2 2_COREP GL04rev3" xfId="164" xr:uid="{00000000-0005-0000-0000-000033010000}"/>
    <cellStyle name="Normal 2 3" xfId="165" xr:uid="{00000000-0005-0000-0000-000034010000}"/>
    <cellStyle name="Normal 2 4" xfId="293" xr:uid="{00000000-0005-0000-0000-000035010000}"/>
    <cellStyle name="Normal 2 5" xfId="166" xr:uid="{00000000-0005-0000-0000-000036010000}"/>
    <cellStyle name="Normal 2 5 2" xfId="294" xr:uid="{00000000-0005-0000-0000-000037010000}"/>
    <cellStyle name="Normal 2 5 2 2" xfId="295" xr:uid="{00000000-0005-0000-0000-000038010000}"/>
    <cellStyle name="Normal 2 6" xfId="296" xr:uid="{00000000-0005-0000-0000-000039010000}"/>
    <cellStyle name="Normal 2_~0149226" xfId="167" xr:uid="{00000000-0005-0000-0000-00003A010000}"/>
    <cellStyle name="Normal 3" xfId="2" xr:uid="{00000000-0005-0000-0000-00003B010000}"/>
    <cellStyle name="Normal 3 2" xfId="9" xr:uid="{00000000-0005-0000-0000-00003C010000}"/>
    <cellStyle name="Normal 3 2 2" xfId="14" xr:uid="{00000000-0005-0000-0000-00003D010000}"/>
    <cellStyle name="Normal 3 3" xfId="169" xr:uid="{00000000-0005-0000-0000-00003E010000}"/>
    <cellStyle name="Normal 3 4" xfId="170" xr:uid="{00000000-0005-0000-0000-00003F010000}"/>
    <cellStyle name="Normal 3 4 2" xfId="393" xr:uid="{00000000-0005-0000-0000-000040010000}"/>
    <cellStyle name="Normal 3 5" xfId="346" xr:uid="{00000000-0005-0000-0000-000041010000}"/>
    <cellStyle name="Normal 3 6" xfId="392" xr:uid="{00000000-0005-0000-0000-000042010000}"/>
    <cellStyle name="Normal 3 7" xfId="4" xr:uid="{00000000-0005-0000-0000-000043010000}"/>
    <cellStyle name="Normal 3 7 2" xfId="10" xr:uid="{00000000-0005-0000-0000-000044010000}"/>
    <cellStyle name="Normal 3 8" xfId="168" xr:uid="{00000000-0005-0000-0000-000045010000}"/>
    <cellStyle name="Normal 3_~1520012" xfId="171" xr:uid="{00000000-0005-0000-0000-000046010000}"/>
    <cellStyle name="Normal 30 2" xfId="348" xr:uid="{00000000-0005-0000-0000-000047010000}"/>
    <cellStyle name="Normal 4" xfId="172" xr:uid="{00000000-0005-0000-0000-000048010000}"/>
    <cellStyle name="Normal 5" xfId="173" xr:uid="{00000000-0005-0000-0000-000049010000}"/>
    <cellStyle name="Normal 5 2" xfId="174" xr:uid="{00000000-0005-0000-0000-00004A010000}"/>
    <cellStyle name="Normal 5_20130128_ITS on reporting_Annex I_CA" xfId="175" xr:uid="{00000000-0005-0000-0000-00004B010000}"/>
    <cellStyle name="Normal 6" xfId="176" xr:uid="{00000000-0005-0000-0000-00004C010000}"/>
    <cellStyle name="Normal 7" xfId="177" xr:uid="{00000000-0005-0000-0000-00004D010000}"/>
    <cellStyle name="Normal 7 2" xfId="178" xr:uid="{00000000-0005-0000-0000-00004E010000}"/>
    <cellStyle name="Normal 8" xfId="179" xr:uid="{00000000-0005-0000-0000-00004F010000}"/>
    <cellStyle name="Normal 8 2" xfId="16" xr:uid="{00000000-0005-0000-0000-000050010000}"/>
    <cellStyle name="Normal 9" xfId="349" xr:uid="{00000000-0005-0000-0000-000051010000}"/>
    <cellStyle name="Normal 9 2" xfId="430" xr:uid="{00000000-0005-0000-0000-000052010000}"/>
    <cellStyle name="Normal_03 STA 2" xfId="11" xr:uid="{00000000-0005-0000-0000-000053010000}"/>
    <cellStyle name="Normal_19 OPR LOSS" xfId="3" xr:uid="{00000000-0005-0000-0000-000054010000}"/>
    <cellStyle name="Normal_Assets Final" xfId="354" xr:uid="{00000000-0005-0000-0000-000055010000}"/>
    <cellStyle name="Normal_MKR - Market risks 2" xfId="12" xr:uid="{00000000-0005-0000-0000-000056010000}"/>
    <cellStyle name="Normale_2011 04 14 Templates for stress test_bcl" xfId="180" xr:uid="{00000000-0005-0000-0000-000057010000}"/>
    <cellStyle name="Normalno 2" xfId="345" xr:uid="{00000000-0005-0000-0000-000058010000}"/>
    <cellStyle name="Notas" xfId="181" xr:uid="{00000000-0005-0000-0000-000059010000}"/>
    <cellStyle name="Note 2" xfId="182" xr:uid="{00000000-0005-0000-0000-00005A010000}"/>
    <cellStyle name="Note 3" xfId="409" xr:uid="{00000000-0005-0000-0000-00005B010000}"/>
    <cellStyle name="Note 4" xfId="220" hidden="1" xr:uid="{00000000-0005-0000-0000-00005C010000}"/>
    <cellStyle name="Note 4" xfId="267" xr:uid="{00000000-0005-0000-0000-00005D010000}"/>
    <cellStyle name="Obično 2" xfId="268" xr:uid="{00000000-0005-0000-0000-00005E010000}"/>
    <cellStyle name="Obično 3" xfId="269" xr:uid="{00000000-0005-0000-0000-00005F010000}"/>
    <cellStyle name="Obično 3 2" xfId="343" xr:uid="{00000000-0005-0000-0000-000060010000}"/>
    <cellStyle name="Obično 4" xfId="270" xr:uid="{00000000-0005-0000-0000-000061010000}"/>
    <cellStyle name="Obično 5" xfId="271" xr:uid="{00000000-0005-0000-0000-000062010000}"/>
    <cellStyle name="Obično 6" xfId="341" xr:uid="{00000000-0005-0000-0000-000063010000}"/>
    <cellStyle name="Obično 7" xfId="344" xr:uid="{00000000-0005-0000-0000-000064010000}"/>
    <cellStyle name="Obično 7 2" xfId="429" xr:uid="{00000000-0005-0000-0000-000065010000}"/>
    <cellStyle name="Obično_OBRASCI_TRŽIŠNI RIZICI_draft 2.0" xfId="347" xr:uid="{00000000-0005-0000-0000-000066010000}"/>
    <cellStyle name="optionalExposure" xfId="297" xr:uid="{00000000-0005-0000-0000-000067010000}"/>
    <cellStyle name="optionalMaturity" xfId="298" xr:uid="{00000000-0005-0000-0000-000068010000}"/>
    <cellStyle name="optionalPD" xfId="299" xr:uid="{00000000-0005-0000-0000-000069010000}"/>
    <cellStyle name="optionalPercentage" xfId="300" xr:uid="{00000000-0005-0000-0000-00006A010000}"/>
    <cellStyle name="optionalPercentageL" xfId="301" xr:uid="{00000000-0005-0000-0000-00006B010000}"/>
    <cellStyle name="optionalPercentageS" xfId="302" xr:uid="{00000000-0005-0000-0000-00006C010000}"/>
    <cellStyle name="optionalSelection" xfId="303" xr:uid="{00000000-0005-0000-0000-00006D010000}"/>
    <cellStyle name="optionalText" xfId="304" xr:uid="{00000000-0005-0000-0000-00006E010000}"/>
    <cellStyle name="Összesen" xfId="183" xr:uid="{00000000-0005-0000-0000-00006F010000}"/>
    <cellStyle name="Output 2" xfId="185" xr:uid="{00000000-0005-0000-0000-000070010000}"/>
    <cellStyle name="Output 3" xfId="184" xr:uid="{00000000-0005-0000-0000-000071010000}"/>
    <cellStyle name="Percent 2" xfId="350" xr:uid="{00000000-0005-0000-0000-000072010000}"/>
    <cellStyle name="Percent 2 2" xfId="431" xr:uid="{00000000-0005-0000-0000-000073010000}"/>
    <cellStyle name="Percent 3" xfId="352" xr:uid="{00000000-0005-0000-0000-000074010000}"/>
    <cellStyle name="Percent 3 2" xfId="433" xr:uid="{00000000-0005-0000-0000-000075010000}"/>
    <cellStyle name="Percent 4" xfId="275" xr:uid="{00000000-0005-0000-0000-000076010000}"/>
    <cellStyle name="Porcentual 2" xfId="186" xr:uid="{00000000-0005-0000-0000-000077010000}"/>
    <cellStyle name="Porcentual 2 2" xfId="187" xr:uid="{00000000-0005-0000-0000-000078010000}"/>
    <cellStyle name="Porcentual 2 2 2" xfId="395" xr:uid="{00000000-0005-0000-0000-000079010000}"/>
    <cellStyle name="Porcentual 2 3" xfId="394" xr:uid="{00000000-0005-0000-0000-00007A010000}"/>
    <cellStyle name="Postotak 2" xfId="342" xr:uid="{00000000-0005-0000-0000-00007B010000}"/>
    <cellStyle name="Prozent 2" xfId="188" xr:uid="{00000000-0005-0000-0000-00007C010000}"/>
    <cellStyle name="Prozent 2 2" xfId="396" xr:uid="{00000000-0005-0000-0000-00007D010000}"/>
    <cellStyle name="reviseExposure" xfId="305" xr:uid="{00000000-0005-0000-0000-00007E010000}"/>
    <cellStyle name="Rossz" xfId="189" xr:uid="{00000000-0005-0000-0000-00007F010000}"/>
    <cellStyle name="Salida" xfId="190" xr:uid="{00000000-0005-0000-0000-000080010000}"/>
    <cellStyle name="Semleges" xfId="191" xr:uid="{00000000-0005-0000-0000-000081010000}"/>
    <cellStyle name="showCheck" xfId="306" xr:uid="{00000000-0005-0000-0000-000082010000}"/>
    <cellStyle name="showExposure" xfId="192" xr:uid="{00000000-0005-0000-0000-000083010000}"/>
    <cellStyle name="showParameterE" xfId="307" xr:uid="{00000000-0005-0000-0000-000084010000}"/>
    <cellStyle name="showParameterS" xfId="308" xr:uid="{00000000-0005-0000-0000-000085010000}"/>
    <cellStyle name="showPD" xfId="309" xr:uid="{00000000-0005-0000-0000-000086010000}"/>
    <cellStyle name="showPercentage" xfId="310" xr:uid="{00000000-0005-0000-0000-000087010000}"/>
    <cellStyle name="showSelection" xfId="272" xr:uid="{00000000-0005-0000-0000-000088010000}"/>
    <cellStyle name="Standard 2" xfId="193" xr:uid="{00000000-0005-0000-0000-000089010000}"/>
    <cellStyle name="Standard 3" xfId="194" xr:uid="{00000000-0005-0000-0000-00008A010000}"/>
    <cellStyle name="Standard 3 2" xfId="195" xr:uid="{00000000-0005-0000-0000-00008B010000}"/>
    <cellStyle name="Standard 3 2 2" xfId="397" xr:uid="{00000000-0005-0000-0000-00008C010000}"/>
    <cellStyle name="Standard 4" xfId="196" xr:uid="{00000000-0005-0000-0000-00008D010000}"/>
    <cellStyle name="Standard_20100106 GL04rev2 Documentation of changes" xfId="273" xr:uid="{00000000-0005-0000-0000-00008E010000}"/>
    <cellStyle name="sup2Date" xfId="311" xr:uid="{00000000-0005-0000-0000-00008F010000}"/>
    <cellStyle name="sup2Int" xfId="312" xr:uid="{00000000-0005-0000-0000-000090010000}"/>
    <cellStyle name="sup2ParameterE" xfId="313" xr:uid="{00000000-0005-0000-0000-000091010000}"/>
    <cellStyle name="sup2Percentage" xfId="314" xr:uid="{00000000-0005-0000-0000-000092010000}"/>
    <cellStyle name="sup2PercentageL" xfId="315" xr:uid="{00000000-0005-0000-0000-000093010000}"/>
    <cellStyle name="sup2PercentageM" xfId="316" xr:uid="{00000000-0005-0000-0000-000094010000}"/>
    <cellStyle name="sup2Selection" xfId="317" xr:uid="{00000000-0005-0000-0000-000095010000}"/>
    <cellStyle name="sup2Text" xfId="318" xr:uid="{00000000-0005-0000-0000-000096010000}"/>
    <cellStyle name="sup3ParameterE" xfId="319" xr:uid="{00000000-0005-0000-0000-000097010000}"/>
    <cellStyle name="sup3Percentage" xfId="320" xr:uid="{00000000-0005-0000-0000-000098010000}"/>
    <cellStyle name="supDate" xfId="321" xr:uid="{00000000-0005-0000-0000-000099010000}"/>
    <cellStyle name="supFloat" xfId="322" xr:uid="{00000000-0005-0000-0000-00009A010000}"/>
    <cellStyle name="supInt" xfId="323" xr:uid="{00000000-0005-0000-0000-00009B010000}"/>
    <cellStyle name="supParameterE" xfId="324" xr:uid="{00000000-0005-0000-0000-00009C010000}"/>
    <cellStyle name="supParameterS" xfId="325" xr:uid="{00000000-0005-0000-0000-00009D010000}"/>
    <cellStyle name="supPD" xfId="326" xr:uid="{00000000-0005-0000-0000-00009E010000}"/>
    <cellStyle name="supPercentage" xfId="327" xr:uid="{00000000-0005-0000-0000-00009F010000}"/>
    <cellStyle name="supPercentageL" xfId="328" xr:uid="{00000000-0005-0000-0000-0000A0010000}"/>
    <cellStyle name="supPercentageM" xfId="329" xr:uid="{00000000-0005-0000-0000-0000A1010000}"/>
    <cellStyle name="supSelection" xfId="330" xr:uid="{00000000-0005-0000-0000-0000A2010000}"/>
    <cellStyle name="supText" xfId="331" xr:uid="{00000000-0005-0000-0000-0000A3010000}"/>
    <cellStyle name="Számítás" xfId="197" xr:uid="{00000000-0005-0000-0000-0000A4010000}"/>
    <cellStyle name="Texto de advertencia" xfId="198" xr:uid="{00000000-0005-0000-0000-0000A5010000}"/>
    <cellStyle name="Texto explicativo" xfId="199" xr:uid="{00000000-0005-0000-0000-0000A6010000}"/>
    <cellStyle name="Title 2" xfId="200" xr:uid="{00000000-0005-0000-0000-0000A7010000}"/>
    <cellStyle name="Title 3" xfId="398" xr:uid="{00000000-0005-0000-0000-0000A8010000}"/>
    <cellStyle name="Title 4" xfId="209" hidden="1" xr:uid="{00000000-0005-0000-0000-0000A9010000}"/>
    <cellStyle name="Title 4" xfId="274" xr:uid="{00000000-0005-0000-0000-0000AA010000}"/>
    <cellStyle name="Título" xfId="201" xr:uid="{00000000-0005-0000-0000-0000AB010000}"/>
    <cellStyle name="Título 1" xfId="202" xr:uid="{00000000-0005-0000-0000-0000AC010000}"/>
    <cellStyle name="Título 2" xfId="203" xr:uid="{00000000-0005-0000-0000-0000AD010000}"/>
    <cellStyle name="Título 3" xfId="204" xr:uid="{00000000-0005-0000-0000-0000AE010000}"/>
    <cellStyle name="Título_20091015 DE_Proposed amendments to CR SEC_MKR" xfId="205" xr:uid="{00000000-0005-0000-0000-0000AF010000}"/>
    <cellStyle name="Total 2" xfId="206" xr:uid="{00000000-0005-0000-0000-0000B0010000}"/>
    <cellStyle name="Warning Text 2" xfId="208" xr:uid="{00000000-0005-0000-0000-0000B1010000}"/>
    <cellStyle name="Warning Text 3" xfId="207" xr:uid="{00000000-0005-0000-0000-0000B2010000}"/>
  </cellStyles>
  <dxfs count="48"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605456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605456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48243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48243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38718</xdr:colOff>
      <xdr:row>2</xdr:row>
      <xdr:rowOff>23813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7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38718</xdr:colOff>
      <xdr:row>2</xdr:row>
      <xdr:rowOff>23813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7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2</xdr:row>
      <xdr:rowOff>-1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0027" cy="357187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159179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496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2</xdr:row>
      <xdr:rowOff>22670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9858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2</xdr:row>
      <xdr:rowOff>2033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639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17945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549804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17286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619742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7361" cy="40481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12523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9742" cy="40481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549804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Relationship Id="rId4" Type="http://schemas.openxmlformats.org/officeDocument/2006/relationships/comments" Target="../comments2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Relationship Id="rId4" Type="http://schemas.openxmlformats.org/officeDocument/2006/relationships/comments" Target="../comments27.xm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Relationship Id="rId4" Type="http://schemas.openxmlformats.org/officeDocument/2006/relationships/comments" Target="../comments28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Relationship Id="rId4" Type="http://schemas.openxmlformats.org/officeDocument/2006/relationships/comments" Target="../comments29.xm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Relationship Id="rId4" Type="http://schemas.openxmlformats.org/officeDocument/2006/relationships/comments" Target="../comments30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22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23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24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25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AW172"/>
  <sheetViews>
    <sheetView showGridLines="0" tabSelected="1" zoomScale="80" zoomScaleNormal="80" workbookViewId="0"/>
  </sheetViews>
  <sheetFormatPr defaultColWidth="9.140625" defaultRowHeight="15" x14ac:dyDescent="0.25"/>
  <cols>
    <col min="1" max="1" width="9.140625" style="35"/>
    <col min="2" max="2" width="16.7109375" style="36" customWidth="1"/>
    <col min="3" max="3" width="34.140625" style="35" bestFit="1" customWidth="1"/>
    <col min="4" max="4" width="113.85546875" style="35" bestFit="1" customWidth="1"/>
    <col min="5" max="5" width="12" style="35" bestFit="1" customWidth="1"/>
    <col min="6" max="16384" width="9.140625" style="35"/>
  </cols>
  <sheetData>
    <row r="2" spans="2:5" s="41" customFormat="1" ht="32.25" customHeight="1" x14ac:dyDescent="0.25">
      <c r="B2" s="444" t="s">
        <v>1314</v>
      </c>
      <c r="C2" s="444"/>
      <c r="D2" s="444"/>
      <c r="E2" s="444"/>
    </row>
    <row r="3" spans="2:5" s="41" customFormat="1" x14ac:dyDescent="0.25">
      <c r="B3" s="304"/>
      <c r="C3" s="304"/>
      <c r="D3" s="304"/>
      <c r="E3" s="304"/>
    </row>
    <row r="4" spans="2:5" s="42" customFormat="1" ht="30" x14ac:dyDescent="0.25">
      <c r="B4" s="419" t="s">
        <v>1308</v>
      </c>
      <c r="C4" s="419" t="s">
        <v>1054</v>
      </c>
      <c r="D4" s="419" t="s">
        <v>1055</v>
      </c>
      <c r="E4" s="420" t="s">
        <v>1309</v>
      </c>
    </row>
    <row r="5" spans="2:5" s="42" customFormat="1" x14ac:dyDescent="0.25">
      <c r="B5" s="418" t="s">
        <v>1353</v>
      </c>
      <c r="C5" s="424" t="s">
        <v>1355</v>
      </c>
      <c r="D5" s="417" t="s">
        <v>1354</v>
      </c>
      <c r="E5" s="417" t="s">
        <v>1312</v>
      </c>
    </row>
    <row r="6" spans="2:5" x14ac:dyDescent="0.25">
      <c r="B6" s="445" t="s">
        <v>1310</v>
      </c>
      <c r="C6" s="446"/>
      <c r="D6" s="446"/>
      <c r="E6" s="447"/>
    </row>
    <row r="7" spans="2:5" ht="15" customHeight="1" x14ac:dyDescent="0.25">
      <c r="B7" s="306" t="s">
        <v>304</v>
      </c>
      <c r="C7" s="308" t="s">
        <v>1419</v>
      </c>
      <c r="D7" s="311" t="s">
        <v>1047</v>
      </c>
      <c r="E7" s="313" t="s">
        <v>1312</v>
      </c>
    </row>
    <row r="8" spans="2:5" x14ac:dyDescent="0.25">
      <c r="B8" s="306" t="s">
        <v>303</v>
      </c>
      <c r="C8" s="309" t="s">
        <v>1420</v>
      </c>
      <c r="D8" s="312" t="s">
        <v>1046</v>
      </c>
      <c r="E8" s="314" t="s">
        <v>1312</v>
      </c>
    </row>
    <row r="9" spans="2:5" x14ac:dyDescent="0.25">
      <c r="B9" s="306" t="s">
        <v>305</v>
      </c>
      <c r="C9" s="309" t="s">
        <v>1421</v>
      </c>
      <c r="D9" s="396" t="s">
        <v>1049</v>
      </c>
      <c r="E9" s="314" t="s">
        <v>1312</v>
      </c>
    </row>
    <row r="10" spans="2:5" s="88" customFormat="1" x14ac:dyDescent="0.25">
      <c r="B10" s="307" t="s">
        <v>306</v>
      </c>
      <c r="C10" s="310" t="s">
        <v>1422</v>
      </c>
      <c r="D10" s="397" t="s">
        <v>1048</v>
      </c>
      <c r="E10" s="315" t="s">
        <v>1312</v>
      </c>
    </row>
    <row r="11" spans="2:5" x14ac:dyDescent="0.25">
      <c r="B11" s="441" t="s">
        <v>878</v>
      </c>
      <c r="C11" s="442"/>
      <c r="D11" s="442"/>
      <c r="E11" s="443"/>
    </row>
    <row r="12" spans="2:5" x14ac:dyDescent="0.25">
      <c r="B12" s="305" t="s">
        <v>1176</v>
      </c>
      <c r="C12" s="308" t="s">
        <v>1423</v>
      </c>
      <c r="D12" s="319" t="s">
        <v>1251</v>
      </c>
      <c r="E12" s="313" t="s">
        <v>1312</v>
      </c>
    </row>
    <row r="13" spans="2:5" x14ac:dyDescent="0.25">
      <c r="B13" s="316" t="s">
        <v>1186</v>
      </c>
      <c r="C13" s="309" t="s">
        <v>1423</v>
      </c>
      <c r="D13" s="320" t="s">
        <v>879</v>
      </c>
      <c r="E13" s="314" t="s">
        <v>1312</v>
      </c>
    </row>
    <row r="14" spans="2:5" x14ac:dyDescent="0.25">
      <c r="B14" s="316" t="s">
        <v>1187</v>
      </c>
      <c r="C14" s="309" t="s">
        <v>1423</v>
      </c>
      <c r="D14" s="320" t="s">
        <v>880</v>
      </c>
      <c r="E14" s="314" t="s">
        <v>1312</v>
      </c>
    </row>
    <row r="15" spans="2:5" x14ac:dyDescent="0.25">
      <c r="B15" s="316" t="s">
        <v>1188</v>
      </c>
      <c r="C15" s="309" t="s">
        <v>1423</v>
      </c>
      <c r="D15" s="320" t="s">
        <v>881</v>
      </c>
      <c r="E15" s="314" t="s">
        <v>1312</v>
      </c>
    </row>
    <row r="16" spans="2:5" x14ac:dyDescent="0.25">
      <c r="B16" s="316" t="s">
        <v>1189</v>
      </c>
      <c r="C16" s="309" t="s">
        <v>1423</v>
      </c>
      <c r="D16" s="320" t="s">
        <v>882</v>
      </c>
      <c r="E16" s="314" t="s">
        <v>1312</v>
      </c>
    </row>
    <row r="17" spans="2:5" x14ac:dyDescent="0.25">
      <c r="B17" s="316" t="s">
        <v>1190</v>
      </c>
      <c r="C17" s="309" t="s">
        <v>1423</v>
      </c>
      <c r="D17" s="320" t="s">
        <v>883</v>
      </c>
      <c r="E17" s="314" t="s">
        <v>1312</v>
      </c>
    </row>
    <row r="18" spans="2:5" x14ac:dyDescent="0.25">
      <c r="B18" s="316" t="s">
        <v>1191</v>
      </c>
      <c r="C18" s="309" t="s">
        <v>1423</v>
      </c>
      <c r="D18" s="320" t="s">
        <v>884</v>
      </c>
      <c r="E18" s="314" t="s">
        <v>1312</v>
      </c>
    </row>
    <row r="19" spans="2:5" x14ac:dyDescent="0.25">
      <c r="B19" s="316" t="s">
        <v>1192</v>
      </c>
      <c r="C19" s="309" t="s">
        <v>1423</v>
      </c>
      <c r="D19" s="320" t="s">
        <v>885</v>
      </c>
      <c r="E19" s="314" t="s">
        <v>1312</v>
      </c>
    </row>
    <row r="20" spans="2:5" x14ac:dyDescent="0.25">
      <c r="B20" s="316" t="s">
        <v>1193</v>
      </c>
      <c r="C20" s="309" t="s">
        <v>1423</v>
      </c>
      <c r="D20" s="320" t="s">
        <v>886</v>
      </c>
      <c r="E20" s="314" t="s">
        <v>1312</v>
      </c>
    </row>
    <row r="21" spans="2:5" x14ac:dyDescent="0.25">
      <c r="B21" s="316" t="s">
        <v>1194</v>
      </c>
      <c r="C21" s="309" t="s">
        <v>1423</v>
      </c>
      <c r="D21" s="320" t="s">
        <v>1298</v>
      </c>
      <c r="E21" s="314" t="s">
        <v>1312</v>
      </c>
    </row>
    <row r="22" spans="2:5" x14ac:dyDescent="0.25">
      <c r="B22" s="316" t="s">
        <v>1195</v>
      </c>
      <c r="C22" s="309" t="s">
        <v>1423</v>
      </c>
      <c r="D22" s="320" t="s">
        <v>887</v>
      </c>
      <c r="E22" s="314" t="s">
        <v>1312</v>
      </c>
    </row>
    <row r="23" spans="2:5" x14ac:dyDescent="0.25">
      <c r="B23" s="316" t="s">
        <v>1196</v>
      </c>
      <c r="C23" s="309" t="s">
        <v>1423</v>
      </c>
      <c r="D23" s="320" t="s">
        <v>888</v>
      </c>
      <c r="E23" s="314" t="s">
        <v>1312</v>
      </c>
    </row>
    <row r="24" spans="2:5" x14ac:dyDescent="0.25">
      <c r="B24" s="316" t="s">
        <v>1197</v>
      </c>
      <c r="C24" s="309" t="s">
        <v>1423</v>
      </c>
      <c r="D24" s="320" t="s">
        <v>889</v>
      </c>
      <c r="E24" s="314" t="s">
        <v>1312</v>
      </c>
    </row>
    <row r="25" spans="2:5" x14ac:dyDescent="0.25">
      <c r="B25" s="316" t="s">
        <v>1198</v>
      </c>
      <c r="C25" s="309" t="s">
        <v>1423</v>
      </c>
      <c r="D25" s="320" t="s">
        <v>890</v>
      </c>
      <c r="E25" s="314" t="s">
        <v>1312</v>
      </c>
    </row>
    <row r="26" spans="2:5" x14ac:dyDescent="0.25">
      <c r="B26" s="316" t="s">
        <v>1199</v>
      </c>
      <c r="C26" s="309" t="s">
        <v>1423</v>
      </c>
      <c r="D26" s="320" t="s">
        <v>267</v>
      </c>
      <c r="E26" s="314" t="s">
        <v>1312</v>
      </c>
    </row>
    <row r="27" spans="2:5" x14ac:dyDescent="0.25">
      <c r="B27" s="316" t="s">
        <v>1200</v>
      </c>
      <c r="C27" s="309" t="s">
        <v>1423</v>
      </c>
      <c r="D27" s="320" t="s">
        <v>268</v>
      </c>
      <c r="E27" s="314" t="s">
        <v>1312</v>
      </c>
    </row>
    <row r="28" spans="2:5" x14ac:dyDescent="0.25">
      <c r="B28" s="316" t="s">
        <v>1201</v>
      </c>
      <c r="C28" s="309" t="s">
        <v>1423</v>
      </c>
      <c r="D28" s="320" t="s">
        <v>269</v>
      </c>
      <c r="E28" s="314" t="s">
        <v>1312</v>
      </c>
    </row>
    <row r="29" spans="2:5" x14ac:dyDescent="0.25">
      <c r="B29" s="306" t="s">
        <v>1202</v>
      </c>
      <c r="C29" s="309" t="s">
        <v>1424</v>
      </c>
      <c r="D29" s="321" t="s">
        <v>1240</v>
      </c>
      <c r="E29" s="314" t="s">
        <v>1312</v>
      </c>
    </row>
    <row r="30" spans="2:5" x14ac:dyDescent="0.25">
      <c r="B30" s="316" t="s">
        <v>1203</v>
      </c>
      <c r="C30" s="309" t="s">
        <v>1424</v>
      </c>
      <c r="D30" s="320" t="s">
        <v>879</v>
      </c>
      <c r="E30" s="314" t="s">
        <v>1312</v>
      </c>
    </row>
    <row r="31" spans="2:5" x14ac:dyDescent="0.25">
      <c r="B31" s="316" t="s">
        <v>1204</v>
      </c>
      <c r="C31" s="309" t="s">
        <v>1424</v>
      </c>
      <c r="D31" s="320" t="s">
        <v>880</v>
      </c>
      <c r="E31" s="314" t="s">
        <v>1312</v>
      </c>
    </row>
    <row r="32" spans="2:5" x14ac:dyDescent="0.25">
      <c r="B32" s="316" t="s">
        <v>1205</v>
      </c>
      <c r="C32" s="309" t="s">
        <v>1424</v>
      </c>
      <c r="D32" s="320" t="s">
        <v>881</v>
      </c>
      <c r="E32" s="314" t="s">
        <v>1312</v>
      </c>
    </row>
    <row r="33" spans="2:5" x14ac:dyDescent="0.25">
      <c r="B33" s="316" t="s">
        <v>1206</v>
      </c>
      <c r="C33" s="309" t="s">
        <v>1424</v>
      </c>
      <c r="D33" s="320" t="s">
        <v>882</v>
      </c>
      <c r="E33" s="314" t="s">
        <v>1312</v>
      </c>
    </row>
    <row r="34" spans="2:5" x14ac:dyDescent="0.25">
      <c r="B34" s="316" t="s">
        <v>1207</v>
      </c>
      <c r="C34" s="309" t="s">
        <v>1424</v>
      </c>
      <c r="D34" s="320" t="s">
        <v>883</v>
      </c>
      <c r="E34" s="314" t="s">
        <v>1312</v>
      </c>
    </row>
    <row r="35" spans="2:5" x14ac:dyDescent="0.25">
      <c r="B35" s="316" t="s">
        <v>1208</v>
      </c>
      <c r="C35" s="309" t="s">
        <v>1424</v>
      </c>
      <c r="D35" s="320" t="s">
        <v>884</v>
      </c>
      <c r="E35" s="314" t="s">
        <v>1312</v>
      </c>
    </row>
    <row r="36" spans="2:5" x14ac:dyDescent="0.25">
      <c r="B36" s="316" t="s">
        <v>1209</v>
      </c>
      <c r="C36" s="309" t="s">
        <v>1424</v>
      </c>
      <c r="D36" s="320" t="s">
        <v>885</v>
      </c>
      <c r="E36" s="314" t="s">
        <v>1312</v>
      </c>
    </row>
    <row r="37" spans="2:5" x14ac:dyDescent="0.25">
      <c r="B37" s="316" t="s">
        <v>1210</v>
      </c>
      <c r="C37" s="309" t="s">
        <v>1424</v>
      </c>
      <c r="D37" s="320" t="s">
        <v>886</v>
      </c>
      <c r="E37" s="314" t="s">
        <v>1312</v>
      </c>
    </row>
    <row r="38" spans="2:5" x14ac:dyDescent="0.25">
      <c r="B38" s="316" t="s">
        <v>1211</v>
      </c>
      <c r="C38" s="309" t="s">
        <v>1424</v>
      </c>
      <c r="D38" s="320" t="s">
        <v>1298</v>
      </c>
      <c r="E38" s="314" t="s">
        <v>1312</v>
      </c>
    </row>
    <row r="39" spans="2:5" x14ac:dyDescent="0.25">
      <c r="B39" s="316" t="s">
        <v>1212</v>
      </c>
      <c r="C39" s="309" t="s">
        <v>1424</v>
      </c>
      <c r="D39" s="320" t="s">
        <v>887</v>
      </c>
      <c r="E39" s="314" t="s">
        <v>1312</v>
      </c>
    </row>
    <row r="40" spans="2:5" x14ac:dyDescent="0.25">
      <c r="B40" s="316" t="s">
        <v>1213</v>
      </c>
      <c r="C40" s="309" t="s">
        <v>1424</v>
      </c>
      <c r="D40" s="320" t="s">
        <v>888</v>
      </c>
      <c r="E40" s="314" t="s">
        <v>1312</v>
      </c>
    </row>
    <row r="41" spans="2:5" x14ac:dyDescent="0.25">
      <c r="B41" s="316" t="s">
        <v>1214</v>
      </c>
      <c r="C41" s="309" t="s">
        <v>1424</v>
      </c>
      <c r="D41" s="320" t="s">
        <v>889</v>
      </c>
      <c r="E41" s="314" t="s">
        <v>1312</v>
      </c>
    </row>
    <row r="42" spans="2:5" x14ac:dyDescent="0.25">
      <c r="B42" s="316" t="s">
        <v>1215</v>
      </c>
      <c r="C42" s="309" t="s">
        <v>1424</v>
      </c>
      <c r="D42" s="320" t="s">
        <v>890</v>
      </c>
      <c r="E42" s="314" t="s">
        <v>1312</v>
      </c>
    </row>
    <row r="43" spans="2:5" x14ac:dyDescent="0.25">
      <c r="B43" s="316" t="s">
        <v>1216</v>
      </c>
      <c r="C43" s="309" t="s">
        <v>1424</v>
      </c>
      <c r="D43" s="320" t="s">
        <v>267</v>
      </c>
      <c r="E43" s="314" t="s">
        <v>1312</v>
      </c>
    </row>
    <row r="44" spans="2:5" x14ac:dyDescent="0.25">
      <c r="B44" s="316" t="s">
        <v>1217</v>
      </c>
      <c r="C44" s="309" t="s">
        <v>1424</v>
      </c>
      <c r="D44" s="320" t="s">
        <v>268</v>
      </c>
      <c r="E44" s="314" t="s">
        <v>1312</v>
      </c>
    </row>
    <row r="45" spans="2:5" x14ac:dyDescent="0.25">
      <c r="B45" s="316" t="s">
        <v>1218</v>
      </c>
      <c r="C45" s="309" t="s">
        <v>1424</v>
      </c>
      <c r="D45" s="320" t="s">
        <v>269</v>
      </c>
      <c r="E45" s="314" t="s">
        <v>1312</v>
      </c>
    </row>
    <row r="46" spans="2:5" x14ac:dyDescent="0.25">
      <c r="B46" s="306" t="s">
        <v>1224</v>
      </c>
      <c r="C46" s="309" t="s">
        <v>1425</v>
      </c>
      <c r="D46" s="322" t="s">
        <v>1295</v>
      </c>
      <c r="E46" s="314" t="s">
        <v>1312</v>
      </c>
    </row>
    <row r="47" spans="2:5" x14ac:dyDescent="0.25">
      <c r="B47" s="316" t="s">
        <v>1225</v>
      </c>
      <c r="C47" s="309" t="s">
        <v>1425</v>
      </c>
      <c r="D47" s="323" t="s">
        <v>255</v>
      </c>
      <c r="E47" s="314" t="s">
        <v>1312</v>
      </c>
    </row>
    <row r="48" spans="2:5" x14ac:dyDescent="0.25">
      <c r="B48" s="316" t="s">
        <v>1219</v>
      </c>
      <c r="C48" s="309" t="s">
        <v>1425</v>
      </c>
      <c r="D48" s="323" t="s">
        <v>891</v>
      </c>
      <c r="E48" s="314" t="s">
        <v>1312</v>
      </c>
    </row>
    <row r="49" spans="2:49" x14ac:dyDescent="0.25">
      <c r="B49" s="316" t="s">
        <v>1220</v>
      </c>
      <c r="C49" s="309" t="s">
        <v>1425</v>
      </c>
      <c r="D49" s="323" t="s">
        <v>257</v>
      </c>
      <c r="E49" s="314" t="s">
        <v>1312</v>
      </c>
    </row>
    <row r="50" spans="2:49" x14ac:dyDescent="0.25">
      <c r="B50" s="316" t="s">
        <v>1221</v>
      </c>
      <c r="C50" s="309" t="s">
        <v>1425</v>
      </c>
      <c r="D50" s="323" t="s">
        <v>260</v>
      </c>
      <c r="E50" s="314" t="s">
        <v>1312</v>
      </c>
    </row>
    <row r="51" spans="2:49" x14ac:dyDescent="0.25">
      <c r="B51" s="316" t="s">
        <v>1222</v>
      </c>
      <c r="C51" s="309" t="s">
        <v>1425</v>
      </c>
      <c r="D51" s="324" t="s">
        <v>261</v>
      </c>
      <c r="E51" s="314" t="s">
        <v>1312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</row>
    <row r="52" spans="2:49" x14ac:dyDescent="0.25">
      <c r="B52" s="316" t="s">
        <v>1223</v>
      </c>
      <c r="C52" s="309" t="s">
        <v>1425</v>
      </c>
      <c r="D52" s="324" t="s">
        <v>262</v>
      </c>
      <c r="E52" s="314" t="s">
        <v>1312</v>
      </c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</row>
    <row r="53" spans="2:49" s="88" customFormat="1" x14ac:dyDescent="0.25">
      <c r="B53" s="317" t="s">
        <v>1226</v>
      </c>
      <c r="C53" s="309" t="s">
        <v>1426</v>
      </c>
      <c r="D53" s="325" t="s">
        <v>1241</v>
      </c>
      <c r="E53" s="314" t="s">
        <v>1312</v>
      </c>
    </row>
    <row r="54" spans="2:49" x14ac:dyDescent="0.25">
      <c r="B54" s="316" t="s">
        <v>1227</v>
      </c>
      <c r="C54" s="309" t="s">
        <v>1426</v>
      </c>
      <c r="D54" s="323" t="s">
        <v>255</v>
      </c>
      <c r="E54" s="314" t="s">
        <v>1312</v>
      </c>
    </row>
    <row r="55" spans="2:49" x14ac:dyDescent="0.25">
      <c r="B55" s="316" t="s">
        <v>1228</v>
      </c>
      <c r="C55" s="309" t="s">
        <v>1426</v>
      </c>
      <c r="D55" s="323" t="s">
        <v>891</v>
      </c>
      <c r="E55" s="314" t="s">
        <v>1312</v>
      </c>
    </row>
    <row r="56" spans="2:49" x14ac:dyDescent="0.25">
      <c r="B56" s="316" t="s">
        <v>1229</v>
      </c>
      <c r="C56" s="309" t="s">
        <v>1426</v>
      </c>
      <c r="D56" s="323" t="s">
        <v>257</v>
      </c>
      <c r="E56" s="314" t="s">
        <v>1312</v>
      </c>
    </row>
    <row r="57" spans="2:49" x14ac:dyDescent="0.25">
      <c r="B57" s="316" t="s">
        <v>1230</v>
      </c>
      <c r="C57" s="309" t="s">
        <v>1426</v>
      </c>
      <c r="D57" s="323" t="s">
        <v>260</v>
      </c>
      <c r="E57" s="314" t="s">
        <v>1312</v>
      </c>
    </row>
    <row r="58" spans="2:49" x14ac:dyDescent="0.25">
      <c r="B58" s="316" t="s">
        <v>1231</v>
      </c>
      <c r="C58" s="309" t="s">
        <v>1426</v>
      </c>
      <c r="D58" s="324" t="s">
        <v>261</v>
      </c>
      <c r="E58" s="314" t="s">
        <v>1312</v>
      </c>
    </row>
    <row r="59" spans="2:49" x14ac:dyDescent="0.25">
      <c r="B59" s="316" t="s">
        <v>1232</v>
      </c>
      <c r="C59" s="309" t="s">
        <v>1426</v>
      </c>
      <c r="D59" s="324" t="s">
        <v>262</v>
      </c>
      <c r="E59" s="314" t="s">
        <v>1312</v>
      </c>
    </row>
    <row r="60" spans="2:49" x14ac:dyDescent="0.25">
      <c r="B60" s="318" t="s">
        <v>315</v>
      </c>
      <c r="C60" s="310" t="s">
        <v>1427</v>
      </c>
      <c r="D60" s="326" t="s">
        <v>1107</v>
      </c>
      <c r="E60" s="315" t="s">
        <v>1312</v>
      </c>
    </row>
    <row r="61" spans="2:49" x14ac:dyDescent="0.25">
      <c r="B61" s="441" t="s">
        <v>919</v>
      </c>
      <c r="C61" s="442"/>
      <c r="D61" s="442"/>
      <c r="E61" s="443"/>
    </row>
    <row r="62" spans="2:49" x14ac:dyDescent="0.25">
      <c r="B62" s="305" t="s">
        <v>1237</v>
      </c>
      <c r="C62" s="308" t="s">
        <v>1428</v>
      </c>
      <c r="D62" s="426" t="s">
        <v>1108</v>
      </c>
      <c r="E62" s="313" t="s">
        <v>1312</v>
      </c>
    </row>
    <row r="63" spans="2:49" x14ac:dyDescent="0.25">
      <c r="B63" s="327" t="s">
        <v>1053</v>
      </c>
      <c r="C63" s="310" t="s">
        <v>1429</v>
      </c>
      <c r="D63" s="427" t="s">
        <v>1109</v>
      </c>
      <c r="E63" s="315" t="s">
        <v>1312</v>
      </c>
    </row>
    <row r="64" spans="2:49" x14ac:dyDescent="0.25">
      <c r="B64" s="441" t="s">
        <v>892</v>
      </c>
      <c r="C64" s="442"/>
      <c r="D64" s="442"/>
      <c r="E64" s="443"/>
    </row>
    <row r="65" spans="2:5" x14ac:dyDescent="0.25">
      <c r="B65" s="328" t="s">
        <v>1056</v>
      </c>
      <c r="C65" s="308" t="s">
        <v>1430</v>
      </c>
      <c r="D65" s="407" t="s">
        <v>1277</v>
      </c>
      <c r="E65" s="313" t="s">
        <v>1312</v>
      </c>
    </row>
    <row r="66" spans="2:5" x14ac:dyDescent="0.25">
      <c r="B66" s="316" t="s">
        <v>1057</v>
      </c>
      <c r="C66" s="309" t="s">
        <v>1430</v>
      </c>
      <c r="D66" s="329" t="s">
        <v>1114</v>
      </c>
      <c r="E66" s="314" t="s">
        <v>1312</v>
      </c>
    </row>
    <row r="67" spans="2:5" x14ac:dyDescent="0.25">
      <c r="B67" s="316" t="s">
        <v>1058</v>
      </c>
      <c r="C67" s="309" t="s">
        <v>1430</v>
      </c>
      <c r="D67" s="329" t="s">
        <v>1115</v>
      </c>
      <c r="E67" s="314" t="s">
        <v>1312</v>
      </c>
    </row>
    <row r="68" spans="2:5" x14ac:dyDescent="0.25">
      <c r="B68" s="316" t="s">
        <v>1059</v>
      </c>
      <c r="C68" s="309" t="s">
        <v>1430</v>
      </c>
      <c r="D68" s="329" t="s">
        <v>933</v>
      </c>
      <c r="E68" s="314" t="s">
        <v>1312</v>
      </c>
    </row>
    <row r="69" spans="2:5" x14ac:dyDescent="0.25">
      <c r="B69" s="316" t="s">
        <v>1060</v>
      </c>
      <c r="C69" s="309" t="s">
        <v>1430</v>
      </c>
      <c r="D69" s="329" t="s">
        <v>935</v>
      </c>
      <c r="E69" s="314" t="s">
        <v>1312</v>
      </c>
    </row>
    <row r="70" spans="2:5" x14ac:dyDescent="0.25">
      <c r="B70" s="316" t="s">
        <v>1061</v>
      </c>
      <c r="C70" s="309" t="s">
        <v>1430</v>
      </c>
      <c r="D70" s="329" t="s">
        <v>934</v>
      </c>
      <c r="E70" s="314" t="s">
        <v>1312</v>
      </c>
    </row>
    <row r="71" spans="2:5" x14ac:dyDescent="0.25">
      <c r="B71" s="316" t="s">
        <v>1062</v>
      </c>
      <c r="C71" s="309" t="s">
        <v>1430</v>
      </c>
      <c r="D71" s="329" t="s">
        <v>936</v>
      </c>
      <c r="E71" s="314" t="s">
        <v>1312</v>
      </c>
    </row>
    <row r="72" spans="2:5" x14ac:dyDescent="0.25">
      <c r="B72" s="316" t="s">
        <v>1063</v>
      </c>
      <c r="C72" s="309" t="s">
        <v>1430</v>
      </c>
      <c r="D72" s="329" t="s">
        <v>937</v>
      </c>
      <c r="E72" s="314" t="s">
        <v>1312</v>
      </c>
    </row>
    <row r="73" spans="2:5" x14ac:dyDescent="0.25">
      <c r="B73" s="316" t="s">
        <v>1064</v>
      </c>
      <c r="C73" s="309" t="s">
        <v>1430</v>
      </c>
      <c r="D73" s="329" t="s">
        <v>938</v>
      </c>
      <c r="E73" s="314" t="s">
        <v>1312</v>
      </c>
    </row>
    <row r="74" spans="2:5" x14ac:dyDescent="0.25">
      <c r="B74" s="316" t="s">
        <v>1065</v>
      </c>
      <c r="C74" s="309" t="s">
        <v>1430</v>
      </c>
      <c r="D74" s="329" t="s">
        <v>939</v>
      </c>
      <c r="E74" s="314" t="s">
        <v>1312</v>
      </c>
    </row>
    <row r="75" spans="2:5" x14ac:dyDescent="0.25">
      <c r="B75" s="316" t="s">
        <v>1066</v>
      </c>
      <c r="C75" s="309" t="s">
        <v>1430</v>
      </c>
      <c r="D75" s="329" t="s">
        <v>940</v>
      </c>
      <c r="E75" s="314" t="s">
        <v>1312</v>
      </c>
    </row>
    <row r="76" spans="2:5" x14ac:dyDescent="0.25">
      <c r="B76" s="316" t="s">
        <v>1067</v>
      </c>
      <c r="C76" s="309" t="s">
        <v>1430</v>
      </c>
      <c r="D76" s="329" t="s">
        <v>1116</v>
      </c>
      <c r="E76" s="314" t="s">
        <v>1312</v>
      </c>
    </row>
    <row r="77" spans="2:5" x14ac:dyDescent="0.25">
      <c r="B77" s="316" t="s">
        <v>1068</v>
      </c>
      <c r="C77" s="309" t="s">
        <v>1430</v>
      </c>
      <c r="D77" s="329" t="s">
        <v>942</v>
      </c>
      <c r="E77" s="314" t="s">
        <v>1312</v>
      </c>
    </row>
    <row r="78" spans="2:5" x14ac:dyDescent="0.25">
      <c r="B78" s="316" t="s">
        <v>1069</v>
      </c>
      <c r="C78" s="309" t="s">
        <v>1430</v>
      </c>
      <c r="D78" s="329" t="s">
        <v>943</v>
      </c>
      <c r="E78" s="314" t="s">
        <v>1312</v>
      </c>
    </row>
    <row r="79" spans="2:5" x14ac:dyDescent="0.25">
      <c r="B79" s="316" t="s">
        <v>1070</v>
      </c>
      <c r="C79" s="309" t="s">
        <v>1430</v>
      </c>
      <c r="D79" s="329" t="s">
        <v>944</v>
      </c>
      <c r="E79" s="314" t="s">
        <v>1312</v>
      </c>
    </row>
    <row r="80" spans="2:5" x14ac:dyDescent="0.25">
      <c r="B80" s="316" t="s">
        <v>1071</v>
      </c>
      <c r="C80" s="309" t="s">
        <v>1430</v>
      </c>
      <c r="D80" s="329" t="s">
        <v>946</v>
      </c>
      <c r="E80" s="314" t="s">
        <v>1312</v>
      </c>
    </row>
    <row r="81" spans="2:5" x14ac:dyDescent="0.25">
      <c r="B81" s="316" t="s">
        <v>1072</v>
      </c>
      <c r="C81" s="309" t="s">
        <v>1430</v>
      </c>
      <c r="D81" s="329" t="s">
        <v>945</v>
      </c>
      <c r="E81" s="314" t="s">
        <v>1312</v>
      </c>
    </row>
    <row r="82" spans="2:5" x14ac:dyDescent="0.25">
      <c r="B82" s="316" t="s">
        <v>1073</v>
      </c>
      <c r="C82" s="309" t="s">
        <v>1430</v>
      </c>
      <c r="D82" s="329" t="s">
        <v>947</v>
      </c>
      <c r="E82" s="314" t="s">
        <v>1312</v>
      </c>
    </row>
    <row r="83" spans="2:5" x14ac:dyDescent="0.25">
      <c r="B83" s="316" t="s">
        <v>1074</v>
      </c>
      <c r="C83" s="309" t="s">
        <v>1430</v>
      </c>
      <c r="D83" s="329" t="s">
        <v>948</v>
      </c>
      <c r="E83" s="314" t="s">
        <v>1312</v>
      </c>
    </row>
    <row r="84" spans="2:5" x14ac:dyDescent="0.25">
      <c r="B84" s="316" t="s">
        <v>1075</v>
      </c>
      <c r="C84" s="309" t="s">
        <v>1430</v>
      </c>
      <c r="D84" s="329" t="s">
        <v>949</v>
      </c>
      <c r="E84" s="314" t="s">
        <v>1312</v>
      </c>
    </row>
    <row r="85" spans="2:5" x14ac:dyDescent="0.25">
      <c r="B85" s="316" t="s">
        <v>1076</v>
      </c>
      <c r="C85" s="309" t="s">
        <v>1430</v>
      </c>
      <c r="D85" s="329" t="s">
        <v>950</v>
      </c>
      <c r="E85" s="314" t="s">
        <v>1312</v>
      </c>
    </row>
    <row r="86" spans="2:5" x14ac:dyDescent="0.25">
      <c r="B86" s="316" t="s">
        <v>1077</v>
      </c>
      <c r="C86" s="309" t="s">
        <v>1430</v>
      </c>
      <c r="D86" s="329" t="s">
        <v>1117</v>
      </c>
      <c r="E86" s="314" t="s">
        <v>1312</v>
      </c>
    </row>
    <row r="87" spans="2:5" x14ac:dyDescent="0.25">
      <c r="B87" s="316" t="s">
        <v>1078</v>
      </c>
      <c r="C87" s="309" t="s">
        <v>1430</v>
      </c>
      <c r="D87" s="329" t="s">
        <v>952</v>
      </c>
      <c r="E87" s="314" t="s">
        <v>1312</v>
      </c>
    </row>
    <row r="88" spans="2:5" x14ac:dyDescent="0.25">
      <c r="B88" s="316" t="s">
        <v>1079</v>
      </c>
      <c r="C88" s="309" t="s">
        <v>1430</v>
      </c>
      <c r="D88" s="329" t="s">
        <v>953</v>
      </c>
      <c r="E88" s="314" t="s">
        <v>1312</v>
      </c>
    </row>
    <row r="89" spans="2:5" x14ac:dyDescent="0.25">
      <c r="B89" s="316" t="s">
        <v>1080</v>
      </c>
      <c r="C89" s="309" t="s">
        <v>1430</v>
      </c>
      <c r="D89" s="320" t="s">
        <v>894</v>
      </c>
      <c r="E89" s="314" t="s">
        <v>1312</v>
      </c>
    </row>
    <row r="90" spans="2:5" x14ac:dyDescent="0.25">
      <c r="B90" s="306" t="s">
        <v>1081</v>
      </c>
      <c r="C90" s="309" t="s">
        <v>1431</v>
      </c>
      <c r="D90" s="406" t="s">
        <v>1257</v>
      </c>
      <c r="E90" s="314" t="s">
        <v>1312</v>
      </c>
    </row>
    <row r="91" spans="2:5" x14ac:dyDescent="0.25">
      <c r="B91" s="316" t="s">
        <v>1082</v>
      </c>
      <c r="C91" s="309" t="s">
        <v>1431</v>
      </c>
      <c r="D91" s="320" t="s">
        <v>895</v>
      </c>
      <c r="E91" s="314" t="s">
        <v>1312</v>
      </c>
    </row>
    <row r="92" spans="2:5" x14ac:dyDescent="0.25">
      <c r="B92" s="316" t="s">
        <v>1083</v>
      </c>
      <c r="C92" s="309" t="s">
        <v>1431</v>
      </c>
      <c r="D92" s="320" t="s">
        <v>896</v>
      </c>
      <c r="E92" s="314" t="s">
        <v>1312</v>
      </c>
    </row>
    <row r="93" spans="2:5" x14ac:dyDescent="0.25">
      <c r="B93" s="316" t="s">
        <v>1084</v>
      </c>
      <c r="C93" s="309" t="s">
        <v>1431</v>
      </c>
      <c r="D93" s="320" t="s">
        <v>897</v>
      </c>
      <c r="E93" s="314" t="s">
        <v>1312</v>
      </c>
    </row>
    <row r="94" spans="2:5" x14ac:dyDescent="0.25">
      <c r="B94" s="316" t="s">
        <v>1085</v>
      </c>
      <c r="C94" s="309" t="s">
        <v>1431</v>
      </c>
      <c r="D94" s="320" t="s">
        <v>898</v>
      </c>
      <c r="E94" s="314" t="s">
        <v>1312</v>
      </c>
    </row>
    <row r="95" spans="2:5" x14ac:dyDescent="0.25">
      <c r="B95" s="316" t="s">
        <v>1086</v>
      </c>
      <c r="C95" s="309" t="s">
        <v>1431</v>
      </c>
      <c r="D95" s="320" t="s">
        <v>899</v>
      </c>
      <c r="E95" s="314" t="s">
        <v>1312</v>
      </c>
    </row>
    <row r="96" spans="2:5" x14ac:dyDescent="0.25">
      <c r="B96" s="316" t="s">
        <v>1087</v>
      </c>
      <c r="C96" s="309" t="s">
        <v>1431</v>
      </c>
      <c r="D96" s="320" t="s">
        <v>900</v>
      </c>
      <c r="E96" s="314" t="s">
        <v>1312</v>
      </c>
    </row>
    <row r="97" spans="2:5" x14ac:dyDescent="0.25">
      <c r="B97" s="316" t="s">
        <v>1088</v>
      </c>
      <c r="C97" s="309" t="s">
        <v>1431</v>
      </c>
      <c r="D97" s="320" t="s">
        <v>901</v>
      </c>
      <c r="E97" s="314" t="s">
        <v>1312</v>
      </c>
    </row>
    <row r="98" spans="2:5" x14ac:dyDescent="0.25">
      <c r="B98" s="316" t="s">
        <v>1089</v>
      </c>
      <c r="C98" s="309" t="s">
        <v>1431</v>
      </c>
      <c r="D98" s="320" t="s">
        <v>902</v>
      </c>
      <c r="E98" s="314" t="s">
        <v>1312</v>
      </c>
    </row>
    <row r="99" spans="2:5" x14ac:dyDescent="0.25">
      <c r="B99" s="316" t="s">
        <v>1090</v>
      </c>
      <c r="C99" s="309" t="s">
        <v>1431</v>
      </c>
      <c r="D99" s="320" t="s">
        <v>903</v>
      </c>
      <c r="E99" s="314" t="s">
        <v>1312</v>
      </c>
    </row>
    <row r="100" spans="2:5" x14ac:dyDescent="0.25">
      <c r="B100" s="316" t="s">
        <v>1091</v>
      </c>
      <c r="C100" s="309" t="s">
        <v>1431</v>
      </c>
      <c r="D100" s="320" t="s">
        <v>904</v>
      </c>
      <c r="E100" s="314" t="s">
        <v>1312</v>
      </c>
    </row>
    <row r="101" spans="2:5" x14ac:dyDescent="0.25">
      <c r="B101" s="316" t="s">
        <v>1092</v>
      </c>
      <c r="C101" s="309" t="s">
        <v>1431</v>
      </c>
      <c r="D101" s="320" t="s">
        <v>893</v>
      </c>
      <c r="E101" s="314" t="s">
        <v>1312</v>
      </c>
    </row>
    <row r="102" spans="2:5" x14ac:dyDescent="0.25">
      <c r="B102" s="316" t="s">
        <v>1093</v>
      </c>
      <c r="C102" s="309" t="s">
        <v>1431</v>
      </c>
      <c r="D102" s="320" t="s">
        <v>905</v>
      </c>
      <c r="E102" s="314" t="s">
        <v>1312</v>
      </c>
    </row>
    <row r="103" spans="2:5" x14ac:dyDescent="0.25">
      <c r="B103" s="316" t="s">
        <v>1094</v>
      </c>
      <c r="C103" s="309" t="s">
        <v>1431</v>
      </c>
      <c r="D103" s="320" t="s">
        <v>906</v>
      </c>
      <c r="E103" s="314" t="s">
        <v>1312</v>
      </c>
    </row>
    <row r="104" spans="2:5" x14ac:dyDescent="0.25">
      <c r="B104" s="316" t="s">
        <v>1095</v>
      </c>
      <c r="C104" s="309" t="s">
        <v>1431</v>
      </c>
      <c r="D104" s="320" t="s">
        <v>907</v>
      </c>
      <c r="E104" s="314" t="s">
        <v>1312</v>
      </c>
    </row>
    <row r="105" spans="2:5" x14ac:dyDescent="0.25">
      <c r="B105" s="316" t="s">
        <v>1096</v>
      </c>
      <c r="C105" s="309" t="s">
        <v>1431</v>
      </c>
      <c r="D105" s="320" t="s">
        <v>908</v>
      </c>
      <c r="E105" s="314" t="s">
        <v>1312</v>
      </c>
    </row>
    <row r="106" spans="2:5" x14ac:dyDescent="0.25">
      <c r="B106" s="316" t="s">
        <v>1097</v>
      </c>
      <c r="C106" s="309" t="s">
        <v>1431</v>
      </c>
      <c r="D106" s="320" t="s">
        <v>909</v>
      </c>
      <c r="E106" s="314" t="s">
        <v>1312</v>
      </c>
    </row>
    <row r="107" spans="2:5" x14ac:dyDescent="0.25">
      <c r="B107" s="316" t="s">
        <v>1098</v>
      </c>
      <c r="C107" s="309" t="s">
        <v>1431</v>
      </c>
      <c r="D107" s="320" t="s">
        <v>910</v>
      </c>
      <c r="E107" s="314" t="s">
        <v>1312</v>
      </c>
    </row>
    <row r="108" spans="2:5" x14ac:dyDescent="0.25">
      <c r="B108" s="316" t="s">
        <v>1099</v>
      </c>
      <c r="C108" s="309" t="s">
        <v>1431</v>
      </c>
      <c r="D108" s="409" t="s">
        <v>955</v>
      </c>
      <c r="E108" s="314" t="s">
        <v>1312</v>
      </c>
    </row>
    <row r="109" spans="2:5" x14ac:dyDescent="0.25">
      <c r="B109" s="316" t="s">
        <v>1100</v>
      </c>
      <c r="C109" s="309" t="s">
        <v>1431</v>
      </c>
      <c r="D109" s="320" t="s">
        <v>911</v>
      </c>
      <c r="E109" s="314" t="s">
        <v>1312</v>
      </c>
    </row>
    <row r="110" spans="2:5" x14ac:dyDescent="0.25">
      <c r="B110" s="316" t="s">
        <v>1101</v>
      </c>
      <c r="C110" s="309" t="s">
        <v>1431</v>
      </c>
      <c r="D110" s="320" t="s">
        <v>912</v>
      </c>
      <c r="E110" s="314" t="s">
        <v>1312</v>
      </c>
    </row>
    <row r="111" spans="2:5" x14ac:dyDescent="0.25">
      <c r="B111" s="316" t="s">
        <v>1102</v>
      </c>
      <c r="C111" s="309" t="s">
        <v>1431</v>
      </c>
      <c r="D111" s="320" t="s">
        <v>913</v>
      </c>
      <c r="E111" s="314" t="s">
        <v>1312</v>
      </c>
    </row>
    <row r="112" spans="2:5" x14ac:dyDescent="0.25">
      <c r="B112" s="316" t="s">
        <v>1103</v>
      </c>
      <c r="C112" s="309" t="s">
        <v>1431</v>
      </c>
      <c r="D112" s="320" t="s">
        <v>914</v>
      </c>
      <c r="E112" s="314" t="s">
        <v>1312</v>
      </c>
    </row>
    <row r="113" spans="2:5" x14ac:dyDescent="0.25">
      <c r="B113" s="316" t="s">
        <v>1104</v>
      </c>
      <c r="C113" s="309" t="s">
        <v>1431</v>
      </c>
      <c r="D113" s="320" t="s">
        <v>915</v>
      </c>
      <c r="E113" s="314" t="s">
        <v>1312</v>
      </c>
    </row>
    <row r="114" spans="2:5" x14ac:dyDescent="0.25">
      <c r="B114" s="316" t="s">
        <v>1105</v>
      </c>
      <c r="C114" s="309" t="s">
        <v>1431</v>
      </c>
      <c r="D114" s="320" t="s">
        <v>916</v>
      </c>
      <c r="E114" s="314" t="s">
        <v>1312</v>
      </c>
    </row>
    <row r="115" spans="2:5" x14ac:dyDescent="0.25">
      <c r="B115" s="316" t="s">
        <v>1106</v>
      </c>
      <c r="C115" s="309" t="s">
        <v>1431</v>
      </c>
      <c r="D115" s="320" t="s">
        <v>917</v>
      </c>
      <c r="E115" s="314" t="s">
        <v>1312</v>
      </c>
    </row>
    <row r="116" spans="2:5" x14ac:dyDescent="0.25">
      <c r="B116" s="306" t="s">
        <v>918</v>
      </c>
      <c r="C116" s="309" t="s">
        <v>1432</v>
      </c>
      <c r="D116" s="330" t="s">
        <v>1258</v>
      </c>
      <c r="E116" s="314" t="s">
        <v>1312</v>
      </c>
    </row>
    <row r="117" spans="2:5" x14ac:dyDescent="0.25">
      <c r="B117" s="327" t="s">
        <v>500</v>
      </c>
      <c r="C117" s="310" t="s">
        <v>1433</v>
      </c>
      <c r="D117" s="331" t="s">
        <v>1259</v>
      </c>
      <c r="E117" s="315" t="s">
        <v>1312</v>
      </c>
    </row>
    <row r="118" spans="2:5" x14ac:dyDescent="0.25">
      <c r="B118" s="441" t="s">
        <v>921</v>
      </c>
      <c r="C118" s="442"/>
      <c r="D118" s="442"/>
      <c r="E118" s="443"/>
    </row>
    <row r="119" spans="2:5" x14ac:dyDescent="0.25">
      <c r="B119" s="305" t="s">
        <v>922</v>
      </c>
      <c r="C119" s="308" t="s">
        <v>1434</v>
      </c>
      <c r="D119" s="428" t="s">
        <v>1110</v>
      </c>
      <c r="E119" s="313" t="s">
        <v>1312</v>
      </c>
    </row>
    <row r="120" spans="2:5" s="88" customFormat="1" x14ac:dyDescent="0.25">
      <c r="B120" s="317" t="s">
        <v>923</v>
      </c>
      <c r="C120" s="309" t="s">
        <v>1435</v>
      </c>
      <c r="D120" s="401" t="s">
        <v>1111</v>
      </c>
      <c r="E120" s="314" t="s">
        <v>1312</v>
      </c>
    </row>
    <row r="121" spans="2:5" x14ac:dyDescent="0.25">
      <c r="B121" s="306" t="s">
        <v>924</v>
      </c>
      <c r="C121" s="309" t="s">
        <v>1436</v>
      </c>
      <c r="D121" s="402" t="s">
        <v>1112</v>
      </c>
      <c r="E121" s="314" t="s">
        <v>1312</v>
      </c>
    </row>
    <row r="122" spans="2:5" x14ac:dyDescent="0.25">
      <c r="B122" s="327" t="s">
        <v>925</v>
      </c>
      <c r="C122" s="310" t="s">
        <v>1437</v>
      </c>
      <c r="D122" s="403" t="s">
        <v>1113</v>
      </c>
      <c r="E122" s="315" t="s">
        <v>1312</v>
      </c>
    </row>
    <row r="123" spans="2:5" x14ac:dyDescent="0.25">
      <c r="B123" s="441" t="s">
        <v>920</v>
      </c>
      <c r="C123" s="442"/>
      <c r="D123" s="442"/>
      <c r="E123" s="443"/>
    </row>
    <row r="124" spans="2:5" x14ac:dyDescent="0.25">
      <c r="B124" s="332" t="s">
        <v>377</v>
      </c>
      <c r="C124" s="333" t="s">
        <v>1438</v>
      </c>
      <c r="D124" s="404" t="s">
        <v>1239</v>
      </c>
      <c r="E124" s="334" t="s">
        <v>1312</v>
      </c>
    </row>
    <row r="125" spans="2:5" x14ac:dyDescent="0.25">
      <c r="B125" s="441" t="s">
        <v>1311</v>
      </c>
      <c r="C125" s="442"/>
      <c r="D125" s="442"/>
      <c r="E125" s="443"/>
    </row>
    <row r="126" spans="2:5" x14ac:dyDescent="0.25">
      <c r="B126" s="328" t="s">
        <v>613</v>
      </c>
      <c r="C126" s="308" t="s">
        <v>1439</v>
      </c>
      <c r="D126" s="405" t="s">
        <v>1260</v>
      </c>
      <c r="E126" s="313" t="s">
        <v>1313</v>
      </c>
    </row>
    <row r="127" spans="2:5" x14ac:dyDescent="0.25">
      <c r="B127" s="335"/>
      <c r="C127" s="309" t="s">
        <v>1439</v>
      </c>
      <c r="D127" s="339" t="s">
        <v>1261</v>
      </c>
      <c r="E127" s="314" t="s">
        <v>1313</v>
      </c>
    </row>
    <row r="128" spans="2:5" x14ac:dyDescent="0.25">
      <c r="B128" s="316" t="s">
        <v>1118</v>
      </c>
      <c r="C128" s="309" t="s">
        <v>1439</v>
      </c>
      <c r="D128" s="329" t="s">
        <v>1114</v>
      </c>
      <c r="E128" s="314" t="s">
        <v>1313</v>
      </c>
    </row>
    <row r="129" spans="2:5" x14ac:dyDescent="0.25">
      <c r="B129" s="316" t="s">
        <v>1119</v>
      </c>
      <c r="C129" s="309" t="s">
        <v>1439</v>
      </c>
      <c r="D129" s="329" t="s">
        <v>953</v>
      </c>
      <c r="E129" s="314" t="s">
        <v>1313</v>
      </c>
    </row>
    <row r="130" spans="2:5" x14ac:dyDescent="0.25">
      <c r="B130" s="316" t="s">
        <v>1120</v>
      </c>
      <c r="C130" s="309" t="s">
        <v>1439</v>
      </c>
      <c r="D130" s="329" t="s">
        <v>1115</v>
      </c>
      <c r="E130" s="314" t="s">
        <v>1313</v>
      </c>
    </row>
    <row r="131" spans="2:5" x14ac:dyDescent="0.25">
      <c r="B131" s="316" t="s">
        <v>1121</v>
      </c>
      <c r="C131" s="309" t="s">
        <v>1439</v>
      </c>
      <c r="D131" s="340" t="s">
        <v>950</v>
      </c>
      <c r="E131" s="314" t="s">
        <v>1313</v>
      </c>
    </row>
    <row r="132" spans="2:5" x14ac:dyDescent="0.25">
      <c r="B132" s="316" t="s">
        <v>1122</v>
      </c>
      <c r="C132" s="309" t="s">
        <v>1439</v>
      </c>
      <c r="D132" s="329" t="s">
        <v>951</v>
      </c>
      <c r="E132" s="314" t="s">
        <v>1313</v>
      </c>
    </row>
    <row r="133" spans="2:5" x14ac:dyDescent="0.25">
      <c r="B133" s="316" t="s">
        <v>1123</v>
      </c>
      <c r="C133" s="309" t="s">
        <v>1439</v>
      </c>
      <c r="D133" s="329" t="s">
        <v>938</v>
      </c>
      <c r="E133" s="314" t="s">
        <v>1313</v>
      </c>
    </row>
    <row r="134" spans="2:5" x14ac:dyDescent="0.25">
      <c r="B134" s="316" t="s">
        <v>1124</v>
      </c>
      <c r="C134" s="309" t="s">
        <v>1439</v>
      </c>
      <c r="D134" s="329" t="s">
        <v>939</v>
      </c>
      <c r="E134" s="314" t="s">
        <v>1313</v>
      </c>
    </row>
    <row r="135" spans="2:5" x14ac:dyDescent="0.25">
      <c r="B135" s="336" t="s">
        <v>749</v>
      </c>
      <c r="C135" s="309" t="s">
        <v>1440</v>
      </c>
      <c r="D135" s="339" t="s">
        <v>1262</v>
      </c>
      <c r="E135" s="314" t="s">
        <v>1313</v>
      </c>
    </row>
    <row r="136" spans="2:5" x14ac:dyDescent="0.25">
      <c r="B136" s="335"/>
      <c r="C136" s="309" t="s">
        <v>1440</v>
      </c>
      <c r="D136" s="339" t="s">
        <v>1263</v>
      </c>
      <c r="E136" s="314" t="s">
        <v>1313</v>
      </c>
    </row>
    <row r="137" spans="2:5" x14ac:dyDescent="0.25">
      <c r="B137" s="316" t="s">
        <v>1138</v>
      </c>
      <c r="C137" s="309" t="s">
        <v>1440</v>
      </c>
      <c r="D137" s="329" t="s">
        <v>1114</v>
      </c>
      <c r="E137" s="314" t="s">
        <v>1313</v>
      </c>
    </row>
    <row r="138" spans="2:5" x14ac:dyDescent="0.25">
      <c r="B138" s="316" t="s">
        <v>1125</v>
      </c>
      <c r="C138" s="309" t="s">
        <v>1440</v>
      </c>
      <c r="D138" s="329" t="s">
        <v>953</v>
      </c>
      <c r="E138" s="314" t="s">
        <v>1313</v>
      </c>
    </row>
    <row r="139" spans="2:5" x14ac:dyDescent="0.25">
      <c r="B139" s="316" t="s">
        <v>1126</v>
      </c>
      <c r="C139" s="309" t="s">
        <v>1440</v>
      </c>
      <c r="D139" s="329" t="s">
        <v>1115</v>
      </c>
      <c r="E139" s="314" t="s">
        <v>1313</v>
      </c>
    </row>
    <row r="140" spans="2:5" x14ac:dyDescent="0.25">
      <c r="B140" s="316" t="s">
        <v>1127</v>
      </c>
      <c r="C140" s="309" t="s">
        <v>1440</v>
      </c>
      <c r="D140" s="340" t="s">
        <v>950</v>
      </c>
      <c r="E140" s="314" t="s">
        <v>1313</v>
      </c>
    </row>
    <row r="141" spans="2:5" x14ac:dyDescent="0.25">
      <c r="B141" s="316" t="s">
        <v>1128</v>
      </c>
      <c r="C141" s="309" t="s">
        <v>1440</v>
      </c>
      <c r="D141" s="329" t="s">
        <v>951</v>
      </c>
      <c r="E141" s="314" t="s">
        <v>1313</v>
      </c>
    </row>
    <row r="142" spans="2:5" x14ac:dyDescent="0.25">
      <c r="B142" s="316" t="s">
        <v>1129</v>
      </c>
      <c r="C142" s="309" t="s">
        <v>1440</v>
      </c>
      <c r="D142" s="329" t="s">
        <v>938</v>
      </c>
      <c r="E142" s="314" t="s">
        <v>1313</v>
      </c>
    </row>
    <row r="143" spans="2:5" x14ac:dyDescent="0.25">
      <c r="B143" s="316" t="s">
        <v>1130</v>
      </c>
      <c r="C143" s="309" t="s">
        <v>1440</v>
      </c>
      <c r="D143" s="329" t="s">
        <v>939</v>
      </c>
      <c r="E143" s="314" t="s">
        <v>1313</v>
      </c>
    </row>
    <row r="144" spans="2:5" x14ac:dyDescent="0.25">
      <c r="B144" s="336" t="s">
        <v>928</v>
      </c>
      <c r="C144" s="309" t="s">
        <v>1441</v>
      </c>
      <c r="D144" s="339" t="s">
        <v>1264</v>
      </c>
      <c r="E144" s="314" t="s">
        <v>1313</v>
      </c>
    </row>
    <row r="145" spans="2:5" x14ac:dyDescent="0.25">
      <c r="B145" s="335"/>
      <c r="C145" s="309" t="s">
        <v>1441</v>
      </c>
      <c r="D145" s="339" t="s">
        <v>1265</v>
      </c>
      <c r="E145" s="314" t="s">
        <v>1313</v>
      </c>
    </row>
    <row r="146" spans="2:5" x14ac:dyDescent="0.25">
      <c r="B146" s="316" t="s">
        <v>1131</v>
      </c>
      <c r="C146" s="309" t="s">
        <v>1441</v>
      </c>
      <c r="D146" s="329" t="s">
        <v>1114</v>
      </c>
      <c r="E146" s="314" t="s">
        <v>1313</v>
      </c>
    </row>
    <row r="147" spans="2:5" x14ac:dyDescent="0.25">
      <c r="B147" s="316" t="s">
        <v>1132</v>
      </c>
      <c r="C147" s="309" t="s">
        <v>1441</v>
      </c>
      <c r="D147" s="329" t="s">
        <v>953</v>
      </c>
      <c r="E147" s="314" t="s">
        <v>1313</v>
      </c>
    </row>
    <row r="148" spans="2:5" x14ac:dyDescent="0.25">
      <c r="B148" s="316" t="s">
        <v>1133</v>
      </c>
      <c r="C148" s="309" t="s">
        <v>1441</v>
      </c>
      <c r="D148" s="329" t="s">
        <v>1115</v>
      </c>
      <c r="E148" s="314" t="s">
        <v>1313</v>
      </c>
    </row>
    <row r="149" spans="2:5" x14ac:dyDescent="0.25">
      <c r="B149" s="316" t="s">
        <v>1134</v>
      </c>
      <c r="C149" s="309" t="s">
        <v>1441</v>
      </c>
      <c r="D149" s="340" t="s">
        <v>950</v>
      </c>
      <c r="E149" s="314" t="s">
        <v>1313</v>
      </c>
    </row>
    <row r="150" spans="2:5" x14ac:dyDescent="0.25">
      <c r="B150" s="316" t="s">
        <v>1135</v>
      </c>
      <c r="C150" s="309" t="s">
        <v>1441</v>
      </c>
      <c r="D150" s="329" t="s">
        <v>951</v>
      </c>
      <c r="E150" s="314" t="s">
        <v>1313</v>
      </c>
    </row>
    <row r="151" spans="2:5" x14ac:dyDescent="0.25">
      <c r="B151" s="316" t="s">
        <v>1136</v>
      </c>
      <c r="C151" s="309" t="s">
        <v>1441</v>
      </c>
      <c r="D151" s="329" t="s">
        <v>938</v>
      </c>
      <c r="E151" s="314" t="s">
        <v>1313</v>
      </c>
    </row>
    <row r="152" spans="2:5" x14ac:dyDescent="0.25">
      <c r="B152" s="316" t="s">
        <v>1137</v>
      </c>
      <c r="C152" s="309" t="s">
        <v>1441</v>
      </c>
      <c r="D152" s="329" t="s">
        <v>939</v>
      </c>
      <c r="E152" s="314" t="s">
        <v>1313</v>
      </c>
    </row>
    <row r="153" spans="2:5" x14ac:dyDescent="0.25">
      <c r="B153" s="336" t="s">
        <v>930</v>
      </c>
      <c r="C153" s="309" t="s">
        <v>1442</v>
      </c>
      <c r="D153" s="339" t="s">
        <v>1266</v>
      </c>
      <c r="E153" s="314" t="s">
        <v>1313</v>
      </c>
    </row>
    <row r="154" spans="2:5" x14ac:dyDescent="0.25">
      <c r="B154" s="335"/>
      <c r="C154" s="309" t="s">
        <v>1442</v>
      </c>
      <c r="D154" s="406" t="s">
        <v>1267</v>
      </c>
      <c r="E154" s="314" t="s">
        <v>1313</v>
      </c>
    </row>
    <row r="155" spans="2:5" x14ac:dyDescent="0.25">
      <c r="B155" s="316" t="s">
        <v>1139</v>
      </c>
      <c r="C155" s="309" t="s">
        <v>1442</v>
      </c>
      <c r="D155" s="329" t="s">
        <v>1114</v>
      </c>
      <c r="E155" s="314" t="s">
        <v>1313</v>
      </c>
    </row>
    <row r="156" spans="2:5" x14ac:dyDescent="0.25">
      <c r="B156" s="316" t="s">
        <v>1140</v>
      </c>
      <c r="C156" s="309" t="s">
        <v>1442</v>
      </c>
      <c r="D156" s="329" t="s">
        <v>953</v>
      </c>
      <c r="E156" s="314" t="s">
        <v>1313</v>
      </c>
    </row>
    <row r="157" spans="2:5" x14ac:dyDescent="0.25">
      <c r="B157" s="316" t="s">
        <v>1141</v>
      </c>
      <c r="C157" s="309" t="s">
        <v>1442</v>
      </c>
      <c r="D157" s="329" t="s">
        <v>1115</v>
      </c>
      <c r="E157" s="314" t="s">
        <v>1313</v>
      </c>
    </row>
    <row r="158" spans="2:5" x14ac:dyDescent="0.25">
      <c r="B158" s="316" t="s">
        <v>1142</v>
      </c>
      <c r="C158" s="309" t="s">
        <v>1442</v>
      </c>
      <c r="D158" s="340" t="s">
        <v>950</v>
      </c>
      <c r="E158" s="314" t="s">
        <v>1313</v>
      </c>
    </row>
    <row r="159" spans="2:5" x14ac:dyDescent="0.25">
      <c r="B159" s="316" t="s">
        <v>1143</v>
      </c>
      <c r="C159" s="309" t="s">
        <v>1442</v>
      </c>
      <c r="D159" s="329" t="s">
        <v>951</v>
      </c>
      <c r="E159" s="314" t="s">
        <v>1313</v>
      </c>
    </row>
    <row r="160" spans="2:5" x14ac:dyDescent="0.25">
      <c r="B160" s="316" t="s">
        <v>1144</v>
      </c>
      <c r="C160" s="309" t="s">
        <v>1442</v>
      </c>
      <c r="D160" s="329" t="s">
        <v>938</v>
      </c>
      <c r="E160" s="314" t="s">
        <v>1313</v>
      </c>
    </row>
    <row r="161" spans="2:6" x14ac:dyDescent="0.25">
      <c r="B161" s="316" t="s">
        <v>1145</v>
      </c>
      <c r="C161" s="309" t="s">
        <v>1442</v>
      </c>
      <c r="D161" s="329" t="s">
        <v>939</v>
      </c>
      <c r="E161" s="314" t="s">
        <v>1313</v>
      </c>
    </row>
    <row r="162" spans="2:6" x14ac:dyDescent="0.25">
      <c r="B162" s="336" t="s">
        <v>932</v>
      </c>
      <c r="C162" s="309" t="s">
        <v>1443</v>
      </c>
      <c r="D162" s="339" t="s">
        <v>1268</v>
      </c>
      <c r="E162" s="314" t="s">
        <v>1313</v>
      </c>
    </row>
    <row r="163" spans="2:6" x14ac:dyDescent="0.25">
      <c r="B163" s="337"/>
      <c r="C163" s="309" t="s">
        <v>1443</v>
      </c>
      <c r="D163" s="341" t="s">
        <v>1292</v>
      </c>
      <c r="E163" s="314" t="s">
        <v>1313</v>
      </c>
    </row>
    <row r="164" spans="2:6" x14ac:dyDescent="0.25">
      <c r="B164" s="316" t="s">
        <v>1270</v>
      </c>
      <c r="C164" s="309" t="s">
        <v>1443</v>
      </c>
      <c r="D164" s="342" t="s">
        <v>1114</v>
      </c>
      <c r="E164" s="314" t="s">
        <v>1313</v>
      </c>
    </row>
    <row r="165" spans="2:6" x14ac:dyDescent="0.25">
      <c r="B165" s="316" t="s">
        <v>1271</v>
      </c>
      <c r="C165" s="309" t="s">
        <v>1443</v>
      </c>
      <c r="D165" s="342" t="s">
        <v>953</v>
      </c>
      <c r="E165" s="314" t="s">
        <v>1313</v>
      </c>
    </row>
    <row r="166" spans="2:6" x14ac:dyDescent="0.25">
      <c r="B166" s="316" t="s">
        <v>1272</v>
      </c>
      <c r="C166" s="309" t="s">
        <v>1443</v>
      </c>
      <c r="D166" s="342" t="s">
        <v>1115</v>
      </c>
      <c r="E166" s="314" t="s">
        <v>1313</v>
      </c>
    </row>
    <row r="167" spans="2:6" x14ac:dyDescent="0.25">
      <c r="B167" s="316" t="s">
        <v>1273</v>
      </c>
      <c r="C167" s="309" t="s">
        <v>1443</v>
      </c>
      <c r="D167" s="340" t="s">
        <v>950</v>
      </c>
      <c r="E167" s="314" t="s">
        <v>1313</v>
      </c>
    </row>
    <row r="168" spans="2:6" x14ac:dyDescent="0.25">
      <c r="B168" s="316" t="s">
        <v>1274</v>
      </c>
      <c r="C168" s="309" t="s">
        <v>1443</v>
      </c>
      <c r="D168" s="342" t="s">
        <v>951</v>
      </c>
      <c r="E168" s="314" t="s">
        <v>1313</v>
      </c>
    </row>
    <row r="169" spans="2:6" x14ac:dyDescent="0.25">
      <c r="B169" s="316" t="s">
        <v>1275</v>
      </c>
      <c r="C169" s="309" t="s">
        <v>1443</v>
      </c>
      <c r="D169" s="342" t="s">
        <v>938</v>
      </c>
      <c r="E169" s="314" t="s">
        <v>1313</v>
      </c>
    </row>
    <row r="170" spans="2:6" x14ac:dyDescent="0.25">
      <c r="B170" s="338" t="s">
        <v>1276</v>
      </c>
      <c r="C170" s="310" t="s">
        <v>1443</v>
      </c>
      <c r="D170" s="343" t="s">
        <v>939</v>
      </c>
      <c r="E170" s="315" t="s">
        <v>1313</v>
      </c>
    </row>
    <row r="172" spans="2:6" ht="78.75" customHeight="1" x14ac:dyDescent="0.25">
      <c r="B172" s="440" t="s">
        <v>1315</v>
      </c>
      <c r="C172" s="440"/>
      <c r="D172" s="440"/>
      <c r="E172" s="440"/>
      <c r="F172" s="344"/>
    </row>
  </sheetData>
  <mergeCells count="9">
    <mergeCell ref="B172:E172"/>
    <mergeCell ref="B118:E118"/>
    <mergeCell ref="B123:E123"/>
    <mergeCell ref="B125:E125"/>
    <mergeCell ref="B2:E2"/>
    <mergeCell ref="B11:E11"/>
    <mergeCell ref="B6:E6"/>
    <mergeCell ref="B61:E61"/>
    <mergeCell ref="B64:E64"/>
  </mergeCells>
  <hyperlinks>
    <hyperlink ref="B7" location="'C 01.00'!A1" display="C 01.00" xr:uid="{00000000-0004-0000-0000-000000000000}"/>
    <hyperlink ref="B8" location="'C 02.00'!A1" display="C 02.00" xr:uid="{00000000-0004-0000-0000-000001000000}"/>
    <hyperlink ref="B9" location="'C 03.00'!A1" display="C 03.00" xr:uid="{00000000-0004-0000-0000-000002000000}"/>
    <hyperlink ref="B10" location="'C 04.00'!A1" display="C 04.00" xr:uid="{00000000-0004-0000-0000-000003000000}"/>
    <hyperlink ref="B12" location="'C 07.00.a 001'!A1" display="C 07.00a 001" xr:uid="{00000000-0004-0000-0000-000004000000}"/>
    <hyperlink ref="B13" location="'C 07.00.a 002'!A1" display="C 07.00a 002" xr:uid="{00000000-0004-0000-0000-000005000000}"/>
    <hyperlink ref="B14" location="'C 07.00.a 003'!A1" display="C 07.00a 003" xr:uid="{00000000-0004-0000-0000-000006000000}"/>
    <hyperlink ref="B15" location="'C 07.00.a 004'!A1" display="C 07.00a 004" xr:uid="{00000000-0004-0000-0000-000007000000}"/>
    <hyperlink ref="B16" location="'C 07.00.a 005'!A1" display="C 07.00a 005" xr:uid="{00000000-0004-0000-0000-000008000000}"/>
    <hyperlink ref="B17" location="'C 07.00.a 005'!A1" display="C 07.00a 006" xr:uid="{00000000-0004-0000-0000-000009000000}"/>
    <hyperlink ref="B18" location="'C 07.00.a 007'!A1" display="C 07.00a 007" xr:uid="{00000000-0004-0000-0000-00000A000000}"/>
    <hyperlink ref="B19" location="'C 07.00.a 008'!A1" display="C 07.00a 008" xr:uid="{00000000-0004-0000-0000-00000B000000}"/>
    <hyperlink ref="B20" location="'C 07.00.a 009'!A1" display="C 07.00a 009" xr:uid="{00000000-0004-0000-0000-00000C000000}"/>
    <hyperlink ref="B21" location="'C 07.00.a 010'!A1" display="C 07.00a 010" xr:uid="{00000000-0004-0000-0000-00000D000000}"/>
    <hyperlink ref="B22" location="'C 07.00.a 011'!A1" display="C 07.00a 011" xr:uid="{00000000-0004-0000-0000-00000E000000}"/>
    <hyperlink ref="B23" location="'C 07.00.a 012'!A1" display="C 07.00a 012" xr:uid="{00000000-0004-0000-0000-00000F000000}"/>
    <hyperlink ref="B24" location="'C 07.00.a 013'!A1" display="C 07.00a 013" xr:uid="{00000000-0004-0000-0000-000010000000}"/>
    <hyperlink ref="B25" location="'C 07.00.a 014'!A1" display="C 07.00a 014" xr:uid="{00000000-0004-0000-0000-000011000000}"/>
    <hyperlink ref="B26" location="'C 07.00.a 015'!A1" display="C 07.00a 015" xr:uid="{00000000-0004-0000-0000-000012000000}"/>
    <hyperlink ref="B29" location="'C 07.00.b 001'!A1" display="C 07.00b 001" xr:uid="{00000000-0004-0000-0000-000013000000}"/>
    <hyperlink ref="B30" location="'C 07.00.b 002'!A1" display="C 07.00b 002" xr:uid="{00000000-0004-0000-0000-000014000000}"/>
    <hyperlink ref="B31" location="'C 07.00.b 003'!A1" display="C 07.00b 003" xr:uid="{00000000-0004-0000-0000-000015000000}"/>
    <hyperlink ref="B32" location="'C 07.00.b 004'!A1" display="C 07.00b 004" xr:uid="{00000000-0004-0000-0000-000016000000}"/>
    <hyperlink ref="B33" location="'C 07.00.b 005'!A1" display="C 07.00b 005" xr:uid="{00000000-0004-0000-0000-000017000000}"/>
    <hyperlink ref="B34" location="'C 07.00.b 006'!A1" display="C 07.00b 006" xr:uid="{00000000-0004-0000-0000-000018000000}"/>
    <hyperlink ref="B35" location="'C 07.00.b 007'!A1" display="C 07.00b 007" xr:uid="{00000000-0004-0000-0000-000019000000}"/>
    <hyperlink ref="B36" location="'C 07.00.b 008'!A1" display="C 07.00b 008" xr:uid="{00000000-0004-0000-0000-00001A000000}"/>
    <hyperlink ref="B37" location="'C 07.00.b 009'!A1" display="C 07.00b 009" xr:uid="{00000000-0004-0000-0000-00001B000000}"/>
    <hyperlink ref="B38" location="'C 07.00.b 010'!A1" display="C 07.00b 010" xr:uid="{00000000-0004-0000-0000-00001C000000}"/>
    <hyperlink ref="B39" location="'C 07.00.b 011'!A1" display="C 07.00b 011" xr:uid="{00000000-0004-0000-0000-00001D000000}"/>
    <hyperlink ref="B40" location="'C 07.00.b 012'!A1" display="C 07.00b 012" xr:uid="{00000000-0004-0000-0000-00001E000000}"/>
    <hyperlink ref="B41" location="'C 07.00.b 013'!A1" display="C 07.00b 013" xr:uid="{00000000-0004-0000-0000-00001F000000}"/>
    <hyperlink ref="B42" location="'C 07.00.b 014'!A1" display="C 07.00b 014" xr:uid="{00000000-0004-0000-0000-000020000000}"/>
    <hyperlink ref="B43" location="'C 07.00.b 015'!A1" display="C 07.00b 015" xr:uid="{00000000-0004-0000-0000-000021000000}"/>
    <hyperlink ref="B44" location="'C 07.00.b 016'!A1" display="C 07.00b 016" xr:uid="{00000000-0004-0000-0000-000022000000}"/>
    <hyperlink ref="B45" location="'C 07.00.b 017'!A1" display="C 07.00b 017" xr:uid="{00000000-0004-0000-0000-000023000000}"/>
    <hyperlink ref="B46" location="'C 07.00.c 001'!A1" display="C 07.00c 001" xr:uid="{00000000-0004-0000-0000-000024000000}"/>
    <hyperlink ref="B47" location="'C 07.00.c 002'!A1" display="C 07.00c 002" xr:uid="{00000000-0004-0000-0000-000025000000}"/>
    <hyperlink ref="B48" location="'C 07.00.c 003'!A1" display="C 07.00c 003" xr:uid="{00000000-0004-0000-0000-000026000000}"/>
    <hyperlink ref="B49" location="'C 07.00.c 004'!A1" display="C 07.00c 004" xr:uid="{00000000-0004-0000-0000-000027000000}"/>
    <hyperlink ref="B50" location="'C 07.00.d 007'!A1" display="C 07.00c 007" xr:uid="{00000000-0004-0000-0000-000028000000}"/>
    <hyperlink ref="B51" location="'C 07.00.c 008'!A1" display="C 07.00c 008" xr:uid="{00000000-0004-0000-0000-000029000000}"/>
    <hyperlink ref="B52" location="'C 07.00.c 009'!A1" display="C 07.00c 009" xr:uid="{00000000-0004-0000-0000-00002A000000}"/>
    <hyperlink ref="B53" location="'C 07.00.d 001'!A1" display="C 07.00d 001" xr:uid="{00000000-0004-0000-0000-00002B000000}"/>
    <hyperlink ref="B54" location="'C 07.00.d 002'!A1" display="C 07.00d 002" xr:uid="{00000000-0004-0000-0000-00002C000000}"/>
    <hyperlink ref="B55" location="'C 07.00.d 003'!A1" display="C 07.00d 003" xr:uid="{00000000-0004-0000-0000-00002D000000}"/>
    <hyperlink ref="B56" location="'C 07.00.d 004'!A1" display="C 07.00d 004" xr:uid="{00000000-0004-0000-0000-00002E000000}"/>
    <hyperlink ref="B57" location="'C 07.00.d 007'!A1" display="C 07.00d 007" xr:uid="{00000000-0004-0000-0000-00002F000000}"/>
    <hyperlink ref="B58" location="'C 07.00.d 008'!A1" display="C 07.00d 008" xr:uid="{00000000-0004-0000-0000-000030000000}"/>
    <hyperlink ref="B59" location="'C 07.00.d 009'!A1" display="C 07.00d 009" xr:uid="{00000000-0004-0000-0000-000031000000}"/>
    <hyperlink ref="B60" location="'C 11.00 '!A1" display="C 11.00" xr:uid="{00000000-0004-0000-0000-000032000000}"/>
    <hyperlink ref="B63" location="'C 17.00'!A1" display="C 17.00" xr:uid="{00000000-0004-0000-0000-000033000000}"/>
    <hyperlink ref="B65" location="'C 18.00 001'!A1" display="C 18.00 001" xr:uid="{00000000-0004-0000-0000-000034000000}"/>
    <hyperlink ref="B66" location="'C 18.00 002'!A1" display="C 18.00 002" xr:uid="{00000000-0004-0000-0000-000035000000}"/>
    <hyperlink ref="B67" location="'C 18.00 003'!A1" display="C 18.00 003" xr:uid="{00000000-0004-0000-0000-000036000000}"/>
    <hyperlink ref="B68" location="'C 18.00 004'!A1" display="C 18.00 004" xr:uid="{00000000-0004-0000-0000-000037000000}"/>
    <hyperlink ref="B69" location="'C 18.00 005'!A1" display="C 18.00 005" xr:uid="{00000000-0004-0000-0000-000038000000}"/>
    <hyperlink ref="B70" location="'C 18.00 006'!A1" display="C 18.00 006" xr:uid="{00000000-0004-0000-0000-000039000000}"/>
    <hyperlink ref="B71" location="'C 18.00 007'!A1" display="C 18.00 007" xr:uid="{00000000-0004-0000-0000-00003A000000}"/>
    <hyperlink ref="B72" location="'C 18.00 008'!A1" display="C 18.00 008" xr:uid="{00000000-0004-0000-0000-00003B000000}"/>
    <hyperlink ref="B73" location="'C 18.00 009'!A1" display="C 18.00 009" xr:uid="{00000000-0004-0000-0000-00003C000000}"/>
    <hyperlink ref="B74" location="'C 18.00 010'!A1" display="C 18.00 010" xr:uid="{00000000-0004-0000-0000-00003D000000}"/>
    <hyperlink ref="B75" location="'C 18.00 011'!A1" display="C 18.00 011" xr:uid="{00000000-0004-0000-0000-00003E000000}"/>
    <hyperlink ref="B76" location="'C 18.00 012'!A1" display="C 18.00 012" xr:uid="{00000000-0004-0000-0000-00003F000000}"/>
    <hyperlink ref="B77" location="'C 18.00 013'!A1" display="C 18.00 013" xr:uid="{00000000-0004-0000-0000-000040000000}"/>
    <hyperlink ref="B78" location="'C 18.00 014'!A1" display="C 18.00 014" xr:uid="{00000000-0004-0000-0000-000041000000}"/>
    <hyperlink ref="B79" location="'C 18.00 015'!A1" display="C 18.00 015" xr:uid="{00000000-0004-0000-0000-000042000000}"/>
    <hyperlink ref="B80" location="'C 18.00 016'!A1" display="C 18.00 016" xr:uid="{00000000-0004-0000-0000-000043000000}"/>
    <hyperlink ref="B81" location="'C 18.00 017'!A1" display="C 18.00 017" xr:uid="{00000000-0004-0000-0000-000044000000}"/>
    <hyperlink ref="B82" location="'C 18.00 018'!A1" display="C 18.00 018" xr:uid="{00000000-0004-0000-0000-000045000000}"/>
    <hyperlink ref="B83" location="'C 18.00 019'!A1" display="C 18.00 019" xr:uid="{00000000-0004-0000-0000-000046000000}"/>
    <hyperlink ref="B84" location="'C 18.00 020'!A1" display="C 18.00 020" xr:uid="{00000000-0004-0000-0000-000047000000}"/>
    <hyperlink ref="B85" location="'C 18.00 021'!A1" display="C 18.00 021" xr:uid="{00000000-0004-0000-0000-000048000000}"/>
    <hyperlink ref="B86" location="'C 18.00 022'!A1" display="C 18.00 022" xr:uid="{00000000-0004-0000-0000-000049000000}"/>
    <hyperlink ref="B87" location="'C 18.00 023'!A1" display="C 18.00 023" xr:uid="{00000000-0004-0000-0000-00004A000000}"/>
    <hyperlink ref="B88" location="'C 18.00 024'!A1" display="C 18.00 024" xr:uid="{00000000-0004-0000-0000-00004B000000}"/>
    <hyperlink ref="B89" location="'C 18.00 025'!A1" display="C 18.00 025" xr:uid="{00000000-0004-0000-0000-00004C000000}"/>
    <hyperlink ref="B116" location="'C 22.00'!A1" display="C 22.00" xr:uid="{00000000-0004-0000-0000-00004D000000}"/>
    <hyperlink ref="B117" location="'C 23.00'!A1" display="C 23.00" xr:uid="{00000000-0004-0000-0000-00004E000000}"/>
    <hyperlink ref="B162" location="'C 76.00.a'!A1" display="C 76.00.a" xr:uid="{00000000-0004-0000-0000-00004F000000}"/>
    <hyperlink ref="B90" location="' C21.00 001'!A1" display="C 21.00 001" xr:uid="{00000000-0004-0000-0000-000050000000}"/>
    <hyperlink ref="B91" location="'C 21.00 002'!A1" display="C 21.00 002" xr:uid="{00000000-0004-0000-0000-000051000000}"/>
    <hyperlink ref="B92" location="'C 21.00 003'!A1" display="C 21.00 003" xr:uid="{00000000-0004-0000-0000-000052000000}"/>
    <hyperlink ref="B93" location="'C 21.00 004'!A1" display="C 21.00 004" xr:uid="{00000000-0004-0000-0000-000053000000}"/>
    <hyperlink ref="B94" location="'C 21.00 005'!A1" display="C 21.00 005" xr:uid="{00000000-0004-0000-0000-000054000000}"/>
    <hyperlink ref="B95" location="'C 21.00 006'!A1" display="C 21.00 006" xr:uid="{00000000-0004-0000-0000-000055000000}"/>
    <hyperlink ref="B96" location="'C 21.00 007'!A1" display="C 21.00 007" xr:uid="{00000000-0004-0000-0000-000056000000}"/>
    <hyperlink ref="B97" location="'C 21.00 008'!A1" display="C 21.00 008" xr:uid="{00000000-0004-0000-0000-000057000000}"/>
    <hyperlink ref="B98" location="'C 21.00 009'!A1" display="C 21.00 009" xr:uid="{00000000-0004-0000-0000-000058000000}"/>
    <hyperlink ref="B99" location="'C 21.00 010'!A1" display="C 21.00 010" xr:uid="{00000000-0004-0000-0000-000059000000}"/>
    <hyperlink ref="B100" location="'C 21.00 011'!A1" display="C 21.00 011" xr:uid="{00000000-0004-0000-0000-00005A000000}"/>
    <hyperlink ref="B101" location="'C 21.00 012'!A1" display="C 21.00 012" xr:uid="{00000000-0004-0000-0000-00005B000000}"/>
    <hyperlink ref="B102" location="'C 21.00 013'!A1" display="C 21.00 013" xr:uid="{00000000-0004-0000-0000-00005C000000}"/>
    <hyperlink ref="B103" location="'C 21.00 014'!A1" display="C 21.00 014" xr:uid="{00000000-0004-0000-0000-00005D000000}"/>
    <hyperlink ref="B104" location="'C 21.00 015'!A1" display="C 21.00 015" xr:uid="{00000000-0004-0000-0000-00005E000000}"/>
    <hyperlink ref="B105" location="'C 21.00 016'!A1" display="C 21.00 016" xr:uid="{00000000-0004-0000-0000-00005F000000}"/>
    <hyperlink ref="B106" location="'C 21.00 017'!A1" display="C 21.00 017" xr:uid="{00000000-0004-0000-0000-000060000000}"/>
    <hyperlink ref="B107" location="'C 21.00 018'!A1" display="C 21.00 018" xr:uid="{00000000-0004-0000-0000-000061000000}"/>
    <hyperlink ref="B108" location="'C 21.00 019'!A1" display="C 21.00 019" xr:uid="{00000000-0004-0000-0000-000062000000}"/>
    <hyperlink ref="B109" location="'C 21.00 020'!A1" display="C 21.00 020" xr:uid="{00000000-0004-0000-0000-000063000000}"/>
    <hyperlink ref="B110" location="'C 21.00 021'!A1" display="C 21.00 021" xr:uid="{00000000-0004-0000-0000-000064000000}"/>
    <hyperlink ref="B111" location="'C 18.00 022'!A1" display="C 21.00 022" xr:uid="{00000000-0004-0000-0000-000065000000}"/>
    <hyperlink ref="B112" location="'C 21.00 023'!A1" display="C 21.00 023" xr:uid="{00000000-0004-0000-0000-000066000000}"/>
    <hyperlink ref="B113" location="'C 21.00 024'!A1" display="C 21.00 024" xr:uid="{00000000-0004-0000-0000-000067000000}"/>
    <hyperlink ref="B114" location="'C 21.00 025'!A1" display="C 21.00 025" xr:uid="{00000000-0004-0000-0000-000068000000}"/>
    <hyperlink ref="B115" location="'C 21.00 026'!A1" display="C 21.00 026" xr:uid="{00000000-0004-0000-0000-000069000000}"/>
    <hyperlink ref="B119" location="'C 26.00'!A1" display="C 26.00" xr:uid="{00000000-0004-0000-0000-00006A000000}"/>
    <hyperlink ref="B120" location="'C 27.00'!A1" display="C 27.00" xr:uid="{00000000-0004-0000-0000-00006B000000}"/>
    <hyperlink ref="B121" location="'C 28.00'!A1" display="C 28.00" xr:uid="{00000000-0004-0000-0000-00006C000000}"/>
    <hyperlink ref="B122" location="'C 29.00'!A1" display="C 29.00" xr:uid="{00000000-0004-0000-0000-00006D000000}"/>
    <hyperlink ref="B126" location="'C 72.00.a'!A1" display="C 72.00.a" xr:uid="{00000000-0004-0000-0000-00006E000000}"/>
    <hyperlink ref="B135" location="'C 73.00.a'!A1" display="C 73.00.a " xr:uid="{00000000-0004-0000-0000-00006F000000}"/>
    <hyperlink ref="B144" location="'C 74.00.a'!A1" display="C 74.00.a" xr:uid="{00000000-0004-0000-0000-000070000000}"/>
    <hyperlink ref="B153" location="'C 75.00.a '!A1" display="C 75.00.a" xr:uid="{00000000-0004-0000-0000-000071000000}"/>
    <hyperlink ref="B27" location="'C 07.00.a 016'!A1" display="C 07.00a 016" xr:uid="{00000000-0004-0000-0000-000072000000}"/>
    <hyperlink ref="B28" location="'C 07.00.a 017'!A1" display="C 07.00a 017" xr:uid="{00000000-0004-0000-0000-000073000000}"/>
    <hyperlink ref="B128" location="'C 72.00.w 001'!A1" display="C 72.00.w 001" xr:uid="{00000000-0004-0000-0000-000074000000}"/>
    <hyperlink ref="B129" location="'C 72.00.w 002'!A1" display="C 72.00.w 002" xr:uid="{00000000-0004-0000-0000-000075000000}"/>
    <hyperlink ref="B130" location="'C 72.00.w 003'!A1" display="C 72.00.w 003" xr:uid="{00000000-0004-0000-0000-000076000000}"/>
    <hyperlink ref="B131" location="'C 72.00.w 004'!A1" display="C 72.00.w 004" xr:uid="{00000000-0004-0000-0000-000077000000}"/>
    <hyperlink ref="B132" location="'C 72.00.w 005'!A1" display="C 72.00.w 005" xr:uid="{00000000-0004-0000-0000-000078000000}"/>
    <hyperlink ref="B133" location="'C 72.00.w 006'!A1" display="C 72.00.w 006" xr:uid="{00000000-0004-0000-0000-000079000000}"/>
    <hyperlink ref="B134" location="'C 72.00.w 007'!A1" display="C 72.00.w 007" xr:uid="{00000000-0004-0000-0000-00007A000000}"/>
    <hyperlink ref="B137" location="'C 73.00.w 001'!A1" display="C 73.00.w 001" xr:uid="{00000000-0004-0000-0000-00007B000000}"/>
    <hyperlink ref="B138" location="'C 73.00.w 002'!A1" display="C 73.00.w 002" xr:uid="{00000000-0004-0000-0000-00007C000000}"/>
    <hyperlink ref="B139" location="'C 73.00.w 003'!A1" display="C 73.00.w 003" xr:uid="{00000000-0004-0000-0000-00007D000000}"/>
    <hyperlink ref="B140" location="'C 73.00.w 004'!A1" display="C 73.00.w 004" xr:uid="{00000000-0004-0000-0000-00007E000000}"/>
    <hyperlink ref="B141" location="'C 74.00.w 005'!A1" display="C 73.00.w 005" xr:uid="{00000000-0004-0000-0000-00007F000000}"/>
    <hyperlink ref="B142" location="'C 73.00.w 006'!A1" display="C 73.00.w 006" xr:uid="{00000000-0004-0000-0000-000080000000}"/>
    <hyperlink ref="B143" location="'C 73.00.w 007'!A1" display="C 73.00.w 007" xr:uid="{00000000-0004-0000-0000-000081000000}"/>
    <hyperlink ref="B146" location="'C 74.00.w 001'!A1" display="C 74.00.w 001" xr:uid="{00000000-0004-0000-0000-000082000000}"/>
    <hyperlink ref="B147" location="'C 74.00.w 002'!A1" display="C 74.00.w 002" xr:uid="{00000000-0004-0000-0000-000083000000}"/>
    <hyperlink ref="B148" location="'C 74.00.w 003'!A1" display="C 74.00.w 003" xr:uid="{00000000-0004-0000-0000-000084000000}"/>
    <hyperlink ref="B149" location="'C 74.00.w 004'!A1" display="C 74.00.w 004" xr:uid="{00000000-0004-0000-0000-000085000000}"/>
    <hyperlink ref="B150" location="'C 74.00.w 005'!A1" display="C 74.00.w 005" xr:uid="{00000000-0004-0000-0000-000086000000}"/>
    <hyperlink ref="B151" location="'C 74.00.w 006'!A1" display="C 74.00.w 006" xr:uid="{00000000-0004-0000-0000-000087000000}"/>
    <hyperlink ref="B152" location="'C 74.00.w 007'!A1" display="C 74.00.w 007" xr:uid="{00000000-0004-0000-0000-000088000000}"/>
    <hyperlink ref="B155" location="'C 75.00.w 001'!A1" display="C 75.00.w 001" xr:uid="{00000000-0004-0000-0000-000089000000}"/>
    <hyperlink ref="B156" location="'C 75.00.w 002'!A1" display="C 75.00.w 002" xr:uid="{00000000-0004-0000-0000-00008A000000}"/>
    <hyperlink ref="B157" location="'C 75.00.w 003'!A1" display="C 75.00.w 003" xr:uid="{00000000-0004-0000-0000-00008B000000}"/>
    <hyperlink ref="B158" location="'C 75.00.w 004'!A1" display="C 75.00.w 004" xr:uid="{00000000-0004-0000-0000-00008C000000}"/>
    <hyperlink ref="B159" location="'C 75.00.w 005'!A1" display="C 75.00.w 005" xr:uid="{00000000-0004-0000-0000-00008D000000}"/>
    <hyperlink ref="B160" location="'C 75.00.w 006'!A1" display="C 75.00.w 006" xr:uid="{00000000-0004-0000-0000-00008E000000}"/>
    <hyperlink ref="B161" location="'C 75.00.w 007'!A1" display="C 75.00.w 007" xr:uid="{00000000-0004-0000-0000-00008F000000}"/>
    <hyperlink ref="B62" location="'C 16.00'!A1" display="C 16.00" xr:uid="{00000000-0004-0000-0000-000090000000}"/>
    <hyperlink ref="B164" location="'C 76.00.w 001'!A1" display="C 76.00.w 001" xr:uid="{00000000-0004-0000-0000-000091000000}"/>
    <hyperlink ref="B165" location="'C 76.00.w 002'!A1" display="C 76.00.w 002" xr:uid="{00000000-0004-0000-0000-000092000000}"/>
    <hyperlink ref="B166" location="'C 76.00.w 003'!A1" display="C 76.00.w 003" xr:uid="{00000000-0004-0000-0000-000093000000}"/>
    <hyperlink ref="B167" location="'C 76.00.w 004'!A1" display="C 76.00.w 004" xr:uid="{00000000-0004-0000-0000-000094000000}"/>
    <hyperlink ref="B168" location="'C 76.00.w 005'!A1" display="C 76.00.w 005" xr:uid="{00000000-0004-0000-0000-000095000000}"/>
    <hyperlink ref="B169" location="'C 76.00.w 006'!A1" display="C 76.00.w 006" xr:uid="{00000000-0004-0000-0000-000096000000}"/>
    <hyperlink ref="B170" location="'C 76.00.w 007'!A1" display="C 76.00.w 007" xr:uid="{00000000-0004-0000-0000-000097000000}"/>
    <hyperlink ref="B124" location="'C 47.00'!A1" display="C 47.00" xr:uid="{00000000-0004-0000-0000-000098000000}"/>
    <hyperlink ref="B5" location="'BFBiH-FBA'!A1" display="BFBiH-FBA" xr:uid="{00000000-0004-0000-0000-000099000000}"/>
  </hyperlinks>
  <pageMargins left="0.25" right="0.25" top="0.75" bottom="0.75" header="0.3" footer="0.3"/>
  <pageSetup paperSize="9" scale="53" fitToHeight="0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257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307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5" spans="1:25" x14ac:dyDescent="0.25">
      <c r="A45" s="534"/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6">
    <mergeCell ref="D8:E8"/>
    <mergeCell ref="D7:E7"/>
    <mergeCell ref="C4:E4"/>
    <mergeCell ref="D5:E5"/>
    <mergeCell ref="D6:E6"/>
    <mergeCell ref="A45:Y45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L10:L12"/>
    <mergeCell ref="M10:O10"/>
    <mergeCell ref="M11:M12"/>
    <mergeCell ref="N11:O11"/>
    <mergeCell ref="O12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</mergeCells>
  <conditionalFormatting sqref="U41:U42">
    <cfRule type="cellIs" dxfId="41" priority="1" stopIfTrue="1" operator="equal">
      <formula>#REF!</formula>
    </cfRule>
  </conditionalFormatting>
  <conditionalFormatting sqref="U41:U42">
    <cfRule type="cellIs" dxfId="40" priority="3" stopIfTrue="1" operator="equal">
      <formula>#REF!</formula>
    </cfRule>
  </conditionalFormatting>
  <conditionalFormatting sqref="U41:U42">
    <cfRule type="cellIs" dxfId="39" priority="2" stopIfTrue="1" operator="equal">
      <formula>#REF!</formula>
    </cfRule>
  </conditionalFormatting>
  <hyperlinks>
    <hyperlink ref="D2" location="'Pregled obrazaca'!A1" display="Povratak na Pregled obrazaca" xr:uid="{00000000-0004-0000-09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910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3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955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4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911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5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912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6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913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7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914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8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915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9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916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A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I3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917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B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3">
    <pageSetUpPr fitToPage="1"/>
  </sheetPr>
  <dimension ref="A1:K68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.42578125" style="23" customWidth="1"/>
    <col min="2" max="2" width="83" style="23" customWidth="1"/>
    <col min="3" max="3" width="13" style="23" customWidth="1"/>
    <col min="4" max="4" width="11.7109375" style="23" customWidth="1"/>
    <col min="5" max="8" width="9.140625" style="23"/>
    <col min="9" max="9" width="10.42578125" style="23" customWidth="1"/>
    <col min="10" max="10" width="10.28515625" style="23" customWidth="1"/>
    <col min="11" max="11" width="11.28515625" style="23" customWidth="1"/>
    <col min="12" max="16384" width="9.140625" style="23"/>
  </cols>
  <sheetData>
    <row r="1" spans="1:11" s="44" customFormat="1" x14ac:dyDescent="0.25">
      <c r="A1" s="89"/>
      <c r="B1" s="89"/>
      <c r="C1" s="89"/>
    </row>
    <row r="2" spans="1:11" s="46" customFormat="1" x14ac:dyDescent="0.25">
      <c r="A2" s="89"/>
      <c r="B2" s="90" t="s">
        <v>1146</v>
      </c>
      <c r="C2" s="91"/>
      <c r="D2" s="43" t="s">
        <v>1147</v>
      </c>
    </row>
    <row r="3" spans="1:11" s="46" customFormat="1" x14ac:dyDescent="0.25">
      <c r="A3" s="89"/>
      <c r="B3" s="89"/>
      <c r="C3" s="89"/>
      <c r="D3" s="45"/>
    </row>
    <row r="4" spans="1:11" s="46" customFormat="1" x14ac:dyDescent="0.25">
      <c r="A4" s="54" t="s">
        <v>1163</v>
      </c>
      <c r="B4" s="55"/>
      <c r="C4" s="522" t="s">
        <v>1164</v>
      </c>
      <c r="D4" s="522"/>
      <c r="E4" s="522"/>
      <c r="F4" s="56"/>
      <c r="G4" s="57"/>
      <c r="H4" s="120"/>
      <c r="I4" s="120"/>
    </row>
    <row r="5" spans="1:11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121"/>
      <c r="I5" s="121"/>
    </row>
    <row r="6" spans="1:11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121"/>
      <c r="I6" s="121"/>
    </row>
    <row r="7" spans="1:11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121"/>
      <c r="I7" s="121"/>
    </row>
    <row r="8" spans="1:11" s="79" customFormat="1" x14ac:dyDescent="0.25">
      <c r="C8" s="53" t="s">
        <v>1444</v>
      </c>
      <c r="D8" s="521"/>
      <c r="E8" s="521"/>
    </row>
    <row r="9" spans="1:11" s="84" customFormat="1" x14ac:dyDescent="0.25">
      <c r="K9" s="143" t="s">
        <v>1256</v>
      </c>
    </row>
    <row r="10" spans="1:11" ht="90.75" customHeight="1" x14ac:dyDescent="0.25">
      <c r="A10" s="466" t="s">
        <v>918</v>
      </c>
      <c r="B10" s="526"/>
      <c r="C10" s="529" t="s">
        <v>426</v>
      </c>
      <c r="D10" s="532"/>
      <c r="E10" s="529" t="s">
        <v>425</v>
      </c>
      <c r="F10" s="532"/>
      <c r="G10" s="529" t="s">
        <v>487</v>
      </c>
      <c r="H10" s="531"/>
      <c r="I10" s="532"/>
      <c r="J10" s="557" t="s">
        <v>288</v>
      </c>
      <c r="K10" s="557" t="s">
        <v>1385</v>
      </c>
    </row>
    <row r="11" spans="1:11" ht="27" customHeight="1" x14ac:dyDescent="0.25">
      <c r="A11" s="527"/>
      <c r="B11" s="528"/>
      <c r="C11" s="529" t="s">
        <v>423</v>
      </c>
      <c r="D11" s="529" t="s">
        <v>422</v>
      </c>
      <c r="E11" s="529" t="s">
        <v>423</v>
      </c>
      <c r="F11" s="529" t="s">
        <v>422</v>
      </c>
      <c r="G11" s="529" t="s">
        <v>423</v>
      </c>
      <c r="H11" s="529" t="s">
        <v>422</v>
      </c>
      <c r="I11" s="529" t="s">
        <v>486</v>
      </c>
      <c r="J11" s="517"/>
      <c r="K11" s="517"/>
    </row>
    <row r="12" spans="1:11" ht="15.75" x14ac:dyDescent="0.25">
      <c r="A12" s="19"/>
      <c r="B12" s="18"/>
      <c r="C12" s="34" t="s">
        <v>3</v>
      </c>
      <c r="D12" s="34" t="s">
        <v>4</v>
      </c>
      <c r="E12" s="34" t="s">
        <v>5</v>
      </c>
      <c r="F12" s="34" t="s">
        <v>6</v>
      </c>
      <c r="G12" s="34" t="s">
        <v>7</v>
      </c>
      <c r="H12" s="34" t="s">
        <v>8</v>
      </c>
      <c r="I12" s="34" t="s">
        <v>9</v>
      </c>
      <c r="J12" s="34" t="s">
        <v>10</v>
      </c>
      <c r="K12" s="34" t="s">
        <v>224</v>
      </c>
    </row>
    <row r="13" spans="1:11" x14ac:dyDescent="0.25">
      <c r="A13" s="17" t="s">
        <v>1</v>
      </c>
      <c r="B13" s="158" t="s">
        <v>485</v>
      </c>
      <c r="C13" s="207">
        <f t="shared" ref="C13:H13" si="0">C15+C16</f>
        <v>0</v>
      </c>
      <c r="D13" s="207">
        <f t="shared" si="0"/>
        <v>0</v>
      </c>
      <c r="E13" s="207">
        <f t="shared" si="0"/>
        <v>0</v>
      </c>
      <c r="F13" s="207">
        <f t="shared" si="0"/>
        <v>0</v>
      </c>
      <c r="G13" s="207">
        <f t="shared" si="0"/>
        <v>0</v>
      </c>
      <c r="H13" s="207">
        <f t="shared" si="0"/>
        <v>0</v>
      </c>
      <c r="I13" s="164"/>
      <c r="J13" s="207">
        <f>J15+J16</f>
        <v>0</v>
      </c>
      <c r="K13" s="208">
        <f>J13*8.33</f>
        <v>0</v>
      </c>
    </row>
    <row r="14" spans="1:11" x14ac:dyDescent="0.25">
      <c r="A14" s="17" t="s">
        <v>3</v>
      </c>
      <c r="B14" s="159" t="s">
        <v>484</v>
      </c>
      <c r="C14" s="164"/>
      <c r="D14" s="164"/>
      <c r="E14" s="164"/>
      <c r="F14" s="164"/>
      <c r="G14" s="164"/>
      <c r="H14" s="164"/>
      <c r="I14" s="164"/>
      <c r="J14" s="164"/>
      <c r="K14" s="164"/>
    </row>
    <row r="15" spans="1:11" x14ac:dyDescent="0.25">
      <c r="A15" s="17" t="s">
        <v>4</v>
      </c>
      <c r="B15" s="434" t="s">
        <v>1387</v>
      </c>
      <c r="C15" s="207">
        <f>SUM(C27:C61)</f>
        <v>0</v>
      </c>
      <c r="D15" s="207">
        <f>SUM(D27:D61)</f>
        <v>0</v>
      </c>
      <c r="E15" s="207">
        <f>SUM(E27:E61)</f>
        <v>0</v>
      </c>
      <c r="F15" s="207">
        <f>SUM(F27:F61)</f>
        <v>0</v>
      </c>
      <c r="G15" s="207">
        <f>IF(E15&gt;F15,E15,0)</f>
        <v>0</v>
      </c>
      <c r="H15" s="207">
        <f>IF(F15&gt;E15,F15,0)</f>
        <v>0</v>
      </c>
      <c r="I15" s="164"/>
      <c r="J15" s="207">
        <f>MAX(G15,H15)*0.12</f>
        <v>0</v>
      </c>
      <c r="K15" s="164"/>
    </row>
    <row r="16" spans="1:11" x14ac:dyDescent="0.25">
      <c r="A16" s="17" t="s">
        <v>5</v>
      </c>
      <c r="B16" s="159" t="s">
        <v>483</v>
      </c>
      <c r="C16" s="209"/>
      <c r="D16" s="209"/>
      <c r="E16" s="207">
        <f>MAX(C16-D16,0)</f>
        <v>0</v>
      </c>
      <c r="F16" s="207">
        <f>MAX(D16-C16,0)</f>
        <v>0</v>
      </c>
      <c r="G16" s="207">
        <f>IF(E16&gt;F16,E16,0)</f>
        <v>0</v>
      </c>
      <c r="H16" s="207">
        <f>IF(F16&gt;E16,F16,0)</f>
        <v>0</v>
      </c>
      <c r="I16" s="164"/>
      <c r="J16" s="207">
        <f>MAX(G16,H16)*0.12</f>
        <v>0</v>
      </c>
      <c r="K16" s="164"/>
    </row>
    <row r="17" spans="1:11" x14ac:dyDescent="0.25">
      <c r="A17" s="17" t="s">
        <v>6</v>
      </c>
      <c r="B17" s="158" t="s">
        <v>482</v>
      </c>
      <c r="C17" s="164"/>
      <c r="D17" s="164"/>
      <c r="E17" s="164"/>
      <c r="F17" s="164"/>
      <c r="G17" s="164"/>
      <c r="H17" s="164"/>
      <c r="I17" s="164"/>
      <c r="J17" s="164"/>
      <c r="K17" s="164"/>
    </row>
    <row r="18" spans="1:11" x14ac:dyDescent="0.25">
      <c r="A18" s="17" t="s">
        <v>7</v>
      </c>
      <c r="B18" s="159" t="s">
        <v>481</v>
      </c>
      <c r="C18" s="164"/>
      <c r="D18" s="164"/>
      <c r="E18" s="164"/>
      <c r="F18" s="164"/>
      <c r="G18" s="164"/>
      <c r="H18" s="164"/>
      <c r="I18" s="164"/>
      <c r="J18" s="164"/>
      <c r="K18" s="164"/>
    </row>
    <row r="19" spans="1:11" x14ac:dyDescent="0.25">
      <c r="A19" s="17" t="s">
        <v>8</v>
      </c>
      <c r="B19" s="159" t="s">
        <v>480</v>
      </c>
      <c r="C19" s="164"/>
      <c r="D19" s="164"/>
      <c r="E19" s="164"/>
      <c r="F19" s="164"/>
      <c r="G19" s="164"/>
      <c r="H19" s="164"/>
      <c r="I19" s="164"/>
      <c r="J19" s="164"/>
      <c r="K19" s="164"/>
    </row>
    <row r="20" spans="1:11" x14ac:dyDescent="0.25">
      <c r="A20" s="17" t="s">
        <v>9</v>
      </c>
      <c r="B20" s="159" t="s">
        <v>479</v>
      </c>
      <c r="C20" s="164"/>
      <c r="D20" s="164"/>
      <c r="E20" s="164"/>
      <c r="F20" s="164"/>
      <c r="G20" s="164"/>
      <c r="H20" s="164"/>
      <c r="I20" s="164"/>
      <c r="J20" s="164"/>
      <c r="K20" s="164"/>
    </row>
    <row r="21" spans="1:11" x14ac:dyDescent="0.25">
      <c r="A21" s="17" t="s">
        <v>10</v>
      </c>
      <c r="B21" s="159" t="s">
        <v>478</v>
      </c>
      <c r="C21" s="164"/>
      <c r="D21" s="164"/>
      <c r="E21" s="164"/>
      <c r="F21" s="164"/>
      <c r="G21" s="164"/>
      <c r="H21" s="164"/>
      <c r="I21" s="164"/>
      <c r="J21" s="164"/>
      <c r="K21" s="164"/>
    </row>
    <row r="22" spans="1:11" x14ac:dyDescent="0.25">
      <c r="A22" s="539" t="s">
        <v>1294</v>
      </c>
      <c r="B22" s="540"/>
      <c r="C22" s="591"/>
      <c r="D22" s="591"/>
      <c r="E22" s="591"/>
      <c r="F22" s="591"/>
      <c r="G22" s="591"/>
      <c r="H22" s="591"/>
      <c r="I22" s="591"/>
      <c r="J22" s="591"/>
      <c r="K22" s="592"/>
    </row>
    <row r="23" spans="1:11" x14ac:dyDescent="0.25">
      <c r="A23" s="17">
        <v>100</v>
      </c>
      <c r="B23" s="159" t="s">
        <v>477</v>
      </c>
      <c r="C23" s="210">
        <f>SUM(C27:C62)-C24-C25</f>
        <v>0</v>
      </c>
      <c r="D23" s="210">
        <f>SUM(D27:D62)-D24-D25</f>
        <v>0</v>
      </c>
      <c r="E23" s="164"/>
      <c r="F23" s="164"/>
      <c r="G23" s="164"/>
      <c r="H23" s="164"/>
      <c r="I23" s="164"/>
      <c r="J23" s="164"/>
      <c r="K23" s="282"/>
    </row>
    <row r="24" spans="1:11" x14ac:dyDescent="0.25">
      <c r="A24" s="17">
        <v>110</v>
      </c>
      <c r="B24" s="159" t="s">
        <v>203</v>
      </c>
      <c r="C24" s="165"/>
      <c r="D24" s="165"/>
      <c r="E24" s="164"/>
      <c r="F24" s="164"/>
      <c r="G24" s="164"/>
      <c r="H24" s="164"/>
      <c r="I24" s="164"/>
      <c r="J24" s="164"/>
      <c r="K24" s="282"/>
    </row>
    <row r="25" spans="1:11" x14ac:dyDescent="0.25">
      <c r="A25" s="17">
        <v>120</v>
      </c>
      <c r="B25" s="159" t="s">
        <v>417</v>
      </c>
      <c r="C25" s="165"/>
      <c r="D25" s="165"/>
      <c r="E25" s="164"/>
      <c r="F25" s="164"/>
      <c r="G25" s="164"/>
      <c r="H25" s="164"/>
      <c r="I25" s="164"/>
      <c r="J25" s="164"/>
      <c r="K25" s="282"/>
    </row>
    <row r="26" spans="1:11" x14ac:dyDescent="0.25">
      <c r="A26" s="542" t="s">
        <v>476</v>
      </c>
      <c r="B26" s="543"/>
      <c r="C26" s="593"/>
      <c r="D26" s="593"/>
      <c r="E26" s="593"/>
      <c r="F26" s="593"/>
      <c r="G26" s="593"/>
      <c r="H26" s="593"/>
      <c r="I26" s="593"/>
      <c r="J26" s="593"/>
      <c r="K26" s="594"/>
    </row>
    <row r="27" spans="1:11" x14ac:dyDescent="0.25">
      <c r="A27" s="17">
        <v>130</v>
      </c>
      <c r="B27" s="159" t="s">
        <v>475</v>
      </c>
      <c r="C27" s="165"/>
      <c r="D27" s="165"/>
      <c r="E27" s="284">
        <f>MAX(C27-D27,0)</f>
        <v>0</v>
      </c>
      <c r="F27" s="284">
        <f>MAX(D27-C27,0)</f>
        <v>0</v>
      </c>
      <c r="G27" s="279"/>
      <c r="H27" s="279"/>
      <c r="I27" s="279"/>
      <c r="J27" s="279"/>
      <c r="K27" s="279"/>
    </row>
    <row r="28" spans="1:11" x14ac:dyDescent="0.25">
      <c r="A28" s="17">
        <v>140</v>
      </c>
      <c r="B28" s="159" t="s">
        <v>474</v>
      </c>
      <c r="C28" s="283"/>
      <c r="D28" s="283"/>
      <c r="E28" s="284">
        <f t="shared" ref="E28:E62" si="1">MAX(C28-D28,0)</f>
        <v>0</v>
      </c>
      <c r="F28" s="284">
        <f t="shared" ref="F28:F62" si="2">MAX(D28-C28,0)</f>
        <v>0</v>
      </c>
      <c r="G28" s="279"/>
      <c r="H28" s="279"/>
      <c r="I28" s="279"/>
      <c r="J28" s="279"/>
      <c r="K28" s="279"/>
    </row>
    <row r="29" spans="1:11" x14ac:dyDescent="0.25">
      <c r="A29" s="17">
        <v>150</v>
      </c>
      <c r="B29" s="159" t="s">
        <v>473</v>
      </c>
      <c r="C29" s="283"/>
      <c r="D29" s="283"/>
      <c r="E29" s="284">
        <f t="shared" si="1"/>
        <v>0</v>
      </c>
      <c r="F29" s="284">
        <f t="shared" si="2"/>
        <v>0</v>
      </c>
      <c r="G29" s="279"/>
      <c r="H29" s="279"/>
      <c r="I29" s="279"/>
      <c r="J29" s="279"/>
      <c r="K29" s="279"/>
    </row>
    <row r="30" spans="1:11" x14ac:dyDescent="0.25">
      <c r="A30" s="17">
        <v>160</v>
      </c>
      <c r="B30" s="159" t="s">
        <v>472</v>
      </c>
      <c r="C30" s="165"/>
      <c r="D30" s="165"/>
      <c r="E30" s="284">
        <f t="shared" si="1"/>
        <v>0</v>
      </c>
      <c r="F30" s="284">
        <f t="shared" si="2"/>
        <v>0</v>
      </c>
      <c r="G30" s="279"/>
      <c r="H30" s="279"/>
      <c r="I30" s="279"/>
      <c r="J30" s="279"/>
      <c r="K30" s="279"/>
    </row>
    <row r="31" spans="1:11" x14ac:dyDescent="0.25">
      <c r="A31" s="17">
        <v>170</v>
      </c>
      <c r="B31" s="159" t="s">
        <v>471</v>
      </c>
      <c r="C31" s="283"/>
      <c r="D31" s="283"/>
      <c r="E31" s="284">
        <f t="shared" si="1"/>
        <v>0</v>
      </c>
      <c r="F31" s="284">
        <f t="shared" si="2"/>
        <v>0</v>
      </c>
      <c r="G31" s="279"/>
      <c r="H31" s="279"/>
      <c r="I31" s="279"/>
      <c r="J31" s="279"/>
      <c r="K31" s="279"/>
    </row>
    <row r="32" spans="1:11" x14ac:dyDescent="0.25">
      <c r="A32" s="17">
        <v>180</v>
      </c>
      <c r="B32" s="159" t="s">
        <v>470</v>
      </c>
      <c r="C32" s="283"/>
      <c r="D32" s="283"/>
      <c r="E32" s="284">
        <f>MAX(C32-D32,0)</f>
        <v>0</v>
      </c>
      <c r="F32" s="284">
        <f t="shared" si="2"/>
        <v>0</v>
      </c>
      <c r="G32" s="279"/>
      <c r="H32" s="279"/>
      <c r="I32" s="279"/>
      <c r="J32" s="279"/>
      <c r="K32" s="279"/>
    </row>
    <row r="33" spans="1:11" x14ac:dyDescent="0.25">
      <c r="A33" s="17">
        <v>190</v>
      </c>
      <c r="B33" s="159" t="s">
        <v>469</v>
      </c>
      <c r="C33" s="165"/>
      <c r="D33" s="165"/>
      <c r="E33" s="284">
        <f t="shared" si="1"/>
        <v>0</v>
      </c>
      <c r="F33" s="284">
        <f t="shared" si="2"/>
        <v>0</v>
      </c>
      <c r="G33" s="279"/>
      <c r="H33" s="279"/>
      <c r="I33" s="279"/>
      <c r="J33" s="279"/>
      <c r="K33" s="279"/>
    </row>
    <row r="34" spans="1:11" x14ac:dyDescent="0.25">
      <c r="A34" s="17">
        <v>200</v>
      </c>
      <c r="B34" s="159" t="s">
        <v>468</v>
      </c>
      <c r="C34" s="165"/>
      <c r="D34" s="283"/>
      <c r="E34" s="284">
        <f t="shared" si="1"/>
        <v>0</v>
      </c>
      <c r="F34" s="284">
        <f t="shared" si="2"/>
        <v>0</v>
      </c>
      <c r="G34" s="279"/>
      <c r="H34" s="279"/>
      <c r="I34" s="279"/>
      <c r="J34" s="279"/>
      <c r="K34" s="279"/>
    </row>
    <row r="35" spans="1:11" x14ac:dyDescent="0.25">
      <c r="A35" s="17">
        <v>210</v>
      </c>
      <c r="B35" s="159" t="s">
        <v>467</v>
      </c>
      <c r="C35" s="165"/>
      <c r="D35" s="165"/>
      <c r="E35" s="284">
        <f t="shared" si="1"/>
        <v>0</v>
      </c>
      <c r="F35" s="284">
        <f t="shared" si="2"/>
        <v>0</v>
      </c>
      <c r="G35" s="279"/>
      <c r="H35" s="279"/>
      <c r="I35" s="279"/>
      <c r="J35" s="279"/>
      <c r="K35" s="279"/>
    </row>
    <row r="36" spans="1:11" x14ac:dyDescent="0.25">
      <c r="A36" s="17">
        <v>220</v>
      </c>
      <c r="B36" s="159" t="s">
        <v>466</v>
      </c>
      <c r="C36" s="283"/>
      <c r="D36" s="283"/>
      <c r="E36" s="284">
        <f t="shared" si="1"/>
        <v>0</v>
      </c>
      <c r="F36" s="284">
        <f t="shared" si="2"/>
        <v>0</v>
      </c>
      <c r="G36" s="279"/>
      <c r="H36" s="279"/>
      <c r="I36" s="279"/>
      <c r="J36" s="279"/>
      <c r="K36" s="279"/>
    </row>
    <row r="37" spans="1:11" x14ac:dyDescent="0.25">
      <c r="A37" s="17">
        <v>230</v>
      </c>
      <c r="B37" s="159" t="s">
        <v>465</v>
      </c>
      <c r="C37" s="165"/>
      <c r="D37" s="165"/>
      <c r="E37" s="284">
        <f t="shared" si="1"/>
        <v>0</v>
      </c>
      <c r="F37" s="284">
        <f t="shared" si="2"/>
        <v>0</v>
      </c>
      <c r="G37" s="279"/>
      <c r="H37" s="279"/>
      <c r="I37" s="279"/>
      <c r="J37" s="279"/>
      <c r="K37" s="279"/>
    </row>
    <row r="38" spans="1:11" x14ac:dyDescent="0.25">
      <c r="A38" s="17">
        <v>240</v>
      </c>
      <c r="B38" s="159" t="s">
        <v>464</v>
      </c>
      <c r="C38" s="165"/>
      <c r="D38" s="283"/>
      <c r="E38" s="284">
        <f t="shared" si="1"/>
        <v>0</v>
      </c>
      <c r="F38" s="284">
        <f t="shared" si="2"/>
        <v>0</v>
      </c>
      <c r="G38" s="279"/>
      <c r="H38" s="279"/>
      <c r="I38" s="279"/>
      <c r="J38" s="279"/>
      <c r="K38" s="279"/>
    </row>
    <row r="39" spans="1:11" x14ac:dyDescent="0.25">
      <c r="A39" s="17">
        <v>250</v>
      </c>
      <c r="B39" s="159" t="s">
        <v>463</v>
      </c>
      <c r="C39" s="165"/>
      <c r="D39" s="283"/>
      <c r="E39" s="284">
        <f t="shared" si="1"/>
        <v>0</v>
      </c>
      <c r="F39" s="284">
        <f t="shared" si="2"/>
        <v>0</v>
      </c>
      <c r="G39" s="279"/>
      <c r="H39" s="279"/>
      <c r="I39" s="279"/>
      <c r="J39" s="279"/>
      <c r="K39" s="279"/>
    </row>
    <row r="40" spans="1:11" x14ac:dyDescent="0.25">
      <c r="A40" s="17">
        <v>270</v>
      </c>
      <c r="B40" s="159" t="s">
        <v>462</v>
      </c>
      <c r="C40" s="283"/>
      <c r="D40" s="283"/>
      <c r="E40" s="284">
        <f t="shared" si="1"/>
        <v>0</v>
      </c>
      <c r="F40" s="284">
        <f t="shared" si="2"/>
        <v>0</v>
      </c>
      <c r="G40" s="279"/>
      <c r="H40" s="279"/>
      <c r="I40" s="279"/>
      <c r="J40" s="279"/>
      <c r="K40" s="279"/>
    </row>
    <row r="41" spans="1:11" x14ac:dyDescent="0.25">
      <c r="A41" s="17">
        <v>280</v>
      </c>
      <c r="B41" s="159" t="s">
        <v>461</v>
      </c>
      <c r="C41" s="283"/>
      <c r="D41" s="283"/>
      <c r="E41" s="284">
        <f t="shared" si="1"/>
        <v>0</v>
      </c>
      <c r="F41" s="284">
        <f t="shared" si="2"/>
        <v>0</v>
      </c>
      <c r="G41" s="279"/>
      <c r="H41" s="279"/>
      <c r="I41" s="279"/>
      <c r="J41" s="279"/>
      <c r="K41" s="279"/>
    </row>
    <row r="42" spans="1:11" x14ac:dyDescent="0.25">
      <c r="A42" s="17">
        <v>290</v>
      </c>
      <c r="B42" s="159" t="s">
        <v>460</v>
      </c>
      <c r="C42" s="283"/>
      <c r="D42" s="283"/>
      <c r="E42" s="284">
        <f t="shared" si="1"/>
        <v>0</v>
      </c>
      <c r="F42" s="284">
        <f t="shared" si="2"/>
        <v>0</v>
      </c>
      <c r="G42" s="279"/>
      <c r="H42" s="279"/>
      <c r="I42" s="279"/>
      <c r="J42" s="279"/>
      <c r="K42" s="279"/>
    </row>
    <row r="43" spans="1:11" x14ac:dyDescent="0.25">
      <c r="A43" s="17">
        <v>300</v>
      </c>
      <c r="B43" s="159" t="s">
        <v>459</v>
      </c>
      <c r="C43" s="283"/>
      <c r="D43" s="283"/>
      <c r="E43" s="284">
        <f t="shared" si="1"/>
        <v>0</v>
      </c>
      <c r="F43" s="284">
        <f t="shared" si="2"/>
        <v>0</v>
      </c>
      <c r="G43" s="279"/>
      <c r="H43" s="279"/>
      <c r="I43" s="279"/>
      <c r="J43" s="279"/>
      <c r="K43" s="279"/>
    </row>
    <row r="44" spans="1:11" x14ac:dyDescent="0.25">
      <c r="A44" s="17">
        <v>310</v>
      </c>
      <c r="B44" s="159" t="s">
        <v>458</v>
      </c>
      <c r="C44" s="283"/>
      <c r="D44" s="283"/>
      <c r="E44" s="284">
        <f t="shared" si="1"/>
        <v>0</v>
      </c>
      <c r="F44" s="284">
        <f t="shared" si="2"/>
        <v>0</v>
      </c>
      <c r="G44" s="279"/>
      <c r="H44" s="279"/>
      <c r="I44" s="279"/>
      <c r="J44" s="279"/>
      <c r="K44" s="279"/>
    </row>
    <row r="45" spans="1:11" x14ac:dyDescent="0.25">
      <c r="A45" s="17">
        <v>320</v>
      </c>
      <c r="B45" s="159" t="s">
        <v>457</v>
      </c>
      <c r="C45" s="283"/>
      <c r="D45" s="283"/>
      <c r="E45" s="284">
        <f t="shared" si="1"/>
        <v>0</v>
      </c>
      <c r="F45" s="284">
        <f t="shared" si="2"/>
        <v>0</v>
      </c>
      <c r="G45" s="279"/>
      <c r="H45" s="279"/>
      <c r="I45" s="279"/>
      <c r="J45" s="279"/>
      <c r="K45" s="279"/>
    </row>
    <row r="46" spans="1:11" x14ac:dyDescent="0.25">
      <c r="A46" s="17">
        <v>330</v>
      </c>
      <c r="B46" s="159" t="s">
        <v>456</v>
      </c>
      <c r="C46" s="165"/>
      <c r="D46" s="283"/>
      <c r="E46" s="284">
        <f t="shared" si="1"/>
        <v>0</v>
      </c>
      <c r="F46" s="284">
        <f t="shared" si="2"/>
        <v>0</v>
      </c>
      <c r="G46" s="279"/>
      <c r="H46" s="279"/>
      <c r="I46" s="279"/>
      <c r="J46" s="279"/>
      <c r="K46" s="279"/>
    </row>
    <row r="47" spans="1:11" x14ac:dyDescent="0.25">
      <c r="A47" s="17">
        <v>340</v>
      </c>
      <c r="B47" s="159" t="s">
        <v>455</v>
      </c>
      <c r="C47" s="165"/>
      <c r="D47" s="165"/>
      <c r="E47" s="284">
        <f t="shared" si="1"/>
        <v>0</v>
      </c>
      <c r="F47" s="284">
        <f t="shared" si="2"/>
        <v>0</v>
      </c>
      <c r="G47" s="279"/>
      <c r="H47" s="279"/>
      <c r="I47" s="279"/>
      <c r="J47" s="279"/>
      <c r="K47" s="279"/>
    </row>
    <row r="48" spans="1:11" x14ac:dyDescent="0.25">
      <c r="A48" s="17">
        <v>350</v>
      </c>
      <c r="B48" s="159" t="s">
        <v>454</v>
      </c>
      <c r="C48" s="165"/>
      <c r="D48" s="165"/>
      <c r="E48" s="284">
        <f t="shared" si="1"/>
        <v>0</v>
      </c>
      <c r="F48" s="284">
        <f t="shared" si="2"/>
        <v>0</v>
      </c>
      <c r="G48" s="279"/>
      <c r="H48" s="279"/>
      <c r="I48" s="279"/>
      <c r="J48" s="279"/>
      <c r="K48" s="279"/>
    </row>
    <row r="49" spans="1:11" x14ac:dyDescent="0.25">
      <c r="A49" s="17">
        <v>360</v>
      </c>
      <c r="B49" s="159" t="s">
        <v>453</v>
      </c>
      <c r="C49" s="283"/>
      <c r="D49" s="283"/>
      <c r="E49" s="284">
        <f t="shared" si="1"/>
        <v>0</v>
      </c>
      <c r="F49" s="284">
        <f t="shared" si="2"/>
        <v>0</v>
      </c>
      <c r="G49" s="279"/>
      <c r="H49" s="279"/>
      <c r="I49" s="279"/>
      <c r="J49" s="279"/>
      <c r="K49" s="279"/>
    </row>
    <row r="50" spans="1:11" x14ac:dyDescent="0.25">
      <c r="A50" s="17">
        <v>370</v>
      </c>
      <c r="B50" s="159" t="s">
        <v>452</v>
      </c>
      <c r="C50" s="283"/>
      <c r="D50" s="283"/>
      <c r="E50" s="284">
        <f t="shared" si="1"/>
        <v>0</v>
      </c>
      <c r="F50" s="284">
        <f t="shared" si="2"/>
        <v>0</v>
      </c>
      <c r="G50" s="279"/>
      <c r="H50" s="279"/>
      <c r="I50" s="279"/>
      <c r="J50" s="279"/>
      <c r="K50" s="279"/>
    </row>
    <row r="51" spans="1:11" x14ac:dyDescent="0.25">
      <c r="A51" s="17">
        <v>380</v>
      </c>
      <c r="B51" s="159" t="s">
        <v>451</v>
      </c>
      <c r="C51" s="165"/>
      <c r="D51" s="165"/>
      <c r="E51" s="284">
        <f t="shared" si="1"/>
        <v>0</v>
      </c>
      <c r="F51" s="284">
        <f t="shared" si="2"/>
        <v>0</v>
      </c>
      <c r="G51" s="279"/>
      <c r="H51" s="279"/>
      <c r="I51" s="279"/>
      <c r="J51" s="279"/>
      <c r="K51" s="279"/>
    </row>
    <row r="52" spans="1:11" x14ac:dyDescent="0.25">
      <c r="A52" s="17">
        <v>390</v>
      </c>
      <c r="B52" s="159" t="s">
        <v>450</v>
      </c>
      <c r="C52" s="283"/>
      <c r="D52" s="283"/>
      <c r="E52" s="284">
        <f t="shared" si="1"/>
        <v>0</v>
      </c>
      <c r="F52" s="284">
        <f t="shared" si="2"/>
        <v>0</v>
      </c>
      <c r="G52" s="279"/>
      <c r="H52" s="279"/>
      <c r="I52" s="279"/>
      <c r="J52" s="279"/>
      <c r="K52" s="279"/>
    </row>
    <row r="53" spans="1:11" x14ac:dyDescent="0.25">
      <c r="A53" s="17">
        <v>400</v>
      </c>
      <c r="B53" s="159" t="s">
        <v>449</v>
      </c>
      <c r="C53" s="165"/>
      <c r="D53" s="165"/>
      <c r="E53" s="284">
        <f t="shared" si="1"/>
        <v>0</v>
      </c>
      <c r="F53" s="284">
        <f t="shared" si="2"/>
        <v>0</v>
      </c>
      <c r="G53" s="279"/>
      <c r="H53" s="279"/>
      <c r="I53" s="279"/>
      <c r="J53" s="279"/>
      <c r="K53" s="279"/>
    </row>
    <row r="54" spans="1:11" x14ac:dyDescent="0.25">
      <c r="A54" s="17">
        <v>410</v>
      </c>
      <c r="B54" s="159" t="s">
        <v>448</v>
      </c>
      <c r="C54" s="283"/>
      <c r="D54" s="283"/>
      <c r="E54" s="284">
        <f t="shared" si="1"/>
        <v>0</v>
      </c>
      <c r="F54" s="284">
        <f t="shared" si="2"/>
        <v>0</v>
      </c>
      <c r="G54" s="279"/>
      <c r="H54" s="279"/>
      <c r="I54" s="279"/>
      <c r="J54" s="279"/>
      <c r="K54" s="279"/>
    </row>
    <row r="55" spans="1:11" x14ac:dyDescent="0.25">
      <c r="A55" s="17">
        <v>420</v>
      </c>
      <c r="B55" s="159" t="s">
        <v>447</v>
      </c>
      <c r="C55" s="283"/>
      <c r="D55" s="283"/>
      <c r="E55" s="284">
        <f t="shared" si="1"/>
        <v>0</v>
      </c>
      <c r="F55" s="284">
        <f t="shared" si="2"/>
        <v>0</v>
      </c>
      <c r="G55" s="279"/>
      <c r="H55" s="279"/>
      <c r="I55" s="279"/>
      <c r="J55" s="279"/>
      <c r="K55" s="279"/>
    </row>
    <row r="56" spans="1:11" x14ac:dyDescent="0.25">
      <c r="A56" s="17">
        <v>430</v>
      </c>
      <c r="B56" s="159" t="s">
        <v>446</v>
      </c>
      <c r="C56" s="283"/>
      <c r="D56" s="283"/>
      <c r="E56" s="284">
        <f t="shared" si="1"/>
        <v>0</v>
      </c>
      <c r="F56" s="284">
        <f t="shared" si="2"/>
        <v>0</v>
      </c>
      <c r="G56" s="279"/>
      <c r="H56" s="279"/>
      <c r="I56" s="279"/>
      <c r="J56" s="279"/>
      <c r="K56" s="279"/>
    </row>
    <row r="57" spans="1:11" x14ac:dyDescent="0.25">
      <c r="A57" s="17">
        <v>440</v>
      </c>
      <c r="B57" s="159" t="s">
        <v>445</v>
      </c>
      <c r="C57" s="283"/>
      <c r="D57" s="283"/>
      <c r="E57" s="284">
        <f t="shared" si="1"/>
        <v>0</v>
      </c>
      <c r="F57" s="284">
        <f t="shared" si="2"/>
        <v>0</v>
      </c>
      <c r="G57" s="279"/>
      <c r="H57" s="279"/>
      <c r="I57" s="279"/>
      <c r="J57" s="279"/>
      <c r="K57" s="279"/>
    </row>
    <row r="58" spans="1:11" x14ac:dyDescent="0.25">
      <c r="A58" s="17">
        <v>450</v>
      </c>
      <c r="B58" s="159" t="s">
        <v>444</v>
      </c>
      <c r="C58" s="283"/>
      <c r="D58" s="283"/>
      <c r="E58" s="284">
        <f t="shared" si="1"/>
        <v>0</v>
      </c>
      <c r="F58" s="284">
        <f t="shared" si="2"/>
        <v>0</v>
      </c>
      <c r="G58" s="279"/>
      <c r="H58" s="279"/>
      <c r="I58" s="279"/>
      <c r="J58" s="279"/>
      <c r="K58" s="279"/>
    </row>
    <row r="59" spans="1:11" x14ac:dyDescent="0.25">
      <c r="A59" s="17">
        <v>460</v>
      </c>
      <c r="B59" s="159" t="s">
        <v>443</v>
      </c>
      <c r="C59" s="283"/>
      <c r="D59" s="283"/>
      <c r="E59" s="284">
        <f t="shared" si="1"/>
        <v>0</v>
      </c>
      <c r="F59" s="284">
        <f t="shared" si="2"/>
        <v>0</v>
      </c>
      <c r="G59" s="279"/>
      <c r="H59" s="279"/>
      <c r="I59" s="279"/>
      <c r="J59" s="279"/>
      <c r="K59" s="279"/>
    </row>
    <row r="60" spans="1:11" x14ac:dyDescent="0.25">
      <c r="A60" s="17">
        <v>470</v>
      </c>
      <c r="B60" s="159" t="s">
        <v>442</v>
      </c>
      <c r="C60" s="283"/>
      <c r="D60" s="283"/>
      <c r="E60" s="284">
        <f t="shared" si="1"/>
        <v>0</v>
      </c>
      <c r="F60" s="284">
        <f t="shared" si="2"/>
        <v>0</v>
      </c>
      <c r="G60" s="279"/>
      <c r="H60" s="279"/>
      <c r="I60" s="279"/>
      <c r="J60" s="279"/>
      <c r="K60" s="279"/>
    </row>
    <row r="61" spans="1:11" x14ac:dyDescent="0.25">
      <c r="A61" s="17">
        <v>480</v>
      </c>
      <c r="B61" s="159" t="s">
        <v>441</v>
      </c>
      <c r="C61" s="165"/>
      <c r="D61" s="165"/>
      <c r="E61" s="284">
        <f t="shared" si="1"/>
        <v>0</v>
      </c>
      <c r="F61" s="284">
        <f t="shared" si="2"/>
        <v>0</v>
      </c>
      <c r="G61" s="279"/>
      <c r="H61" s="279"/>
      <c r="I61" s="279"/>
      <c r="J61" s="279"/>
      <c r="K61" s="279"/>
    </row>
    <row r="62" spans="1:11" x14ac:dyDescent="0.25">
      <c r="A62" s="17">
        <v>490</v>
      </c>
      <c r="B62" s="159" t="s">
        <v>440</v>
      </c>
      <c r="C62" s="165"/>
      <c r="D62" s="165"/>
      <c r="E62" s="285">
        <f t="shared" si="1"/>
        <v>0</v>
      </c>
      <c r="F62" s="285">
        <f t="shared" si="2"/>
        <v>0</v>
      </c>
      <c r="G62" s="279"/>
      <c r="H62" s="279"/>
      <c r="I62" s="279"/>
      <c r="J62" s="279"/>
      <c r="K62" s="279"/>
    </row>
    <row r="64" spans="1:11" s="48" customFormat="1" ht="12.75" x14ac:dyDescent="0.2">
      <c r="B64" s="92" t="s">
        <v>1246</v>
      </c>
      <c r="C64" s="93"/>
      <c r="D64" s="93"/>
      <c r="E64" s="93"/>
      <c r="F64" s="93"/>
      <c r="G64" s="93"/>
    </row>
    <row r="65" spans="2:7" s="48" customFormat="1" ht="12.75" x14ac:dyDescent="0.2">
      <c r="B65" s="94" t="s">
        <v>1247</v>
      </c>
      <c r="C65" s="95"/>
      <c r="D65" s="95"/>
      <c r="E65" s="95"/>
      <c r="F65" s="95"/>
      <c r="G65" s="95"/>
    </row>
    <row r="66" spans="2:7" s="48" customFormat="1" ht="12.75" x14ac:dyDescent="0.2">
      <c r="B66" s="95"/>
      <c r="C66" s="95"/>
    </row>
    <row r="67" spans="2:7" s="48" customFormat="1" ht="12.75" x14ac:dyDescent="0.2">
      <c r="B67" s="92" t="s">
        <v>1246</v>
      </c>
      <c r="C67" s="93"/>
      <c r="D67" s="93"/>
      <c r="E67" s="93"/>
      <c r="F67" s="93"/>
      <c r="G67" s="93"/>
    </row>
    <row r="68" spans="2:7" s="48" customFormat="1" ht="12.75" x14ac:dyDescent="0.2">
      <c r="B68" s="94" t="s">
        <v>1247</v>
      </c>
      <c r="C68" s="95"/>
      <c r="D68" s="95"/>
      <c r="E68" s="95"/>
      <c r="F68" s="95"/>
      <c r="G68" s="95"/>
    </row>
  </sheetData>
  <sheetProtection formatCells="0" formatColumns="0" formatRows="0" insertColumns="0" insertRows="0" insertHyperlinks="0" deleteColumns="0" deleteRows="0" sort="0" autoFilter="0" pivotTables="0"/>
  <mergeCells count="20">
    <mergeCell ref="C4:E4"/>
    <mergeCell ref="D5:E5"/>
    <mergeCell ref="D6:E6"/>
    <mergeCell ref="D7:E7"/>
    <mergeCell ref="K10:K11"/>
    <mergeCell ref="D8:E8"/>
    <mergeCell ref="A22:K22"/>
    <mergeCell ref="A26:K26"/>
    <mergeCell ref="G10:I10"/>
    <mergeCell ref="G11"/>
    <mergeCell ref="H11"/>
    <mergeCell ref="I11"/>
    <mergeCell ref="J10:J11"/>
    <mergeCell ref="A10:B11"/>
    <mergeCell ref="C10:D10"/>
    <mergeCell ref="C11"/>
    <mergeCell ref="D11"/>
    <mergeCell ref="E10:F10"/>
    <mergeCell ref="E11"/>
    <mergeCell ref="F11"/>
  </mergeCells>
  <hyperlinks>
    <hyperlink ref="D2" location="'Pregled obrazaca'!A1" display="Povratak na Pregled obrazaca" xr:uid="{00000000-0004-0000-6C00-000000000000}"/>
  </hyperlinks>
  <pageMargins left="0.25" right="0.25" top="0.75" bottom="0.75" header="0.3" footer="0.3"/>
  <pageSetup paperSize="9" scale="59" fitToHeight="0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258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307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38" priority="1" stopIfTrue="1" operator="equal">
      <formula>#REF!</formula>
    </cfRule>
  </conditionalFormatting>
  <conditionalFormatting sqref="U41:U42">
    <cfRule type="cellIs" dxfId="37" priority="3" stopIfTrue="1" operator="equal">
      <formula>#REF!</formula>
    </cfRule>
  </conditionalFormatting>
  <conditionalFormatting sqref="U41:U42">
    <cfRule type="cellIs" dxfId="36" priority="2" stopIfTrue="1" operator="equal">
      <formula>#REF!</formula>
    </cfRule>
  </conditionalFormatting>
  <hyperlinks>
    <hyperlink ref="D2" location="'Pregled obrazaca'!A1" display="Povratak na Pregled obrazaca" xr:uid="{00000000-0004-0000-0A00-000000000000}"/>
  </hyperlinks>
  <pageMargins left="0.25" right="0.25" top="0.75" bottom="0.49" header="0.3" footer="0.3"/>
  <pageSetup paperSize="9" scale="55" fitToWidth="0" orientation="landscape" r:id="rId1"/>
  <drawing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64">
    <pageSetUpPr fitToPage="1"/>
  </sheetPr>
  <dimension ref="A1:I32"/>
  <sheetViews>
    <sheetView showGridLines="0" zoomScale="80" zoomScaleNormal="80" workbookViewId="0">
      <selection activeCell="H5" sqref="H5"/>
    </sheetView>
  </sheetViews>
  <sheetFormatPr defaultColWidth="9.140625" defaultRowHeight="15" x14ac:dyDescent="0.25"/>
  <cols>
    <col min="1" max="1" width="8.42578125" style="23" customWidth="1"/>
    <col min="2" max="2" width="63.140625" style="23" bestFit="1" customWidth="1"/>
    <col min="3" max="3" width="12.85546875" style="23" customWidth="1"/>
    <col min="4" max="6" width="11.28515625" style="23" customWidth="1"/>
    <col min="7" max="7" width="12.28515625" style="23" customWidth="1"/>
    <col min="8" max="8" width="10.42578125" style="23" customWidth="1"/>
    <col min="9" max="9" width="11.425781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4" t="s">
        <v>1165</v>
      </c>
      <c r="B4" s="55"/>
      <c r="C4" s="522" t="s">
        <v>1166</v>
      </c>
      <c r="D4" s="522"/>
      <c r="E4" s="522"/>
      <c r="F4" s="56"/>
      <c r="G4" s="57"/>
      <c r="H4" s="83"/>
      <c r="I4" s="83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9" s="79" customFormat="1" x14ac:dyDescent="0.25">
      <c r="C8" s="53" t="s">
        <v>1444</v>
      </c>
      <c r="D8" s="521"/>
      <c r="E8" s="521"/>
    </row>
    <row r="9" spans="1:9" s="84" customFormat="1" x14ac:dyDescent="0.25">
      <c r="A9" s="86"/>
      <c r="B9" s="86"/>
      <c r="C9" s="86"/>
      <c r="D9" s="86"/>
      <c r="E9" s="86"/>
      <c r="F9" s="86"/>
      <c r="G9" s="86"/>
      <c r="H9" s="86"/>
      <c r="I9" s="143" t="s">
        <v>1256</v>
      </c>
    </row>
    <row r="10" spans="1:9" s="58" customFormat="1" ht="22.5" customHeight="1" x14ac:dyDescent="0.25">
      <c r="A10" s="525" t="s">
        <v>500</v>
      </c>
      <c r="B10" s="526"/>
      <c r="C10" s="585" t="s">
        <v>426</v>
      </c>
      <c r="D10" s="587"/>
      <c r="E10" s="585" t="s">
        <v>425</v>
      </c>
      <c r="F10" s="587"/>
      <c r="G10" s="529" t="s">
        <v>499</v>
      </c>
      <c r="H10" s="557" t="s">
        <v>288</v>
      </c>
      <c r="I10" s="557" t="s">
        <v>1386</v>
      </c>
    </row>
    <row r="11" spans="1:9" s="58" customFormat="1" ht="57" customHeight="1" x14ac:dyDescent="0.25">
      <c r="A11" s="527"/>
      <c r="B11" s="528"/>
      <c r="C11" s="59" t="s">
        <v>423</v>
      </c>
      <c r="D11" s="59" t="s">
        <v>422</v>
      </c>
      <c r="E11" s="59" t="s">
        <v>423</v>
      </c>
      <c r="F11" s="59" t="s">
        <v>422</v>
      </c>
      <c r="G11" s="588"/>
      <c r="H11" s="595"/>
      <c r="I11" s="595"/>
    </row>
    <row r="12" spans="1:9" s="58" customFormat="1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</row>
    <row r="13" spans="1:9" s="58" customFormat="1" x14ac:dyDescent="0.25">
      <c r="A13" s="17" t="s">
        <v>1</v>
      </c>
      <c r="B13" s="158" t="s">
        <v>498</v>
      </c>
      <c r="C13" s="285">
        <f>C19+C21</f>
        <v>0</v>
      </c>
      <c r="D13" s="285">
        <f>D19+D21</f>
        <v>0</v>
      </c>
      <c r="E13" s="285">
        <f t="shared" ref="E13" si="0">E19+E21</f>
        <v>0</v>
      </c>
      <c r="F13" s="285">
        <f>F19+F21</f>
        <v>0</v>
      </c>
      <c r="G13" s="285">
        <f>G19+G21</f>
        <v>0</v>
      </c>
      <c r="H13" s="285">
        <f>H19+H21</f>
        <v>0</v>
      </c>
      <c r="I13" s="292">
        <f>H13*8.33</f>
        <v>0</v>
      </c>
    </row>
    <row r="14" spans="1:9" s="58" customFormat="1" x14ac:dyDescent="0.25">
      <c r="A14" s="17" t="s">
        <v>3</v>
      </c>
      <c r="B14" s="6" t="s">
        <v>497</v>
      </c>
      <c r="C14" s="161"/>
      <c r="D14" s="161"/>
      <c r="E14" s="161"/>
      <c r="F14" s="161"/>
      <c r="G14" s="161"/>
      <c r="H14" s="161"/>
      <c r="I14" s="161"/>
    </row>
    <row r="15" spans="1:9" x14ac:dyDescent="0.25">
      <c r="A15" s="17" t="s">
        <v>4</v>
      </c>
      <c r="B15" s="6" t="s">
        <v>496</v>
      </c>
      <c r="C15" s="5"/>
      <c r="D15" s="5"/>
      <c r="E15" s="5"/>
      <c r="F15" s="5"/>
      <c r="G15" s="5"/>
      <c r="H15" s="5"/>
      <c r="I15" s="5"/>
    </row>
    <row r="16" spans="1:9" x14ac:dyDescent="0.25">
      <c r="A16" s="17" t="s">
        <v>5</v>
      </c>
      <c r="B16" s="6" t="s">
        <v>495</v>
      </c>
      <c r="C16" s="5"/>
      <c r="D16" s="5"/>
      <c r="E16" s="5"/>
      <c r="F16" s="5"/>
      <c r="G16" s="5"/>
      <c r="H16" s="5"/>
      <c r="I16" s="5"/>
    </row>
    <row r="17" spans="1:9" x14ac:dyDescent="0.25">
      <c r="A17" s="17" t="s">
        <v>6</v>
      </c>
      <c r="B17" s="24" t="s">
        <v>494</v>
      </c>
      <c r="C17" s="5"/>
      <c r="D17" s="5"/>
      <c r="E17" s="5"/>
      <c r="F17" s="5"/>
      <c r="G17" s="5"/>
      <c r="H17" s="5"/>
      <c r="I17" s="5"/>
    </row>
    <row r="18" spans="1:9" x14ac:dyDescent="0.25">
      <c r="A18" s="17" t="s">
        <v>7</v>
      </c>
      <c r="B18" s="6" t="s">
        <v>493</v>
      </c>
      <c r="C18" s="5"/>
      <c r="D18" s="5"/>
      <c r="E18" s="5"/>
      <c r="F18" s="5"/>
      <c r="G18" s="5"/>
      <c r="H18" s="5"/>
      <c r="I18" s="5"/>
    </row>
    <row r="19" spans="1:9" x14ac:dyDescent="0.25">
      <c r="A19" s="17" t="s">
        <v>8</v>
      </c>
      <c r="B19" s="6" t="s">
        <v>492</v>
      </c>
      <c r="C19" s="6"/>
      <c r="D19" s="6"/>
      <c r="E19" s="6"/>
      <c r="F19" s="6"/>
      <c r="G19" s="6"/>
      <c r="H19" s="6"/>
      <c r="I19" s="5"/>
    </row>
    <row r="20" spans="1:9" x14ac:dyDescent="0.25">
      <c r="A20" s="17" t="s">
        <v>9</v>
      </c>
      <c r="B20" s="6" t="s">
        <v>491</v>
      </c>
      <c r="C20" s="5"/>
      <c r="D20" s="5"/>
      <c r="E20" s="5"/>
      <c r="F20" s="5"/>
      <c r="G20" s="5"/>
      <c r="H20" s="5"/>
      <c r="I20" s="5"/>
    </row>
    <row r="21" spans="1:9" x14ac:dyDescent="0.25">
      <c r="A21" s="17" t="s">
        <v>10</v>
      </c>
      <c r="B21" s="6" t="s">
        <v>490</v>
      </c>
      <c r="C21" s="6"/>
      <c r="D21" s="6"/>
      <c r="E21" s="6"/>
      <c r="F21" s="6"/>
      <c r="G21" s="6"/>
      <c r="H21" s="6"/>
      <c r="I21" s="5"/>
    </row>
    <row r="22" spans="1:9" x14ac:dyDescent="0.25">
      <c r="A22" s="17">
        <v>100</v>
      </c>
      <c r="B22" s="24" t="s">
        <v>489</v>
      </c>
      <c r="C22" s="5"/>
      <c r="D22" s="5"/>
      <c r="E22" s="5"/>
      <c r="F22" s="5"/>
      <c r="G22" s="5"/>
      <c r="H22" s="5"/>
      <c r="I22" s="5"/>
    </row>
    <row r="23" spans="1:9" x14ac:dyDescent="0.25">
      <c r="A23" s="17">
        <v>110</v>
      </c>
      <c r="B23" s="6" t="s">
        <v>481</v>
      </c>
      <c r="C23" s="5"/>
      <c r="D23" s="5"/>
      <c r="E23" s="5"/>
      <c r="F23" s="5"/>
      <c r="G23" s="5"/>
      <c r="H23" s="5"/>
      <c r="I23" s="5"/>
    </row>
    <row r="24" spans="1:9" x14ac:dyDescent="0.25">
      <c r="A24" s="17">
        <v>120</v>
      </c>
      <c r="B24" s="6" t="s">
        <v>480</v>
      </c>
      <c r="C24" s="5"/>
      <c r="D24" s="5"/>
      <c r="E24" s="5"/>
      <c r="F24" s="5"/>
      <c r="G24" s="5"/>
      <c r="H24" s="5"/>
      <c r="I24" s="5"/>
    </row>
    <row r="25" spans="1:9" x14ac:dyDescent="0.25">
      <c r="A25" s="17">
        <v>130</v>
      </c>
      <c r="B25" s="6" t="s">
        <v>479</v>
      </c>
      <c r="C25" s="5"/>
      <c r="D25" s="5"/>
      <c r="E25" s="5"/>
      <c r="F25" s="5"/>
      <c r="G25" s="5"/>
      <c r="H25" s="5"/>
      <c r="I25" s="5"/>
    </row>
    <row r="26" spans="1:9" x14ac:dyDescent="0.25">
      <c r="A26" s="17">
        <v>140</v>
      </c>
      <c r="B26" s="6" t="s">
        <v>488</v>
      </c>
      <c r="C26" s="5"/>
      <c r="D26" s="5"/>
      <c r="E26" s="5"/>
      <c r="F26" s="5"/>
      <c r="G26" s="5"/>
      <c r="H26" s="5"/>
      <c r="I26" s="5"/>
    </row>
    <row r="28" spans="1:9" s="48" customFormat="1" ht="12.75" x14ac:dyDescent="0.2">
      <c r="B28" s="92" t="s">
        <v>1246</v>
      </c>
      <c r="C28" s="93"/>
      <c r="D28" s="93"/>
      <c r="E28" s="93"/>
      <c r="F28" s="93"/>
      <c r="G28" s="93"/>
    </row>
    <row r="29" spans="1:9" s="48" customFormat="1" ht="12.75" x14ac:dyDescent="0.2">
      <c r="B29" s="94" t="s">
        <v>1247</v>
      </c>
      <c r="C29" s="95"/>
      <c r="D29" s="95"/>
      <c r="E29" s="95"/>
      <c r="F29" s="95"/>
      <c r="G29" s="95"/>
    </row>
    <row r="30" spans="1:9" s="48" customFormat="1" ht="12.75" x14ac:dyDescent="0.2">
      <c r="B30" s="95"/>
      <c r="C30" s="95"/>
    </row>
    <row r="31" spans="1:9" s="48" customFormat="1" ht="12.75" x14ac:dyDescent="0.2">
      <c r="B31" s="92" t="s">
        <v>1246</v>
      </c>
      <c r="C31" s="93"/>
      <c r="D31" s="93"/>
      <c r="E31" s="93"/>
      <c r="F31" s="93"/>
      <c r="G31" s="93"/>
    </row>
    <row r="32" spans="1:9" s="48" customFormat="1" ht="12.75" x14ac:dyDescent="0.2">
      <c r="B32" s="94" t="s">
        <v>1247</v>
      </c>
      <c r="C32" s="95"/>
      <c r="D32" s="95"/>
      <c r="E32" s="95"/>
      <c r="F32" s="95"/>
      <c r="G32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I10:I11"/>
    <mergeCell ref="C4:E4"/>
    <mergeCell ref="D5:E5"/>
    <mergeCell ref="D6:E6"/>
    <mergeCell ref="D7:E7"/>
    <mergeCell ref="D8:E8"/>
    <mergeCell ref="A10:B11"/>
    <mergeCell ref="C10:D10"/>
    <mergeCell ref="E10:F10"/>
    <mergeCell ref="G10:G11"/>
    <mergeCell ref="H10:H11"/>
  </mergeCells>
  <hyperlinks>
    <hyperlink ref="D2" location="'Pregled obrazaca'!A1" display="Povratak na Pregled obrazaca" xr:uid="{00000000-0004-0000-6D00-000000000000}"/>
  </hyperlinks>
  <pageMargins left="0.25" right="0.25" top="0.75" bottom="0.75" header="0.3" footer="0.3"/>
  <pageSetup paperSize="9" scale="65" fitToHeight="0" orientation="portrait" r:id="rId1"/>
  <drawing r:id="rId2"/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7">
    <pageSetUpPr fitToPage="1"/>
  </sheetPr>
  <dimension ref="A1:E54"/>
  <sheetViews>
    <sheetView showGridLines="0" zoomScale="80" zoomScaleNormal="80" workbookViewId="0">
      <selection activeCell="C8" sqref="C8:D8"/>
    </sheetView>
  </sheetViews>
  <sheetFormatPr defaultColWidth="9.140625" defaultRowHeight="15" x14ac:dyDescent="0.25"/>
  <cols>
    <col min="1" max="1" width="8.5703125" style="23" customWidth="1"/>
    <col min="2" max="2" width="96" style="23" customWidth="1"/>
    <col min="3" max="3" width="28" style="75" customWidth="1"/>
    <col min="4" max="4" width="14" style="23" customWidth="1"/>
    <col min="5" max="16384" width="9.140625" style="2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  <c r="D2" s="91"/>
    </row>
    <row r="3" spans="1:5" s="46" customFormat="1" x14ac:dyDescent="0.25">
      <c r="A3" s="89"/>
      <c r="B3" s="89"/>
      <c r="C3" s="89"/>
      <c r="D3" s="89"/>
    </row>
    <row r="4" spans="1:5" s="46" customFormat="1" x14ac:dyDescent="0.25">
      <c r="A4" s="589" t="s">
        <v>1239</v>
      </c>
      <c r="B4" s="590"/>
      <c r="C4" s="74" t="s">
        <v>1167</v>
      </c>
      <c r="D4" s="74"/>
      <c r="E4" s="57"/>
    </row>
    <row r="5" spans="1:5" s="48" customFormat="1" ht="12.75" x14ac:dyDescent="0.2">
      <c r="A5" s="49" t="s">
        <v>1148</v>
      </c>
      <c r="B5" s="50"/>
      <c r="C5" s="52" t="s">
        <v>1149</v>
      </c>
      <c r="D5" s="50"/>
      <c r="E5" s="47"/>
    </row>
    <row r="6" spans="1:5" s="48" customFormat="1" ht="12.75" x14ac:dyDescent="0.2">
      <c r="A6" s="49" t="s">
        <v>1150</v>
      </c>
      <c r="B6" s="50"/>
      <c r="C6" s="53" t="s">
        <v>1151</v>
      </c>
      <c r="D6" s="50"/>
      <c r="E6" s="47"/>
    </row>
    <row r="7" spans="1:5" s="48" customFormat="1" ht="12.75" x14ac:dyDescent="0.2">
      <c r="A7" s="49" t="s">
        <v>1152</v>
      </c>
      <c r="B7" s="50"/>
      <c r="C7" s="53" t="s">
        <v>1153</v>
      </c>
      <c r="D7" s="50"/>
      <c r="E7" s="47"/>
    </row>
    <row r="8" spans="1:5" s="22" customFormat="1" x14ac:dyDescent="0.25">
      <c r="A8" s="437"/>
      <c r="B8" s="437"/>
      <c r="C8" s="53" t="s">
        <v>1444</v>
      </c>
      <c r="D8" s="438"/>
    </row>
    <row r="9" spans="1:5" x14ac:dyDescent="0.25">
      <c r="A9" s="139"/>
      <c r="B9" s="139"/>
      <c r="C9" s="139"/>
      <c r="D9" s="143" t="s">
        <v>1256</v>
      </c>
    </row>
    <row r="10" spans="1:5" ht="69.95" customHeight="1" x14ac:dyDescent="0.25">
      <c r="A10" s="525" t="s">
        <v>377</v>
      </c>
      <c r="B10" s="549"/>
      <c r="C10" s="526"/>
      <c r="D10" s="557" t="s">
        <v>1255</v>
      </c>
    </row>
    <row r="11" spans="1:5" ht="15.75" customHeight="1" x14ac:dyDescent="0.25">
      <c r="A11" s="551"/>
      <c r="B11" s="552"/>
      <c r="C11" s="553"/>
      <c r="D11" s="17" t="s">
        <v>1</v>
      </c>
    </row>
    <row r="12" spans="1:5" x14ac:dyDescent="0.25">
      <c r="A12" s="542" t="s">
        <v>376</v>
      </c>
      <c r="B12" s="543"/>
      <c r="C12" s="543"/>
      <c r="D12" s="544"/>
    </row>
    <row r="13" spans="1:5" x14ac:dyDescent="0.25">
      <c r="A13" s="17" t="s">
        <v>1</v>
      </c>
      <c r="B13" s="537" t="s">
        <v>375</v>
      </c>
      <c r="C13" s="538"/>
      <c r="D13" s="6"/>
    </row>
    <row r="14" spans="1:5" x14ac:dyDescent="0.25">
      <c r="A14" s="17" t="s">
        <v>3</v>
      </c>
      <c r="B14" s="537" t="s">
        <v>374</v>
      </c>
      <c r="C14" s="538"/>
      <c r="D14" s="5"/>
    </row>
    <row r="15" spans="1:5" x14ac:dyDescent="0.25">
      <c r="A15" s="17" t="s">
        <v>4</v>
      </c>
      <c r="B15" s="537" t="s">
        <v>373</v>
      </c>
      <c r="C15" s="538"/>
      <c r="D15" s="5"/>
    </row>
    <row r="16" spans="1:5" x14ac:dyDescent="0.25">
      <c r="A16" s="17" t="s">
        <v>5</v>
      </c>
      <c r="B16" s="537" t="s">
        <v>372</v>
      </c>
      <c r="C16" s="538"/>
      <c r="D16" s="5"/>
    </row>
    <row r="17" spans="1:4" x14ac:dyDescent="0.25">
      <c r="A17" s="17" t="s">
        <v>6</v>
      </c>
      <c r="B17" s="537" t="s">
        <v>371</v>
      </c>
      <c r="C17" s="538"/>
      <c r="D17" s="5"/>
    </row>
    <row r="18" spans="1:4" x14ac:dyDescent="0.25">
      <c r="A18" s="17" t="s">
        <v>7</v>
      </c>
      <c r="B18" s="537" t="s">
        <v>370</v>
      </c>
      <c r="C18" s="538"/>
      <c r="D18" s="6"/>
    </row>
    <row r="19" spans="1:4" x14ac:dyDescent="0.25">
      <c r="A19" s="17" t="s">
        <v>8</v>
      </c>
      <c r="B19" s="537" t="s">
        <v>369</v>
      </c>
      <c r="C19" s="538"/>
      <c r="D19" s="5"/>
    </row>
    <row r="20" spans="1:4" x14ac:dyDescent="0.25">
      <c r="A20" s="17" t="s">
        <v>9</v>
      </c>
      <c r="B20" s="537" t="s">
        <v>368</v>
      </c>
      <c r="C20" s="538"/>
      <c r="D20" s="5"/>
    </row>
    <row r="21" spans="1:4" x14ac:dyDescent="0.25">
      <c r="A21" s="17" t="s">
        <v>10</v>
      </c>
      <c r="B21" s="537" t="s">
        <v>367</v>
      </c>
      <c r="C21" s="538"/>
      <c r="D21" s="6"/>
    </row>
    <row r="22" spans="1:4" x14ac:dyDescent="0.25">
      <c r="A22" s="17">
        <v>100</v>
      </c>
      <c r="B22" s="537" t="s">
        <v>366</v>
      </c>
      <c r="C22" s="538"/>
      <c r="D22" s="5"/>
    </row>
    <row r="23" spans="1:4" x14ac:dyDescent="0.25">
      <c r="A23" s="17">
        <v>110</v>
      </c>
      <c r="B23" s="537" t="s">
        <v>365</v>
      </c>
      <c r="C23" s="538"/>
      <c r="D23" s="6"/>
    </row>
    <row r="24" spans="1:4" x14ac:dyDescent="0.25">
      <c r="A24" s="17">
        <v>120</v>
      </c>
      <c r="B24" s="537" t="s">
        <v>364</v>
      </c>
      <c r="C24" s="538"/>
      <c r="D24" s="5"/>
    </row>
    <row r="25" spans="1:4" x14ac:dyDescent="0.25">
      <c r="A25" s="17">
        <v>130</v>
      </c>
      <c r="B25" s="537" t="s">
        <v>363</v>
      </c>
      <c r="C25" s="538"/>
      <c r="D25" s="5"/>
    </row>
    <row r="26" spans="1:4" x14ac:dyDescent="0.25">
      <c r="A26" s="17">
        <v>140</v>
      </c>
      <c r="B26" s="537" t="s">
        <v>362</v>
      </c>
      <c r="C26" s="538"/>
      <c r="D26" s="5"/>
    </row>
    <row r="27" spans="1:4" x14ac:dyDescent="0.25">
      <c r="A27" s="17">
        <v>150</v>
      </c>
      <c r="B27" s="537" t="s">
        <v>361</v>
      </c>
      <c r="C27" s="538"/>
      <c r="D27" s="9"/>
    </row>
    <row r="28" spans="1:4" x14ac:dyDescent="0.25">
      <c r="A28" s="17">
        <v>160</v>
      </c>
      <c r="B28" s="537" t="s">
        <v>360</v>
      </c>
      <c r="C28" s="538"/>
      <c r="D28" s="9"/>
    </row>
    <row r="29" spans="1:4" x14ac:dyDescent="0.25">
      <c r="A29" s="17">
        <v>170</v>
      </c>
      <c r="B29" s="537" t="s">
        <v>359</v>
      </c>
      <c r="C29" s="538"/>
      <c r="D29" s="9"/>
    </row>
    <row r="30" spans="1:4" x14ac:dyDescent="0.25">
      <c r="A30" s="17">
        <v>180</v>
      </c>
      <c r="B30" s="537" t="s">
        <v>358</v>
      </c>
      <c r="C30" s="538"/>
      <c r="D30" s="9"/>
    </row>
    <row r="31" spans="1:4" x14ac:dyDescent="0.25">
      <c r="A31" s="17">
        <v>190</v>
      </c>
      <c r="B31" s="537" t="s">
        <v>357</v>
      </c>
      <c r="C31" s="538"/>
      <c r="D31" s="9"/>
    </row>
    <row r="32" spans="1:4" x14ac:dyDescent="0.25">
      <c r="A32" s="17">
        <v>200</v>
      </c>
      <c r="B32" s="537" t="s">
        <v>356</v>
      </c>
      <c r="C32" s="538"/>
      <c r="D32" s="5"/>
    </row>
    <row r="33" spans="1:4" x14ac:dyDescent="0.25">
      <c r="A33" s="17">
        <v>210</v>
      </c>
      <c r="B33" s="537" t="s">
        <v>355</v>
      </c>
      <c r="C33" s="538"/>
      <c r="D33" s="5"/>
    </row>
    <row r="34" spans="1:4" x14ac:dyDescent="0.25">
      <c r="A34" s="17">
        <v>220</v>
      </c>
      <c r="B34" s="537" t="s">
        <v>354</v>
      </c>
      <c r="C34" s="538"/>
      <c r="D34" s="5"/>
    </row>
    <row r="35" spans="1:4" x14ac:dyDescent="0.25">
      <c r="A35" s="17">
        <v>230</v>
      </c>
      <c r="B35" s="537" t="s">
        <v>353</v>
      </c>
      <c r="C35" s="538"/>
      <c r="D35" s="5"/>
    </row>
    <row r="36" spans="1:4" x14ac:dyDescent="0.25">
      <c r="A36" s="17">
        <v>240</v>
      </c>
      <c r="B36" s="537" t="s">
        <v>352</v>
      </c>
      <c r="C36" s="538"/>
      <c r="D36" s="5"/>
    </row>
    <row r="37" spans="1:4" x14ac:dyDescent="0.25">
      <c r="A37" s="17">
        <v>250</v>
      </c>
      <c r="B37" s="537" t="s">
        <v>351</v>
      </c>
      <c r="C37" s="538"/>
      <c r="D37" s="5"/>
    </row>
    <row r="38" spans="1:4" x14ac:dyDescent="0.25">
      <c r="A38" s="17">
        <v>260</v>
      </c>
      <c r="B38" s="537" t="s">
        <v>350</v>
      </c>
      <c r="C38" s="538"/>
      <c r="D38" s="5"/>
    </row>
    <row r="39" spans="1:4" x14ac:dyDescent="0.25">
      <c r="A39" s="17">
        <v>270</v>
      </c>
      <c r="B39" s="537" t="s">
        <v>349</v>
      </c>
      <c r="C39" s="538"/>
      <c r="D39" s="9"/>
    </row>
    <row r="40" spans="1:4" x14ac:dyDescent="0.25">
      <c r="A40" s="17">
        <v>280</v>
      </c>
      <c r="B40" s="537" t="s">
        <v>348</v>
      </c>
      <c r="C40" s="538"/>
      <c r="D40" s="5"/>
    </row>
    <row r="41" spans="1:4" x14ac:dyDescent="0.25">
      <c r="A41" s="17">
        <v>290</v>
      </c>
      <c r="B41" s="537" t="s">
        <v>347</v>
      </c>
      <c r="C41" s="538"/>
      <c r="D41" s="293">
        <f>D13+D18+D21+D23+D27+D28+D29+D30+D31+D39</f>
        <v>0</v>
      </c>
    </row>
    <row r="42" spans="1:4" x14ac:dyDescent="0.25">
      <c r="A42" s="17">
        <v>300</v>
      </c>
      <c r="B42" s="537" t="s">
        <v>346</v>
      </c>
      <c r="C42" s="538"/>
      <c r="D42" s="5"/>
    </row>
    <row r="43" spans="1:4" x14ac:dyDescent="0.25">
      <c r="A43" s="542" t="s">
        <v>345</v>
      </c>
      <c r="B43" s="543"/>
      <c r="C43" s="543"/>
      <c r="D43" s="544"/>
    </row>
    <row r="44" spans="1:4" x14ac:dyDescent="0.25">
      <c r="A44" s="17">
        <v>310</v>
      </c>
      <c r="B44" s="537" t="s">
        <v>344</v>
      </c>
      <c r="C44" s="538"/>
      <c r="D44" s="220"/>
    </row>
    <row r="45" spans="1:4" x14ac:dyDescent="0.25">
      <c r="A45" s="17">
        <v>320</v>
      </c>
      <c r="B45" s="537" t="s">
        <v>343</v>
      </c>
      <c r="C45" s="538"/>
      <c r="D45" s="5"/>
    </row>
    <row r="46" spans="1:4" x14ac:dyDescent="0.25">
      <c r="A46" s="542" t="s">
        <v>342</v>
      </c>
      <c r="B46" s="543"/>
      <c r="C46" s="543"/>
      <c r="D46" s="544"/>
    </row>
    <row r="47" spans="1:4" x14ac:dyDescent="0.25">
      <c r="A47" s="17">
        <v>330</v>
      </c>
      <c r="B47" s="537" t="s">
        <v>341</v>
      </c>
      <c r="C47" s="538"/>
      <c r="D47" s="294">
        <f>IF(D41&lt;&gt;0,D44/D41,0)</f>
        <v>0</v>
      </c>
    </row>
    <row r="48" spans="1:4" x14ac:dyDescent="0.25">
      <c r="A48" s="17">
        <v>340</v>
      </c>
      <c r="B48" s="537" t="s">
        <v>340</v>
      </c>
      <c r="C48" s="538"/>
      <c r="D48" s="5"/>
    </row>
    <row r="50" spans="2:5" s="48" customFormat="1" ht="12.75" x14ac:dyDescent="0.2">
      <c r="B50" s="92" t="s">
        <v>1246</v>
      </c>
      <c r="C50" s="93"/>
      <c r="D50" s="93"/>
      <c r="E50" s="93"/>
    </row>
    <row r="51" spans="2:5" s="48" customFormat="1" ht="12.75" x14ac:dyDescent="0.2">
      <c r="B51" s="94" t="s">
        <v>1247</v>
      </c>
      <c r="C51" s="95"/>
      <c r="D51" s="95"/>
      <c r="E51" s="95"/>
    </row>
    <row r="52" spans="2:5" s="48" customFormat="1" ht="12.75" x14ac:dyDescent="0.2">
      <c r="B52" s="95"/>
      <c r="C52" s="95"/>
    </row>
    <row r="53" spans="2:5" s="48" customFormat="1" ht="12.75" x14ac:dyDescent="0.2">
      <c r="B53" s="92" t="s">
        <v>1246</v>
      </c>
      <c r="C53" s="93"/>
      <c r="D53" s="93"/>
      <c r="E53" s="93"/>
    </row>
    <row r="54" spans="2:5" s="48" customFormat="1" ht="12.75" x14ac:dyDescent="0.2">
      <c r="B54" s="94" t="s">
        <v>1247</v>
      </c>
      <c r="C54" s="95"/>
      <c r="D54" s="95"/>
      <c r="E54" s="95"/>
    </row>
  </sheetData>
  <sheetProtection formatCells="0" formatColumns="0" formatRows="0" insertColumns="0" insertRows="0" insertHyperlinks="0" deleteColumns="0" deleteRows="0" sort="0" autoFilter="0" pivotTables="0"/>
  <mergeCells count="40">
    <mergeCell ref="B44:C44"/>
    <mergeCell ref="B45:C45"/>
    <mergeCell ref="B47:C47"/>
    <mergeCell ref="B48:C48"/>
    <mergeCell ref="A43:D43"/>
    <mergeCell ref="A46:D46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A4:B4"/>
    <mergeCell ref="D10"/>
    <mergeCell ref="A12:D12"/>
    <mergeCell ref="B22:C22"/>
    <mergeCell ref="B18:C18"/>
    <mergeCell ref="B19:C19"/>
    <mergeCell ref="B20:C20"/>
    <mergeCell ref="B21:C21"/>
    <mergeCell ref="A10:C11"/>
    <mergeCell ref="B13:C13"/>
    <mergeCell ref="B14:C14"/>
    <mergeCell ref="B15:C15"/>
    <mergeCell ref="B16:C16"/>
    <mergeCell ref="B17:C17"/>
  </mergeCells>
  <hyperlinks>
    <hyperlink ref="C2" location="'Pregled obrazaca'!A1" display="Povratak na Pregled obrazaca" xr:uid="{00000000-0004-0000-6E00-000000000000}"/>
  </hyperlinks>
  <pageMargins left="0.25" right="0.25" top="0.75" bottom="0.75" header="0.3" footer="0.3"/>
  <pageSetup paperSize="9" scale="67" fitToHeight="0" orientation="portrait" r:id="rId1"/>
  <drawing r:id="rId2"/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I20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" style="23" customWidth="1"/>
    <col min="2" max="2" width="47" style="23" bestFit="1" customWidth="1"/>
    <col min="3" max="3" width="15.140625" style="23" customWidth="1"/>
    <col min="4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4" t="s">
        <v>1110</v>
      </c>
      <c r="B4" s="55"/>
      <c r="C4" s="522" t="s">
        <v>1168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437" customFormat="1" x14ac:dyDescent="0.25">
      <c r="C8" s="53" t="s">
        <v>1444</v>
      </c>
      <c r="D8" s="596"/>
      <c r="E8" s="597"/>
    </row>
    <row r="10" spans="1:9" ht="28.5" customHeight="1" x14ac:dyDescent="0.25">
      <c r="A10" s="466" t="s">
        <v>922</v>
      </c>
      <c r="B10" s="526"/>
      <c r="C10" s="296" t="s">
        <v>1307</v>
      </c>
    </row>
    <row r="11" spans="1:9" ht="15.75" x14ac:dyDescent="0.25">
      <c r="A11" s="235"/>
      <c r="B11" s="237"/>
      <c r="C11" s="17" t="s">
        <v>1</v>
      </c>
    </row>
    <row r="12" spans="1:9" x14ac:dyDescent="0.25">
      <c r="A12" s="17" t="s">
        <v>1</v>
      </c>
      <c r="B12" s="295" t="s">
        <v>1304</v>
      </c>
      <c r="C12" s="297"/>
    </row>
    <row r="13" spans="1:9" x14ac:dyDescent="0.25">
      <c r="A13" s="17" t="s">
        <v>3</v>
      </c>
      <c r="B13" s="295" t="s">
        <v>1305</v>
      </c>
      <c r="C13" s="9"/>
    </row>
    <row r="14" spans="1:9" x14ac:dyDescent="0.25">
      <c r="A14" s="17" t="s">
        <v>4</v>
      </c>
      <c r="B14" s="295" t="s">
        <v>1306</v>
      </c>
      <c r="C14" s="11"/>
    </row>
    <row r="15" spans="1:9" x14ac:dyDescent="0.25">
      <c r="A15" s="234"/>
      <c r="B15" s="234"/>
      <c r="C15" s="234"/>
    </row>
    <row r="16" spans="1:9" x14ac:dyDescent="0.25">
      <c r="A16" s="48"/>
      <c r="B16" s="238" t="s">
        <v>1246</v>
      </c>
      <c r="C16" s="93"/>
    </row>
    <row r="17" spans="1:3" x14ac:dyDescent="0.25">
      <c r="A17" s="48"/>
      <c r="B17" s="239" t="s">
        <v>1247</v>
      </c>
      <c r="C17" s="240"/>
    </row>
    <row r="18" spans="1:3" x14ac:dyDescent="0.25">
      <c r="A18" s="48"/>
      <c r="B18" s="240"/>
      <c r="C18" s="240"/>
    </row>
    <row r="19" spans="1:3" x14ac:dyDescent="0.25">
      <c r="A19" s="48"/>
      <c r="B19" s="238" t="s">
        <v>1246</v>
      </c>
      <c r="C19" s="93"/>
    </row>
    <row r="20" spans="1:3" x14ac:dyDescent="0.25">
      <c r="A20" s="48"/>
      <c r="B20" s="239" t="s">
        <v>1247</v>
      </c>
      <c r="C20" s="240"/>
    </row>
  </sheetData>
  <sheetProtection formatCells="0" formatColumns="0" formatRows="0" insertColumns="0" insertRows="0" insertHyperlinks="0" deleteColumns="0" deleteRows="0" sort="0" autoFilter="0" pivotTables="0"/>
  <mergeCells count="6">
    <mergeCell ref="A10:B10"/>
    <mergeCell ref="C4:E4"/>
    <mergeCell ref="D7:E7"/>
    <mergeCell ref="D5:E5"/>
    <mergeCell ref="D6:E6"/>
    <mergeCell ref="D8:E8"/>
  </mergeCells>
  <hyperlinks>
    <hyperlink ref="D2" location="'Pregled obrazaca'!A1" display="Povratak na Pregled obrazaca" xr:uid="{00000000-0004-0000-6F00-000000000000}"/>
  </hyperlinks>
  <pageMargins left="0.25" right="0.25" top="0.75" bottom="0.75" header="0.3" footer="0.3"/>
  <pageSetup paperSize="9" fitToHeight="0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H19"/>
  <sheetViews>
    <sheetView showGridLines="0" zoomScale="80" zoomScaleNormal="80" workbookViewId="0">
      <selection activeCell="D8" sqref="D8:F8"/>
    </sheetView>
  </sheetViews>
  <sheetFormatPr defaultColWidth="9.140625" defaultRowHeight="15" x14ac:dyDescent="0.25"/>
  <cols>
    <col min="1" max="1" width="27.28515625" style="23" customWidth="1"/>
    <col min="2" max="2" width="21.28515625" style="23" customWidth="1"/>
    <col min="3" max="3" width="17.42578125" style="23" customWidth="1"/>
    <col min="4" max="4" width="25.7109375" style="23" bestFit="1" customWidth="1"/>
    <col min="5" max="5" width="24.28515625" style="23" bestFit="1" customWidth="1"/>
    <col min="6" max="6" width="18.42578125" style="23" bestFit="1" customWidth="1"/>
    <col min="7" max="7" width="13.5703125" style="23" customWidth="1"/>
    <col min="8" max="16384" width="9.140625" style="23"/>
  </cols>
  <sheetData>
    <row r="1" spans="1:8" s="44" customFormat="1" x14ac:dyDescent="0.25">
      <c r="A1" s="89"/>
      <c r="B1" s="89"/>
      <c r="C1" s="89"/>
    </row>
    <row r="2" spans="1:8" s="46" customFormat="1" x14ac:dyDescent="0.25">
      <c r="A2" s="89"/>
      <c r="B2" s="90" t="s">
        <v>1146</v>
      </c>
      <c r="C2" s="91"/>
      <c r="D2" s="43" t="s">
        <v>1147</v>
      </c>
    </row>
    <row r="3" spans="1:8" s="46" customFormat="1" x14ac:dyDescent="0.25">
      <c r="A3" s="89"/>
      <c r="B3" s="89"/>
      <c r="C3" s="89"/>
      <c r="D3" s="45"/>
    </row>
    <row r="4" spans="1:8" s="46" customFormat="1" x14ac:dyDescent="0.25">
      <c r="A4" s="535" t="s">
        <v>1169</v>
      </c>
      <c r="B4" s="598"/>
      <c r="C4" s="536"/>
      <c r="D4" s="522" t="s">
        <v>1170</v>
      </c>
      <c r="E4" s="522"/>
      <c r="F4" s="522"/>
      <c r="G4" s="56"/>
      <c r="H4" s="57"/>
    </row>
    <row r="5" spans="1:8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</row>
    <row r="6" spans="1:8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</row>
    <row r="7" spans="1:8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</row>
    <row r="8" spans="1:8" s="79" customFormat="1" x14ac:dyDescent="0.25">
      <c r="D8" s="53" t="s">
        <v>1444</v>
      </c>
      <c r="E8" s="596"/>
      <c r="F8" s="597"/>
    </row>
    <row r="9" spans="1:8" s="84" customFormat="1" x14ac:dyDescent="0.25"/>
    <row r="10" spans="1:8" ht="69.95" customHeight="1" x14ac:dyDescent="0.25">
      <c r="A10" s="599" t="s">
        <v>923</v>
      </c>
      <c r="B10" s="529" t="s">
        <v>506</v>
      </c>
      <c r="C10" s="531"/>
      <c r="D10" s="531"/>
      <c r="E10" s="531"/>
      <c r="F10" s="531"/>
      <c r="G10" s="532"/>
    </row>
    <row r="11" spans="1:8" ht="69.95" customHeight="1" x14ac:dyDescent="0.25">
      <c r="A11" s="600"/>
      <c r="B11" s="557" t="s">
        <v>505</v>
      </c>
      <c r="C11" s="296" t="s">
        <v>1252</v>
      </c>
      <c r="D11" s="529" t="s">
        <v>504</v>
      </c>
      <c r="E11" s="529" t="s">
        <v>503</v>
      </c>
      <c r="F11" s="529" t="s">
        <v>502</v>
      </c>
      <c r="G11" s="529" t="s">
        <v>501</v>
      </c>
    </row>
    <row r="12" spans="1:8" x14ac:dyDescent="0.25">
      <c r="A12" s="421" t="s">
        <v>551</v>
      </c>
      <c r="B12" s="17" t="s">
        <v>3</v>
      </c>
      <c r="C12" s="17" t="s">
        <v>4</v>
      </c>
      <c r="D12" s="17" t="s">
        <v>5</v>
      </c>
      <c r="E12" s="17" t="s">
        <v>6</v>
      </c>
      <c r="F12" s="17" t="s">
        <v>7</v>
      </c>
      <c r="G12" s="17" t="s">
        <v>8</v>
      </c>
    </row>
    <row r="13" spans="1:8" x14ac:dyDescent="0.25">
      <c r="A13" s="33"/>
      <c r="B13" s="6"/>
      <c r="C13" s="6"/>
      <c r="D13" s="6"/>
      <c r="E13" s="6"/>
      <c r="F13" s="6"/>
      <c r="G13" s="5"/>
    </row>
    <row r="15" spans="1:8" s="48" customFormat="1" ht="12.75" x14ac:dyDescent="0.2">
      <c r="B15" s="577" t="s">
        <v>1246</v>
      </c>
      <c r="C15" s="577"/>
      <c r="D15" s="93"/>
      <c r="E15" s="93"/>
      <c r="F15" s="93"/>
      <c r="G15" s="93"/>
    </row>
    <row r="16" spans="1:8" s="48" customFormat="1" ht="12.75" x14ac:dyDescent="0.2">
      <c r="B16" s="578" t="s">
        <v>1247</v>
      </c>
      <c r="C16" s="579"/>
      <c r="D16" s="95"/>
      <c r="E16" s="95"/>
      <c r="F16" s="95"/>
      <c r="G16" s="95"/>
    </row>
    <row r="17" spans="2:7" s="48" customFormat="1" ht="12.75" x14ac:dyDescent="0.2">
      <c r="B17" s="95"/>
      <c r="C17" s="95"/>
    </row>
    <row r="18" spans="2:7" s="48" customFormat="1" ht="12.75" x14ac:dyDescent="0.2">
      <c r="B18" s="577" t="s">
        <v>1246</v>
      </c>
      <c r="C18" s="577"/>
      <c r="D18" s="93"/>
      <c r="E18" s="93"/>
      <c r="F18" s="93"/>
      <c r="G18" s="93"/>
    </row>
    <row r="19" spans="2:7" s="48" customFormat="1" ht="12.75" customHeight="1" x14ac:dyDescent="0.2">
      <c r="B19" s="578" t="s">
        <v>1247</v>
      </c>
      <c r="C19" s="579"/>
      <c r="D19" s="95"/>
      <c r="E19" s="95"/>
      <c r="F19" s="95"/>
      <c r="G19" s="95"/>
    </row>
  </sheetData>
  <sheetProtection formatCells="0" formatColumns="0" formatRows="0" insertColumns="0" insertRows="0" insertHyperlinks="0" deleteColumns="0" deleteRows="0" sort="0" autoFilter="0" pivotTables="0"/>
  <mergeCells count="20">
    <mergeCell ref="E8:F8"/>
    <mergeCell ref="B15:C15"/>
    <mergeCell ref="B18:C18"/>
    <mergeCell ref="B16:C16"/>
    <mergeCell ref="B19:C19"/>
    <mergeCell ref="A4:C4"/>
    <mergeCell ref="A10:A11"/>
    <mergeCell ref="B10:G10"/>
    <mergeCell ref="B11"/>
    <mergeCell ref="D11"/>
    <mergeCell ref="E11"/>
    <mergeCell ref="F11"/>
    <mergeCell ref="G11"/>
    <mergeCell ref="E7:F7"/>
    <mergeCell ref="B5:C5"/>
    <mergeCell ref="B6:C6"/>
    <mergeCell ref="B7:C7"/>
    <mergeCell ref="D4:F4"/>
    <mergeCell ref="E5:F5"/>
    <mergeCell ref="E6:F6"/>
  </mergeCells>
  <hyperlinks>
    <hyperlink ref="D2" location="'Pregled obrazaca'!A1" display="Povratak na Pregled obrazaca" xr:uid="{00000000-0004-0000-7000-000000000000}"/>
  </hyperlinks>
  <pageMargins left="0.25" right="0.25" top="0.75" bottom="0.75" header="0.3" footer="0.3"/>
  <pageSetup paperSize="9" scale="66" fitToHeight="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I21"/>
  <sheetViews>
    <sheetView showGridLines="0" topLeftCell="B1" zoomScale="80" zoomScaleNormal="80" workbookViewId="0">
      <selection activeCell="R30" sqref="R30"/>
    </sheetView>
  </sheetViews>
  <sheetFormatPr defaultColWidth="9.140625" defaultRowHeight="15" x14ac:dyDescent="0.25"/>
  <cols>
    <col min="1" max="1" width="32.5703125" style="23" customWidth="1"/>
    <col min="2" max="2" width="24.140625" style="23" customWidth="1"/>
    <col min="3" max="3" width="17.42578125" style="23" customWidth="1"/>
    <col min="4" max="4" width="13.7109375" style="23" customWidth="1"/>
    <col min="5" max="18" width="11.140625" style="23" customWidth="1"/>
    <col min="19" max="19" width="12.42578125" style="23" customWidth="1"/>
    <col min="20" max="20" width="12.5703125" style="23" customWidth="1"/>
    <col min="21" max="22" width="11.140625" style="23" customWidth="1"/>
    <col min="23" max="23" width="12.28515625" style="23" customWidth="1"/>
    <col min="24" max="34" width="11.140625" style="23" customWidth="1"/>
    <col min="35" max="35" width="12.28515625" style="23" customWidth="1"/>
    <col min="36" max="16384" width="9.140625" style="23"/>
  </cols>
  <sheetData>
    <row r="1" spans="1:35" s="44" customFormat="1" x14ac:dyDescent="0.25">
      <c r="A1" s="89"/>
      <c r="B1" s="89"/>
      <c r="C1" s="89"/>
    </row>
    <row r="2" spans="1:35" s="46" customFormat="1" x14ac:dyDescent="0.25">
      <c r="A2" s="103" t="s">
        <v>1146</v>
      </c>
      <c r="B2" s="90"/>
      <c r="C2" s="91"/>
      <c r="D2" s="43" t="s">
        <v>1147</v>
      </c>
    </row>
    <row r="3" spans="1:35" s="46" customFormat="1" x14ac:dyDescent="0.25">
      <c r="A3" s="89"/>
      <c r="B3" s="89"/>
      <c r="C3" s="89"/>
      <c r="D3" s="45"/>
    </row>
    <row r="4" spans="1:35" s="46" customFormat="1" x14ac:dyDescent="0.25">
      <c r="A4" s="535" t="s">
        <v>1172</v>
      </c>
      <c r="B4" s="598"/>
      <c r="C4" s="536"/>
      <c r="D4" s="522" t="s">
        <v>1171</v>
      </c>
      <c r="E4" s="522"/>
      <c r="F4" s="522"/>
      <c r="G4" s="56"/>
      <c r="H4" s="57"/>
      <c r="I4" s="120"/>
      <c r="J4" s="120"/>
    </row>
    <row r="5" spans="1:35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  <c r="I5" s="121"/>
      <c r="J5" s="121"/>
    </row>
    <row r="6" spans="1:35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  <c r="I6" s="121"/>
      <c r="J6" s="121"/>
    </row>
    <row r="7" spans="1:35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  <c r="I7" s="121"/>
      <c r="J7" s="121"/>
    </row>
    <row r="8" spans="1:35" s="79" customFormat="1" x14ac:dyDescent="0.25">
      <c r="A8" s="122"/>
      <c r="B8" s="122"/>
      <c r="C8" s="122"/>
      <c r="D8" s="53" t="s">
        <v>1444</v>
      </c>
      <c r="E8" s="596"/>
      <c r="F8" s="597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</row>
    <row r="9" spans="1:35" s="84" customFormat="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</row>
    <row r="10" spans="1:35" ht="39.75" customHeight="1" x14ac:dyDescent="0.25">
      <c r="A10" s="599" t="s">
        <v>924</v>
      </c>
      <c r="B10" s="529" t="s">
        <v>548</v>
      </c>
      <c r="C10" s="532"/>
      <c r="D10" s="529" t="s">
        <v>547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2"/>
      <c r="S10" s="557" t="s">
        <v>1318</v>
      </c>
      <c r="T10" s="529" t="s">
        <v>546</v>
      </c>
      <c r="U10" s="529" t="s">
        <v>545</v>
      </c>
      <c r="V10" s="531"/>
      <c r="W10" s="532"/>
      <c r="X10" s="529" t="s">
        <v>544</v>
      </c>
      <c r="Y10" s="531"/>
      <c r="Z10" s="531"/>
      <c r="AA10" s="531"/>
      <c r="AB10" s="531"/>
      <c r="AC10" s="531"/>
      <c r="AD10" s="531"/>
      <c r="AE10" s="532"/>
      <c r="AF10" s="529" t="s">
        <v>543</v>
      </c>
      <c r="AG10" s="529" t="s">
        <v>542</v>
      </c>
      <c r="AH10" s="531"/>
      <c r="AI10" s="532"/>
    </row>
    <row r="11" spans="1:35" ht="27" customHeight="1" x14ac:dyDescent="0.25">
      <c r="A11" s="600"/>
      <c r="B11" s="557" t="s">
        <v>1316</v>
      </c>
      <c r="C11" s="529" t="s">
        <v>541</v>
      </c>
      <c r="D11" s="533" t="s">
        <v>540</v>
      </c>
      <c r="E11" s="532"/>
      <c r="F11" s="529" t="s">
        <v>539</v>
      </c>
      <c r="G11" s="531"/>
      <c r="H11" s="531"/>
      <c r="I11" s="531"/>
      <c r="J11" s="531"/>
      <c r="K11" s="532"/>
      <c r="L11" s="529" t="s">
        <v>538</v>
      </c>
      <c r="M11" s="531"/>
      <c r="N11" s="531"/>
      <c r="O11" s="531"/>
      <c r="P11" s="531"/>
      <c r="Q11" s="532"/>
      <c r="R11" s="529" t="s">
        <v>537</v>
      </c>
      <c r="S11" s="517"/>
      <c r="T11" s="530"/>
      <c r="U11" s="533" t="s">
        <v>533</v>
      </c>
      <c r="V11" s="532"/>
      <c r="W11" s="557" t="s">
        <v>1253</v>
      </c>
      <c r="X11" s="529" t="s">
        <v>536</v>
      </c>
      <c r="Y11" s="531"/>
      <c r="Z11" s="531"/>
      <c r="AA11" s="531"/>
      <c r="AB11" s="531"/>
      <c r="AC11" s="532"/>
      <c r="AD11" s="529" t="s">
        <v>535</v>
      </c>
      <c r="AE11" s="529" t="s">
        <v>534</v>
      </c>
      <c r="AF11" s="530"/>
      <c r="AG11" s="529" t="s">
        <v>533</v>
      </c>
      <c r="AH11" s="557" t="s">
        <v>1317</v>
      </c>
      <c r="AI11" s="557" t="s">
        <v>1253</v>
      </c>
    </row>
    <row r="12" spans="1:35" ht="60.75" customHeight="1" x14ac:dyDescent="0.25">
      <c r="A12" s="600"/>
      <c r="B12" s="517"/>
      <c r="C12" s="530"/>
      <c r="D12" s="20"/>
      <c r="E12" s="529" t="s">
        <v>532</v>
      </c>
      <c r="F12" s="529" t="s">
        <v>531</v>
      </c>
      <c r="G12" s="529" t="s">
        <v>530</v>
      </c>
      <c r="H12" s="584" t="s">
        <v>529</v>
      </c>
      <c r="I12" s="529" t="s">
        <v>528</v>
      </c>
      <c r="J12" s="531"/>
      <c r="K12" s="532"/>
      <c r="L12" s="529" t="s">
        <v>531</v>
      </c>
      <c r="M12" s="529" t="s">
        <v>530</v>
      </c>
      <c r="N12" s="529" t="s">
        <v>529</v>
      </c>
      <c r="O12" s="529" t="s">
        <v>528</v>
      </c>
      <c r="P12" s="531"/>
      <c r="Q12" s="532"/>
      <c r="R12" s="530"/>
      <c r="S12" s="517"/>
      <c r="T12" s="530"/>
      <c r="U12" s="20"/>
      <c r="V12" s="557" t="s">
        <v>1317</v>
      </c>
      <c r="W12" s="517"/>
      <c r="X12" s="529" t="s">
        <v>527</v>
      </c>
      <c r="Y12" s="529" t="s">
        <v>526</v>
      </c>
      <c r="Z12" s="529" t="s">
        <v>525</v>
      </c>
      <c r="AA12" s="529" t="s">
        <v>524</v>
      </c>
      <c r="AB12" s="531"/>
      <c r="AC12" s="532"/>
      <c r="AD12" s="530"/>
      <c r="AE12" s="530"/>
      <c r="AF12" s="530"/>
      <c r="AG12" s="530"/>
      <c r="AH12" s="517"/>
      <c r="AI12" s="517"/>
    </row>
    <row r="13" spans="1:35" ht="51" customHeight="1" x14ac:dyDescent="0.25">
      <c r="A13" s="600"/>
      <c r="B13" s="517"/>
      <c r="C13" s="530"/>
      <c r="D13" s="20"/>
      <c r="E13" s="530"/>
      <c r="F13" s="530"/>
      <c r="G13" s="530"/>
      <c r="H13" s="530"/>
      <c r="I13" s="529" t="s">
        <v>523</v>
      </c>
      <c r="J13" s="529" t="s">
        <v>522</v>
      </c>
      <c r="K13" s="529" t="s">
        <v>521</v>
      </c>
      <c r="L13" s="530"/>
      <c r="M13" s="530"/>
      <c r="N13" s="530"/>
      <c r="O13" s="529" t="s">
        <v>523</v>
      </c>
      <c r="P13" s="529" t="s">
        <v>522</v>
      </c>
      <c r="Q13" s="529" t="s">
        <v>521</v>
      </c>
      <c r="R13" s="530"/>
      <c r="S13" s="517"/>
      <c r="T13" s="530"/>
      <c r="U13" s="20"/>
      <c r="V13" s="517"/>
      <c r="W13" s="517"/>
      <c r="X13" s="530"/>
      <c r="Y13" s="530"/>
      <c r="Z13" s="530"/>
      <c r="AA13" s="529" t="s">
        <v>520</v>
      </c>
      <c r="AB13" s="529" t="s">
        <v>519</v>
      </c>
      <c r="AC13" s="529" t="s">
        <v>518</v>
      </c>
      <c r="AD13" s="530"/>
      <c r="AE13" s="530"/>
      <c r="AF13" s="530"/>
      <c r="AG13" s="530"/>
      <c r="AH13" s="517"/>
      <c r="AI13" s="517"/>
    </row>
    <row r="14" spans="1:35" x14ac:dyDescent="0.25">
      <c r="A14" s="399" t="s">
        <v>551</v>
      </c>
      <c r="B14" s="34" t="s">
        <v>3</v>
      </c>
      <c r="C14" s="34" t="s">
        <v>4</v>
      </c>
      <c r="D14" s="34" t="s">
        <v>5</v>
      </c>
      <c r="E14" s="34" t="s">
        <v>6</v>
      </c>
      <c r="F14" s="34" t="s">
        <v>7</v>
      </c>
      <c r="G14" s="34" t="s">
        <v>8</v>
      </c>
      <c r="H14" s="34" t="s">
        <v>9</v>
      </c>
      <c r="I14" s="34" t="s">
        <v>10</v>
      </c>
      <c r="J14" s="34" t="s">
        <v>224</v>
      </c>
      <c r="K14" s="34" t="s">
        <v>223</v>
      </c>
      <c r="L14" s="34" t="s">
        <v>222</v>
      </c>
      <c r="M14" s="34" t="s">
        <v>221</v>
      </c>
      <c r="N14" s="34" t="s">
        <v>220</v>
      </c>
      <c r="O14" s="34" t="s">
        <v>219</v>
      </c>
      <c r="P14" s="34" t="s">
        <v>218</v>
      </c>
      <c r="Q14" s="34" t="s">
        <v>217</v>
      </c>
      <c r="R14" s="34" t="s">
        <v>216</v>
      </c>
      <c r="S14" s="34" t="s">
        <v>215</v>
      </c>
      <c r="T14" s="34" t="s">
        <v>214</v>
      </c>
      <c r="U14" s="34" t="s">
        <v>270</v>
      </c>
      <c r="V14" s="34" t="s">
        <v>212</v>
      </c>
      <c r="W14" s="34" t="s">
        <v>211</v>
      </c>
      <c r="X14" s="34" t="s">
        <v>210</v>
      </c>
      <c r="Y14" s="34" t="s">
        <v>517</v>
      </c>
      <c r="Z14" s="34" t="s">
        <v>516</v>
      </c>
      <c r="AA14" s="34" t="s">
        <v>515</v>
      </c>
      <c r="AB14" s="34" t="s">
        <v>514</v>
      </c>
      <c r="AC14" s="34" t="s">
        <v>513</v>
      </c>
      <c r="AD14" s="34" t="s">
        <v>512</v>
      </c>
      <c r="AE14" s="34" t="s">
        <v>511</v>
      </c>
      <c r="AF14" s="34" t="s">
        <v>510</v>
      </c>
      <c r="AG14" s="299" t="s">
        <v>509</v>
      </c>
      <c r="AH14" s="34" t="s">
        <v>508</v>
      </c>
      <c r="AI14" s="34" t="s">
        <v>507</v>
      </c>
    </row>
    <row r="15" spans="1:35" x14ac:dyDescent="0.25">
      <c r="A15" s="283"/>
      <c r="B15" s="283"/>
      <c r="C15" s="283"/>
      <c r="D15" s="165">
        <f>+SUM(F15:R15)</f>
        <v>0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98">
        <f>S15+T15+D15</f>
        <v>0</v>
      </c>
      <c r="V15" s="283"/>
      <c r="W15" s="283"/>
      <c r="X15" s="283"/>
      <c r="Y15" s="283"/>
      <c r="Z15" s="283"/>
      <c r="AA15" s="283"/>
      <c r="AB15" s="283"/>
      <c r="AC15" s="283"/>
      <c r="AD15" s="283"/>
      <c r="AE15" s="290"/>
      <c r="AF15" s="283"/>
      <c r="AG15" s="298">
        <f>U15+X15+Y15+Z15+AA15+AB15+AC15+AD15+AE15+AF15</f>
        <v>0</v>
      </c>
      <c r="AH15" s="283"/>
      <c r="AI15" s="283"/>
    </row>
    <row r="17" spans="2:7" s="48" customFormat="1" ht="12.75" x14ac:dyDescent="0.2">
      <c r="B17" s="577" t="s">
        <v>1246</v>
      </c>
      <c r="C17" s="577"/>
      <c r="D17" s="577"/>
      <c r="E17" s="93"/>
      <c r="F17" s="93"/>
      <c r="G17" s="93"/>
    </row>
    <row r="18" spans="2:7" s="48" customFormat="1" ht="12.75" x14ac:dyDescent="0.2">
      <c r="B18" s="578" t="s">
        <v>1247</v>
      </c>
      <c r="C18" s="579"/>
      <c r="D18" s="579"/>
      <c r="E18" s="95"/>
      <c r="F18" s="95"/>
      <c r="G18" s="95"/>
    </row>
    <row r="19" spans="2:7" s="48" customFormat="1" ht="12.75" x14ac:dyDescent="0.2">
      <c r="B19" s="95"/>
      <c r="C19" s="95"/>
    </row>
    <row r="20" spans="2:7" s="48" customFormat="1" ht="12.75" x14ac:dyDescent="0.2">
      <c r="B20" s="577" t="s">
        <v>1246</v>
      </c>
      <c r="C20" s="577"/>
      <c r="D20" s="577"/>
      <c r="E20" s="93"/>
      <c r="F20" s="93"/>
      <c r="G20" s="93"/>
    </row>
    <row r="21" spans="2:7" s="48" customFormat="1" ht="12.75" x14ac:dyDescent="0.2">
      <c r="B21" s="578" t="s">
        <v>1247</v>
      </c>
      <c r="C21" s="579"/>
      <c r="D21" s="579"/>
      <c r="E21" s="95"/>
      <c r="F21" s="95"/>
      <c r="G21" s="95"/>
    </row>
  </sheetData>
  <sheetProtection formatCells="0" formatColumns="0" formatRows="0" insertColumns="0" insertRows="0" insertHyperlinks="0" deleteColumns="0" deleteRows="0" sort="0" autoFilter="0" pivotTables="0"/>
  <mergeCells count="59">
    <mergeCell ref="E8:F8"/>
    <mergeCell ref="B21:D21"/>
    <mergeCell ref="B6:C6"/>
    <mergeCell ref="AF10:AF13"/>
    <mergeCell ref="AG10:AI10"/>
    <mergeCell ref="AG11:AG13"/>
    <mergeCell ref="AH11:AH13"/>
    <mergeCell ref="AI11:AI13"/>
    <mergeCell ref="X10:AE10"/>
    <mergeCell ref="X11:AC11"/>
    <mergeCell ref="X12:X13"/>
    <mergeCell ref="V12:V13"/>
    <mergeCell ref="B7:C7"/>
    <mergeCell ref="E7:F7"/>
    <mergeCell ref="B17:D17"/>
    <mergeCell ref="B20:D20"/>
    <mergeCell ref="B18:D18"/>
    <mergeCell ref="A4:C4"/>
    <mergeCell ref="D4:F4"/>
    <mergeCell ref="B5:C5"/>
    <mergeCell ref="E5:F5"/>
    <mergeCell ref="E6:F6"/>
    <mergeCell ref="A10:A13"/>
    <mergeCell ref="B10:C10"/>
    <mergeCell ref="B11:B13"/>
    <mergeCell ref="C11:C13"/>
    <mergeCell ref="E12:E13"/>
    <mergeCell ref="F11:K11"/>
    <mergeCell ref="F12:F13"/>
    <mergeCell ref="G12:G13"/>
    <mergeCell ref="H12:H13"/>
    <mergeCell ref="I12:K12"/>
    <mergeCell ref="AE11:AE13"/>
    <mergeCell ref="R11:R13"/>
    <mergeCell ref="S10:S13"/>
    <mergeCell ref="T10:T13"/>
    <mergeCell ref="U10:W10"/>
    <mergeCell ref="U11:V11"/>
    <mergeCell ref="AB13"/>
    <mergeCell ref="AC13"/>
    <mergeCell ref="AD11:AD13"/>
    <mergeCell ref="W11:W13"/>
    <mergeCell ref="Y12:Y13"/>
    <mergeCell ref="Z12:Z13"/>
    <mergeCell ref="AA12:AC12"/>
    <mergeCell ref="AA13"/>
    <mergeCell ref="D10:R10"/>
    <mergeCell ref="D11:E11"/>
    <mergeCell ref="I13"/>
    <mergeCell ref="J13"/>
    <mergeCell ref="K13"/>
    <mergeCell ref="L11:Q11"/>
    <mergeCell ref="O13"/>
    <mergeCell ref="P13"/>
    <mergeCell ref="Q13"/>
    <mergeCell ref="L12:L13"/>
    <mergeCell ref="M12:M13"/>
    <mergeCell ref="N12:N13"/>
    <mergeCell ref="O12:Q12"/>
  </mergeCells>
  <dataValidations count="1">
    <dataValidation type="decimal" operator="greaterThanOrEqual" allowBlank="1" showInputMessage="1" showErrorMessage="1" sqref="U15 AG15" xr:uid="{00000000-0002-0000-7100-000000000000}">
      <formula1>0</formula1>
    </dataValidation>
  </dataValidations>
  <hyperlinks>
    <hyperlink ref="D2" location="'Pregled obrazaca'!A1" display="Povratak na Pregled obrazaca" xr:uid="{00000000-0004-0000-7100-000000000000}"/>
  </hyperlinks>
  <pageMargins left="0.25" right="0.25" top="0.75" bottom="0.75" header="0.3" footer="0.3"/>
  <pageSetup paperSize="9" scale="60" orientation="landscape" r:id="rId1"/>
  <drawing r:id="rId2"/>
  <legacy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J21"/>
  <sheetViews>
    <sheetView showGridLines="0" zoomScale="80" zoomScaleNormal="80" workbookViewId="0">
      <selection activeCell="E8" sqref="E8:G8"/>
    </sheetView>
  </sheetViews>
  <sheetFormatPr defaultColWidth="9.140625" defaultRowHeight="15" x14ac:dyDescent="0.25"/>
  <cols>
    <col min="1" max="1" width="13.85546875" style="23" bestFit="1" customWidth="1"/>
    <col min="2" max="2" width="16.5703125" style="23" customWidth="1"/>
    <col min="3" max="3" width="10.7109375" style="23" customWidth="1"/>
    <col min="4" max="4" width="23.7109375" style="23" customWidth="1"/>
    <col min="5" max="5" width="13.28515625" style="23" customWidth="1"/>
    <col min="6" max="20" width="11.28515625" style="23" customWidth="1"/>
    <col min="21" max="21" width="12.140625" style="23" customWidth="1"/>
    <col min="22" max="23" width="11.28515625" style="23" customWidth="1"/>
    <col min="24" max="24" width="12" style="23" customWidth="1"/>
    <col min="25" max="35" width="11.28515625" style="23" customWidth="1"/>
    <col min="36" max="36" width="13.140625" style="23" customWidth="1"/>
    <col min="37" max="16384" width="9.140625" style="23"/>
  </cols>
  <sheetData>
    <row r="1" spans="1:36" s="44" customFormat="1" x14ac:dyDescent="0.25">
      <c r="A1" s="89"/>
      <c r="B1" s="89"/>
      <c r="C1" s="89"/>
    </row>
    <row r="2" spans="1:36" s="46" customFormat="1" x14ac:dyDescent="0.25">
      <c r="A2" s="89"/>
      <c r="B2" s="90" t="s">
        <v>1146</v>
      </c>
      <c r="C2" s="91"/>
      <c r="D2" s="43" t="s">
        <v>1147</v>
      </c>
    </row>
    <row r="3" spans="1:36" s="46" customFormat="1" x14ac:dyDescent="0.25">
      <c r="A3" s="89"/>
      <c r="B3" s="89"/>
      <c r="C3" s="89"/>
      <c r="D3" s="45"/>
    </row>
    <row r="4" spans="1:36" s="46" customFormat="1" x14ac:dyDescent="0.25">
      <c r="A4" s="63" t="s">
        <v>1113</v>
      </c>
      <c r="B4" s="64"/>
      <c r="C4" s="65"/>
      <c r="D4" s="66"/>
      <c r="E4" s="522" t="s">
        <v>1173</v>
      </c>
      <c r="F4" s="522"/>
      <c r="G4" s="522"/>
      <c r="H4" s="56"/>
      <c r="I4" s="57"/>
      <c r="J4" s="83"/>
      <c r="K4" s="83"/>
    </row>
    <row r="5" spans="1:36" s="48" customFormat="1" ht="12.75" x14ac:dyDescent="0.2">
      <c r="A5" s="49" t="s">
        <v>1148</v>
      </c>
      <c r="B5" s="574"/>
      <c r="C5" s="575"/>
      <c r="D5" s="576"/>
      <c r="E5" s="52" t="s">
        <v>1149</v>
      </c>
      <c r="F5" s="521"/>
      <c r="G5" s="521"/>
      <c r="H5" s="51"/>
      <c r="I5" s="47"/>
      <c r="J5" s="82"/>
      <c r="K5" s="82"/>
    </row>
    <row r="6" spans="1:36" s="48" customFormat="1" ht="12.75" x14ac:dyDescent="0.2">
      <c r="A6" s="49" t="s">
        <v>1150</v>
      </c>
      <c r="B6" s="574"/>
      <c r="C6" s="575"/>
      <c r="D6" s="576"/>
      <c r="E6" s="53" t="s">
        <v>1151</v>
      </c>
      <c r="F6" s="521"/>
      <c r="G6" s="521"/>
      <c r="H6" s="51"/>
      <c r="I6" s="47"/>
      <c r="J6" s="82"/>
      <c r="K6" s="82"/>
    </row>
    <row r="7" spans="1:36" s="48" customFormat="1" ht="12.75" x14ac:dyDescent="0.2">
      <c r="A7" s="49" t="s">
        <v>1152</v>
      </c>
      <c r="B7" s="574"/>
      <c r="C7" s="575"/>
      <c r="D7" s="576"/>
      <c r="E7" s="53" t="s">
        <v>1153</v>
      </c>
      <c r="F7" s="521"/>
      <c r="G7" s="521"/>
      <c r="H7" s="51"/>
      <c r="I7" s="47"/>
      <c r="J7" s="82"/>
      <c r="K7" s="82"/>
    </row>
    <row r="8" spans="1:36" s="79" customFormat="1" x14ac:dyDescent="0.25">
      <c r="E8" s="53" t="s">
        <v>1444</v>
      </c>
      <c r="F8" s="596"/>
      <c r="G8" s="597"/>
    </row>
    <row r="9" spans="1:36" s="84" customFormat="1" x14ac:dyDescent="0.25"/>
    <row r="10" spans="1:36" ht="40.5" customHeight="1" x14ac:dyDescent="0.25">
      <c r="A10" s="466" t="s">
        <v>925</v>
      </c>
      <c r="B10" s="526"/>
      <c r="C10" s="529" t="s">
        <v>548</v>
      </c>
      <c r="D10" s="532"/>
      <c r="E10" s="529" t="s">
        <v>547</v>
      </c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2"/>
      <c r="T10" s="557" t="s">
        <v>1319</v>
      </c>
      <c r="U10" s="557" t="s">
        <v>1254</v>
      </c>
      <c r="V10" s="529" t="s">
        <v>545</v>
      </c>
      <c r="W10" s="531"/>
      <c r="X10" s="532"/>
      <c r="Y10" s="529" t="s">
        <v>544</v>
      </c>
      <c r="Z10" s="531"/>
      <c r="AA10" s="531"/>
      <c r="AB10" s="531"/>
      <c r="AC10" s="531"/>
      <c r="AD10" s="531"/>
      <c r="AE10" s="531"/>
      <c r="AF10" s="532"/>
      <c r="AG10" s="529" t="s">
        <v>553</v>
      </c>
      <c r="AH10" s="529" t="s">
        <v>542</v>
      </c>
      <c r="AI10" s="531"/>
      <c r="AJ10" s="532"/>
    </row>
    <row r="11" spans="1:36" ht="27" customHeight="1" x14ac:dyDescent="0.25">
      <c r="A11" s="527"/>
      <c r="B11" s="528"/>
      <c r="C11" s="529" t="s">
        <v>541</v>
      </c>
      <c r="D11" s="529" t="s">
        <v>552</v>
      </c>
      <c r="E11" s="533" t="s">
        <v>540</v>
      </c>
      <c r="F11" s="532"/>
      <c r="G11" s="529" t="s">
        <v>539</v>
      </c>
      <c r="H11" s="531"/>
      <c r="I11" s="531"/>
      <c r="J11" s="531"/>
      <c r="K11" s="531"/>
      <c r="L11" s="532"/>
      <c r="M11" s="529" t="s">
        <v>538</v>
      </c>
      <c r="N11" s="531"/>
      <c r="O11" s="531"/>
      <c r="P11" s="531"/>
      <c r="Q11" s="531"/>
      <c r="R11" s="532"/>
      <c r="S11" s="529" t="s">
        <v>537</v>
      </c>
      <c r="T11" s="517"/>
      <c r="U11" s="517"/>
      <c r="V11" s="529" t="s">
        <v>533</v>
      </c>
      <c r="W11" s="557" t="s">
        <v>1317</v>
      </c>
      <c r="X11" s="557" t="s">
        <v>1253</v>
      </c>
      <c r="Y11" s="529" t="s">
        <v>536</v>
      </c>
      <c r="Z11" s="531"/>
      <c r="AA11" s="531"/>
      <c r="AB11" s="531"/>
      <c r="AC11" s="531"/>
      <c r="AD11" s="532"/>
      <c r="AE11" s="529" t="s">
        <v>535</v>
      </c>
      <c r="AF11" s="529" t="s">
        <v>534</v>
      </c>
      <c r="AG11" s="530"/>
      <c r="AH11" s="529" t="s">
        <v>533</v>
      </c>
      <c r="AI11" s="557" t="s">
        <v>1317</v>
      </c>
      <c r="AJ11" s="557" t="s">
        <v>1253</v>
      </c>
    </row>
    <row r="12" spans="1:36" ht="60.75" customHeight="1" x14ac:dyDescent="0.25">
      <c r="A12" s="527"/>
      <c r="B12" s="528"/>
      <c r="C12" s="530"/>
      <c r="D12" s="530"/>
      <c r="E12" s="20"/>
      <c r="F12" s="557" t="s">
        <v>532</v>
      </c>
      <c r="G12" s="529" t="s">
        <v>531</v>
      </c>
      <c r="H12" s="529" t="s">
        <v>530</v>
      </c>
      <c r="I12" s="557" t="s">
        <v>529</v>
      </c>
      <c r="J12" s="529" t="s">
        <v>528</v>
      </c>
      <c r="K12" s="531"/>
      <c r="L12" s="532"/>
      <c r="M12" s="529" t="s">
        <v>531</v>
      </c>
      <c r="N12" s="529" t="s">
        <v>530</v>
      </c>
      <c r="O12" s="557" t="s">
        <v>529</v>
      </c>
      <c r="P12" s="529" t="s">
        <v>528</v>
      </c>
      <c r="Q12" s="531"/>
      <c r="R12" s="532"/>
      <c r="S12" s="530"/>
      <c r="T12" s="517"/>
      <c r="U12" s="517"/>
      <c r="V12" s="530"/>
      <c r="W12" s="517"/>
      <c r="X12" s="517"/>
      <c r="Y12" s="529" t="s">
        <v>527</v>
      </c>
      <c r="Z12" s="529" t="s">
        <v>526</v>
      </c>
      <c r="AA12" s="557" t="s">
        <v>525</v>
      </c>
      <c r="AB12" s="529" t="s">
        <v>524</v>
      </c>
      <c r="AC12" s="531"/>
      <c r="AD12" s="532"/>
      <c r="AE12" s="530"/>
      <c r="AF12" s="530"/>
      <c r="AG12" s="530"/>
      <c r="AH12" s="530"/>
      <c r="AI12" s="517"/>
      <c r="AJ12" s="517"/>
    </row>
    <row r="13" spans="1:36" ht="51" customHeight="1" x14ac:dyDescent="0.25">
      <c r="A13" s="527"/>
      <c r="B13" s="528"/>
      <c r="C13" s="530"/>
      <c r="D13" s="530"/>
      <c r="E13" s="20"/>
      <c r="F13" s="517"/>
      <c r="G13" s="530"/>
      <c r="H13" s="530"/>
      <c r="I13" s="517"/>
      <c r="J13" s="529" t="s">
        <v>523</v>
      </c>
      <c r="K13" s="529" t="s">
        <v>522</v>
      </c>
      <c r="L13" s="529" t="s">
        <v>521</v>
      </c>
      <c r="M13" s="530"/>
      <c r="N13" s="530"/>
      <c r="O13" s="517"/>
      <c r="P13" s="529" t="s">
        <v>523</v>
      </c>
      <c r="Q13" s="529" t="s">
        <v>522</v>
      </c>
      <c r="R13" s="529" t="s">
        <v>521</v>
      </c>
      <c r="S13" s="530"/>
      <c r="T13" s="517"/>
      <c r="U13" s="517"/>
      <c r="V13" s="530"/>
      <c r="W13" s="517"/>
      <c r="X13" s="517"/>
      <c r="Y13" s="530"/>
      <c r="Z13" s="530"/>
      <c r="AA13" s="517"/>
      <c r="AB13" s="529" t="s">
        <v>520</v>
      </c>
      <c r="AC13" s="529" t="s">
        <v>519</v>
      </c>
      <c r="AD13" s="529" t="s">
        <v>518</v>
      </c>
      <c r="AE13" s="530"/>
      <c r="AF13" s="530"/>
      <c r="AG13" s="530"/>
      <c r="AH13" s="530"/>
      <c r="AI13" s="517"/>
      <c r="AJ13" s="517"/>
    </row>
    <row r="14" spans="1:36" x14ac:dyDescent="0.25">
      <c r="A14" s="422" t="s">
        <v>551</v>
      </c>
      <c r="B14" s="422" t="s">
        <v>550</v>
      </c>
      <c r="C14" s="17" t="s">
        <v>4</v>
      </c>
      <c r="D14" s="17" t="s">
        <v>5</v>
      </c>
      <c r="E14" s="17" t="s">
        <v>6</v>
      </c>
      <c r="F14" s="17" t="s">
        <v>7</v>
      </c>
      <c r="G14" s="17" t="s">
        <v>8</v>
      </c>
      <c r="H14" s="17" t="s">
        <v>9</v>
      </c>
      <c r="I14" s="17" t="s">
        <v>10</v>
      </c>
      <c r="J14" s="17" t="s">
        <v>224</v>
      </c>
      <c r="K14" s="17" t="s">
        <v>223</v>
      </c>
      <c r="L14" s="17" t="s">
        <v>222</v>
      </c>
      <c r="M14" s="17" t="s">
        <v>221</v>
      </c>
      <c r="N14" s="17" t="s">
        <v>220</v>
      </c>
      <c r="O14" s="17" t="s">
        <v>219</v>
      </c>
      <c r="P14" s="17" t="s">
        <v>218</v>
      </c>
      <c r="Q14" s="17" t="s">
        <v>217</v>
      </c>
      <c r="R14" s="17" t="s">
        <v>216</v>
      </c>
      <c r="S14" s="17" t="s">
        <v>215</v>
      </c>
      <c r="T14" s="17" t="s">
        <v>214</v>
      </c>
      <c r="U14" s="17" t="s">
        <v>270</v>
      </c>
      <c r="V14" s="17" t="s">
        <v>212</v>
      </c>
      <c r="W14" s="17" t="s">
        <v>211</v>
      </c>
      <c r="X14" s="17" t="s">
        <v>210</v>
      </c>
      <c r="Y14" s="17" t="s">
        <v>517</v>
      </c>
      <c r="Z14" s="17" t="s">
        <v>516</v>
      </c>
      <c r="AA14" s="17" t="s">
        <v>515</v>
      </c>
      <c r="AB14" s="17" t="s">
        <v>514</v>
      </c>
      <c r="AC14" s="17" t="s">
        <v>513</v>
      </c>
      <c r="AD14" s="17" t="s">
        <v>512</v>
      </c>
      <c r="AE14" s="17" t="s">
        <v>511</v>
      </c>
      <c r="AF14" s="17" t="s">
        <v>510</v>
      </c>
      <c r="AG14" s="17" t="s">
        <v>509</v>
      </c>
      <c r="AH14" s="17" t="s">
        <v>508</v>
      </c>
      <c r="AI14" s="17" t="s">
        <v>507</v>
      </c>
      <c r="AJ14" s="17" t="s">
        <v>549</v>
      </c>
    </row>
    <row r="15" spans="1:36" s="302" customFormat="1" ht="12.75" x14ac:dyDescent="0.2">
      <c r="A15" s="300"/>
      <c r="B15" s="300"/>
      <c r="C15" s="222"/>
      <c r="D15" s="222"/>
      <c r="E15" s="303">
        <f>SUM(G15:S15)</f>
        <v>0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303">
        <f>T15+U15+E15</f>
        <v>0</v>
      </c>
      <c r="W15" s="157"/>
      <c r="X15" s="301"/>
      <c r="Y15" s="157"/>
      <c r="Z15" s="157"/>
      <c r="AA15" s="157"/>
      <c r="AB15" s="157"/>
      <c r="AC15" s="157"/>
      <c r="AD15" s="157"/>
      <c r="AE15" s="157"/>
      <c r="AF15" s="290"/>
      <c r="AG15" s="157"/>
      <c r="AH15" s="303">
        <f>V15+Y15+Z15+AA15+AB15+AC15+AD15+AE15+AF15+AG15</f>
        <v>0</v>
      </c>
      <c r="AI15" s="157"/>
      <c r="AJ15" s="301"/>
    </row>
    <row r="16" spans="1:36" x14ac:dyDescent="0.25">
      <c r="AH16" s="155"/>
    </row>
    <row r="17" spans="2:7" s="48" customFormat="1" ht="12.75" x14ac:dyDescent="0.2">
      <c r="B17" s="577" t="s">
        <v>1246</v>
      </c>
      <c r="C17" s="577"/>
      <c r="D17" s="577"/>
      <c r="E17" s="93"/>
      <c r="F17" s="93"/>
      <c r="G17" s="93"/>
    </row>
    <row r="18" spans="2:7" s="48" customFormat="1" ht="12.75" x14ac:dyDescent="0.2">
      <c r="B18" s="578" t="s">
        <v>1247</v>
      </c>
      <c r="C18" s="579"/>
      <c r="D18" s="579"/>
      <c r="E18" s="95"/>
      <c r="F18" s="95"/>
      <c r="G18" s="95"/>
    </row>
    <row r="19" spans="2:7" s="48" customFormat="1" ht="12.75" x14ac:dyDescent="0.2">
      <c r="B19" s="95"/>
      <c r="C19" s="95"/>
    </row>
    <row r="20" spans="2:7" s="48" customFormat="1" ht="12.75" x14ac:dyDescent="0.2">
      <c r="B20" s="577" t="s">
        <v>1246</v>
      </c>
      <c r="C20" s="577"/>
      <c r="D20" s="577"/>
      <c r="E20" s="93"/>
      <c r="F20" s="93"/>
      <c r="G20" s="93"/>
    </row>
    <row r="21" spans="2:7" s="48" customFormat="1" ht="12.75" x14ac:dyDescent="0.2">
      <c r="B21" s="601" t="s">
        <v>1247</v>
      </c>
      <c r="C21" s="602"/>
      <c r="D21" s="602"/>
      <c r="E21" s="95"/>
      <c r="F21" s="95"/>
      <c r="G21" s="95"/>
    </row>
  </sheetData>
  <sheetProtection formatCells="0" formatColumns="0" formatRows="0" insertColumns="0" insertRows="0" insertHyperlinks="0" deleteColumns="0" deleteRows="0" sort="0" autoFilter="0" pivotTables="0"/>
  <mergeCells count="58">
    <mergeCell ref="AG10:AG13"/>
    <mergeCell ref="AH10:AJ10"/>
    <mergeCell ref="AH11:AH13"/>
    <mergeCell ref="AI11:AI13"/>
    <mergeCell ref="W11:W13"/>
    <mergeCell ref="X11:X13"/>
    <mergeCell ref="AJ11:AJ13"/>
    <mergeCell ref="Y10:AF10"/>
    <mergeCell ref="Y11:AD11"/>
    <mergeCell ref="Y12:Y13"/>
    <mergeCell ref="Z12:Z13"/>
    <mergeCell ref="AA12:AA13"/>
    <mergeCell ref="AF11:AF13"/>
    <mergeCell ref="B17:D17"/>
    <mergeCell ref="B18:D18"/>
    <mergeCell ref="B20:D20"/>
    <mergeCell ref="B21:D21"/>
    <mergeCell ref="F6:G6"/>
    <mergeCell ref="A10:B13"/>
    <mergeCell ref="C10:D10"/>
    <mergeCell ref="C11:C13"/>
    <mergeCell ref="D11:D13"/>
    <mergeCell ref="F8:G8"/>
    <mergeCell ref="E4:G4"/>
    <mergeCell ref="F5:G5"/>
    <mergeCell ref="B5:D5"/>
    <mergeCell ref="F7:G7"/>
    <mergeCell ref="B6:D6"/>
    <mergeCell ref="B7:D7"/>
    <mergeCell ref="S11:S13"/>
    <mergeCell ref="AE11:AE13"/>
    <mergeCell ref="T10:T13"/>
    <mergeCell ref="U10:U13"/>
    <mergeCell ref="V10:X10"/>
    <mergeCell ref="V11:V13"/>
    <mergeCell ref="AB12:AD12"/>
    <mergeCell ref="AB13"/>
    <mergeCell ref="AC13"/>
    <mergeCell ref="AD13"/>
    <mergeCell ref="E10:S10"/>
    <mergeCell ref="E11:F11"/>
    <mergeCell ref="F12:F13"/>
    <mergeCell ref="G11:L11"/>
    <mergeCell ref="G12:G13"/>
    <mergeCell ref="H12:H13"/>
    <mergeCell ref="M11:R11"/>
    <mergeCell ref="I12:I13"/>
    <mergeCell ref="J12:L12"/>
    <mergeCell ref="J13"/>
    <mergeCell ref="K13"/>
    <mergeCell ref="L13"/>
    <mergeCell ref="P13"/>
    <mergeCell ref="Q13"/>
    <mergeCell ref="R13"/>
    <mergeCell ref="M12:M13"/>
    <mergeCell ref="N12:N13"/>
    <mergeCell ref="O12:O13"/>
    <mergeCell ref="P12:R12"/>
  </mergeCells>
  <dataValidations count="1">
    <dataValidation type="decimal" operator="greaterThanOrEqual" allowBlank="1" showInputMessage="1" showErrorMessage="1" sqref="E15 V15 AH15" xr:uid="{00000000-0002-0000-7200-000000000000}">
      <formula1>0</formula1>
    </dataValidation>
  </dataValidations>
  <hyperlinks>
    <hyperlink ref="D2" location="'Pregled obrazaca'!A1" display="Povratak na Pregled obrazaca" xr:uid="{00000000-0004-0000-7200-000000000000}"/>
  </hyperlinks>
  <pageMargins left="0.25" right="0.25" top="0.75" bottom="0.75" header="0.3" footer="0.3"/>
  <pageSetup paperSize="9" scale="60" orientation="landscape" r:id="rId1"/>
  <drawing r:id="rId2"/>
  <legacy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23" customWidth="1"/>
    <col min="2" max="2" width="90.5703125" style="23" customWidth="1"/>
    <col min="3" max="3" width="82" style="75" customWidth="1"/>
    <col min="4" max="4" width="12.7109375" style="23" customWidth="1"/>
    <col min="5" max="5" width="10.85546875" style="23" customWidth="1"/>
    <col min="6" max="6" width="11" style="23" customWidth="1"/>
    <col min="7" max="16384" width="9.140625" style="23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1280</v>
      </c>
      <c r="B4" s="614"/>
      <c r="C4" s="590"/>
      <c r="D4" s="522" t="s">
        <v>1177</v>
      </c>
      <c r="E4" s="522"/>
      <c r="F4" s="52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  <c r="I7" s="71"/>
      <c r="J7" s="71"/>
    </row>
    <row r="8" spans="1:10" s="79" customFormat="1" x14ac:dyDescent="0.25">
      <c r="D8" s="53" t="s">
        <v>1444</v>
      </c>
      <c r="E8" s="596"/>
      <c r="F8" s="597"/>
    </row>
    <row r="9" spans="1:10" s="79" customFormat="1" x14ac:dyDescent="0.25">
      <c r="A9" s="79" t="s">
        <v>254</v>
      </c>
    </row>
    <row r="10" spans="1:10" ht="57" customHeight="1" x14ac:dyDescent="0.25">
      <c r="A10" s="525" t="s">
        <v>613</v>
      </c>
      <c r="B10" s="549"/>
      <c r="C10" s="526"/>
      <c r="D10" s="529" t="s">
        <v>612</v>
      </c>
      <c r="E10" s="529" t="s">
        <v>611</v>
      </c>
      <c r="F10" s="529" t="s">
        <v>610</v>
      </c>
    </row>
    <row r="11" spans="1:10" ht="15.75" customHeight="1" x14ac:dyDescent="0.25">
      <c r="A11" s="551"/>
      <c r="B11" s="552"/>
      <c r="C11" s="553"/>
      <c r="D11" s="34" t="s">
        <v>1</v>
      </c>
      <c r="E11" s="34" t="s">
        <v>4</v>
      </c>
      <c r="F11" s="34" t="s">
        <v>5</v>
      </c>
    </row>
    <row r="12" spans="1:10" s="124" customFormat="1" ht="15" customHeight="1" x14ac:dyDescent="0.25">
      <c r="A12" s="17" t="s">
        <v>1</v>
      </c>
      <c r="B12" s="603" t="s">
        <v>609</v>
      </c>
      <c r="C12" s="604"/>
      <c r="D12" s="348">
        <f>SUM(D13,D33)</f>
        <v>0</v>
      </c>
      <c r="E12" s="347"/>
      <c r="F12" s="348">
        <f>SUM(F13,F33)</f>
        <v>0</v>
      </c>
    </row>
    <row r="13" spans="1:10" s="124" customFormat="1" ht="15" customHeight="1" x14ac:dyDescent="0.25">
      <c r="A13" s="17" t="s">
        <v>3</v>
      </c>
      <c r="B13" s="603" t="s">
        <v>608</v>
      </c>
      <c r="C13" s="604"/>
      <c r="D13" s="348">
        <f>SUM(D14,D29)</f>
        <v>0</v>
      </c>
      <c r="E13" s="347"/>
      <c r="F13" s="348">
        <f>SUM(F14,F29)</f>
        <v>0</v>
      </c>
    </row>
    <row r="14" spans="1:10" s="124" customFormat="1" ht="15" customHeight="1" x14ac:dyDescent="0.25">
      <c r="A14" s="17" t="s">
        <v>4</v>
      </c>
      <c r="B14" s="603" t="s">
        <v>607</v>
      </c>
      <c r="C14" s="604"/>
      <c r="D14" s="348">
        <f>SUM(D15:D25)</f>
        <v>0</v>
      </c>
      <c r="E14" s="347"/>
      <c r="F14" s="348">
        <f>SUM(F15:F25)</f>
        <v>0</v>
      </c>
    </row>
    <row r="15" spans="1:10" s="124" customFormat="1" ht="15" customHeight="1" x14ac:dyDescent="0.25">
      <c r="A15" s="17" t="s">
        <v>5</v>
      </c>
      <c r="B15" s="605" t="s">
        <v>606</v>
      </c>
      <c r="C15" s="606"/>
      <c r="D15" s="346"/>
      <c r="E15" s="391">
        <v>1</v>
      </c>
      <c r="F15" s="346">
        <f>+D15*E15</f>
        <v>0</v>
      </c>
    </row>
    <row r="16" spans="1:10" s="124" customFormat="1" ht="15" customHeight="1" x14ac:dyDescent="0.25">
      <c r="A16" s="17" t="s">
        <v>6</v>
      </c>
      <c r="B16" s="605" t="s">
        <v>605</v>
      </c>
      <c r="C16" s="606"/>
      <c r="D16" s="346"/>
      <c r="E16" s="391">
        <v>1</v>
      </c>
      <c r="F16" s="346">
        <f t="shared" ref="F16:F25" si="0">+D16*E16</f>
        <v>0</v>
      </c>
    </row>
    <row r="17" spans="1:6" s="124" customFormat="1" ht="15" customHeight="1" x14ac:dyDescent="0.25">
      <c r="A17" s="17" t="s">
        <v>7</v>
      </c>
      <c r="B17" s="605" t="s">
        <v>604</v>
      </c>
      <c r="C17" s="606"/>
      <c r="D17" s="346"/>
      <c r="E17" s="391">
        <v>1</v>
      </c>
      <c r="F17" s="346">
        <f t="shared" si="0"/>
        <v>0</v>
      </c>
    </row>
    <row r="18" spans="1:6" s="124" customFormat="1" ht="15" customHeight="1" x14ac:dyDescent="0.25">
      <c r="A18" s="17" t="s">
        <v>8</v>
      </c>
      <c r="B18" s="605" t="s">
        <v>603</v>
      </c>
      <c r="C18" s="606"/>
      <c r="D18" s="346"/>
      <c r="E18" s="391">
        <v>1</v>
      </c>
      <c r="F18" s="346">
        <f t="shared" si="0"/>
        <v>0</v>
      </c>
    </row>
    <row r="19" spans="1:6" s="124" customFormat="1" ht="15" customHeight="1" x14ac:dyDescent="0.25">
      <c r="A19" s="17" t="s">
        <v>9</v>
      </c>
      <c r="B19" s="605" t="s">
        <v>602</v>
      </c>
      <c r="C19" s="606"/>
      <c r="D19" s="346"/>
      <c r="E19" s="391">
        <v>1</v>
      </c>
      <c r="F19" s="346">
        <f t="shared" si="0"/>
        <v>0</v>
      </c>
    </row>
    <row r="20" spans="1:6" s="124" customFormat="1" ht="15" customHeight="1" x14ac:dyDescent="0.25">
      <c r="A20" s="17" t="s">
        <v>10</v>
      </c>
      <c r="B20" s="605" t="s">
        <v>601</v>
      </c>
      <c r="C20" s="606"/>
      <c r="D20" s="346"/>
      <c r="E20" s="391">
        <v>1</v>
      </c>
      <c r="F20" s="346">
        <f t="shared" si="0"/>
        <v>0</v>
      </c>
    </row>
    <row r="21" spans="1:6" s="124" customFormat="1" ht="15" customHeight="1" x14ac:dyDescent="0.25">
      <c r="A21" s="17">
        <v>100</v>
      </c>
      <c r="B21" s="605" t="s">
        <v>600</v>
      </c>
      <c r="C21" s="606"/>
      <c r="D21" s="346"/>
      <c r="E21" s="391">
        <v>1</v>
      </c>
      <c r="F21" s="346">
        <f t="shared" si="0"/>
        <v>0</v>
      </c>
    </row>
    <row r="22" spans="1:6" s="124" customFormat="1" ht="15" customHeight="1" x14ac:dyDescent="0.25">
      <c r="A22" s="17">
        <v>110</v>
      </c>
      <c r="B22" s="545" t="s">
        <v>1398</v>
      </c>
      <c r="C22" s="606"/>
      <c r="D22" s="346"/>
      <c r="E22" s="391">
        <v>1</v>
      </c>
      <c r="F22" s="346">
        <f>+D22*E22</f>
        <v>0</v>
      </c>
    </row>
    <row r="23" spans="1:6" s="124" customFormat="1" ht="15" customHeight="1" x14ac:dyDescent="0.25">
      <c r="A23" s="17">
        <v>120</v>
      </c>
      <c r="B23" s="605" t="s">
        <v>599</v>
      </c>
      <c r="C23" s="606"/>
      <c r="D23" s="346"/>
      <c r="E23" s="391">
        <v>1</v>
      </c>
      <c r="F23" s="346">
        <f t="shared" si="0"/>
        <v>0</v>
      </c>
    </row>
    <row r="24" spans="1:6" s="124" customFormat="1" ht="15" customHeight="1" x14ac:dyDescent="0.25">
      <c r="A24" s="17">
        <v>130</v>
      </c>
      <c r="B24" s="545" t="s">
        <v>1399</v>
      </c>
      <c r="C24" s="606"/>
      <c r="D24" s="346"/>
      <c r="E24" s="391">
        <v>1</v>
      </c>
      <c r="F24" s="346">
        <f t="shared" si="0"/>
        <v>0</v>
      </c>
    </row>
    <row r="25" spans="1:6" s="124" customFormat="1" ht="15" customHeight="1" x14ac:dyDescent="0.25">
      <c r="A25" s="17">
        <v>140</v>
      </c>
      <c r="B25" s="605" t="s">
        <v>598</v>
      </c>
      <c r="C25" s="606"/>
      <c r="D25" s="346"/>
      <c r="E25" s="391">
        <v>0.95</v>
      </c>
      <c r="F25" s="346">
        <f t="shared" si="0"/>
        <v>0</v>
      </c>
    </row>
    <row r="26" spans="1:6" s="124" customFormat="1" ht="15" customHeight="1" x14ac:dyDescent="0.25">
      <c r="A26" s="17">
        <v>150</v>
      </c>
      <c r="B26" s="605" t="s">
        <v>597</v>
      </c>
      <c r="C26" s="606"/>
      <c r="D26" s="347"/>
      <c r="E26" s="347"/>
      <c r="F26" s="347"/>
    </row>
    <row r="27" spans="1:6" s="124" customFormat="1" ht="15" customHeight="1" x14ac:dyDescent="0.25">
      <c r="A27" s="17">
        <v>160</v>
      </c>
      <c r="B27" s="605" t="s">
        <v>596</v>
      </c>
      <c r="C27" s="606"/>
      <c r="D27" s="347"/>
      <c r="E27" s="347"/>
      <c r="F27" s="347"/>
    </row>
    <row r="28" spans="1:6" s="124" customFormat="1" ht="15" customHeight="1" x14ac:dyDescent="0.25">
      <c r="A28" s="17">
        <v>170</v>
      </c>
      <c r="B28" s="605" t="s">
        <v>595</v>
      </c>
      <c r="C28" s="606"/>
      <c r="D28" s="347"/>
      <c r="E28" s="347"/>
      <c r="F28" s="347"/>
    </row>
    <row r="29" spans="1:6" s="124" customFormat="1" ht="15" customHeight="1" x14ac:dyDescent="0.25">
      <c r="A29" s="17">
        <v>180</v>
      </c>
      <c r="B29" s="603" t="s">
        <v>594</v>
      </c>
      <c r="C29" s="604"/>
      <c r="D29" s="349">
        <f>SUM(D30:D31)</f>
        <v>0</v>
      </c>
      <c r="E29" s="347"/>
      <c r="F29" s="349">
        <f>SUM(F30:F31)</f>
        <v>0</v>
      </c>
    </row>
    <row r="30" spans="1:6" s="124" customFormat="1" ht="15" customHeight="1" x14ac:dyDescent="0.25">
      <c r="A30" s="17">
        <v>190</v>
      </c>
      <c r="B30" s="605" t="s">
        <v>593</v>
      </c>
      <c r="C30" s="606"/>
      <c r="D30" s="345"/>
      <c r="E30" s="345">
        <v>0.93</v>
      </c>
      <c r="F30" s="346">
        <f>+D30*E30</f>
        <v>0</v>
      </c>
    </row>
    <row r="31" spans="1:6" s="124" customFormat="1" ht="15" customHeight="1" x14ac:dyDescent="0.25">
      <c r="A31" s="17">
        <v>200</v>
      </c>
      <c r="B31" s="605" t="s">
        <v>592</v>
      </c>
      <c r="C31" s="606"/>
      <c r="D31" s="345"/>
      <c r="E31" s="345">
        <v>0.88</v>
      </c>
      <c r="F31" s="346">
        <f t="shared" ref="F31" si="1">+D31*E31</f>
        <v>0</v>
      </c>
    </row>
    <row r="32" spans="1:6" s="124" customFormat="1" ht="15" customHeight="1" x14ac:dyDescent="0.25">
      <c r="A32" s="17">
        <v>210</v>
      </c>
      <c r="B32" s="545" t="s">
        <v>1401</v>
      </c>
      <c r="C32" s="606"/>
      <c r="D32" s="347"/>
      <c r="E32" s="347"/>
      <c r="F32" s="347"/>
    </row>
    <row r="33" spans="1:6" s="124" customFormat="1" ht="15" customHeight="1" x14ac:dyDescent="0.25">
      <c r="A33" s="17">
        <v>220</v>
      </c>
      <c r="B33" s="607" t="s">
        <v>1400</v>
      </c>
      <c r="C33" s="604"/>
      <c r="D33" s="349">
        <f>SUM(D34,D42)</f>
        <v>0</v>
      </c>
      <c r="E33" s="347"/>
      <c r="F33" s="351">
        <f>SUM(F34,F42)</f>
        <v>0</v>
      </c>
    </row>
    <row r="34" spans="1:6" s="124" customFormat="1" ht="15" customHeight="1" x14ac:dyDescent="0.25">
      <c r="A34" s="17">
        <v>230</v>
      </c>
      <c r="B34" s="603" t="s">
        <v>591</v>
      </c>
      <c r="C34" s="604"/>
      <c r="D34" s="349">
        <f>SUM(D35:D40)</f>
        <v>0</v>
      </c>
      <c r="E34" s="347"/>
      <c r="F34" s="349">
        <f>SUM(F35:F40)</f>
        <v>0</v>
      </c>
    </row>
    <row r="35" spans="1:6" s="124" customFormat="1" ht="15" customHeight="1" x14ac:dyDescent="0.25">
      <c r="A35" s="17">
        <v>240</v>
      </c>
      <c r="B35" s="605" t="s">
        <v>590</v>
      </c>
      <c r="C35" s="606"/>
      <c r="D35" s="345"/>
      <c r="E35" s="392">
        <v>0.85</v>
      </c>
      <c r="F35" s="346">
        <f t="shared" ref="F35:F40" si="2">+D35*E35</f>
        <v>0</v>
      </c>
    </row>
    <row r="36" spans="1:6" s="124" customFormat="1" ht="15" customHeight="1" x14ac:dyDescent="0.25">
      <c r="A36" s="17">
        <v>250</v>
      </c>
      <c r="B36" s="605" t="s">
        <v>589</v>
      </c>
      <c r="C36" s="606"/>
      <c r="D36" s="345"/>
      <c r="E36" s="392">
        <v>0.85</v>
      </c>
      <c r="F36" s="346">
        <f t="shared" si="2"/>
        <v>0</v>
      </c>
    </row>
    <row r="37" spans="1:6" s="124" customFormat="1" ht="15" customHeight="1" x14ac:dyDescent="0.25">
      <c r="A37" s="17">
        <v>260</v>
      </c>
      <c r="B37" s="605" t="s">
        <v>588</v>
      </c>
      <c r="C37" s="606"/>
      <c r="D37" s="345"/>
      <c r="E37" s="392">
        <v>0.85</v>
      </c>
      <c r="F37" s="346">
        <f t="shared" si="2"/>
        <v>0</v>
      </c>
    </row>
    <row r="38" spans="1:6" s="124" customFormat="1" ht="15" customHeight="1" x14ac:dyDescent="0.25">
      <c r="A38" s="17">
        <v>270</v>
      </c>
      <c r="B38" s="605" t="s">
        <v>587</v>
      </c>
      <c r="C38" s="606"/>
      <c r="D38" s="345"/>
      <c r="E38" s="392">
        <v>0.85</v>
      </c>
      <c r="F38" s="346">
        <f t="shared" si="2"/>
        <v>0</v>
      </c>
    </row>
    <row r="39" spans="1:6" s="124" customFormat="1" ht="15" customHeight="1" x14ac:dyDescent="0.25">
      <c r="A39" s="17">
        <v>280</v>
      </c>
      <c r="B39" s="605" t="s">
        <v>586</v>
      </c>
      <c r="C39" s="606"/>
      <c r="D39" s="345"/>
      <c r="E39" s="392">
        <v>0.85</v>
      </c>
      <c r="F39" s="346">
        <f t="shared" si="2"/>
        <v>0</v>
      </c>
    </row>
    <row r="40" spans="1:6" s="124" customFormat="1" ht="15" customHeight="1" x14ac:dyDescent="0.25">
      <c r="A40" s="17">
        <v>290</v>
      </c>
      <c r="B40" s="605" t="s">
        <v>585</v>
      </c>
      <c r="C40" s="606"/>
      <c r="D40" s="345"/>
      <c r="E40" s="392">
        <v>0.8</v>
      </c>
      <c r="F40" s="346">
        <f t="shared" si="2"/>
        <v>0</v>
      </c>
    </row>
    <row r="41" spans="1:6" s="124" customFormat="1" ht="15" customHeight="1" x14ac:dyDescent="0.25">
      <c r="A41" s="17">
        <v>300</v>
      </c>
      <c r="B41" s="605" t="s">
        <v>584</v>
      </c>
      <c r="C41" s="606"/>
      <c r="D41" s="347"/>
      <c r="E41" s="347"/>
      <c r="F41" s="347"/>
    </row>
    <row r="42" spans="1:6" s="124" customFormat="1" ht="15" customHeight="1" x14ac:dyDescent="0.25">
      <c r="A42" s="17">
        <v>310</v>
      </c>
      <c r="B42" s="603" t="s">
        <v>583</v>
      </c>
      <c r="C42" s="604"/>
      <c r="D42" s="350">
        <f>+D45+D47+D48+D49+D50+D55</f>
        <v>0</v>
      </c>
      <c r="E42" s="347"/>
      <c r="F42" s="350">
        <f>+F45+F47+F48+F49+F50+F55</f>
        <v>0</v>
      </c>
    </row>
    <row r="43" spans="1:6" s="124" customFormat="1" ht="15" customHeight="1" x14ac:dyDescent="0.25">
      <c r="A43" s="17">
        <v>320</v>
      </c>
      <c r="B43" s="605" t="s">
        <v>582</v>
      </c>
      <c r="C43" s="606"/>
      <c r="D43" s="347"/>
      <c r="E43" s="347"/>
      <c r="F43" s="347"/>
    </row>
    <row r="44" spans="1:6" s="124" customFormat="1" ht="15" customHeight="1" x14ac:dyDescent="0.25">
      <c r="A44" s="17">
        <v>330</v>
      </c>
      <c r="B44" s="605" t="s">
        <v>581</v>
      </c>
      <c r="C44" s="606"/>
      <c r="D44" s="347"/>
      <c r="E44" s="347"/>
      <c r="F44" s="347"/>
    </row>
    <row r="45" spans="1:6" s="124" customFormat="1" ht="15" customHeight="1" x14ac:dyDescent="0.25">
      <c r="A45" s="17">
        <v>340</v>
      </c>
      <c r="B45" s="605" t="s">
        <v>580</v>
      </c>
      <c r="C45" s="606"/>
      <c r="D45" s="345"/>
      <c r="E45" s="392">
        <v>0.7</v>
      </c>
      <c r="F45" s="346">
        <f t="shared" ref="F45:F50" si="3">+D45*E45</f>
        <v>0</v>
      </c>
    </row>
    <row r="46" spans="1:6" s="124" customFormat="1" ht="15" customHeight="1" x14ac:dyDescent="0.25">
      <c r="A46" s="17">
        <v>350</v>
      </c>
      <c r="B46" s="605" t="s">
        <v>579</v>
      </c>
      <c r="C46" s="606"/>
      <c r="D46" s="347"/>
      <c r="E46" s="347"/>
      <c r="F46" s="347"/>
    </row>
    <row r="47" spans="1:6" s="124" customFormat="1" ht="15" customHeight="1" x14ac:dyDescent="0.25">
      <c r="A47" s="17">
        <v>360</v>
      </c>
      <c r="B47" s="605" t="s">
        <v>578</v>
      </c>
      <c r="C47" s="606"/>
      <c r="D47" s="346"/>
      <c r="E47" s="392">
        <v>0.5</v>
      </c>
      <c r="F47" s="346">
        <f t="shared" si="3"/>
        <v>0</v>
      </c>
    </row>
    <row r="48" spans="1:6" s="124" customFormat="1" ht="15" customHeight="1" x14ac:dyDescent="0.25">
      <c r="A48" s="17">
        <v>370</v>
      </c>
      <c r="B48" s="605" t="s">
        <v>577</v>
      </c>
      <c r="C48" s="606"/>
      <c r="D48" s="345"/>
      <c r="E48" s="392">
        <v>0.5</v>
      </c>
      <c r="F48" s="346">
        <f t="shared" si="3"/>
        <v>0</v>
      </c>
    </row>
    <row r="49" spans="1:6" s="124" customFormat="1" ht="15" customHeight="1" x14ac:dyDescent="0.25">
      <c r="A49" s="17">
        <v>380</v>
      </c>
      <c r="B49" s="605" t="s">
        <v>576</v>
      </c>
      <c r="C49" s="606"/>
      <c r="D49" s="345"/>
      <c r="E49" s="392">
        <v>0.5</v>
      </c>
      <c r="F49" s="346">
        <f t="shared" si="3"/>
        <v>0</v>
      </c>
    </row>
    <row r="50" spans="1:6" s="124" customFormat="1" ht="15" customHeight="1" x14ac:dyDescent="0.25">
      <c r="A50" s="17">
        <v>390</v>
      </c>
      <c r="B50" s="605" t="s">
        <v>575</v>
      </c>
      <c r="C50" s="606"/>
      <c r="D50" s="345"/>
      <c r="E50" s="392">
        <v>0.5</v>
      </c>
      <c r="F50" s="346">
        <f t="shared" si="3"/>
        <v>0</v>
      </c>
    </row>
    <row r="51" spans="1:6" s="124" customFormat="1" ht="15" customHeight="1" x14ac:dyDescent="0.25">
      <c r="A51" s="17">
        <v>400</v>
      </c>
      <c r="B51" s="605" t="s">
        <v>574</v>
      </c>
      <c r="C51" s="606"/>
      <c r="D51" s="347"/>
      <c r="E51" s="347"/>
      <c r="F51" s="347"/>
    </row>
    <row r="52" spans="1:6" s="124" customFormat="1" ht="15" customHeight="1" x14ac:dyDescent="0.25">
      <c r="A52" s="17">
        <v>410</v>
      </c>
      <c r="B52" s="605" t="s">
        <v>573</v>
      </c>
      <c r="C52" s="606"/>
      <c r="D52" s="347"/>
      <c r="E52" s="347"/>
      <c r="F52" s="347"/>
    </row>
    <row r="53" spans="1:6" s="124" customFormat="1" ht="15" customHeight="1" x14ac:dyDescent="0.25">
      <c r="A53" s="17">
        <v>420</v>
      </c>
      <c r="B53" s="605" t="s">
        <v>572</v>
      </c>
      <c r="C53" s="606"/>
      <c r="D53" s="347"/>
      <c r="E53" s="347"/>
      <c r="F53" s="347"/>
    </row>
    <row r="54" spans="1:6" s="124" customFormat="1" ht="15" customHeight="1" x14ac:dyDescent="0.25">
      <c r="A54" s="17">
        <v>430</v>
      </c>
      <c r="B54" s="605" t="s">
        <v>571</v>
      </c>
      <c r="C54" s="606"/>
      <c r="D54" s="347"/>
      <c r="E54" s="347"/>
      <c r="F54" s="347"/>
    </row>
    <row r="55" spans="1:6" s="124" customFormat="1" ht="30" customHeight="1" x14ac:dyDescent="0.25">
      <c r="A55" s="17">
        <v>440</v>
      </c>
      <c r="B55" s="608" t="s">
        <v>570</v>
      </c>
      <c r="C55" s="609"/>
      <c r="D55" s="345"/>
      <c r="E55" s="345">
        <v>0.45</v>
      </c>
      <c r="F55" s="346">
        <f t="shared" ref="F55" si="4">+D55*E55</f>
        <v>0</v>
      </c>
    </row>
    <row r="56" spans="1:6" s="124" customFormat="1" ht="15" customHeight="1" x14ac:dyDescent="0.25">
      <c r="A56" s="17">
        <v>450</v>
      </c>
      <c r="B56" s="605" t="s">
        <v>569</v>
      </c>
      <c r="C56" s="606"/>
      <c r="D56" s="347"/>
      <c r="E56" s="347"/>
      <c r="F56" s="347"/>
    </row>
    <row r="57" spans="1:6" s="124" customFormat="1" ht="15" customHeight="1" x14ac:dyDescent="0.25">
      <c r="A57" s="17">
        <v>460</v>
      </c>
      <c r="B57" s="605" t="s">
        <v>568</v>
      </c>
      <c r="C57" s="606"/>
      <c r="D57" s="347"/>
      <c r="E57" s="347"/>
      <c r="F57" s="347"/>
    </row>
    <row r="58" spans="1:6" s="124" customFormat="1" ht="15" customHeight="1" x14ac:dyDescent="0.25">
      <c r="A58" s="17">
        <v>470</v>
      </c>
      <c r="B58" s="605" t="s">
        <v>567</v>
      </c>
      <c r="C58" s="606"/>
      <c r="D58" s="347"/>
      <c r="E58" s="347"/>
      <c r="F58" s="347"/>
    </row>
    <row r="59" spans="1:6" s="124" customFormat="1" ht="15" customHeight="1" x14ac:dyDescent="0.25">
      <c r="A59" s="610" t="s">
        <v>566</v>
      </c>
      <c r="B59" s="611"/>
      <c r="C59" s="611"/>
      <c r="D59" s="612"/>
      <c r="E59" s="612"/>
      <c r="F59" s="612"/>
    </row>
    <row r="60" spans="1:6" s="124" customFormat="1" ht="15" customHeight="1" x14ac:dyDescent="0.25">
      <c r="A60" s="17">
        <v>480</v>
      </c>
      <c r="B60" s="537" t="s">
        <v>565</v>
      </c>
      <c r="C60" s="538"/>
      <c r="D60" s="127"/>
      <c r="E60" s="127"/>
      <c r="F60" s="127"/>
    </row>
    <row r="61" spans="1:6" s="124" customFormat="1" ht="15" customHeight="1" x14ac:dyDescent="0.25">
      <c r="A61" s="17">
        <v>490</v>
      </c>
      <c r="B61" s="487" t="s">
        <v>564</v>
      </c>
      <c r="C61" s="538"/>
      <c r="D61" s="127"/>
      <c r="E61" s="127"/>
      <c r="F61" s="127"/>
    </row>
    <row r="62" spans="1:6" s="124" customFormat="1" ht="15" customHeight="1" x14ac:dyDescent="0.25">
      <c r="A62" s="17">
        <v>500</v>
      </c>
      <c r="B62" s="537" t="s">
        <v>563</v>
      </c>
      <c r="C62" s="538"/>
      <c r="D62" s="127"/>
      <c r="E62" s="127"/>
      <c r="F62" s="127"/>
    </row>
    <row r="63" spans="1:6" s="124" customFormat="1" ht="15" customHeight="1" x14ac:dyDescent="0.25">
      <c r="A63" s="17">
        <v>510</v>
      </c>
      <c r="B63" s="537" t="s">
        <v>562</v>
      </c>
      <c r="C63" s="538"/>
      <c r="D63" s="127"/>
      <c r="E63" s="127"/>
      <c r="F63" s="127"/>
    </row>
    <row r="64" spans="1:6" s="124" customFormat="1" ht="15" customHeight="1" x14ac:dyDescent="0.25">
      <c r="A64" s="17">
        <v>520</v>
      </c>
      <c r="B64" s="537" t="s">
        <v>561</v>
      </c>
      <c r="C64" s="538"/>
      <c r="D64" s="104"/>
      <c r="E64" s="127"/>
      <c r="F64" s="127"/>
    </row>
    <row r="65" spans="1:8" s="124" customFormat="1" ht="15" customHeight="1" x14ac:dyDescent="0.25">
      <c r="A65" s="17">
        <v>530</v>
      </c>
      <c r="B65" s="537" t="s">
        <v>560</v>
      </c>
      <c r="C65" s="538"/>
      <c r="D65" s="126"/>
      <c r="E65" s="127"/>
      <c r="F65" s="127"/>
    </row>
    <row r="66" spans="1:8" s="124" customFormat="1" ht="15" customHeight="1" x14ac:dyDescent="0.25">
      <c r="A66" s="17">
        <v>540</v>
      </c>
      <c r="B66" s="537" t="s">
        <v>559</v>
      </c>
      <c r="C66" s="538"/>
      <c r="D66" s="126"/>
      <c r="E66" s="127"/>
      <c r="F66" s="127"/>
    </row>
    <row r="67" spans="1:8" s="124" customFormat="1" ht="15" customHeight="1" x14ac:dyDescent="0.25">
      <c r="A67" s="17">
        <v>550</v>
      </c>
      <c r="B67" s="537" t="s">
        <v>558</v>
      </c>
      <c r="C67" s="538"/>
      <c r="D67" s="127"/>
      <c r="E67" s="127"/>
      <c r="F67" s="127"/>
    </row>
    <row r="68" spans="1:8" s="124" customFormat="1" ht="15" customHeight="1" x14ac:dyDescent="0.25">
      <c r="A68" s="17">
        <v>560</v>
      </c>
      <c r="B68" s="537" t="s">
        <v>557</v>
      </c>
      <c r="C68" s="538"/>
      <c r="D68" s="127"/>
      <c r="E68" s="127"/>
      <c r="F68" s="127"/>
    </row>
    <row r="69" spans="1:8" s="124" customFormat="1" ht="15" customHeight="1" x14ac:dyDescent="0.25">
      <c r="A69" s="17">
        <v>570</v>
      </c>
      <c r="B69" s="537" t="s">
        <v>556</v>
      </c>
      <c r="C69" s="538"/>
      <c r="D69" s="127"/>
      <c r="E69" s="127"/>
      <c r="F69" s="127"/>
    </row>
    <row r="70" spans="1:8" s="124" customFormat="1" ht="15" customHeight="1" x14ac:dyDescent="0.25">
      <c r="A70" s="17">
        <v>580</v>
      </c>
      <c r="B70" s="537" t="s">
        <v>555</v>
      </c>
      <c r="C70" s="538"/>
      <c r="D70" s="126"/>
      <c r="E70" s="127"/>
      <c r="F70" s="127"/>
    </row>
    <row r="71" spans="1:8" s="124" customFormat="1" ht="15" customHeight="1" x14ac:dyDescent="0.25">
      <c r="A71" s="17">
        <v>590</v>
      </c>
      <c r="B71" s="537" t="s">
        <v>554</v>
      </c>
      <c r="C71" s="538"/>
      <c r="D71" s="125"/>
      <c r="E71" s="127"/>
      <c r="F71" s="127"/>
    </row>
    <row r="72" spans="1:8" s="124" customFormat="1" ht="15" customHeight="1" x14ac:dyDescent="0.25">
      <c r="A72" s="17">
        <v>600</v>
      </c>
      <c r="B72" s="545" t="s">
        <v>1402</v>
      </c>
      <c r="C72" s="613"/>
      <c r="D72" s="126"/>
      <c r="E72" s="127"/>
      <c r="F72" s="127"/>
    </row>
    <row r="73" spans="1:8" s="124" customFormat="1" ht="15" customHeight="1" x14ac:dyDescent="0.25">
      <c r="A73" s="17">
        <v>610</v>
      </c>
      <c r="B73" s="545" t="s">
        <v>1403</v>
      </c>
      <c r="C73" s="613"/>
      <c r="D73" s="126"/>
      <c r="E73" s="127"/>
      <c r="F73" s="127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5">
    <mergeCell ref="E8:F8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  <mergeCell ref="B67:C67"/>
    <mergeCell ref="B56:C56"/>
    <mergeCell ref="B57:C57"/>
    <mergeCell ref="B58:C58"/>
    <mergeCell ref="B60:C60"/>
    <mergeCell ref="B61:C61"/>
    <mergeCell ref="A59:F59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0:C40"/>
    <mergeCell ref="B41:C41"/>
    <mergeCell ref="B43:C43"/>
    <mergeCell ref="B44:C44"/>
    <mergeCell ref="B45:C45"/>
    <mergeCell ref="B35:C35"/>
    <mergeCell ref="B36:C36"/>
    <mergeCell ref="B37:C37"/>
    <mergeCell ref="B38:C38"/>
    <mergeCell ref="B39:C39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C30"/>
    <mergeCell ref="D4:F4"/>
    <mergeCell ref="E5:F5"/>
    <mergeCell ref="B34:C34"/>
    <mergeCell ref="B42:C42"/>
    <mergeCell ref="B31:C31"/>
    <mergeCell ref="B32:C32"/>
    <mergeCell ref="E6:F6"/>
    <mergeCell ref="E7:F7"/>
    <mergeCell ref="B12:C12"/>
    <mergeCell ref="B13:C13"/>
    <mergeCell ref="B14:C14"/>
    <mergeCell ref="B29:C29"/>
    <mergeCell ref="B33:C33"/>
    <mergeCell ref="D10"/>
    <mergeCell ref="E10"/>
    <mergeCell ref="F10"/>
  </mergeCells>
  <hyperlinks>
    <hyperlink ref="D2" location="'Pregled obrazaca'!A1" display="Povratak na Pregled obrazaca" xr:uid="{00000000-0004-0000-73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16" style="60" customWidth="1"/>
    <col min="3" max="3" width="56.425781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14"/>
      <c r="C4" s="590"/>
      <c r="D4" s="522" t="s">
        <v>1178</v>
      </c>
      <c r="E4" s="522"/>
      <c r="F4" s="52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  <c r="I7" s="71"/>
      <c r="J7" s="71"/>
    </row>
    <row r="8" spans="1:10" s="79" customFormat="1" x14ac:dyDescent="0.25">
      <c r="D8" s="53" t="s">
        <v>1444</v>
      </c>
      <c r="E8" s="596"/>
      <c r="F8" s="597"/>
    </row>
    <row r="9" spans="1:10" s="79" customFormat="1" x14ac:dyDescent="0.25">
      <c r="A9" s="79" t="s">
        <v>1114</v>
      </c>
    </row>
    <row r="10" spans="1:10" ht="57" customHeight="1" x14ac:dyDescent="0.25">
      <c r="A10" s="466" t="s">
        <v>926</v>
      </c>
      <c r="B10" s="467"/>
      <c r="C10" s="489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90"/>
      <c r="B11" s="491"/>
      <c r="C11" s="492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47" t="s">
        <v>609</v>
      </c>
      <c r="C12" s="54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47" t="s">
        <v>608</v>
      </c>
      <c r="C13" s="54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47" t="s">
        <v>607</v>
      </c>
      <c r="C14" s="54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7" t="s">
        <v>606</v>
      </c>
      <c r="C15" s="538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7" t="s">
        <v>605</v>
      </c>
      <c r="C16" s="538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7" t="s">
        <v>604</v>
      </c>
      <c r="C17" s="538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7" t="s">
        <v>603</v>
      </c>
      <c r="C18" s="538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7" t="s">
        <v>602</v>
      </c>
      <c r="C19" s="538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7" t="s">
        <v>601</v>
      </c>
      <c r="C20" s="538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7" t="s">
        <v>600</v>
      </c>
      <c r="C21" s="538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7" t="s">
        <v>1398</v>
      </c>
      <c r="C22" s="538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7" t="s">
        <v>599</v>
      </c>
      <c r="C23" s="538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7" t="s">
        <v>1399</v>
      </c>
      <c r="C24" s="538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7" t="s">
        <v>598</v>
      </c>
      <c r="C25" s="538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7" t="s">
        <v>597</v>
      </c>
      <c r="C26" s="538"/>
      <c r="D26" s="347"/>
      <c r="E26" s="347"/>
      <c r="F26" s="347"/>
    </row>
    <row r="27" spans="1:6" x14ac:dyDescent="0.25">
      <c r="A27" s="17">
        <v>160</v>
      </c>
      <c r="B27" s="537" t="s">
        <v>596</v>
      </c>
      <c r="C27" s="538"/>
      <c r="D27" s="347"/>
      <c r="E27" s="347"/>
      <c r="F27" s="347"/>
    </row>
    <row r="28" spans="1:6" x14ac:dyDescent="0.25">
      <c r="A28" s="17">
        <v>170</v>
      </c>
      <c r="B28" s="537" t="s">
        <v>595</v>
      </c>
      <c r="C28" s="538"/>
      <c r="D28" s="347"/>
      <c r="E28" s="347"/>
      <c r="F28" s="347"/>
    </row>
    <row r="29" spans="1:6" x14ac:dyDescent="0.25">
      <c r="A29" s="17">
        <v>180</v>
      </c>
      <c r="B29" s="547" t="s">
        <v>594</v>
      </c>
      <c r="C29" s="54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7" t="s">
        <v>593</v>
      </c>
      <c r="C30" s="538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7" t="s">
        <v>592</v>
      </c>
      <c r="C31" s="538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7" t="s">
        <v>1401</v>
      </c>
      <c r="C32" s="538"/>
      <c r="D32" s="347"/>
      <c r="E32" s="347"/>
      <c r="F32" s="347"/>
    </row>
    <row r="33" spans="1:6" x14ac:dyDescent="0.25">
      <c r="A33" s="17">
        <v>220</v>
      </c>
      <c r="B33" s="547" t="s">
        <v>1400</v>
      </c>
      <c r="C33" s="54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47" t="s">
        <v>591</v>
      </c>
      <c r="C34" s="54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7" t="s">
        <v>590</v>
      </c>
      <c r="C35" s="538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7" t="s">
        <v>589</v>
      </c>
      <c r="C36" s="538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7" t="s">
        <v>588</v>
      </c>
      <c r="C37" s="538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7" t="s">
        <v>587</v>
      </c>
      <c r="C38" s="538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7" t="s">
        <v>586</v>
      </c>
      <c r="C39" s="538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7" t="s">
        <v>585</v>
      </c>
      <c r="C40" s="538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7" t="s">
        <v>584</v>
      </c>
      <c r="C41" s="538"/>
      <c r="D41" s="347"/>
      <c r="E41" s="347"/>
      <c r="F41" s="347"/>
    </row>
    <row r="42" spans="1:6" x14ac:dyDescent="0.25">
      <c r="A42" s="17">
        <v>310</v>
      </c>
      <c r="B42" s="547" t="s">
        <v>583</v>
      </c>
      <c r="C42" s="54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7" t="s">
        <v>582</v>
      </c>
      <c r="C43" s="538"/>
      <c r="D43" s="347"/>
      <c r="E43" s="347"/>
      <c r="F43" s="347"/>
    </row>
    <row r="44" spans="1:6" x14ac:dyDescent="0.25">
      <c r="A44" s="17">
        <v>330</v>
      </c>
      <c r="B44" s="537" t="s">
        <v>581</v>
      </c>
      <c r="C44" s="538"/>
      <c r="D44" s="347"/>
      <c r="E44" s="347"/>
      <c r="F44" s="347"/>
    </row>
    <row r="45" spans="1:6" x14ac:dyDescent="0.25">
      <c r="A45" s="17">
        <v>340</v>
      </c>
      <c r="B45" s="537" t="s">
        <v>580</v>
      </c>
      <c r="C45" s="538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7" t="s">
        <v>579</v>
      </c>
      <c r="C46" s="538"/>
      <c r="D46" s="347"/>
      <c r="E46" s="347"/>
      <c r="F46" s="347"/>
    </row>
    <row r="47" spans="1:6" x14ac:dyDescent="0.25">
      <c r="A47" s="17">
        <v>360</v>
      </c>
      <c r="B47" s="537" t="s">
        <v>578</v>
      </c>
      <c r="C47" s="538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7" t="s">
        <v>577</v>
      </c>
      <c r="C48" s="538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7" t="s">
        <v>576</v>
      </c>
      <c r="C49" s="538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7" t="s">
        <v>575</v>
      </c>
      <c r="C50" s="538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7" t="s">
        <v>574</v>
      </c>
      <c r="C51" s="538"/>
      <c r="D51" s="347"/>
      <c r="E51" s="347"/>
      <c r="F51" s="347"/>
    </row>
    <row r="52" spans="1:6" x14ac:dyDescent="0.25">
      <c r="A52" s="17">
        <v>410</v>
      </c>
      <c r="B52" s="537" t="s">
        <v>573</v>
      </c>
      <c r="C52" s="538"/>
      <c r="D52" s="347"/>
      <c r="E52" s="347"/>
      <c r="F52" s="347"/>
    </row>
    <row r="53" spans="1:6" x14ac:dyDescent="0.25">
      <c r="A53" s="17">
        <v>420</v>
      </c>
      <c r="B53" s="537" t="s">
        <v>572</v>
      </c>
      <c r="C53" s="538"/>
      <c r="D53" s="347"/>
      <c r="E53" s="347"/>
      <c r="F53" s="347"/>
    </row>
    <row r="54" spans="1:6" x14ac:dyDescent="0.25">
      <c r="A54" s="17">
        <v>430</v>
      </c>
      <c r="B54" s="537" t="s">
        <v>571</v>
      </c>
      <c r="C54" s="538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7" t="s">
        <v>569</v>
      </c>
      <c r="C56" s="538"/>
      <c r="D56" s="347"/>
      <c r="E56" s="347"/>
      <c r="F56" s="347"/>
    </row>
    <row r="57" spans="1:6" x14ac:dyDescent="0.25">
      <c r="A57" s="17">
        <v>460</v>
      </c>
      <c r="B57" s="537" t="s">
        <v>568</v>
      </c>
      <c r="C57" s="538"/>
      <c r="D57" s="347"/>
      <c r="E57" s="347"/>
      <c r="F57" s="347"/>
    </row>
    <row r="58" spans="1:6" x14ac:dyDescent="0.25">
      <c r="A58" s="17">
        <v>470</v>
      </c>
      <c r="B58" s="537" t="s">
        <v>567</v>
      </c>
      <c r="C58" s="538"/>
      <c r="D58" s="347"/>
      <c r="E58" s="347"/>
      <c r="F58" s="347"/>
    </row>
    <row r="59" spans="1:6" x14ac:dyDescent="0.25">
      <c r="A59" s="542" t="s">
        <v>566</v>
      </c>
      <c r="B59" s="543"/>
      <c r="C59" s="543"/>
      <c r="D59" s="544"/>
      <c r="E59" s="544"/>
      <c r="F59" s="544"/>
    </row>
    <row r="60" spans="1:6" x14ac:dyDescent="0.25">
      <c r="A60" s="17">
        <v>480</v>
      </c>
      <c r="B60" s="537" t="s">
        <v>565</v>
      </c>
      <c r="C60" s="538"/>
      <c r="D60" s="5"/>
      <c r="E60" s="5"/>
      <c r="F60" s="5"/>
    </row>
    <row r="61" spans="1:6" x14ac:dyDescent="0.25">
      <c r="A61" s="17">
        <v>490</v>
      </c>
      <c r="B61" s="537" t="s">
        <v>564</v>
      </c>
      <c r="C61" s="538"/>
      <c r="D61" s="5"/>
      <c r="E61" s="5"/>
      <c r="F61" s="5"/>
    </row>
    <row r="62" spans="1:6" x14ac:dyDescent="0.25">
      <c r="A62" s="17">
        <v>500</v>
      </c>
      <c r="B62" s="537" t="s">
        <v>563</v>
      </c>
      <c r="C62" s="538"/>
      <c r="D62" s="5"/>
      <c r="E62" s="5"/>
      <c r="F62" s="5"/>
    </row>
    <row r="63" spans="1:6" x14ac:dyDescent="0.25">
      <c r="A63" s="17">
        <v>510</v>
      </c>
      <c r="B63" s="537" t="s">
        <v>562</v>
      </c>
      <c r="C63" s="538"/>
      <c r="D63" s="5"/>
      <c r="E63" s="5"/>
      <c r="F63" s="5"/>
    </row>
    <row r="64" spans="1:6" x14ac:dyDescent="0.25">
      <c r="A64" s="17">
        <v>520</v>
      </c>
      <c r="B64" s="537" t="s">
        <v>561</v>
      </c>
      <c r="C64" s="538"/>
      <c r="D64" s="104"/>
      <c r="E64" s="5"/>
      <c r="F64" s="5"/>
    </row>
    <row r="65" spans="1:8" x14ac:dyDescent="0.25">
      <c r="A65" s="17">
        <v>530</v>
      </c>
      <c r="B65" s="537" t="s">
        <v>560</v>
      </c>
      <c r="C65" s="538"/>
      <c r="D65" s="6"/>
      <c r="E65" s="5"/>
      <c r="F65" s="5"/>
    </row>
    <row r="66" spans="1:8" x14ac:dyDescent="0.25">
      <c r="A66" s="17">
        <v>540</v>
      </c>
      <c r="B66" s="537" t="s">
        <v>559</v>
      </c>
      <c r="C66" s="538"/>
      <c r="D66" s="6"/>
      <c r="E66" s="5"/>
      <c r="F66" s="5"/>
    </row>
    <row r="67" spans="1:8" x14ac:dyDescent="0.25">
      <c r="A67" s="17">
        <v>550</v>
      </c>
      <c r="B67" s="537" t="s">
        <v>558</v>
      </c>
      <c r="C67" s="538"/>
      <c r="D67" s="5"/>
      <c r="E67" s="5"/>
      <c r="F67" s="5"/>
    </row>
    <row r="68" spans="1:8" x14ac:dyDescent="0.25">
      <c r="A68" s="17">
        <v>560</v>
      </c>
      <c r="B68" s="537" t="s">
        <v>557</v>
      </c>
      <c r="C68" s="538"/>
      <c r="D68" s="5"/>
      <c r="E68" s="5"/>
      <c r="F68" s="5"/>
    </row>
    <row r="69" spans="1:8" x14ac:dyDescent="0.25">
      <c r="A69" s="17">
        <v>570</v>
      </c>
      <c r="B69" s="537" t="s">
        <v>556</v>
      </c>
      <c r="C69" s="538"/>
      <c r="D69" s="5"/>
      <c r="E69" s="5"/>
      <c r="F69" s="5"/>
    </row>
    <row r="70" spans="1:8" x14ac:dyDescent="0.25">
      <c r="A70" s="17">
        <v>580</v>
      </c>
      <c r="B70" s="537" t="s">
        <v>555</v>
      </c>
      <c r="C70" s="538"/>
      <c r="D70" s="6"/>
      <c r="E70" s="5"/>
      <c r="F70" s="5"/>
    </row>
    <row r="71" spans="1:8" x14ac:dyDescent="0.25">
      <c r="A71" s="17">
        <v>590</v>
      </c>
      <c r="B71" s="537" t="s">
        <v>554</v>
      </c>
      <c r="C71" s="538"/>
      <c r="D71" s="9"/>
      <c r="E71" s="5"/>
      <c r="F71" s="5"/>
    </row>
    <row r="72" spans="1:8" x14ac:dyDescent="0.25">
      <c r="A72" s="17">
        <v>600</v>
      </c>
      <c r="B72" s="545" t="s">
        <v>1402</v>
      </c>
      <c r="C72" s="613"/>
      <c r="D72" s="6"/>
      <c r="E72" s="5"/>
      <c r="F72" s="5"/>
    </row>
    <row r="73" spans="1:8" x14ac:dyDescent="0.25">
      <c r="A73" s="17">
        <v>610</v>
      </c>
      <c r="B73" s="545" t="s">
        <v>1403</v>
      </c>
      <c r="C73" s="61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7:C37"/>
    <mergeCell ref="B38:C38"/>
    <mergeCell ref="B39:C39"/>
    <mergeCell ref="B40:C40"/>
    <mergeCell ref="B41:C41"/>
    <mergeCell ref="B32:C32"/>
    <mergeCell ref="B35:C35"/>
    <mergeCell ref="B36:C36"/>
    <mergeCell ref="B33:C33"/>
    <mergeCell ref="B34:C34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</mergeCells>
  <hyperlinks>
    <hyperlink ref="D2" location="'Pregled obrazaca'!A1" display="Povratak na Pregled obrazaca" xr:uid="{00000000-0004-0000-74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16" style="60" customWidth="1"/>
    <col min="3" max="3" width="56.425781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14"/>
      <c r="C4" s="590"/>
      <c r="D4" s="522" t="s">
        <v>1174</v>
      </c>
      <c r="E4" s="522"/>
      <c r="F4" s="52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  <c r="I7" s="71"/>
      <c r="J7" s="71"/>
    </row>
    <row r="8" spans="1:10" s="79" customFormat="1" x14ac:dyDescent="0.25">
      <c r="D8" s="53" t="s">
        <v>1444</v>
      </c>
      <c r="E8" s="596"/>
      <c r="F8" s="597"/>
    </row>
    <row r="9" spans="1:10" s="79" customFormat="1" x14ac:dyDescent="0.25">
      <c r="A9" s="79" t="s">
        <v>953</v>
      </c>
    </row>
    <row r="10" spans="1:10" ht="57" customHeight="1" x14ac:dyDescent="0.25">
      <c r="A10" s="466" t="s">
        <v>926</v>
      </c>
      <c r="B10" s="467"/>
      <c r="C10" s="489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90"/>
      <c r="B11" s="491"/>
      <c r="C11" s="492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47" t="s">
        <v>609</v>
      </c>
      <c r="C12" s="54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47" t="s">
        <v>608</v>
      </c>
      <c r="C13" s="54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47" t="s">
        <v>607</v>
      </c>
      <c r="C14" s="54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7" t="s">
        <v>606</v>
      </c>
      <c r="C15" s="538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7" t="s">
        <v>605</v>
      </c>
      <c r="C16" s="538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7" t="s">
        <v>604</v>
      </c>
      <c r="C17" s="538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7" t="s">
        <v>603</v>
      </c>
      <c r="C18" s="538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7" t="s">
        <v>602</v>
      </c>
      <c r="C19" s="538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7" t="s">
        <v>601</v>
      </c>
      <c r="C20" s="538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7" t="s">
        <v>600</v>
      </c>
      <c r="C21" s="538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7" t="s">
        <v>1398</v>
      </c>
      <c r="C22" s="538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7" t="s">
        <v>599</v>
      </c>
      <c r="C23" s="538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7" t="s">
        <v>1399</v>
      </c>
      <c r="C24" s="538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7" t="s">
        <v>598</v>
      </c>
      <c r="C25" s="538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7" t="s">
        <v>597</v>
      </c>
      <c r="C26" s="538"/>
      <c r="D26" s="347"/>
      <c r="E26" s="347"/>
      <c r="F26" s="347"/>
    </row>
    <row r="27" spans="1:6" x14ac:dyDescent="0.25">
      <c r="A27" s="17">
        <v>160</v>
      </c>
      <c r="B27" s="537" t="s">
        <v>596</v>
      </c>
      <c r="C27" s="538"/>
      <c r="D27" s="347"/>
      <c r="E27" s="347"/>
      <c r="F27" s="347"/>
    </row>
    <row r="28" spans="1:6" x14ac:dyDescent="0.25">
      <c r="A28" s="17">
        <v>170</v>
      </c>
      <c r="B28" s="537" t="s">
        <v>595</v>
      </c>
      <c r="C28" s="538"/>
      <c r="D28" s="347"/>
      <c r="E28" s="347"/>
      <c r="F28" s="347"/>
    </row>
    <row r="29" spans="1:6" x14ac:dyDescent="0.25">
      <c r="A29" s="17">
        <v>180</v>
      </c>
      <c r="B29" s="547" t="s">
        <v>594</v>
      </c>
      <c r="C29" s="54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7" t="s">
        <v>593</v>
      </c>
      <c r="C30" s="538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7" t="s">
        <v>592</v>
      </c>
      <c r="C31" s="538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7" t="s">
        <v>1401</v>
      </c>
      <c r="C32" s="538"/>
      <c r="D32" s="347"/>
      <c r="E32" s="347"/>
      <c r="F32" s="347"/>
    </row>
    <row r="33" spans="1:6" x14ac:dyDescent="0.25">
      <c r="A33" s="17">
        <v>220</v>
      </c>
      <c r="B33" s="547" t="s">
        <v>1400</v>
      </c>
      <c r="C33" s="54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47" t="s">
        <v>591</v>
      </c>
      <c r="C34" s="54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7" t="s">
        <v>590</v>
      </c>
      <c r="C35" s="538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7" t="s">
        <v>589</v>
      </c>
      <c r="C36" s="538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7" t="s">
        <v>588</v>
      </c>
      <c r="C37" s="538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7" t="s">
        <v>587</v>
      </c>
      <c r="C38" s="538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7" t="s">
        <v>586</v>
      </c>
      <c r="C39" s="538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7" t="s">
        <v>585</v>
      </c>
      <c r="C40" s="538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7" t="s">
        <v>584</v>
      </c>
      <c r="C41" s="538"/>
      <c r="D41" s="347"/>
      <c r="E41" s="347"/>
      <c r="F41" s="347"/>
    </row>
    <row r="42" spans="1:6" x14ac:dyDescent="0.25">
      <c r="A42" s="17">
        <v>310</v>
      </c>
      <c r="B42" s="547" t="s">
        <v>583</v>
      </c>
      <c r="C42" s="54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7" t="s">
        <v>582</v>
      </c>
      <c r="C43" s="538"/>
      <c r="D43" s="347"/>
      <c r="E43" s="347"/>
      <c r="F43" s="347"/>
    </row>
    <row r="44" spans="1:6" x14ac:dyDescent="0.25">
      <c r="A44" s="17">
        <v>330</v>
      </c>
      <c r="B44" s="537" t="s">
        <v>581</v>
      </c>
      <c r="C44" s="538"/>
      <c r="D44" s="347"/>
      <c r="E44" s="347"/>
      <c r="F44" s="347"/>
    </row>
    <row r="45" spans="1:6" x14ac:dyDescent="0.25">
      <c r="A45" s="17">
        <v>340</v>
      </c>
      <c r="B45" s="537" t="s">
        <v>580</v>
      </c>
      <c r="C45" s="538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7" t="s">
        <v>579</v>
      </c>
      <c r="C46" s="538"/>
      <c r="D46" s="347"/>
      <c r="E46" s="347"/>
      <c r="F46" s="347"/>
    </row>
    <row r="47" spans="1:6" x14ac:dyDescent="0.25">
      <c r="A47" s="17">
        <v>360</v>
      </c>
      <c r="B47" s="537" t="s">
        <v>578</v>
      </c>
      <c r="C47" s="538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7" t="s">
        <v>577</v>
      </c>
      <c r="C48" s="538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7" t="s">
        <v>576</v>
      </c>
      <c r="C49" s="538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7" t="s">
        <v>575</v>
      </c>
      <c r="C50" s="538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7" t="s">
        <v>574</v>
      </c>
      <c r="C51" s="538"/>
      <c r="D51" s="347"/>
      <c r="E51" s="347"/>
      <c r="F51" s="347"/>
    </row>
    <row r="52" spans="1:6" x14ac:dyDescent="0.25">
      <c r="A52" s="17">
        <v>410</v>
      </c>
      <c r="B52" s="537" t="s">
        <v>573</v>
      </c>
      <c r="C52" s="538"/>
      <c r="D52" s="347"/>
      <c r="E52" s="347"/>
      <c r="F52" s="347"/>
    </row>
    <row r="53" spans="1:6" x14ac:dyDescent="0.25">
      <c r="A53" s="17">
        <v>420</v>
      </c>
      <c r="B53" s="537" t="s">
        <v>572</v>
      </c>
      <c r="C53" s="538"/>
      <c r="D53" s="347"/>
      <c r="E53" s="347"/>
      <c r="F53" s="347"/>
    </row>
    <row r="54" spans="1:6" x14ac:dyDescent="0.25">
      <c r="A54" s="17">
        <v>430</v>
      </c>
      <c r="B54" s="537" t="s">
        <v>571</v>
      </c>
      <c r="C54" s="538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7" t="s">
        <v>569</v>
      </c>
      <c r="C56" s="538"/>
      <c r="D56" s="347"/>
      <c r="E56" s="347"/>
      <c r="F56" s="347"/>
    </row>
    <row r="57" spans="1:6" x14ac:dyDescent="0.25">
      <c r="A57" s="17">
        <v>460</v>
      </c>
      <c r="B57" s="537" t="s">
        <v>568</v>
      </c>
      <c r="C57" s="538"/>
      <c r="D57" s="347"/>
      <c r="E57" s="347"/>
      <c r="F57" s="347"/>
    </row>
    <row r="58" spans="1:6" x14ac:dyDescent="0.25">
      <c r="A58" s="17">
        <v>470</v>
      </c>
      <c r="B58" s="537" t="s">
        <v>567</v>
      </c>
      <c r="C58" s="538"/>
      <c r="D58" s="347"/>
      <c r="E58" s="347"/>
      <c r="F58" s="347"/>
    </row>
    <row r="59" spans="1:6" x14ac:dyDescent="0.25">
      <c r="A59" s="542" t="s">
        <v>566</v>
      </c>
      <c r="B59" s="543"/>
      <c r="C59" s="543"/>
      <c r="D59" s="544"/>
      <c r="E59" s="544"/>
      <c r="F59" s="544"/>
    </row>
    <row r="60" spans="1:6" x14ac:dyDescent="0.25">
      <c r="A60" s="17">
        <v>480</v>
      </c>
      <c r="B60" s="537" t="s">
        <v>565</v>
      </c>
      <c r="C60" s="538"/>
      <c r="D60" s="5"/>
      <c r="E60" s="5"/>
      <c r="F60" s="5"/>
    </row>
    <row r="61" spans="1:6" x14ac:dyDescent="0.25">
      <c r="A61" s="17">
        <v>490</v>
      </c>
      <c r="B61" s="537" t="s">
        <v>564</v>
      </c>
      <c r="C61" s="538"/>
      <c r="D61" s="5"/>
      <c r="E61" s="5"/>
      <c r="F61" s="5"/>
    </row>
    <row r="62" spans="1:6" x14ac:dyDescent="0.25">
      <c r="A62" s="17">
        <v>500</v>
      </c>
      <c r="B62" s="537" t="s">
        <v>563</v>
      </c>
      <c r="C62" s="538"/>
      <c r="D62" s="5"/>
      <c r="E62" s="5"/>
      <c r="F62" s="5"/>
    </row>
    <row r="63" spans="1:6" x14ac:dyDescent="0.25">
      <c r="A63" s="17">
        <v>510</v>
      </c>
      <c r="B63" s="537" t="s">
        <v>562</v>
      </c>
      <c r="C63" s="538"/>
      <c r="D63" s="5"/>
      <c r="E63" s="5"/>
      <c r="F63" s="5"/>
    </row>
    <row r="64" spans="1:6" x14ac:dyDescent="0.25">
      <c r="A64" s="17">
        <v>520</v>
      </c>
      <c r="B64" s="537" t="s">
        <v>561</v>
      </c>
      <c r="C64" s="538"/>
      <c r="D64" s="104"/>
      <c r="E64" s="5"/>
      <c r="F64" s="5"/>
    </row>
    <row r="65" spans="1:8" x14ac:dyDescent="0.25">
      <c r="A65" s="17">
        <v>530</v>
      </c>
      <c r="B65" s="537" t="s">
        <v>560</v>
      </c>
      <c r="C65" s="538"/>
      <c r="D65" s="6"/>
      <c r="E65" s="5"/>
      <c r="F65" s="5"/>
    </row>
    <row r="66" spans="1:8" x14ac:dyDescent="0.25">
      <c r="A66" s="17">
        <v>540</v>
      </c>
      <c r="B66" s="537" t="s">
        <v>559</v>
      </c>
      <c r="C66" s="538"/>
      <c r="D66" s="6"/>
      <c r="E66" s="5"/>
      <c r="F66" s="5"/>
    </row>
    <row r="67" spans="1:8" x14ac:dyDescent="0.25">
      <c r="A67" s="17">
        <v>550</v>
      </c>
      <c r="B67" s="537" t="s">
        <v>558</v>
      </c>
      <c r="C67" s="538"/>
      <c r="D67" s="5"/>
      <c r="E67" s="5"/>
      <c r="F67" s="5"/>
    </row>
    <row r="68" spans="1:8" x14ac:dyDescent="0.25">
      <c r="A68" s="17">
        <v>560</v>
      </c>
      <c r="B68" s="537" t="s">
        <v>557</v>
      </c>
      <c r="C68" s="538"/>
      <c r="D68" s="5"/>
      <c r="E68" s="5"/>
      <c r="F68" s="5"/>
    </row>
    <row r="69" spans="1:8" x14ac:dyDescent="0.25">
      <c r="A69" s="17">
        <v>570</v>
      </c>
      <c r="B69" s="537" t="s">
        <v>556</v>
      </c>
      <c r="C69" s="538"/>
      <c r="D69" s="5"/>
      <c r="E69" s="5"/>
      <c r="F69" s="5"/>
    </row>
    <row r="70" spans="1:8" x14ac:dyDescent="0.25">
      <c r="A70" s="17">
        <v>580</v>
      </c>
      <c r="B70" s="537" t="s">
        <v>555</v>
      </c>
      <c r="C70" s="538"/>
      <c r="D70" s="6"/>
      <c r="E70" s="5"/>
      <c r="F70" s="5"/>
    </row>
    <row r="71" spans="1:8" x14ac:dyDescent="0.25">
      <c r="A71" s="17">
        <v>590</v>
      </c>
      <c r="B71" s="537" t="s">
        <v>554</v>
      </c>
      <c r="C71" s="538"/>
      <c r="D71" s="9"/>
      <c r="E71" s="5"/>
      <c r="F71" s="5"/>
    </row>
    <row r="72" spans="1:8" x14ac:dyDescent="0.25">
      <c r="A72" s="17">
        <v>600</v>
      </c>
      <c r="B72" s="545" t="s">
        <v>1402</v>
      </c>
      <c r="C72" s="613"/>
      <c r="D72" s="6"/>
      <c r="E72" s="5"/>
      <c r="F72" s="5"/>
    </row>
    <row r="73" spans="1:8" x14ac:dyDescent="0.25">
      <c r="A73" s="17">
        <v>610</v>
      </c>
      <c r="B73" s="545" t="s">
        <v>1403</v>
      </c>
      <c r="C73" s="61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7:C37"/>
    <mergeCell ref="B38:C38"/>
    <mergeCell ref="B39:C39"/>
    <mergeCell ref="B40:C40"/>
    <mergeCell ref="B41:C41"/>
    <mergeCell ref="B32:C32"/>
    <mergeCell ref="B35:C35"/>
    <mergeCell ref="B36:C36"/>
    <mergeCell ref="B33:C33"/>
    <mergeCell ref="B34:C34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</mergeCells>
  <hyperlinks>
    <hyperlink ref="D2" location="'Pregled obrazaca'!A1" display="Povratak na Pregled obrazaca" xr:uid="{00000000-0004-0000-75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06.140625" style="60" customWidth="1"/>
    <col min="3" max="3" width="66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14"/>
      <c r="C4" s="590"/>
      <c r="D4" s="522" t="s">
        <v>1178</v>
      </c>
      <c r="E4" s="522"/>
      <c r="F4" s="52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  <c r="I7" s="71"/>
      <c r="J7" s="71"/>
    </row>
    <row r="8" spans="1:10" s="79" customFormat="1" x14ac:dyDescent="0.25">
      <c r="D8" s="53" t="s">
        <v>1444</v>
      </c>
      <c r="E8" s="596"/>
      <c r="F8" s="597"/>
    </row>
    <row r="9" spans="1:10" s="79" customFormat="1" x14ac:dyDescent="0.25">
      <c r="A9" s="79" t="s">
        <v>1115</v>
      </c>
    </row>
    <row r="10" spans="1:10" ht="57" customHeight="1" x14ac:dyDescent="0.25">
      <c r="A10" s="466" t="s">
        <v>926</v>
      </c>
      <c r="B10" s="467"/>
      <c r="C10" s="489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90"/>
      <c r="B11" s="491"/>
      <c r="C11" s="492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47" t="s">
        <v>609</v>
      </c>
      <c r="C12" s="54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47" t="s">
        <v>608</v>
      </c>
      <c r="C13" s="54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47" t="s">
        <v>607</v>
      </c>
      <c r="C14" s="54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7" t="s">
        <v>606</v>
      </c>
      <c r="C15" s="538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7" t="s">
        <v>605</v>
      </c>
      <c r="C16" s="538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7" t="s">
        <v>604</v>
      </c>
      <c r="C17" s="538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7" t="s">
        <v>603</v>
      </c>
      <c r="C18" s="538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7" t="s">
        <v>602</v>
      </c>
      <c r="C19" s="538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7" t="s">
        <v>601</v>
      </c>
      <c r="C20" s="538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7" t="s">
        <v>600</v>
      </c>
      <c r="C21" s="538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7" t="s">
        <v>1398</v>
      </c>
      <c r="C22" s="538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7" t="s">
        <v>599</v>
      </c>
      <c r="C23" s="538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7" t="s">
        <v>1399</v>
      </c>
      <c r="C24" s="538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7" t="s">
        <v>598</v>
      </c>
      <c r="C25" s="538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7" t="s">
        <v>597</v>
      </c>
      <c r="C26" s="538"/>
      <c r="D26" s="347"/>
      <c r="E26" s="347"/>
      <c r="F26" s="347"/>
    </row>
    <row r="27" spans="1:6" x14ac:dyDescent="0.25">
      <c r="A27" s="17">
        <v>160</v>
      </c>
      <c r="B27" s="537" t="s">
        <v>596</v>
      </c>
      <c r="C27" s="538"/>
      <c r="D27" s="347"/>
      <c r="E27" s="347"/>
      <c r="F27" s="347"/>
    </row>
    <row r="28" spans="1:6" x14ac:dyDescent="0.25">
      <c r="A28" s="17">
        <v>170</v>
      </c>
      <c r="B28" s="537" t="s">
        <v>595</v>
      </c>
      <c r="C28" s="538"/>
      <c r="D28" s="347"/>
      <c r="E28" s="347"/>
      <c r="F28" s="347"/>
    </row>
    <row r="29" spans="1:6" x14ac:dyDescent="0.25">
      <c r="A29" s="17">
        <v>180</v>
      </c>
      <c r="B29" s="547" t="s">
        <v>594</v>
      </c>
      <c r="C29" s="54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7" t="s">
        <v>593</v>
      </c>
      <c r="C30" s="538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7" t="s">
        <v>592</v>
      </c>
      <c r="C31" s="538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7" t="s">
        <v>1401</v>
      </c>
      <c r="C32" s="538"/>
      <c r="D32" s="347"/>
      <c r="E32" s="347"/>
      <c r="F32" s="347"/>
    </row>
    <row r="33" spans="1:6" x14ac:dyDescent="0.25">
      <c r="A33" s="17">
        <v>220</v>
      </c>
      <c r="B33" s="547" t="s">
        <v>1400</v>
      </c>
      <c r="C33" s="54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47" t="s">
        <v>591</v>
      </c>
      <c r="C34" s="54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7" t="s">
        <v>590</v>
      </c>
      <c r="C35" s="538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7" t="s">
        <v>589</v>
      </c>
      <c r="C36" s="538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7" t="s">
        <v>588</v>
      </c>
      <c r="C37" s="538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7" t="s">
        <v>587</v>
      </c>
      <c r="C38" s="538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7" t="s">
        <v>586</v>
      </c>
      <c r="C39" s="538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7" t="s">
        <v>585</v>
      </c>
      <c r="C40" s="538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7" t="s">
        <v>584</v>
      </c>
      <c r="C41" s="538"/>
      <c r="D41" s="347"/>
      <c r="E41" s="347"/>
      <c r="F41" s="347"/>
    </row>
    <row r="42" spans="1:6" x14ac:dyDescent="0.25">
      <c r="A42" s="17">
        <v>310</v>
      </c>
      <c r="B42" s="547" t="s">
        <v>583</v>
      </c>
      <c r="C42" s="54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7" t="s">
        <v>582</v>
      </c>
      <c r="C43" s="538"/>
      <c r="D43" s="347"/>
      <c r="E43" s="347"/>
      <c r="F43" s="347"/>
    </row>
    <row r="44" spans="1:6" x14ac:dyDescent="0.25">
      <c r="A44" s="17">
        <v>330</v>
      </c>
      <c r="B44" s="537" t="s">
        <v>581</v>
      </c>
      <c r="C44" s="538"/>
      <c r="D44" s="347"/>
      <c r="E44" s="347"/>
      <c r="F44" s="347"/>
    </row>
    <row r="45" spans="1:6" x14ac:dyDescent="0.25">
      <c r="A45" s="17">
        <v>340</v>
      </c>
      <c r="B45" s="537" t="s">
        <v>580</v>
      </c>
      <c r="C45" s="538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7" t="s">
        <v>579</v>
      </c>
      <c r="C46" s="538"/>
      <c r="D46" s="347"/>
      <c r="E46" s="347"/>
      <c r="F46" s="347"/>
    </row>
    <row r="47" spans="1:6" x14ac:dyDescent="0.25">
      <c r="A47" s="17">
        <v>360</v>
      </c>
      <c r="B47" s="537" t="s">
        <v>578</v>
      </c>
      <c r="C47" s="538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7" t="s">
        <v>577</v>
      </c>
      <c r="C48" s="538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7" t="s">
        <v>576</v>
      </c>
      <c r="C49" s="538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7" t="s">
        <v>575</v>
      </c>
      <c r="C50" s="538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7" t="s">
        <v>574</v>
      </c>
      <c r="C51" s="538"/>
      <c r="D51" s="347"/>
      <c r="E51" s="347"/>
      <c r="F51" s="347"/>
    </row>
    <row r="52" spans="1:6" x14ac:dyDescent="0.25">
      <c r="A52" s="17">
        <v>410</v>
      </c>
      <c r="B52" s="537" t="s">
        <v>573</v>
      </c>
      <c r="C52" s="538"/>
      <c r="D52" s="347"/>
      <c r="E52" s="347"/>
      <c r="F52" s="347"/>
    </row>
    <row r="53" spans="1:6" x14ac:dyDescent="0.25">
      <c r="A53" s="17">
        <v>420</v>
      </c>
      <c r="B53" s="537" t="s">
        <v>572</v>
      </c>
      <c r="C53" s="538"/>
      <c r="D53" s="347"/>
      <c r="E53" s="347"/>
      <c r="F53" s="347"/>
    </row>
    <row r="54" spans="1:6" x14ac:dyDescent="0.25">
      <c r="A54" s="17">
        <v>430</v>
      </c>
      <c r="B54" s="537" t="s">
        <v>571</v>
      </c>
      <c r="C54" s="538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7" t="s">
        <v>569</v>
      </c>
      <c r="C56" s="538"/>
      <c r="D56" s="347"/>
      <c r="E56" s="347"/>
      <c r="F56" s="347"/>
    </row>
    <row r="57" spans="1:6" x14ac:dyDescent="0.25">
      <c r="A57" s="17">
        <v>460</v>
      </c>
      <c r="B57" s="537" t="s">
        <v>568</v>
      </c>
      <c r="C57" s="538"/>
      <c r="D57" s="347"/>
      <c r="E57" s="347"/>
      <c r="F57" s="347"/>
    </row>
    <row r="58" spans="1:6" x14ac:dyDescent="0.25">
      <c r="A58" s="17">
        <v>470</v>
      </c>
      <c r="B58" s="537" t="s">
        <v>567</v>
      </c>
      <c r="C58" s="538"/>
      <c r="D58" s="347"/>
      <c r="E58" s="347"/>
      <c r="F58" s="347"/>
    </row>
    <row r="59" spans="1:6" x14ac:dyDescent="0.25">
      <c r="A59" s="542" t="s">
        <v>566</v>
      </c>
      <c r="B59" s="543"/>
      <c r="C59" s="543"/>
      <c r="D59" s="544"/>
      <c r="E59" s="544"/>
      <c r="F59" s="544"/>
    </row>
    <row r="60" spans="1:6" x14ac:dyDescent="0.25">
      <c r="A60" s="17">
        <v>480</v>
      </c>
      <c r="B60" s="537" t="s">
        <v>565</v>
      </c>
      <c r="C60" s="538"/>
      <c r="D60" s="5"/>
      <c r="E60" s="5"/>
      <c r="F60" s="5"/>
    </row>
    <row r="61" spans="1:6" x14ac:dyDescent="0.25">
      <c r="A61" s="17">
        <v>490</v>
      </c>
      <c r="B61" s="537" t="s">
        <v>564</v>
      </c>
      <c r="C61" s="538"/>
      <c r="D61" s="5"/>
      <c r="E61" s="5"/>
      <c r="F61" s="5"/>
    </row>
    <row r="62" spans="1:6" x14ac:dyDescent="0.25">
      <c r="A62" s="17">
        <v>500</v>
      </c>
      <c r="B62" s="537" t="s">
        <v>563</v>
      </c>
      <c r="C62" s="538"/>
      <c r="D62" s="5"/>
      <c r="E62" s="5"/>
      <c r="F62" s="5"/>
    </row>
    <row r="63" spans="1:6" x14ac:dyDescent="0.25">
      <c r="A63" s="17">
        <v>510</v>
      </c>
      <c r="B63" s="537" t="s">
        <v>562</v>
      </c>
      <c r="C63" s="538"/>
      <c r="D63" s="5"/>
      <c r="E63" s="5"/>
      <c r="F63" s="5"/>
    </row>
    <row r="64" spans="1:6" x14ac:dyDescent="0.25">
      <c r="A64" s="17">
        <v>520</v>
      </c>
      <c r="B64" s="537" t="s">
        <v>561</v>
      </c>
      <c r="C64" s="538"/>
      <c r="D64" s="104"/>
      <c r="E64" s="5"/>
      <c r="F64" s="5"/>
    </row>
    <row r="65" spans="1:8" x14ac:dyDescent="0.25">
      <c r="A65" s="17">
        <v>530</v>
      </c>
      <c r="B65" s="537" t="s">
        <v>560</v>
      </c>
      <c r="C65" s="538"/>
      <c r="D65" s="6"/>
      <c r="E65" s="5"/>
      <c r="F65" s="5"/>
    </row>
    <row r="66" spans="1:8" x14ac:dyDescent="0.25">
      <c r="A66" s="17">
        <v>540</v>
      </c>
      <c r="B66" s="537" t="s">
        <v>559</v>
      </c>
      <c r="C66" s="538"/>
      <c r="D66" s="6"/>
      <c r="E66" s="5"/>
      <c r="F66" s="5"/>
    </row>
    <row r="67" spans="1:8" x14ac:dyDescent="0.25">
      <c r="A67" s="17">
        <v>550</v>
      </c>
      <c r="B67" s="537" t="s">
        <v>558</v>
      </c>
      <c r="C67" s="538"/>
      <c r="D67" s="5"/>
      <c r="E67" s="5"/>
      <c r="F67" s="5"/>
    </row>
    <row r="68" spans="1:8" x14ac:dyDescent="0.25">
      <c r="A68" s="17">
        <v>560</v>
      </c>
      <c r="B68" s="537" t="s">
        <v>557</v>
      </c>
      <c r="C68" s="538"/>
      <c r="D68" s="5"/>
      <c r="E68" s="5"/>
      <c r="F68" s="5"/>
    </row>
    <row r="69" spans="1:8" x14ac:dyDescent="0.25">
      <c r="A69" s="17">
        <v>570</v>
      </c>
      <c r="B69" s="537" t="s">
        <v>556</v>
      </c>
      <c r="C69" s="538"/>
      <c r="D69" s="5"/>
      <c r="E69" s="5"/>
      <c r="F69" s="5"/>
    </row>
    <row r="70" spans="1:8" x14ac:dyDescent="0.25">
      <c r="A70" s="17">
        <v>580</v>
      </c>
      <c r="B70" s="537" t="s">
        <v>555</v>
      </c>
      <c r="C70" s="538"/>
      <c r="D70" s="6"/>
      <c r="E70" s="5"/>
      <c r="F70" s="5"/>
    </row>
    <row r="71" spans="1:8" x14ac:dyDescent="0.25">
      <c r="A71" s="17">
        <v>590</v>
      </c>
      <c r="B71" s="537" t="s">
        <v>554</v>
      </c>
      <c r="C71" s="538"/>
      <c r="D71" s="9"/>
      <c r="E71" s="5"/>
      <c r="F71" s="5"/>
    </row>
    <row r="72" spans="1:8" x14ac:dyDescent="0.25">
      <c r="A72" s="17">
        <v>600</v>
      </c>
      <c r="B72" s="545" t="s">
        <v>1402</v>
      </c>
      <c r="C72" s="613"/>
      <c r="D72" s="6"/>
      <c r="E72" s="5"/>
      <c r="F72" s="5"/>
    </row>
    <row r="73" spans="1:8" x14ac:dyDescent="0.25">
      <c r="A73" s="17">
        <v>610</v>
      </c>
      <c r="B73" s="545" t="s">
        <v>1403</v>
      </c>
      <c r="C73" s="61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7:C37"/>
    <mergeCell ref="B38:C38"/>
    <mergeCell ref="B39:C39"/>
    <mergeCell ref="B40:C40"/>
    <mergeCell ref="B41:C41"/>
    <mergeCell ref="B32:C32"/>
    <mergeCell ref="B35:C35"/>
    <mergeCell ref="B36:C36"/>
    <mergeCell ref="B33:C33"/>
    <mergeCell ref="B34:C34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</mergeCells>
  <hyperlinks>
    <hyperlink ref="D2" location="'Pregled obrazaca'!A1" display="Povratak na Pregled obrazaca" xr:uid="{00000000-0004-0000-76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259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307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35" priority="1" stopIfTrue="1" operator="equal">
      <formula>#REF!</formula>
    </cfRule>
  </conditionalFormatting>
  <conditionalFormatting sqref="U41:U42">
    <cfRule type="cellIs" dxfId="34" priority="3" stopIfTrue="1" operator="equal">
      <formula>#REF!</formula>
    </cfRule>
  </conditionalFormatting>
  <conditionalFormatting sqref="U41:U42">
    <cfRule type="cellIs" dxfId="33" priority="2" stopIfTrue="1" operator="equal">
      <formula>#REF!</formula>
    </cfRule>
  </conditionalFormatting>
  <hyperlinks>
    <hyperlink ref="D2" location="'Pregled obrazaca'!A1" display="Povratak na Pregled obrazaca" xr:uid="{00000000-0004-0000-0B00-000000000000}"/>
  </hyperlinks>
  <pageMargins left="0.25" right="0.25" top="0.75" bottom="0.54" header="0.3" footer="0.3"/>
  <pageSetup paperSize="9" scale="55" fitToWidth="0" orientation="landscape" r:id="rId1"/>
  <drawing r:id="rId2"/>
  <legacy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03" style="60" customWidth="1"/>
    <col min="3" max="3" width="68.285156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14"/>
      <c r="C4" s="590"/>
      <c r="D4" s="522" t="s">
        <v>1178</v>
      </c>
      <c r="E4" s="522"/>
      <c r="F4" s="52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  <c r="I7" s="71"/>
      <c r="J7" s="71"/>
    </row>
    <row r="8" spans="1:10" s="79" customFormat="1" x14ac:dyDescent="0.25">
      <c r="D8" s="53" t="s">
        <v>1444</v>
      </c>
      <c r="E8" s="596"/>
      <c r="F8" s="597"/>
    </row>
    <row r="9" spans="1:10" s="79" customFormat="1" x14ac:dyDescent="0.25">
      <c r="A9" s="79" t="s">
        <v>950</v>
      </c>
    </row>
    <row r="10" spans="1:10" ht="57" customHeight="1" x14ac:dyDescent="0.25">
      <c r="A10" s="466" t="s">
        <v>926</v>
      </c>
      <c r="B10" s="467"/>
      <c r="C10" s="489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90"/>
      <c r="B11" s="491"/>
      <c r="C11" s="492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47" t="s">
        <v>609</v>
      </c>
      <c r="C12" s="54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47" t="s">
        <v>608</v>
      </c>
      <c r="C13" s="54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47" t="s">
        <v>607</v>
      </c>
      <c r="C14" s="54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7" t="s">
        <v>606</v>
      </c>
      <c r="C15" s="538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7" t="s">
        <v>605</v>
      </c>
      <c r="C16" s="538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7" t="s">
        <v>604</v>
      </c>
      <c r="C17" s="538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7" t="s">
        <v>603</v>
      </c>
      <c r="C18" s="538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7" t="s">
        <v>602</v>
      </c>
      <c r="C19" s="538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7" t="s">
        <v>601</v>
      </c>
      <c r="C20" s="538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7" t="s">
        <v>600</v>
      </c>
      <c r="C21" s="538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7" t="s">
        <v>1398</v>
      </c>
      <c r="C22" s="538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7" t="s">
        <v>599</v>
      </c>
      <c r="C23" s="538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7" t="s">
        <v>1399</v>
      </c>
      <c r="C24" s="538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7" t="s">
        <v>598</v>
      </c>
      <c r="C25" s="538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7" t="s">
        <v>597</v>
      </c>
      <c r="C26" s="538"/>
      <c r="D26" s="347"/>
      <c r="E26" s="347"/>
      <c r="F26" s="347"/>
    </row>
    <row r="27" spans="1:6" x14ac:dyDescent="0.25">
      <c r="A27" s="17">
        <v>160</v>
      </c>
      <c r="B27" s="537" t="s">
        <v>596</v>
      </c>
      <c r="C27" s="538"/>
      <c r="D27" s="347"/>
      <c r="E27" s="347"/>
      <c r="F27" s="347"/>
    </row>
    <row r="28" spans="1:6" x14ac:dyDescent="0.25">
      <c r="A28" s="17">
        <v>170</v>
      </c>
      <c r="B28" s="537" t="s">
        <v>595</v>
      </c>
      <c r="C28" s="538"/>
      <c r="D28" s="347"/>
      <c r="E28" s="347"/>
      <c r="F28" s="347"/>
    </row>
    <row r="29" spans="1:6" x14ac:dyDescent="0.25">
      <c r="A29" s="17">
        <v>180</v>
      </c>
      <c r="B29" s="547" t="s">
        <v>594</v>
      </c>
      <c r="C29" s="54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7" t="s">
        <v>593</v>
      </c>
      <c r="C30" s="538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7" t="s">
        <v>592</v>
      </c>
      <c r="C31" s="538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7" t="s">
        <v>1401</v>
      </c>
      <c r="C32" s="538"/>
      <c r="D32" s="347"/>
      <c r="E32" s="347"/>
      <c r="F32" s="347"/>
    </row>
    <row r="33" spans="1:6" x14ac:dyDescent="0.25">
      <c r="A33" s="17">
        <v>220</v>
      </c>
      <c r="B33" s="547" t="s">
        <v>1400</v>
      </c>
      <c r="C33" s="54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47" t="s">
        <v>591</v>
      </c>
      <c r="C34" s="54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7" t="s">
        <v>590</v>
      </c>
      <c r="C35" s="538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7" t="s">
        <v>589</v>
      </c>
      <c r="C36" s="538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7" t="s">
        <v>588</v>
      </c>
      <c r="C37" s="538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7" t="s">
        <v>587</v>
      </c>
      <c r="C38" s="538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7" t="s">
        <v>586</v>
      </c>
      <c r="C39" s="538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7" t="s">
        <v>585</v>
      </c>
      <c r="C40" s="538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7" t="s">
        <v>584</v>
      </c>
      <c r="C41" s="538"/>
      <c r="D41" s="347"/>
      <c r="E41" s="347"/>
      <c r="F41" s="347"/>
    </row>
    <row r="42" spans="1:6" x14ac:dyDescent="0.25">
      <c r="A42" s="17">
        <v>310</v>
      </c>
      <c r="B42" s="547" t="s">
        <v>583</v>
      </c>
      <c r="C42" s="54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7" t="s">
        <v>582</v>
      </c>
      <c r="C43" s="538"/>
      <c r="D43" s="347"/>
      <c r="E43" s="347"/>
      <c r="F43" s="347"/>
    </row>
    <row r="44" spans="1:6" x14ac:dyDescent="0.25">
      <c r="A44" s="17">
        <v>330</v>
      </c>
      <c r="B44" s="537" t="s">
        <v>581</v>
      </c>
      <c r="C44" s="538"/>
      <c r="D44" s="347"/>
      <c r="E44" s="347"/>
      <c r="F44" s="347"/>
    </row>
    <row r="45" spans="1:6" x14ac:dyDescent="0.25">
      <c r="A45" s="17">
        <v>340</v>
      </c>
      <c r="B45" s="537" t="s">
        <v>580</v>
      </c>
      <c r="C45" s="538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7" t="s">
        <v>579</v>
      </c>
      <c r="C46" s="538"/>
      <c r="D46" s="347"/>
      <c r="E46" s="347"/>
      <c r="F46" s="347"/>
    </row>
    <row r="47" spans="1:6" x14ac:dyDescent="0.25">
      <c r="A47" s="17">
        <v>360</v>
      </c>
      <c r="B47" s="537" t="s">
        <v>578</v>
      </c>
      <c r="C47" s="538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7" t="s">
        <v>577</v>
      </c>
      <c r="C48" s="538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7" t="s">
        <v>576</v>
      </c>
      <c r="C49" s="538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7" t="s">
        <v>575</v>
      </c>
      <c r="C50" s="538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7" t="s">
        <v>574</v>
      </c>
      <c r="C51" s="538"/>
      <c r="D51" s="347"/>
      <c r="E51" s="347"/>
      <c r="F51" s="347"/>
    </row>
    <row r="52" spans="1:6" x14ac:dyDescent="0.25">
      <c r="A52" s="17">
        <v>410</v>
      </c>
      <c r="B52" s="537" t="s">
        <v>573</v>
      </c>
      <c r="C52" s="538"/>
      <c r="D52" s="347"/>
      <c r="E52" s="347"/>
      <c r="F52" s="347"/>
    </row>
    <row r="53" spans="1:6" x14ac:dyDescent="0.25">
      <c r="A53" s="17">
        <v>420</v>
      </c>
      <c r="B53" s="537" t="s">
        <v>572</v>
      </c>
      <c r="C53" s="538"/>
      <c r="D53" s="347"/>
      <c r="E53" s="347"/>
      <c r="F53" s="347"/>
    </row>
    <row r="54" spans="1:6" x14ac:dyDescent="0.25">
      <c r="A54" s="17">
        <v>430</v>
      </c>
      <c r="B54" s="537" t="s">
        <v>571</v>
      </c>
      <c r="C54" s="538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7" t="s">
        <v>569</v>
      </c>
      <c r="C56" s="538"/>
      <c r="D56" s="347"/>
      <c r="E56" s="347"/>
      <c r="F56" s="347"/>
    </row>
    <row r="57" spans="1:6" x14ac:dyDescent="0.25">
      <c r="A57" s="17">
        <v>460</v>
      </c>
      <c r="B57" s="537" t="s">
        <v>568</v>
      </c>
      <c r="C57" s="538"/>
      <c r="D57" s="347"/>
      <c r="E57" s="347"/>
      <c r="F57" s="347"/>
    </row>
    <row r="58" spans="1:6" x14ac:dyDescent="0.25">
      <c r="A58" s="17">
        <v>470</v>
      </c>
      <c r="B58" s="537" t="s">
        <v>567</v>
      </c>
      <c r="C58" s="538"/>
      <c r="D58" s="347"/>
      <c r="E58" s="347"/>
      <c r="F58" s="347"/>
    </row>
    <row r="59" spans="1:6" x14ac:dyDescent="0.25">
      <c r="A59" s="542" t="s">
        <v>566</v>
      </c>
      <c r="B59" s="543"/>
      <c r="C59" s="543"/>
      <c r="D59" s="544"/>
      <c r="E59" s="544"/>
      <c r="F59" s="544"/>
    </row>
    <row r="60" spans="1:6" x14ac:dyDescent="0.25">
      <c r="A60" s="17">
        <v>480</v>
      </c>
      <c r="B60" s="537" t="s">
        <v>565</v>
      </c>
      <c r="C60" s="538"/>
      <c r="D60" s="5"/>
      <c r="E60" s="5"/>
      <c r="F60" s="5"/>
    </row>
    <row r="61" spans="1:6" x14ac:dyDescent="0.25">
      <c r="A61" s="17">
        <v>490</v>
      </c>
      <c r="B61" s="537" t="s">
        <v>564</v>
      </c>
      <c r="C61" s="538"/>
      <c r="D61" s="5"/>
      <c r="E61" s="5"/>
      <c r="F61" s="5"/>
    </row>
    <row r="62" spans="1:6" x14ac:dyDescent="0.25">
      <c r="A62" s="17">
        <v>500</v>
      </c>
      <c r="B62" s="537" t="s">
        <v>563</v>
      </c>
      <c r="C62" s="538"/>
      <c r="D62" s="5"/>
      <c r="E62" s="5"/>
      <c r="F62" s="5"/>
    </row>
    <row r="63" spans="1:6" x14ac:dyDescent="0.25">
      <c r="A63" s="17">
        <v>510</v>
      </c>
      <c r="B63" s="537" t="s">
        <v>562</v>
      </c>
      <c r="C63" s="538"/>
      <c r="D63" s="5"/>
      <c r="E63" s="5"/>
      <c r="F63" s="5"/>
    </row>
    <row r="64" spans="1:6" x14ac:dyDescent="0.25">
      <c r="A64" s="17">
        <v>520</v>
      </c>
      <c r="B64" s="537" t="s">
        <v>561</v>
      </c>
      <c r="C64" s="538"/>
      <c r="D64" s="104"/>
      <c r="E64" s="5"/>
      <c r="F64" s="5"/>
    </row>
    <row r="65" spans="1:8" x14ac:dyDescent="0.25">
      <c r="A65" s="17">
        <v>530</v>
      </c>
      <c r="B65" s="537" t="s">
        <v>560</v>
      </c>
      <c r="C65" s="538"/>
      <c r="D65" s="6"/>
      <c r="E65" s="5"/>
      <c r="F65" s="5"/>
    </row>
    <row r="66" spans="1:8" x14ac:dyDescent="0.25">
      <c r="A66" s="17">
        <v>540</v>
      </c>
      <c r="B66" s="537" t="s">
        <v>559</v>
      </c>
      <c r="C66" s="538"/>
      <c r="D66" s="6"/>
      <c r="E66" s="5"/>
      <c r="F66" s="5"/>
    </row>
    <row r="67" spans="1:8" x14ac:dyDescent="0.25">
      <c r="A67" s="17">
        <v>550</v>
      </c>
      <c r="B67" s="537" t="s">
        <v>558</v>
      </c>
      <c r="C67" s="538"/>
      <c r="D67" s="5"/>
      <c r="E67" s="5"/>
      <c r="F67" s="5"/>
    </row>
    <row r="68" spans="1:8" x14ac:dyDescent="0.25">
      <c r="A68" s="17">
        <v>560</v>
      </c>
      <c r="B68" s="537" t="s">
        <v>557</v>
      </c>
      <c r="C68" s="538"/>
      <c r="D68" s="5"/>
      <c r="E68" s="5"/>
      <c r="F68" s="5"/>
    </row>
    <row r="69" spans="1:8" x14ac:dyDescent="0.25">
      <c r="A69" s="17">
        <v>570</v>
      </c>
      <c r="B69" s="537" t="s">
        <v>556</v>
      </c>
      <c r="C69" s="538"/>
      <c r="D69" s="5"/>
      <c r="E69" s="5"/>
      <c r="F69" s="5"/>
    </row>
    <row r="70" spans="1:8" x14ac:dyDescent="0.25">
      <c r="A70" s="17">
        <v>580</v>
      </c>
      <c r="B70" s="537" t="s">
        <v>555</v>
      </c>
      <c r="C70" s="538"/>
      <c r="D70" s="6"/>
      <c r="E70" s="5"/>
      <c r="F70" s="5"/>
    </row>
    <row r="71" spans="1:8" x14ac:dyDescent="0.25">
      <c r="A71" s="17">
        <v>590</v>
      </c>
      <c r="B71" s="537" t="s">
        <v>554</v>
      </c>
      <c r="C71" s="538"/>
      <c r="D71" s="9"/>
      <c r="E71" s="5"/>
      <c r="F71" s="5"/>
    </row>
    <row r="72" spans="1:8" x14ac:dyDescent="0.25">
      <c r="A72" s="17">
        <v>600</v>
      </c>
      <c r="B72" s="545" t="s">
        <v>1402</v>
      </c>
      <c r="C72" s="613"/>
      <c r="D72" s="6"/>
      <c r="E72" s="5"/>
      <c r="F72" s="5"/>
    </row>
    <row r="73" spans="1:8" x14ac:dyDescent="0.25">
      <c r="A73" s="17">
        <v>610</v>
      </c>
      <c r="B73" s="545" t="s">
        <v>1403</v>
      </c>
      <c r="C73" s="61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7:C37"/>
    <mergeCell ref="B38:C38"/>
    <mergeCell ref="B39:C39"/>
    <mergeCell ref="B40:C40"/>
    <mergeCell ref="B41:C41"/>
    <mergeCell ref="B32:C32"/>
    <mergeCell ref="B35:C35"/>
    <mergeCell ref="B36:C36"/>
    <mergeCell ref="B33:C33"/>
    <mergeCell ref="B34:C34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</mergeCells>
  <hyperlinks>
    <hyperlink ref="D2" location="'Pregled obrazaca'!A1" display="Povratak na Pregled obrazaca" xr:uid="{00000000-0004-0000-7700-000000000000}"/>
  </hyperlinks>
  <pageMargins left="0.25" right="0.25" top="0.75" bottom="0.75" header="0.3" footer="0.3"/>
  <pageSetup paperSize="9" scale="46" fitToHeight="0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98.140625" style="60" customWidth="1"/>
    <col min="3" max="3" width="74.425781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14"/>
      <c r="C4" s="590"/>
      <c r="D4" s="522" t="s">
        <v>1178</v>
      </c>
      <c r="E4" s="522"/>
      <c r="F4" s="52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  <c r="I7" s="71"/>
      <c r="J7" s="71"/>
    </row>
    <row r="8" spans="1:10" s="79" customFormat="1" x14ac:dyDescent="0.25">
      <c r="D8" s="53" t="s">
        <v>1444</v>
      </c>
      <c r="E8" s="596"/>
      <c r="F8" s="597"/>
    </row>
    <row r="9" spans="1:10" s="79" customFormat="1" x14ac:dyDescent="0.25">
      <c r="A9" s="79" t="s">
        <v>951</v>
      </c>
    </row>
    <row r="10" spans="1:10" ht="57" customHeight="1" x14ac:dyDescent="0.25">
      <c r="A10" s="466" t="s">
        <v>926</v>
      </c>
      <c r="B10" s="467"/>
      <c r="C10" s="489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90"/>
      <c r="B11" s="491"/>
      <c r="C11" s="492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47" t="s">
        <v>609</v>
      </c>
      <c r="C12" s="54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47" t="s">
        <v>608</v>
      </c>
      <c r="C13" s="54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47" t="s">
        <v>607</v>
      </c>
      <c r="C14" s="54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7" t="s">
        <v>606</v>
      </c>
      <c r="C15" s="538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7" t="s">
        <v>605</v>
      </c>
      <c r="C16" s="538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7" t="s">
        <v>604</v>
      </c>
      <c r="C17" s="538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7" t="s">
        <v>603</v>
      </c>
      <c r="C18" s="538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7" t="s">
        <v>602</v>
      </c>
      <c r="C19" s="538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7" t="s">
        <v>601</v>
      </c>
      <c r="C20" s="538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7" t="s">
        <v>600</v>
      </c>
      <c r="C21" s="538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7" t="s">
        <v>1398</v>
      </c>
      <c r="C22" s="538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7" t="s">
        <v>599</v>
      </c>
      <c r="C23" s="538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7" t="s">
        <v>1399</v>
      </c>
      <c r="C24" s="538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7" t="s">
        <v>598</v>
      </c>
      <c r="C25" s="538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7" t="s">
        <v>597</v>
      </c>
      <c r="C26" s="538"/>
      <c r="D26" s="347"/>
      <c r="E26" s="347"/>
      <c r="F26" s="347"/>
    </row>
    <row r="27" spans="1:6" x14ac:dyDescent="0.25">
      <c r="A27" s="17">
        <v>160</v>
      </c>
      <c r="B27" s="537" t="s">
        <v>596</v>
      </c>
      <c r="C27" s="538"/>
      <c r="D27" s="347"/>
      <c r="E27" s="347"/>
      <c r="F27" s="347"/>
    </row>
    <row r="28" spans="1:6" x14ac:dyDescent="0.25">
      <c r="A28" s="17">
        <v>170</v>
      </c>
      <c r="B28" s="537" t="s">
        <v>595</v>
      </c>
      <c r="C28" s="538"/>
      <c r="D28" s="347"/>
      <c r="E28" s="347"/>
      <c r="F28" s="347"/>
    </row>
    <row r="29" spans="1:6" x14ac:dyDescent="0.25">
      <c r="A29" s="17">
        <v>180</v>
      </c>
      <c r="B29" s="547" t="s">
        <v>594</v>
      </c>
      <c r="C29" s="54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7" t="s">
        <v>593</v>
      </c>
      <c r="C30" s="538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7" t="s">
        <v>592</v>
      </c>
      <c r="C31" s="538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7" t="s">
        <v>1401</v>
      </c>
      <c r="C32" s="538"/>
      <c r="D32" s="347"/>
      <c r="E32" s="347"/>
      <c r="F32" s="347"/>
    </row>
    <row r="33" spans="1:6" x14ac:dyDescent="0.25">
      <c r="A33" s="17">
        <v>220</v>
      </c>
      <c r="B33" s="547" t="s">
        <v>1400</v>
      </c>
      <c r="C33" s="54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47" t="s">
        <v>591</v>
      </c>
      <c r="C34" s="54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7" t="s">
        <v>590</v>
      </c>
      <c r="C35" s="538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7" t="s">
        <v>589</v>
      </c>
      <c r="C36" s="538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7" t="s">
        <v>588</v>
      </c>
      <c r="C37" s="538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7" t="s">
        <v>587</v>
      </c>
      <c r="C38" s="538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7" t="s">
        <v>586</v>
      </c>
      <c r="C39" s="538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7" t="s">
        <v>585</v>
      </c>
      <c r="C40" s="538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7" t="s">
        <v>584</v>
      </c>
      <c r="C41" s="538"/>
      <c r="D41" s="347"/>
      <c r="E41" s="347"/>
      <c r="F41" s="347"/>
    </row>
    <row r="42" spans="1:6" x14ac:dyDescent="0.25">
      <c r="A42" s="17">
        <v>310</v>
      </c>
      <c r="B42" s="547" t="s">
        <v>583</v>
      </c>
      <c r="C42" s="54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7" t="s">
        <v>582</v>
      </c>
      <c r="C43" s="538"/>
      <c r="D43" s="347"/>
      <c r="E43" s="347"/>
      <c r="F43" s="347"/>
    </row>
    <row r="44" spans="1:6" x14ac:dyDescent="0.25">
      <c r="A44" s="17">
        <v>330</v>
      </c>
      <c r="B44" s="537" t="s">
        <v>581</v>
      </c>
      <c r="C44" s="538"/>
      <c r="D44" s="347"/>
      <c r="E44" s="347"/>
      <c r="F44" s="347"/>
    </row>
    <row r="45" spans="1:6" x14ac:dyDescent="0.25">
      <c r="A45" s="17">
        <v>340</v>
      </c>
      <c r="B45" s="537" t="s">
        <v>580</v>
      </c>
      <c r="C45" s="538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7" t="s">
        <v>579</v>
      </c>
      <c r="C46" s="538"/>
      <c r="D46" s="347"/>
      <c r="E46" s="347"/>
      <c r="F46" s="347"/>
    </row>
    <row r="47" spans="1:6" x14ac:dyDescent="0.25">
      <c r="A47" s="17">
        <v>360</v>
      </c>
      <c r="B47" s="537" t="s">
        <v>578</v>
      </c>
      <c r="C47" s="538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7" t="s">
        <v>577</v>
      </c>
      <c r="C48" s="538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7" t="s">
        <v>576</v>
      </c>
      <c r="C49" s="538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7" t="s">
        <v>575</v>
      </c>
      <c r="C50" s="538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7" t="s">
        <v>574</v>
      </c>
      <c r="C51" s="538"/>
      <c r="D51" s="347"/>
      <c r="E51" s="347"/>
      <c r="F51" s="347"/>
    </row>
    <row r="52" spans="1:6" x14ac:dyDescent="0.25">
      <c r="A52" s="17">
        <v>410</v>
      </c>
      <c r="B52" s="537" t="s">
        <v>573</v>
      </c>
      <c r="C52" s="538"/>
      <c r="D52" s="347"/>
      <c r="E52" s="347"/>
      <c r="F52" s="347"/>
    </row>
    <row r="53" spans="1:6" x14ac:dyDescent="0.25">
      <c r="A53" s="17">
        <v>420</v>
      </c>
      <c r="B53" s="537" t="s">
        <v>572</v>
      </c>
      <c r="C53" s="538"/>
      <c r="D53" s="347"/>
      <c r="E53" s="347"/>
      <c r="F53" s="347"/>
    </row>
    <row r="54" spans="1:6" x14ac:dyDescent="0.25">
      <c r="A54" s="17">
        <v>430</v>
      </c>
      <c r="B54" s="537" t="s">
        <v>571</v>
      </c>
      <c r="C54" s="538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7" t="s">
        <v>569</v>
      </c>
      <c r="C56" s="538"/>
      <c r="D56" s="347"/>
      <c r="E56" s="347"/>
      <c r="F56" s="347"/>
    </row>
    <row r="57" spans="1:6" x14ac:dyDescent="0.25">
      <c r="A57" s="17">
        <v>460</v>
      </c>
      <c r="B57" s="537" t="s">
        <v>568</v>
      </c>
      <c r="C57" s="538"/>
      <c r="D57" s="347"/>
      <c r="E57" s="347"/>
      <c r="F57" s="347"/>
    </row>
    <row r="58" spans="1:6" x14ac:dyDescent="0.25">
      <c r="A58" s="17">
        <v>470</v>
      </c>
      <c r="B58" s="537" t="s">
        <v>567</v>
      </c>
      <c r="C58" s="538"/>
      <c r="D58" s="347"/>
      <c r="E58" s="347"/>
      <c r="F58" s="347"/>
    </row>
    <row r="59" spans="1:6" x14ac:dyDescent="0.25">
      <c r="A59" s="542" t="s">
        <v>566</v>
      </c>
      <c r="B59" s="543"/>
      <c r="C59" s="543"/>
      <c r="D59" s="544"/>
      <c r="E59" s="544"/>
      <c r="F59" s="544"/>
    </row>
    <row r="60" spans="1:6" x14ac:dyDescent="0.25">
      <c r="A60" s="17">
        <v>480</v>
      </c>
      <c r="B60" s="537" t="s">
        <v>565</v>
      </c>
      <c r="C60" s="538"/>
      <c r="D60" s="5"/>
      <c r="E60" s="5"/>
      <c r="F60" s="5"/>
    </row>
    <row r="61" spans="1:6" x14ac:dyDescent="0.25">
      <c r="A61" s="17">
        <v>490</v>
      </c>
      <c r="B61" s="537" t="s">
        <v>564</v>
      </c>
      <c r="C61" s="538"/>
      <c r="D61" s="5"/>
      <c r="E61" s="5"/>
      <c r="F61" s="5"/>
    </row>
    <row r="62" spans="1:6" x14ac:dyDescent="0.25">
      <c r="A62" s="17">
        <v>500</v>
      </c>
      <c r="B62" s="537" t="s">
        <v>563</v>
      </c>
      <c r="C62" s="538"/>
      <c r="D62" s="5"/>
      <c r="E62" s="5"/>
      <c r="F62" s="5"/>
    </row>
    <row r="63" spans="1:6" x14ac:dyDescent="0.25">
      <c r="A63" s="17">
        <v>510</v>
      </c>
      <c r="B63" s="537" t="s">
        <v>562</v>
      </c>
      <c r="C63" s="538"/>
      <c r="D63" s="5"/>
      <c r="E63" s="5"/>
      <c r="F63" s="5"/>
    </row>
    <row r="64" spans="1:6" x14ac:dyDescent="0.25">
      <c r="A64" s="17">
        <v>520</v>
      </c>
      <c r="B64" s="537" t="s">
        <v>561</v>
      </c>
      <c r="C64" s="538"/>
      <c r="D64" s="104"/>
      <c r="E64" s="5"/>
      <c r="F64" s="5"/>
    </row>
    <row r="65" spans="1:8" x14ac:dyDescent="0.25">
      <c r="A65" s="17">
        <v>530</v>
      </c>
      <c r="B65" s="537" t="s">
        <v>560</v>
      </c>
      <c r="C65" s="538"/>
      <c r="D65" s="6"/>
      <c r="E65" s="5"/>
      <c r="F65" s="5"/>
    </row>
    <row r="66" spans="1:8" x14ac:dyDescent="0.25">
      <c r="A66" s="17">
        <v>540</v>
      </c>
      <c r="B66" s="537" t="s">
        <v>559</v>
      </c>
      <c r="C66" s="538"/>
      <c r="D66" s="6"/>
      <c r="E66" s="5"/>
      <c r="F66" s="5"/>
    </row>
    <row r="67" spans="1:8" x14ac:dyDescent="0.25">
      <c r="A67" s="17">
        <v>550</v>
      </c>
      <c r="B67" s="537" t="s">
        <v>558</v>
      </c>
      <c r="C67" s="538"/>
      <c r="D67" s="5"/>
      <c r="E67" s="5"/>
      <c r="F67" s="5"/>
    </row>
    <row r="68" spans="1:8" x14ac:dyDescent="0.25">
      <c r="A68" s="17">
        <v>560</v>
      </c>
      <c r="B68" s="537" t="s">
        <v>557</v>
      </c>
      <c r="C68" s="538"/>
      <c r="D68" s="5"/>
      <c r="E68" s="5"/>
      <c r="F68" s="5"/>
    </row>
    <row r="69" spans="1:8" x14ac:dyDescent="0.25">
      <c r="A69" s="17">
        <v>570</v>
      </c>
      <c r="B69" s="537" t="s">
        <v>556</v>
      </c>
      <c r="C69" s="538"/>
      <c r="D69" s="5"/>
      <c r="E69" s="5"/>
      <c r="F69" s="5"/>
    </row>
    <row r="70" spans="1:8" x14ac:dyDescent="0.25">
      <c r="A70" s="17">
        <v>580</v>
      </c>
      <c r="B70" s="537" t="s">
        <v>555</v>
      </c>
      <c r="C70" s="538"/>
      <c r="D70" s="6"/>
      <c r="E70" s="5"/>
      <c r="F70" s="5"/>
    </row>
    <row r="71" spans="1:8" x14ac:dyDescent="0.25">
      <c r="A71" s="17">
        <v>590</v>
      </c>
      <c r="B71" s="537" t="s">
        <v>554</v>
      </c>
      <c r="C71" s="538"/>
      <c r="D71" s="9"/>
      <c r="E71" s="5"/>
      <c r="F71" s="5"/>
    </row>
    <row r="72" spans="1:8" x14ac:dyDescent="0.25">
      <c r="A72" s="17">
        <v>600</v>
      </c>
      <c r="B72" s="545" t="s">
        <v>1402</v>
      </c>
      <c r="C72" s="613"/>
      <c r="D72" s="6"/>
      <c r="E72" s="5"/>
      <c r="F72" s="5"/>
    </row>
    <row r="73" spans="1:8" x14ac:dyDescent="0.25">
      <c r="A73" s="17">
        <v>610</v>
      </c>
      <c r="B73" s="545" t="s">
        <v>1403</v>
      </c>
      <c r="C73" s="61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7:C37"/>
    <mergeCell ref="B38:C38"/>
    <mergeCell ref="B39:C39"/>
    <mergeCell ref="B40:C40"/>
    <mergeCell ref="B41:C41"/>
    <mergeCell ref="B32:C32"/>
    <mergeCell ref="B35:C35"/>
    <mergeCell ref="B36:C36"/>
    <mergeCell ref="B33:C33"/>
    <mergeCell ref="B34:C34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</mergeCells>
  <hyperlinks>
    <hyperlink ref="D2" location="'Pregled obrazaca'!A1" display="Povratak na Pregled obrazaca" xr:uid="{00000000-0004-0000-78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99.85546875" style="60" customWidth="1"/>
    <col min="3" max="3" width="72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14"/>
      <c r="C4" s="590"/>
      <c r="D4" s="522" t="s">
        <v>1178</v>
      </c>
      <c r="E4" s="522"/>
      <c r="F4" s="52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  <c r="I7" s="71"/>
      <c r="J7" s="71"/>
    </row>
    <row r="8" spans="1:10" s="79" customFormat="1" x14ac:dyDescent="0.25">
      <c r="D8" s="53" t="s">
        <v>1444</v>
      </c>
      <c r="E8" s="596"/>
      <c r="F8" s="597"/>
    </row>
    <row r="9" spans="1:10" s="79" customFormat="1" x14ac:dyDescent="0.25">
      <c r="A9" s="79" t="s">
        <v>938</v>
      </c>
    </row>
    <row r="10" spans="1:10" ht="57" customHeight="1" x14ac:dyDescent="0.25">
      <c r="A10" s="466" t="s">
        <v>926</v>
      </c>
      <c r="B10" s="467"/>
      <c r="C10" s="489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90"/>
      <c r="B11" s="491"/>
      <c r="C11" s="492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47" t="s">
        <v>609</v>
      </c>
      <c r="C12" s="54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47" t="s">
        <v>608</v>
      </c>
      <c r="C13" s="54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47" t="s">
        <v>607</v>
      </c>
      <c r="C14" s="54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7" t="s">
        <v>606</v>
      </c>
      <c r="C15" s="538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7" t="s">
        <v>605</v>
      </c>
      <c r="C16" s="538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7" t="s">
        <v>604</v>
      </c>
      <c r="C17" s="538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7" t="s">
        <v>603</v>
      </c>
      <c r="C18" s="538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7" t="s">
        <v>602</v>
      </c>
      <c r="C19" s="538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7" t="s">
        <v>601</v>
      </c>
      <c r="C20" s="538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7" t="s">
        <v>600</v>
      </c>
      <c r="C21" s="538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7" t="s">
        <v>1398</v>
      </c>
      <c r="C22" s="538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7" t="s">
        <v>599</v>
      </c>
      <c r="C23" s="538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7" t="s">
        <v>1399</v>
      </c>
      <c r="C24" s="538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7" t="s">
        <v>598</v>
      </c>
      <c r="C25" s="538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7" t="s">
        <v>597</v>
      </c>
      <c r="C26" s="538"/>
      <c r="D26" s="347"/>
      <c r="E26" s="347"/>
      <c r="F26" s="347"/>
    </row>
    <row r="27" spans="1:6" x14ac:dyDescent="0.25">
      <c r="A27" s="17">
        <v>160</v>
      </c>
      <c r="B27" s="537" t="s">
        <v>596</v>
      </c>
      <c r="C27" s="538"/>
      <c r="D27" s="347"/>
      <c r="E27" s="347"/>
      <c r="F27" s="347"/>
    </row>
    <row r="28" spans="1:6" x14ac:dyDescent="0.25">
      <c r="A28" s="17">
        <v>170</v>
      </c>
      <c r="B28" s="537" t="s">
        <v>595</v>
      </c>
      <c r="C28" s="538"/>
      <c r="D28" s="347"/>
      <c r="E28" s="347"/>
      <c r="F28" s="347"/>
    </row>
    <row r="29" spans="1:6" x14ac:dyDescent="0.25">
      <c r="A29" s="17">
        <v>180</v>
      </c>
      <c r="B29" s="547" t="s">
        <v>594</v>
      </c>
      <c r="C29" s="54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7" t="s">
        <v>593</v>
      </c>
      <c r="C30" s="538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7" t="s">
        <v>592</v>
      </c>
      <c r="C31" s="538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7" t="s">
        <v>1401</v>
      </c>
      <c r="C32" s="538"/>
      <c r="D32" s="347"/>
      <c r="E32" s="347"/>
      <c r="F32" s="347"/>
    </row>
    <row r="33" spans="1:6" x14ac:dyDescent="0.25">
      <c r="A33" s="17">
        <v>220</v>
      </c>
      <c r="B33" s="547" t="s">
        <v>1400</v>
      </c>
      <c r="C33" s="54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47" t="s">
        <v>591</v>
      </c>
      <c r="C34" s="54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7" t="s">
        <v>590</v>
      </c>
      <c r="C35" s="538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7" t="s">
        <v>589</v>
      </c>
      <c r="C36" s="538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7" t="s">
        <v>588</v>
      </c>
      <c r="C37" s="538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7" t="s">
        <v>587</v>
      </c>
      <c r="C38" s="538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7" t="s">
        <v>586</v>
      </c>
      <c r="C39" s="538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7" t="s">
        <v>585</v>
      </c>
      <c r="C40" s="538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7" t="s">
        <v>584</v>
      </c>
      <c r="C41" s="538"/>
      <c r="D41" s="347"/>
      <c r="E41" s="347"/>
      <c r="F41" s="347"/>
    </row>
    <row r="42" spans="1:6" x14ac:dyDescent="0.25">
      <c r="A42" s="17">
        <v>310</v>
      </c>
      <c r="B42" s="547" t="s">
        <v>583</v>
      </c>
      <c r="C42" s="54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7" t="s">
        <v>582</v>
      </c>
      <c r="C43" s="538"/>
      <c r="D43" s="347"/>
      <c r="E43" s="347"/>
      <c r="F43" s="347"/>
    </row>
    <row r="44" spans="1:6" x14ac:dyDescent="0.25">
      <c r="A44" s="17">
        <v>330</v>
      </c>
      <c r="B44" s="537" t="s">
        <v>581</v>
      </c>
      <c r="C44" s="538"/>
      <c r="D44" s="347"/>
      <c r="E44" s="347"/>
      <c r="F44" s="347"/>
    </row>
    <row r="45" spans="1:6" x14ac:dyDescent="0.25">
      <c r="A45" s="17">
        <v>340</v>
      </c>
      <c r="B45" s="537" t="s">
        <v>580</v>
      </c>
      <c r="C45" s="538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7" t="s">
        <v>579</v>
      </c>
      <c r="C46" s="538"/>
      <c r="D46" s="347"/>
      <c r="E46" s="347"/>
      <c r="F46" s="347"/>
    </row>
    <row r="47" spans="1:6" x14ac:dyDescent="0.25">
      <c r="A47" s="17">
        <v>360</v>
      </c>
      <c r="B47" s="537" t="s">
        <v>578</v>
      </c>
      <c r="C47" s="538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7" t="s">
        <v>577</v>
      </c>
      <c r="C48" s="538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7" t="s">
        <v>576</v>
      </c>
      <c r="C49" s="538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7" t="s">
        <v>575</v>
      </c>
      <c r="C50" s="538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7" t="s">
        <v>574</v>
      </c>
      <c r="C51" s="538"/>
      <c r="D51" s="347"/>
      <c r="E51" s="347"/>
      <c r="F51" s="347"/>
    </row>
    <row r="52" spans="1:6" x14ac:dyDescent="0.25">
      <c r="A52" s="17">
        <v>410</v>
      </c>
      <c r="B52" s="537" t="s">
        <v>573</v>
      </c>
      <c r="C52" s="538"/>
      <c r="D52" s="347"/>
      <c r="E52" s="347"/>
      <c r="F52" s="347"/>
    </row>
    <row r="53" spans="1:6" x14ac:dyDescent="0.25">
      <c r="A53" s="17">
        <v>420</v>
      </c>
      <c r="B53" s="537" t="s">
        <v>572</v>
      </c>
      <c r="C53" s="538"/>
      <c r="D53" s="347"/>
      <c r="E53" s="347"/>
      <c r="F53" s="347"/>
    </row>
    <row r="54" spans="1:6" x14ac:dyDescent="0.25">
      <c r="A54" s="17">
        <v>430</v>
      </c>
      <c r="B54" s="537" t="s">
        <v>571</v>
      </c>
      <c r="C54" s="538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7" t="s">
        <v>569</v>
      </c>
      <c r="C56" s="538"/>
      <c r="D56" s="347"/>
      <c r="E56" s="347"/>
      <c r="F56" s="347"/>
    </row>
    <row r="57" spans="1:6" x14ac:dyDescent="0.25">
      <c r="A57" s="17">
        <v>460</v>
      </c>
      <c r="B57" s="537" t="s">
        <v>568</v>
      </c>
      <c r="C57" s="538"/>
      <c r="D57" s="347"/>
      <c r="E57" s="347"/>
      <c r="F57" s="347"/>
    </row>
    <row r="58" spans="1:6" x14ac:dyDescent="0.25">
      <c r="A58" s="17">
        <v>470</v>
      </c>
      <c r="B58" s="537" t="s">
        <v>567</v>
      </c>
      <c r="C58" s="538"/>
      <c r="D58" s="347"/>
      <c r="E58" s="347"/>
      <c r="F58" s="347"/>
    </row>
    <row r="59" spans="1:6" x14ac:dyDescent="0.25">
      <c r="A59" s="542" t="s">
        <v>566</v>
      </c>
      <c r="B59" s="543"/>
      <c r="C59" s="543"/>
      <c r="D59" s="544"/>
      <c r="E59" s="544"/>
      <c r="F59" s="544"/>
    </row>
    <row r="60" spans="1:6" x14ac:dyDescent="0.25">
      <c r="A60" s="17">
        <v>480</v>
      </c>
      <c r="B60" s="537" t="s">
        <v>565</v>
      </c>
      <c r="C60" s="538"/>
      <c r="D60" s="5"/>
      <c r="E60" s="5"/>
      <c r="F60" s="5"/>
    </row>
    <row r="61" spans="1:6" x14ac:dyDescent="0.25">
      <c r="A61" s="17">
        <v>490</v>
      </c>
      <c r="B61" s="537" t="s">
        <v>564</v>
      </c>
      <c r="C61" s="538"/>
      <c r="D61" s="5"/>
      <c r="E61" s="5"/>
      <c r="F61" s="5"/>
    </row>
    <row r="62" spans="1:6" x14ac:dyDescent="0.25">
      <c r="A62" s="17">
        <v>500</v>
      </c>
      <c r="B62" s="537" t="s">
        <v>563</v>
      </c>
      <c r="C62" s="538"/>
      <c r="D62" s="5"/>
      <c r="E62" s="5"/>
      <c r="F62" s="5"/>
    </row>
    <row r="63" spans="1:6" x14ac:dyDescent="0.25">
      <c r="A63" s="17">
        <v>510</v>
      </c>
      <c r="B63" s="537" t="s">
        <v>562</v>
      </c>
      <c r="C63" s="538"/>
      <c r="D63" s="5"/>
      <c r="E63" s="5"/>
      <c r="F63" s="5"/>
    </row>
    <row r="64" spans="1:6" x14ac:dyDescent="0.25">
      <c r="A64" s="17">
        <v>520</v>
      </c>
      <c r="B64" s="537" t="s">
        <v>561</v>
      </c>
      <c r="C64" s="538"/>
      <c r="D64" s="104"/>
      <c r="E64" s="5"/>
      <c r="F64" s="5"/>
    </row>
    <row r="65" spans="1:8" x14ac:dyDescent="0.25">
      <c r="A65" s="17">
        <v>530</v>
      </c>
      <c r="B65" s="537" t="s">
        <v>560</v>
      </c>
      <c r="C65" s="538"/>
      <c r="D65" s="6"/>
      <c r="E65" s="5"/>
      <c r="F65" s="5"/>
    </row>
    <row r="66" spans="1:8" x14ac:dyDescent="0.25">
      <c r="A66" s="17">
        <v>540</v>
      </c>
      <c r="B66" s="537" t="s">
        <v>559</v>
      </c>
      <c r="C66" s="538"/>
      <c r="D66" s="6"/>
      <c r="E66" s="5"/>
      <c r="F66" s="5"/>
    </row>
    <row r="67" spans="1:8" x14ac:dyDescent="0.25">
      <c r="A67" s="17">
        <v>550</v>
      </c>
      <c r="B67" s="537" t="s">
        <v>558</v>
      </c>
      <c r="C67" s="538"/>
      <c r="D67" s="5"/>
      <c r="E67" s="5"/>
      <c r="F67" s="5"/>
    </row>
    <row r="68" spans="1:8" x14ac:dyDescent="0.25">
      <c r="A68" s="17">
        <v>560</v>
      </c>
      <c r="B68" s="537" t="s">
        <v>557</v>
      </c>
      <c r="C68" s="538"/>
      <c r="D68" s="5"/>
      <c r="E68" s="5"/>
      <c r="F68" s="5"/>
    </row>
    <row r="69" spans="1:8" x14ac:dyDescent="0.25">
      <c r="A69" s="17">
        <v>570</v>
      </c>
      <c r="B69" s="537" t="s">
        <v>556</v>
      </c>
      <c r="C69" s="538"/>
      <c r="D69" s="5"/>
      <c r="E69" s="5"/>
      <c r="F69" s="5"/>
    </row>
    <row r="70" spans="1:8" x14ac:dyDescent="0.25">
      <c r="A70" s="17">
        <v>580</v>
      </c>
      <c r="B70" s="537" t="s">
        <v>555</v>
      </c>
      <c r="C70" s="538"/>
      <c r="D70" s="6"/>
      <c r="E70" s="5"/>
      <c r="F70" s="5"/>
    </row>
    <row r="71" spans="1:8" x14ac:dyDescent="0.25">
      <c r="A71" s="17">
        <v>590</v>
      </c>
      <c r="B71" s="537" t="s">
        <v>554</v>
      </c>
      <c r="C71" s="538"/>
      <c r="D71" s="9"/>
      <c r="E71" s="5"/>
      <c r="F71" s="5"/>
    </row>
    <row r="72" spans="1:8" x14ac:dyDescent="0.25">
      <c r="A72" s="17">
        <v>600</v>
      </c>
      <c r="B72" s="545" t="s">
        <v>1402</v>
      </c>
      <c r="C72" s="613"/>
      <c r="D72" s="6"/>
      <c r="E72" s="5"/>
      <c r="F72" s="5"/>
    </row>
    <row r="73" spans="1:8" x14ac:dyDescent="0.25">
      <c r="A73" s="17">
        <v>610</v>
      </c>
      <c r="B73" s="545" t="s">
        <v>1403</v>
      </c>
      <c r="C73" s="61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7:C37"/>
    <mergeCell ref="B38:C38"/>
    <mergeCell ref="B39:C39"/>
    <mergeCell ref="B40:C40"/>
    <mergeCell ref="B41:C41"/>
    <mergeCell ref="B32:C32"/>
    <mergeCell ref="B35:C35"/>
    <mergeCell ref="B36:C36"/>
    <mergeCell ref="B33:C33"/>
    <mergeCell ref="B34:C34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</mergeCells>
  <hyperlinks>
    <hyperlink ref="D2" location="'Pregled obrazaca'!A1" display="Povratak na Pregled obrazaca" xr:uid="{00000000-0004-0000-79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04.42578125" style="60" customWidth="1"/>
    <col min="3" max="3" width="67.8554687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14"/>
      <c r="C4" s="590"/>
      <c r="D4" s="522" t="s">
        <v>1178</v>
      </c>
      <c r="E4" s="522"/>
      <c r="F4" s="522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74"/>
      <c r="C5" s="576"/>
      <c r="D5" s="52" t="s">
        <v>1149</v>
      </c>
      <c r="E5" s="521"/>
      <c r="F5" s="521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74"/>
      <c r="C6" s="576"/>
      <c r="D6" s="53" t="s">
        <v>1151</v>
      </c>
      <c r="E6" s="521"/>
      <c r="F6" s="521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74"/>
      <c r="C7" s="576"/>
      <c r="D7" s="53" t="s">
        <v>1153</v>
      </c>
      <c r="E7" s="521"/>
      <c r="F7" s="521"/>
      <c r="G7" s="51"/>
      <c r="H7" s="47"/>
      <c r="I7" s="71"/>
      <c r="J7" s="71"/>
    </row>
    <row r="8" spans="1:10" s="79" customFormat="1" x14ac:dyDescent="0.25">
      <c r="D8" s="53" t="s">
        <v>1444</v>
      </c>
      <c r="E8" s="596"/>
      <c r="F8" s="597"/>
    </row>
    <row r="9" spans="1:10" s="79" customFormat="1" x14ac:dyDescent="0.25">
      <c r="A9" s="79" t="s">
        <v>939</v>
      </c>
    </row>
    <row r="10" spans="1:10" ht="57" customHeight="1" x14ac:dyDescent="0.25">
      <c r="A10" s="466" t="s">
        <v>926</v>
      </c>
      <c r="B10" s="467"/>
      <c r="C10" s="489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90"/>
      <c r="B11" s="491"/>
      <c r="C11" s="492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47" t="s">
        <v>609</v>
      </c>
      <c r="C12" s="54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47" t="s">
        <v>608</v>
      </c>
      <c r="C13" s="54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47" t="s">
        <v>607</v>
      </c>
      <c r="C14" s="54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7" t="s">
        <v>606</v>
      </c>
      <c r="C15" s="538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7" t="s">
        <v>605</v>
      </c>
      <c r="C16" s="538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7" t="s">
        <v>604</v>
      </c>
      <c r="C17" s="538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7" t="s">
        <v>603</v>
      </c>
      <c r="C18" s="538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7" t="s">
        <v>602</v>
      </c>
      <c r="C19" s="538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7" t="s">
        <v>601</v>
      </c>
      <c r="C20" s="538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7" t="s">
        <v>600</v>
      </c>
      <c r="C21" s="538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7" t="s">
        <v>1398</v>
      </c>
      <c r="C22" s="538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7" t="s">
        <v>599</v>
      </c>
      <c r="C23" s="538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7" t="s">
        <v>1399</v>
      </c>
      <c r="C24" s="538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7" t="s">
        <v>598</v>
      </c>
      <c r="C25" s="538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7" t="s">
        <v>597</v>
      </c>
      <c r="C26" s="538"/>
      <c r="D26" s="347"/>
      <c r="E26" s="347"/>
      <c r="F26" s="347"/>
    </row>
    <row r="27" spans="1:6" x14ac:dyDescent="0.25">
      <c r="A27" s="17">
        <v>160</v>
      </c>
      <c r="B27" s="537" t="s">
        <v>596</v>
      </c>
      <c r="C27" s="538"/>
      <c r="D27" s="347"/>
      <c r="E27" s="347"/>
      <c r="F27" s="347"/>
    </row>
    <row r="28" spans="1:6" x14ac:dyDescent="0.25">
      <c r="A28" s="17">
        <v>170</v>
      </c>
      <c r="B28" s="537" t="s">
        <v>595</v>
      </c>
      <c r="C28" s="538"/>
      <c r="D28" s="347"/>
      <c r="E28" s="347"/>
      <c r="F28" s="347"/>
    </row>
    <row r="29" spans="1:6" x14ac:dyDescent="0.25">
      <c r="A29" s="17">
        <v>180</v>
      </c>
      <c r="B29" s="547" t="s">
        <v>594</v>
      </c>
      <c r="C29" s="54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7" t="s">
        <v>593</v>
      </c>
      <c r="C30" s="538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7" t="s">
        <v>592</v>
      </c>
      <c r="C31" s="538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7" t="s">
        <v>1401</v>
      </c>
      <c r="C32" s="538"/>
      <c r="D32" s="347"/>
      <c r="E32" s="347"/>
      <c r="F32" s="347"/>
    </row>
    <row r="33" spans="1:6" x14ac:dyDescent="0.25">
      <c r="A33" s="17">
        <v>220</v>
      </c>
      <c r="B33" s="547" t="s">
        <v>1400</v>
      </c>
      <c r="C33" s="54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47" t="s">
        <v>591</v>
      </c>
      <c r="C34" s="54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7" t="s">
        <v>590</v>
      </c>
      <c r="C35" s="538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7" t="s">
        <v>589</v>
      </c>
      <c r="C36" s="538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7" t="s">
        <v>588</v>
      </c>
      <c r="C37" s="538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7" t="s">
        <v>587</v>
      </c>
      <c r="C38" s="538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7" t="s">
        <v>586</v>
      </c>
      <c r="C39" s="538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7" t="s">
        <v>585</v>
      </c>
      <c r="C40" s="538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7" t="s">
        <v>584</v>
      </c>
      <c r="C41" s="538"/>
      <c r="D41" s="347"/>
      <c r="E41" s="347"/>
      <c r="F41" s="347"/>
    </row>
    <row r="42" spans="1:6" x14ac:dyDescent="0.25">
      <c r="A42" s="17">
        <v>310</v>
      </c>
      <c r="B42" s="547" t="s">
        <v>583</v>
      </c>
      <c r="C42" s="54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7" t="s">
        <v>582</v>
      </c>
      <c r="C43" s="538"/>
      <c r="D43" s="347"/>
      <c r="E43" s="347"/>
      <c r="F43" s="347"/>
    </row>
    <row r="44" spans="1:6" x14ac:dyDescent="0.25">
      <c r="A44" s="17">
        <v>330</v>
      </c>
      <c r="B44" s="537" t="s">
        <v>581</v>
      </c>
      <c r="C44" s="538"/>
      <c r="D44" s="347"/>
      <c r="E44" s="347"/>
      <c r="F44" s="347"/>
    </row>
    <row r="45" spans="1:6" x14ac:dyDescent="0.25">
      <c r="A45" s="17">
        <v>340</v>
      </c>
      <c r="B45" s="537" t="s">
        <v>580</v>
      </c>
      <c r="C45" s="538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7" t="s">
        <v>579</v>
      </c>
      <c r="C46" s="538"/>
      <c r="D46" s="347"/>
      <c r="E46" s="347"/>
      <c r="F46" s="347"/>
    </row>
    <row r="47" spans="1:6" x14ac:dyDescent="0.25">
      <c r="A47" s="17">
        <v>360</v>
      </c>
      <c r="B47" s="537" t="s">
        <v>578</v>
      </c>
      <c r="C47" s="538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7" t="s">
        <v>577</v>
      </c>
      <c r="C48" s="538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7" t="s">
        <v>576</v>
      </c>
      <c r="C49" s="538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7" t="s">
        <v>575</v>
      </c>
      <c r="C50" s="538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7" t="s">
        <v>574</v>
      </c>
      <c r="C51" s="538"/>
      <c r="D51" s="347"/>
      <c r="E51" s="347"/>
      <c r="F51" s="347"/>
    </row>
    <row r="52" spans="1:6" x14ac:dyDescent="0.25">
      <c r="A52" s="17">
        <v>410</v>
      </c>
      <c r="B52" s="537" t="s">
        <v>573</v>
      </c>
      <c r="C52" s="538"/>
      <c r="D52" s="347"/>
      <c r="E52" s="347"/>
      <c r="F52" s="347"/>
    </row>
    <row r="53" spans="1:6" x14ac:dyDescent="0.25">
      <c r="A53" s="17">
        <v>420</v>
      </c>
      <c r="B53" s="537" t="s">
        <v>572</v>
      </c>
      <c r="C53" s="538"/>
      <c r="D53" s="347"/>
      <c r="E53" s="347"/>
      <c r="F53" s="347"/>
    </row>
    <row r="54" spans="1:6" x14ac:dyDescent="0.25">
      <c r="A54" s="17">
        <v>430</v>
      </c>
      <c r="B54" s="537" t="s">
        <v>571</v>
      </c>
      <c r="C54" s="538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7" t="s">
        <v>569</v>
      </c>
      <c r="C56" s="538"/>
      <c r="D56" s="347"/>
      <c r="E56" s="347"/>
      <c r="F56" s="347"/>
    </row>
    <row r="57" spans="1:6" x14ac:dyDescent="0.25">
      <c r="A57" s="17">
        <v>460</v>
      </c>
      <c r="B57" s="537" t="s">
        <v>568</v>
      </c>
      <c r="C57" s="538"/>
      <c r="D57" s="347"/>
      <c r="E57" s="347"/>
      <c r="F57" s="347"/>
    </row>
    <row r="58" spans="1:6" x14ac:dyDescent="0.25">
      <c r="A58" s="17">
        <v>470</v>
      </c>
      <c r="B58" s="537" t="s">
        <v>567</v>
      </c>
      <c r="C58" s="538"/>
      <c r="D58" s="347"/>
      <c r="E58" s="347"/>
      <c r="F58" s="347"/>
    </row>
    <row r="59" spans="1:6" x14ac:dyDescent="0.25">
      <c r="A59" s="542" t="s">
        <v>566</v>
      </c>
      <c r="B59" s="543"/>
      <c r="C59" s="543"/>
      <c r="D59" s="544"/>
      <c r="E59" s="544"/>
      <c r="F59" s="544"/>
    </row>
    <row r="60" spans="1:6" x14ac:dyDescent="0.25">
      <c r="A60" s="17">
        <v>480</v>
      </c>
      <c r="B60" s="537" t="s">
        <v>565</v>
      </c>
      <c r="C60" s="538"/>
      <c r="D60" s="5"/>
      <c r="E60" s="5"/>
      <c r="F60" s="5"/>
    </row>
    <row r="61" spans="1:6" x14ac:dyDescent="0.25">
      <c r="A61" s="17">
        <v>490</v>
      </c>
      <c r="B61" s="537" t="s">
        <v>564</v>
      </c>
      <c r="C61" s="538"/>
      <c r="D61" s="5"/>
      <c r="E61" s="5"/>
      <c r="F61" s="5"/>
    </row>
    <row r="62" spans="1:6" x14ac:dyDescent="0.25">
      <c r="A62" s="17">
        <v>500</v>
      </c>
      <c r="B62" s="537" t="s">
        <v>563</v>
      </c>
      <c r="C62" s="538"/>
      <c r="D62" s="5"/>
      <c r="E62" s="5"/>
      <c r="F62" s="5"/>
    </row>
    <row r="63" spans="1:6" x14ac:dyDescent="0.25">
      <c r="A63" s="17">
        <v>510</v>
      </c>
      <c r="B63" s="537" t="s">
        <v>562</v>
      </c>
      <c r="C63" s="538"/>
      <c r="D63" s="5"/>
      <c r="E63" s="5"/>
      <c r="F63" s="5"/>
    </row>
    <row r="64" spans="1:6" x14ac:dyDescent="0.25">
      <c r="A64" s="17">
        <v>520</v>
      </c>
      <c r="B64" s="537" t="s">
        <v>561</v>
      </c>
      <c r="C64" s="538"/>
      <c r="D64" s="104"/>
      <c r="E64" s="5"/>
      <c r="F64" s="5"/>
    </row>
    <row r="65" spans="1:8" x14ac:dyDescent="0.25">
      <c r="A65" s="17">
        <v>530</v>
      </c>
      <c r="B65" s="537" t="s">
        <v>560</v>
      </c>
      <c r="C65" s="538"/>
      <c r="D65" s="6"/>
      <c r="E65" s="5"/>
      <c r="F65" s="5"/>
    </row>
    <row r="66" spans="1:8" x14ac:dyDescent="0.25">
      <c r="A66" s="17">
        <v>540</v>
      </c>
      <c r="B66" s="537" t="s">
        <v>559</v>
      </c>
      <c r="C66" s="538"/>
      <c r="D66" s="6"/>
      <c r="E66" s="5"/>
      <c r="F66" s="5"/>
    </row>
    <row r="67" spans="1:8" x14ac:dyDescent="0.25">
      <c r="A67" s="17">
        <v>550</v>
      </c>
      <c r="B67" s="537" t="s">
        <v>558</v>
      </c>
      <c r="C67" s="538"/>
      <c r="D67" s="5"/>
      <c r="E67" s="5"/>
      <c r="F67" s="5"/>
    </row>
    <row r="68" spans="1:8" x14ac:dyDescent="0.25">
      <c r="A68" s="17">
        <v>560</v>
      </c>
      <c r="B68" s="537" t="s">
        <v>557</v>
      </c>
      <c r="C68" s="538"/>
      <c r="D68" s="5"/>
      <c r="E68" s="5"/>
      <c r="F68" s="5"/>
    </row>
    <row r="69" spans="1:8" x14ac:dyDescent="0.25">
      <c r="A69" s="17">
        <v>570</v>
      </c>
      <c r="B69" s="537" t="s">
        <v>556</v>
      </c>
      <c r="C69" s="538"/>
      <c r="D69" s="5"/>
      <c r="E69" s="5"/>
      <c r="F69" s="5"/>
    </row>
    <row r="70" spans="1:8" x14ac:dyDescent="0.25">
      <c r="A70" s="17">
        <v>580</v>
      </c>
      <c r="B70" s="537" t="s">
        <v>555</v>
      </c>
      <c r="C70" s="538"/>
      <c r="D70" s="6"/>
      <c r="E70" s="5"/>
      <c r="F70" s="5"/>
    </row>
    <row r="71" spans="1:8" x14ac:dyDescent="0.25">
      <c r="A71" s="17">
        <v>590</v>
      </c>
      <c r="B71" s="537" t="s">
        <v>554</v>
      </c>
      <c r="C71" s="538"/>
      <c r="D71" s="9"/>
      <c r="E71" s="5"/>
      <c r="F71" s="5"/>
    </row>
    <row r="72" spans="1:8" x14ac:dyDescent="0.25">
      <c r="A72" s="17">
        <v>600</v>
      </c>
      <c r="B72" s="545" t="s">
        <v>1402</v>
      </c>
      <c r="C72" s="613"/>
      <c r="D72" s="6"/>
      <c r="E72" s="5"/>
      <c r="F72" s="5"/>
    </row>
    <row r="73" spans="1:8" x14ac:dyDescent="0.25">
      <c r="A73" s="17">
        <v>610</v>
      </c>
      <c r="B73" s="545" t="s">
        <v>1403</v>
      </c>
      <c r="C73" s="61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7:C37"/>
    <mergeCell ref="B38:C38"/>
    <mergeCell ref="B39:C39"/>
    <mergeCell ref="B40:C40"/>
    <mergeCell ref="B41:C41"/>
    <mergeCell ref="B32:C32"/>
    <mergeCell ref="B35:C35"/>
    <mergeCell ref="B36:C36"/>
    <mergeCell ref="B33:C33"/>
    <mergeCell ref="B34:C34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</mergeCells>
  <hyperlinks>
    <hyperlink ref="D2" location="'Pregled obrazaca'!A1" display="Povratak na Pregled obrazaca" xr:uid="{00000000-0004-0000-7A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K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23" customWidth="1"/>
    <col min="2" max="2" width="131.42578125" style="23" customWidth="1"/>
    <col min="3" max="3" width="13.140625" style="23" customWidth="1"/>
    <col min="4" max="5" width="10" style="23" customWidth="1"/>
    <col min="6" max="6" width="10.28515625" style="23" customWidth="1"/>
    <col min="7" max="16384" width="9.140625" style="23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1" s="89" customFormat="1" ht="12.75" x14ac:dyDescent="0.2"/>
    <row r="4" spans="1:11" s="46" customFormat="1" x14ac:dyDescent="0.25">
      <c r="A4" s="589" t="s">
        <v>1282</v>
      </c>
      <c r="B4" s="590"/>
      <c r="C4" s="617" t="s">
        <v>1179</v>
      </c>
      <c r="D4" s="522"/>
      <c r="E4" s="522"/>
      <c r="F4" s="56"/>
      <c r="G4" s="57"/>
      <c r="H4" s="83"/>
      <c r="I4" s="83"/>
    </row>
    <row r="5" spans="1:11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1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1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1" s="79" customFormat="1" x14ac:dyDescent="0.25">
      <c r="C8" s="53" t="s">
        <v>1444</v>
      </c>
      <c r="D8" s="596"/>
      <c r="E8" s="597"/>
    </row>
    <row r="9" spans="1:11" s="84" customFormat="1" x14ac:dyDescent="0.25">
      <c r="A9" s="79" t="s">
        <v>254</v>
      </c>
      <c r="B9" s="79"/>
      <c r="C9" s="79"/>
      <c r="D9" s="79"/>
      <c r="E9" s="79"/>
      <c r="F9" s="79"/>
      <c r="G9" s="79"/>
    </row>
    <row r="10" spans="1:11" ht="39" customHeight="1" x14ac:dyDescent="0.25">
      <c r="A10" s="525" t="s">
        <v>749</v>
      </c>
      <c r="B10" s="526"/>
      <c r="C10" s="529" t="s">
        <v>0</v>
      </c>
      <c r="D10" s="529" t="s">
        <v>748</v>
      </c>
      <c r="E10" s="529" t="s">
        <v>747</v>
      </c>
      <c r="F10" s="529" t="s">
        <v>746</v>
      </c>
      <c r="G10" s="529" t="s">
        <v>745</v>
      </c>
    </row>
    <row r="11" spans="1:11" ht="48.75" customHeight="1" x14ac:dyDescent="0.25">
      <c r="A11" s="527"/>
      <c r="B11" s="528"/>
      <c r="C11" s="530"/>
      <c r="D11" s="530"/>
      <c r="E11" s="530"/>
      <c r="F11" s="529" t="s">
        <v>611</v>
      </c>
      <c r="G11" s="530"/>
    </row>
    <row r="12" spans="1:11" ht="15.75" x14ac:dyDescent="0.25">
      <c r="A12" s="19"/>
      <c r="B12" s="18"/>
      <c r="C12" s="34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1" x14ac:dyDescent="0.25">
      <c r="A13" s="17" t="s">
        <v>1</v>
      </c>
      <c r="B13" s="158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1" x14ac:dyDescent="0.25">
      <c r="A14" s="17" t="s">
        <v>3</v>
      </c>
      <c r="B14" s="158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1" x14ac:dyDescent="0.25">
      <c r="A15" s="17" t="s">
        <v>4</v>
      </c>
      <c r="B15" s="158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1" x14ac:dyDescent="0.25">
      <c r="A16" s="17" t="s">
        <v>5</v>
      </c>
      <c r="B16" s="159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158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159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159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159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24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24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24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24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24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24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24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24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24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24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24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24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24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295" t="s">
        <v>1404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297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297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425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297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297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425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297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297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297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297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297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297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425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297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297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297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297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297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425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425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297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297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297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297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297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297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295" t="s">
        <v>1405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297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425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297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297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297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425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425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297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297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297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295" t="s">
        <v>1406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295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24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297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297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24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2" t="s">
        <v>274</v>
      </c>
      <c r="B126" s="543"/>
      <c r="C126" s="544"/>
      <c r="D126" s="544"/>
      <c r="E126" s="544"/>
      <c r="F126" s="544"/>
      <c r="G126" s="544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2" t="s">
        <v>638</v>
      </c>
      <c r="B131" s="543"/>
      <c r="C131" s="544"/>
      <c r="D131" s="544"/>
      <c r="E131" s="544"/>
      <c r="F131" s="544"/>
      <c r="G131" s="544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2" t="s">
        <v>633</v>
      </c>
      <c r="B136" s="543"/>
      <c r="C136" s="544"/>
      <c r="D136" s="544"/>
      <c r="E136" s="544"/>
      <c r="F136" s="544"/>
      <c r="G136" s="544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297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2" t="s">
        <v>625</v>
      </c>
      <c r="B144" s="543"/>
      <c r="C144" s="544"/>
      <c r="D144" s="544"/>
      <c r="E144" s="544"/>
      <c r="F144" s="544"/>
      <c r="G144" s="544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7">
    <mergeCell ref="C4:E4"/>
    <mergeCell ref="D5:E5"/>
    <mergeCell ref="D6:E6"/>
    <mergeCell ref="A4:B4"/>
    <mergeCell ref="A144:G144"/>
    <mergeCell ref="G10:G11"/>
    <mergeCell ref="A126:G126"/>
    <mergeCell ref="A131:G131"/>
    <mergeCell ref="A136:G136"/>
    <mergeCell ref="A10:B11"/>
    <mergeCell ref="C10:C11"/>
    <mergeCell ref="D10:D11"/>
    <mergeCell ref="E10:E11"/>
    <mergeCell ref="F10"/>
    <mergeCell ref="F11"/>
    <mergeCell ref="D8:E8"/>
    <mergeCell ref="D7:E7"/>
  </mergeCells>
  <hyperlinks>
    <hyperlink ref="C2" location="'Pregled obrazaca'!A1" display="Povratak na Pregled obrazaca" xr:uid="{00000000-0004-0000-7B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Q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22" t="s">
        <v>1180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1183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6" t="s">
        <v>927</v>
      </c>
      <c r="B10" s="526"/>
      <c r="C10" s="529" t="s">
        <v>0</v>
      </c>
      <c r="D10" s="529" t="s">
        <v>748</v>
      </c>
      <c r="E10" s="529" t="s">
        <v>747</v>
      </c>
      <c r="F10" s="62" t="s">
        <v>746</v>
      </c>
      <c r="G10" s="529" t="s">
        <v>745</v>
      </c>
    </row>
    <row r="11" spans="1:17" ht="48.75" customHeight="1" x14ac:dyDescent="0.25">
      <c r="A11" s="527"/>
      <c r="B11" s="528"/>
      <c r="C11" s="530"/>
      <c r="D11" s="530"/>
      <c r="E11" s="530"/>
      <c r="F11" s="62" t="s">
        <v>611</v>
      </c>
      <c r="G11" s="530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1404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1405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1406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2" t="s">
        <v>274</v>
      </c>
      <c r="B126" s="543"/>
      <c r="C126" s="544"/>
      <c r="D126" s="544"/>
      <c r="E126" s="544"/>
      <c r="F126" s="544"/>
      <c r="G126" s="544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2" t="s">
        <v>638</v>
      </c>
      <c r="B131" s="543"/>
      <c r="C131" s="544"/>
      <c r="D131" s="544"/>
      <c r="E131" s="544"/>
      <c r="F131" s="544"/>
      <c r="G131" s="544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2" t="s">
        <v>633</v>
      </c>
      <c r="B136" s="543"/>
      <c r="C136" s="544"/>
      <c r="D136" s="544"/>
      <c r="E136" s="544"/>
      <c r="F136" s="544"/>
      <c r="G136" s="544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2" t="s">
        <v>625</v>
      </c>
      <c r="B144" s="543"/>
      <c r="C144" s="544"/>
      <c r="D144" s="544"/>
      <c r="E144" s="544"/>
      <c r="F144" s="544"/>
      <c r="G144" s="544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C4:E4"/>
    <mergeCell ref="D5:E5"/>
    <mergeCell ref="D6:E6"/>
    <mergeCell ref="A126:G126"/>
    <mergeCell ref="A131:G131"/>
    <mergeCell ref="A4:B4"/>
    <mergeCell ref="D8:E8"/>
    <mergeCell ref="A136:G136"/>
    <mergeCell ref="A144:G144"/>
    <mergeCell ref="D7:E7"/>
    <mergeCell ref="A10:B11"/>
    <mergeCell ref="C10:C11"/>
    <mergeCell ref="D10:D11"/>
    <mergeCell ref="E10:E11"/>
    <mergeCell ref="G10:G11"/>
  </mergeCells>
  <hyperlinks>
    <hyperlink ref="C2" location="'Pregled obrazaca'!A1" display="Povratak na Pregled obrazaca" xr:uid="{00000000-0004-0000-7C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K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1" s="89" customFormat="1" ht="12.75" x14ac:dyDescent="0.2"/>
    <row r="4" spans="1:11" s="46" customFormat="1" x14ac:dyDescent="0.25">
      <c r="A4" s="589" t="s">
        <v>1283</v>
      </c>
      <c r="B4" s="590"/>
      <c r="C4" s="522" t="s">
        <v>1180</v>
      </c>
      <c r="D4" s="522"/>
      <c r="E4" s="522"/>
      <c r="F4" s="56"/>
      <c r="G4" s="57"/>
      <c r="H4" s="83"/>
      <c r="I4" s="83"/>
    </row>
    <row r="5" spans="1:11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1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1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1" s="79" customFormat="1" x14ac:dyDescent="0.25">
      <c r="C8" s="53" t="s">
        <v>1444</v>
      </c>
      <c r="D8" s="596"/>
      <c r="E8" s="597"/>
    </row>
    <row r="9" spans="1:11" s="84" customFormat="1" x14ac:dyDescent="0.25">
      <c r="A9" s="79" t="s">
        <v>953</v>
      </c>
    </row>
    <row r="10" spans="1:11" ht="39" customHeight="1" x14ac:dyDescent="0.25">
      <c r="A10" s="466" t="s">
        <v>927</v>
      </c>
      <c r="B10" s="526"/>
      <c r="C10" s="529" t="s">
        <v>0</v>
      </c>
      <c r="D10" s="529" t="s">
        <v>748</v>
      </c>
      <c r="E10" s="529" t="s">
        <v>747</v>
      </c>
      <c r="F10" s="62" t="s">
        <v>746</v>
      </c>
      <c r="G10" s="529" t="s">
        <v>745</v>
      </c>
    </row>
    <row r="11" spans="1:11" ht="48.75" customHeight="1" x14ac:dyDescent="0.25">
      <c r="A11" s="527"/>
      <c r="B11" s="528"/>
      <c r="C11" s="530"/>
      <c r="D11" s="530"/>
      <c r="E11" s="530"/>
      <c r="F11" s="62" t="s">
        <v>611</v>
      </c>
      <c r="G11" s="530"/>
    </row>
    <row r="12" spans="1:11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1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1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1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1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1404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1405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1406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2" t="s">
        <v>274</v>
      </c>
      <c r="B126" s="543"/>
      <c r="C126" s="544"/>
      <c r="D126" s="544"/>
      <c r="E126" s="544"/>
      <c r="F126" s="544"/>
      <c r="G126" s="544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2" t="s">
        <v>638</v>
      </c>
      <c r="B131" s="543"/>
      <c r="C131" s="544"/>
      <c r="D131" s="544"/>
      <c r="E131" s="544"/>
      <c r="F131" s="544"/>
      <c r="G131" s="544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2" t="s">
        <v>633</v>
      </c>
      <c r="B136" s="543"/>
      <c r="C136" s="544"/>
      <c r="D136" s="544"/>
      <c r="E136" s="544"/>
      <c r="F136" s="544"/>
      <c r="G136" s="544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2" t="s">
        <v>625</v>
      </c>
      <c r="B144" s="543"/>
      <c r="C144" s="544"/>
      <c r="D144" s="544"/>
      <c r="E144" s="544"/>
      <c r="F144" s="544"/>
      <c r="G144" s="544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C4:E4"/>
    <mergeCell ref="D5:E5"/>
    <mergeCell ref="D6:E6"/>
    <mergeCell ref="A126:G126"/>
    <mergeCell ref="A131:G131"/>
    <mergeCell ref="A4:B4"/>
    <mergeCell ref="D8:E8"/>
    <mergeCell ref="A136:G136"/>
    <mergeCell ref="A144:G144"/>
    <mergeCell ref="D7:E7"/>
    <mergeCell ref="A10:B11"/>
    <mergeCell ref="C10:C11"/>
    <mergeCell ref="D10:D11"/>
    <mergeCell ref="E10:E11"/>
    <mergeCell ref="G10:G11"/>
  </mergeCells>
  <hyperlinks>
    <hyperlink ref="C2" location="'Pregled obrazaca'!A1" display="Povratak na Pregled obrazaca" xr:uid="{00000000-0004-0000-7D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Q161"/>
  <sheetViews>
    <sheetView showGridLines="0" topLeftCell="A109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22" t="s">
        <v>1180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1115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6" t="s">
        <v>927</v>
      </c>
      <c r="B10" s="526"/>
      <c r="C10" s="529" t="s">
        <v>0</v>
      </c>
      <c r="D10" s="529" t="s">
        <v>748</v>
      </c>
      <c r="E10" s="529" t="s">
        <v>747</v>
      </c>
      <c r="F10" s="62" t="s">
        <v>746</v>
      </c>
      <c r="G10" s="529" t="s">
        <v>745</v>
      </c>
    </row>
    <row r="11" spans="1:17" ht="48.75" customHeight="1" x14ac:dyDescent="0.25">
      <c r="A11" s="527"/>
      <c r="B11" s="528"/>
      <c r="C11" s="530"/>
      <c r="D11" s="530"/>
      <c r="E11" s="530"/>
      <c r="F11" s="62" t="s">
        <v>611</v>
      </c>
      <c r="G11" s="530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1404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1405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1406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2" t="s">
        <v>274</v>
      </c>
      <c r="B126" s="543"/>
      <c r="C126" s="544"/>
      <c r="D126" s="544"/>
      <c r="E126" s="544"/>
      <c r="F126" s="544"/>
      <c r="G126" s="544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2" t="s">
        <v>638</v>
      </c>
      <c r="B131" s="543"/>
      <c r="C131" s="544"/>
      <c r="D131" s="544"/>
      <c r="E131" s="544"/>
      <c r="F131" s="544"/>
      <c r="G131" s="544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2" t="s">
        <v>633</v>
      </c>
      <c r="B136" s="543"/>
      <c r="C136" s="544"/>
      <c r="D136" s="544"/>
      <c r="E136" s="544"/>
      <c r="F136" s="544"/>
      <c r="G136" s="544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2" t="s">
        <v>625</v>
      </c>
      <c r="B144" s="543"/>
      <c r="C144" s="544"/>
      <c r="D144" s="544"/>
      <c r="E144" s="544"/>
      <c r="F144" s="544"/>
      <c r="G144" s="544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C4:E4"/>
    <mergeCell ref="D5:E5"/>
    <mergeCell ref="D6:E6"/>
    <mergeCell ref="A126:G126"/>
    <mergeCell ref="A131:G131"/>
    <mergeCell ref="A4:B4"/>
    <mergeCell ref="D8:E8"/>
    <mergeCell ref="A136:G136"/>
    <mergeCell ref="A144:G144"/>
    <mergeCell ref="D7:E7"/>
    <mergeCell ref="A10:B11"/>
    <mergeCell ref="C10:C11"/>
    <mergeCell ref="D10:D11"/>
    <mergeCell ref="E10:E11"/>
    <mergeCell ref="G10:G11"/>
  </mergeCells>
  <hyperlinks>
    <hyperlink ref="C2" location="'Pregled obrazaca'!A1" display="Povratak na Pregled obrazaca" xr:uid="{00000000-0004-0000-7E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Q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22" t="s">
        <v>1180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950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6" t="s">
        <v>927</v>
      </c>
      <c r="B10" s="526"/>
      <c r="C10" s="529" t="s">
        <v>0</v>
      </c>
      <c r="D10" s="529" t="s">
        <v>748</v>
      </c>
      <c r="E10" s="529" t="s">
        <v>747</v>
      </c>
      <c r="F10" s="62" t="s">
        <v>746</v>
      </c>
      <c r="G10" s="529" t="s">
        <v>745</v>
      </c>
    </row>
    <row r="11" spans="1:17" ht="48.75" customHeight="1" x14ac:dyDescent="0.25">
      <c r="A11" s="527"/>
      <c r="B11" s="528"/>
      <c r="C11" s="530"/>
      <c r="D11" s="530"/>
      <c r="E11" s="530"/>
      <c r="F11" s="62" t="s">
        <v>611</v>
      </c>
      <c r="G11" s="530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1404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1405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1406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2" t="s">
        <v>274</v>
      </c>
      <c r="B126" s="543"/>
      <c r="C126" s="544"/>
      <c r="D126" s="544"/>
      <c r="E126" s="544"/>
      <c r="F126" s="544"/>
      <c r="G126" s="544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2" t="s">
        <v>638</v>
      </c>
      <c r="B131" s="543"/>
      <c r="C131" s="544"/>
      <c r="D131" s="544"/>
      <c r="E131" s="544"/>
      <c r="F131" s="544"/>
      <c r="G131" s="544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2" t="s">
        <v>633</v>
      </c>
      <c r="B136" s="543"/>
      <c r="C136" s="544"/>
      <c r="D136" s="544"/>
      <c r="E136" s="544"/>
      <c r="F136" s="544"/>
      <c r="G136" s="544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2" t="s">
        <v>625</v>
      </c>
      <c r="B144" s="543"/>
      <c r="C144" s="544"/>
      <c r="D144" s="544"/>
      <c r="E144" s="544"/>
      <c r="F144" s="544"/>
      <c r="G144" s="544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C4:E4"/>
    <mergeCell ref="D5:E5"/>
    <mergeCell ref="D6:E6"/>
    <mergeCell ref="A126:G126"/>
    <mergeCell ref="A131:G131"/>
    <mergeCell ref="A4:B4"/>
    <mergeCell ref="D8:E8"/>
    <mergeCell ref="A136:G136"/>
    <mergeCell ref="A144:G144"/>
    <mergeCell ref="D7:E7"/>
    <mergeCell ref="A10:B11"/>
    <mergeCell ref="C10:C11"/>
    <mergeCell ref="D10:D11"/>
    <mergeCell ref="E10:E11"/>
    <mergeCell ref="G10:G11"/>
  </mergeCells>
  <hyperlinks>
    <hyperlink ref="C2" location="'Pregled obrazaca'!A1" display="Povratak na Pregled obrazaca" xr:uid="{00000000-0004-0000-7F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Q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22" t="s">
        <v>1180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951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6" t="s">
        <v>927</v>
      </c>
      <c r="B10" s="526"/>
      <c r="C10" s="529" t="s">
        <v>0</v>
      </c>
      <c r="D10" s="529" t="s">
        <v>748</v>
      </c>
      <c r="E10" s="529" t="s">
        <v>747</v>
      </c>
      <c r="F10" s="62" t="s">
        <v>746</v>
      </c>
      <c r="G10" s="529" t="s">
        <v>745</v>
      </c>
    </row>
    <row r="11" spans="1:17" ht="48.75" customHeight="1" x14ac:dyDescent="0.25">
      <c r="A11" s="527"/>
      <c r="B11" s="528"/>
      <c r="C11" s="530"/>
      <c r="D11" s="530"/>
      <c r="E11" s="530"/>
      <c r="F11" s="62" t="s">
        <v>611</v>
      </c>
      <c r="G11" s="530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1404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1405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1406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2" t="s">
        <v>274</v>
      </c>
      <c r="B126" s="543"/>
      <c r="C126" s="544"/>
      <c r="D126" s="544"/>
      <c r="E126" s="544"/>
      <c r="F126" s="544"/>
      <c r="G126" s="544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2" t="s">
        <v>638</v>
      </c>
      <c r="B131" s="543"/>
      <c r="C131" s="544"/>
      <c r="D131" s="544"/>
      <c r="E131" s="544"/>
      <c r="F131" s="544"/>
      <c r="G131" s="544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2" t="s">
        <v>633</v>
      </c>
      <c r="B136" s="543"/>
      <c r="C136" s="544"/>
      <c r="D136" s="544"/>
      <c r="E136" s="544"/>
      <c r="F136" s="544"/>
      <c r="G136" s="544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2" t="s">
        <v>625</v>
      </c>
      <c r="B144" s="543"/>
      <c r="C144" s="544"/>
      <c r="D144" s="544"/>
      <c r="E144" s="544"/>
      <c r="F144" s="544"/>
      <c r="G144" s="544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C4:E4"/>
    <mergeCell ref="D5:E5"/>
    <mergeCell ref="D6:E6"/>
    <mergeCell ref="A126:G126"/>
    <mergeCell ref="A131:G131"/>
    <mergeCell ref="A4:B4"/>
    <mergeCell ref="D8:E8"/>
    <mergeCell ref="A136:G136"/>
    <mergeCell ref="A144:G144"/>
    <mergeCell ref="D7:E7"/>
    <mergeCell ref="A10:B11"/>
    <mergeCell ref="C10:C11"/>
    <mergeCell ref="D10:D11"/>
    <mergeCell ref="E10:E11"/>
    <mergeCell ref="G10:G11"/>
  </mergeCells>
  <hyperlinks>
    <hyperlink ref="C2" location="'Pregled obrazaca'!A1" display="Povratak na Pregled obrazaca" xr:uid="{00000000-0004-0000-80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260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307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32" priority="1" stopIfTrue="1" operator="equal">
      <formula>#REF!</formula>
    </cfRule>
  </conditionalFormatting>
  <conditionalFormatting sqref="U41:U42">
    <cfRule type="cellIs" dxfId="31" priority="3" stopIfTrue="1" operator="equal">
      <formula>#REF!</formula>
    </cfRule>
  </conditionalFormatting>
  <conditionalFormatting sqref="U41:U42">
    <cfRule type="cellIs" dxfId="30" priority="2" stopIfTrue="1" operator="equal">
      <formula>#REF!</formula>
    </cfRule>
  </conditionalFormatting>
  <hyperlinks>
    <hyperlink ref="D2" location="'Pregled obrazaca'!A1" display="Povratak na Pregled obrazaca" xr:uid="{00000000-0004-0000-0C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Q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22" t="s">
        <v>1180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938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6" t="s">
        <v>927</v>
      </c>
      <c r="B10" s="526"/>
      <c r="C10" s="529" t="s">
        <v>0</v>
      </c>
      <c r="D10" s="529" t="s">
        <v>748</v>
      </c>
      <c r="E10" s="529" t="s">
        <v>747</v>
      </c>
      <c r="F10" s="62" t="s">
        <v>746</v>
      </c>
      <c r="G10" s="529" t="s">
        <v>745</v>
      </c>
    </row>
    <row r="11" spans="1:17" ht="48.75" customHeight="1" x14ac:dyDescent="0.25">
      <c r="A11" s="527"/>
      <c r="B11" s="528"/>
      <c r="C11" s="530"/>
      <c r="D11" s="530"/>
      <c r="E11" s="530"/>
      <c r="F11" s="62" t="s">
        <v>611</v>
      </c>
      <c r="G11" s="530"/>
    </row>
    <row r="12" spans="1:17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6</v>
      </c>
      <c r="G12" s="34" t="s">
        <v>7</v>
      </c>
    </row>
    <row r="13" spans="1:17" x14ac:dyDescent="0.25">
      <c r="A13" s="17" t="s">
        <v>1</v>
      </c>
      <c r="B13" s="158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158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158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159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158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159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159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159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159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159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159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158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158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159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159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158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159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159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159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159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158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159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159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158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159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159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158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159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159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159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158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159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159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159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158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159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159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159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159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159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158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159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159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159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159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158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158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159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159" t="s">
        <v>699</v>
      </c>
      <c r="C61" s="387"/>
      <c r="D61" s="385"/>
      <c r="E61" s="385"/>
      <c r="F61" s="388">
        <v>0.1</v>
      </c>
      <c r="G61" s="387">
        <f t="shared" ref="G61:G63" si="7">+C61*F61</f>
        <v>0</v>
      </c>
    </row>
    <row r="62" spans="1:7" x14ac:dyDescent="0.25">
      <c r="A62" s="17">
        <v>500</v>
      </c>
      <c r="B62" s="158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159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159" t="s">
        <v>696</v>
      </c>
      <c r="C64" s="384"/>
      <c r="D64" s="385"/>
      <c r="E64" s="385"/>
      <c r="F64" s="386">
        <v>0.1</v>
      </c>
      <c r="G64" s="387">
        <f t="shared" ref="G64:G66" si="8">+C64*F64</f>
        <v>0</v>
      </c>
    </row>
    <row r="65" spans="1:7" x14ac:dyDescent="0.25">
      <c r="A65" s="17">
        <v>530</v>
      </c>
      <c r="B65" s="159" t="s">
        <v>695</v>
      </c>
      <c r="C65" s="389"/>
      <c r="D65" s="385"/>
      <c r="E65" s="385"/>
      <c r="F65" s="386">
        <v>0.4</v>
      </c>
      <c r="G65" s="387">
        <f t="shared" si="8"/>
        <v>0</v>
      </c>
    </row>
    <row r="66" spans="1:7" x14ac:dyDescent="0.25">
      <c r="A66" s="17">
        <v>540</v>
      </c>
      <c r="B66" s="159" t="s">
        <v>694</v>
      </c>
      <c r="C66" s="387"/>
      <c r="D66" s="385"/>
      <c r="E66" s="385"/>
      <c r="F66" s="386">
        <v>0.4</v>
      </c>
      <c r="G66" s="387">
        <f t="shared" si="8"/>
        <v>0</v>
      </c>
    </row>
    <row r="67" spans="1:7" x14ac:dyDescent="0.25">
      <c r="A67" s="17">
        <v>550</v>
      </c>
      <c r="B67" s="159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159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159" t="s">
        <v>691</v>
      </c>
      <c r="C69" s="387"/>
      <c r="D69" s="385"/>
      <c r="E69" s="385"/>
      <c r="F69" s="386">
        <v>1</v>
      </c>
      <c r="G69" s="387">
        <f t="shared" ref="G69" si="9">+C69*F69</f>
        <v>0</v>
      </c>
    </row>
    <row r="70" spans="1:7" x14ac:dyDescent="0.25">
      <c r="A70" s="17">
        <v>580</v>
      </c>
      <c r="B70" s="158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159" t="s">
        <v>1404</v>
      </c>
      <c r="C71" s="387"/>
      <c r="D71" s="385"/>
      <c r="E71" s="385"/>
      <c r="F71" s="386">
        <v>0.05</v>
      </c>
      <c r="G71" s="387">
        <f t="shared" ref="G71:G73" si="10">+C71*F71</f>
        <v>0</v>
      </c>
    </row>
    <row r="72" spans="1:7" x14ac:dyDescent="0.25">
      <c r="A72" s="17">
        <v>600</v>
      </c>
      <c r="B72" s="159" t="s">
        <v>689</v>
      </c>
      <c r="C72" s="387"/>
      <c r="D72" s="385"/>
      <c r="E72" s="385"/>
      <c r="F72" s="386">
        <v>0.3</v>
      </c>
      <c r="G72" s="387">
        <f t="shared" si="10"/>
        <v>0</v>
      </c>
    </row>
    <row r="73" spans="1:7" x14ac:dyDescent="0.25">
      <c r="A73" s="17">
        <v>610</v>
      </c>
      <c r="B73" s="159" t="s">
        <v>688</v>
      </c>
      <c r="C73" s="387"/>
      <c r="D73" s="385"/>
      <c r="E73" s="385"/>
      <c r="F73" s="386">
        <v>0.4</v>
      </c>
      <c r="G73" s="387">
        <f t="shared" si="10"/>
        <v>0</v>
      </c>
    </row>
    <row r="74" spans="1:7" x14ac:dyDescent="0.25">
      <c r="A74" s="17">
        <v>620</v>
      </c>
      <c r="B74" s="158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159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159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158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159" t="s">
        <v>683</v>
      </c>
      <c r="C78" s="387"/>
      <c r="D78" s="385"/>
      <c r="E78" s="385"/>
      <c r="F78" s="386">
        <v>0.05</v>
      </c>
      <c r="G78" s="387">
        <f t="shared" ref="G78:G80" si="11">+C78*F78</f>
        <v>0</v>
      </c>
    </row>
    <row r="79" spans="1:7" x14ac:dyDescent="0.25">
      <c r="A79" s="17">
        <v>670</v>
      </c>
      <c r="B79" s="159" t="s">
        <v>682</v>
      </c>
      <c r="C79" s="387"/>
      <c r="D79" s="385"/>
      <c r="E79" s="385"/>
      <c r="F79" s="386">
        <v>0.3</v>
      </c>
      <c r="G79" s="387">
        <f t="shared" si="11"/>
        <v>0</v>
      </c>
    </row>
    <row r="80" spans="1:7" x14ac:dyDescent="0.25">
      <c r="A80" s="17">
        <v>680</v>
      </c>
      <c r="B80" s="159" t="s">
        <v>681</v>
      </c>
      <c r="C80" s="387"/>
      <c r="D80" s="385"/>
      <c r="E80" s="385"/>
      <c r="F80" s="386">
        <v>0.4</v>
      </c>
      <c r="G80" s="387">
        <f t="shared" si="11"/>
        <v>0</v>
      </c>
    </row>
    <row r="81" spans="1:7" x14ac:dyDescent="0.25">
      <c r="A81" s="17">
        <v>690</v>
      </c>
      <c r="B81" s="159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159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159" t="s">
        <v>678</v>
      </c>
      <c r="C83" s="387"/>
      <c r="D83" s="385"/>
      <c r="E83" s="385"/>
      <c r="F83" s="386">
        <v>1</v>
      </c>
      <c r="G83" s="387">
        <f t="shared" ref="G83" si="12">+C83*F83</f>
        <v>0</v>
      </c>
    </row>
    <row r="84" spans="1:7" x14ac:dyDescent="0.25">
      <c r="A84" s="17">
        <v>720</v>
      </c>
      <c r="B84" s="158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159" t="s">
        <v>676</v>
      </c>
      <c r="C85" s="387"/>
      <c r="D85" s="385"/>
      <c r="E85" s="385"/>
      <c r="F85" s="386">
        <v>0.05</v>
      </c>
      <c r="G85" s="387">
        <f t="shared" ref="G85:G89" si="13">+C85*F85</f>
        <v>0</v>
      </c>
    </row>
    <row r="86" spans="1:7" x14ac:dyDescent="0.25">
      <c r="A86" s="17">
        <v>740</v>
      </c>
      <c r="B86" s="159" t="s">
        <v>675</v>
      </c>
      <c r="C86" s="387"/>
      <c r="D86" s="385"/>
      <c r="E86" s="385"/>
      <c r="F86" s="386">
        <v>7.0000000000000007E-2</v>
      </c>
      <c r="G86" s="387">
        <f t="shared" si="13"/>
        <v>0</v>
      </c>
    </row>
    <row r="87" spans="1:7" x14ac:dyDescent="0.25">
      <c r="A87" s="17">
        <v>750</v>
      </c>
      <c r="B87" s="159" t="s">
        <v>674</v>
      </c>
      <c r="C87" s="387"/>
      <c r="D87" s="385"/>
      <c r="E87" s="385"/>
      <c r="F87" s="386">
        <v>1</v>
      </c>
      <c r="G87" s="387">
        <f t="shared" si="13"/>
        <v>0</v>
      </c>
    </row>
    <row r="88" spans="1:7" x14ac:dyDescent="0.25">
      <c r="A88" s="17">
        <v>760</v>
      </c>
      <c r="B88" s="159" t="s">
        <v>673</v>
      </c>
      <c r="C88" s="387"/>
      <c r="D88" s="385"/>
      <c r="E88" s="385"/>
      <c r="F88" s="386">
        <v>0.05</v>
      </c>
      <c r="G88" s="387">
        <f t="shared" si="13"/>
        <v>0</v>
      </c>
    </row>
    <row r="89" spans="1:7" x14ac:dyDescent="0.25">
      <c r="A89" s="17">
        <v>770</v>
      </c>
      <c r="B89" s="159" t="s">
        <v>672</v>
      </c>
      <c r="C89" s="387"/>
      <c r="D89" s="385"/>
      <c r="E89" s="385"/>
      <c r="F89" s="386">
        <v>7.0000000000000007E-2</v>
      </c>
      <c r="G89" s="387">
        <f t="shared" si="13"/>
        <v>0</v>
      </c>
    </row>
    <row r="90" spans="1:7" x14ac:dyDescent="0.25">
      <c r="A90" s="17">
        <v>780</v>
      </c>
      <c r="B90" s="158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158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159" t="s">
        <v>669</v>
      </c>
      <c r="C92" s="387"/>
      <c r="D92" s="385"/>
      <c r="E92" s="385"/>
      <c r="F92" s="385"/>
      <c r="G92" s="387">
        <f t="shared" ref="G92:G103" si="14">+C92*F92</f>
        <v>0</v>
      </c>
    </row>
    <row r="93" spans="1:7" x14ac:dyDescent="0.25">
      <c r="A93" s="17">
        <v>810</v>
      </c>
      <c r="B93" s="159" t="s">
        <v>668</v>
      </c>
      <c r="C93" s="387"/>
      <c r="D93" s="385"/>
      <c r="E93" s="385"/>
      <c r="F93" s="385"/>
      <c r="G93" s="387">
        <f t="shared" si="14"/>
        <v>0</v>
      </c>
    </row>
    <row r="94" spans="1:7" x14ac:dyDescent="0.25">
      <c r="A94" s="17">
        <v>820</v>
      </c>
      <c r="B94" s="159" t="s">
        <v>667</v>
      </c>
      <c r="C94" s="387"/>
      <c r="D94" s="385"/>
      <c r="E94" s="385"/>
      <c r="F94" s="385"/>
      <c r="G94" s="387">
        <f t="shared" si="14"/>
        <v>0</v>
      </c>
    </row>
    <row r="95" spans="1:7" x14ac:dyDescent="0.25">
      <c r="A95" s="17">
        <v>830</v>
      </c>
      <c r="B95" s="159" t="s">
        <v>666</v>
      </c>
      <c r="C95" s="387"/>
      <c r="D95" s="385"/>
      <c r="E95" s="385"/>
      <c r="F95" s="385"/>
      <c r="G95" s="387">
        <f t="shared" si="14"/>
        <v>0</v>
      </c>
    </row>
    <row r="96" spans="1:7" x14ac:dyDescent="0.25">
      <c r="A96" s="17">
        <v>840</v>
      </c>
      <c r="B96" s="159" t="s">
        <v>665</v>
      </c>
      <c r="C96" s="387"/>
      <c r="D96" s="385"/>
      <c r="E96" s="385"/>
      <c r="F96" s="385"/>
      <c r="G96" s="387">
        <f t="shared" si="14"/>
        <v>0</v>
      </c>
    </row>
    <row r="97" spans="1:7" x14ac:dyDescent="0.25">
      <c r="A97" s="17">
        <v>850</v>
      </c>
      <c r="B97" s="159" t="s">
        <v>664</v>
      </c>
      <c r="C97" s="387"/>
      <c r="D97" s="385"/>
      <c r="E97" s="385"/>
      <c r="F97" s="385"/>
      <c r="G97" s="387">
        <f t="shared" si="14"/>
        <v>0</v>
      </c>
    </row>
    <row r="98" spans="1:7" x14ac:dyDescent="0.25">
      <c r="A98" s="17">
        <v>860</v>
      </c>
      <c r="B98" s="159" t="s">
        <v>1405</v>
      </c>
      <c r="C98" s="387"/>
      <c r="D98" s="385"/>
      <c r="E98" s="385"/>
      <c r="F98" s="385"/>
      <c r="G98" s="387">
        <f t="shared" si="14"/>
        <v>0</v>
      </c>
    </row>
    <row r="99" spans="1:7" x14ac:dyDescent="0.25">
      <c r="A99" s="17">
        <v>870</v>
      </c>
      <c r="B99" s="159" t="s">
        <v>663</v>
      </c>
      <c r="C99" s="387"/>
      <c r="D99" s="385"/>
      <c r="E99" s="385"/>
      <c r="F99" s="385"/>
      <c r="G99" s="387">
        <f t="shared" si="14"/>
        <v>0</v>
      </c>
    </row>
    <row r="100" spans="1:7" x14ac:dyDescent="0.25">
      <c r="A100" s="17">
        <v>880</v>
      </c>
      <c r="B100" s="158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159" t="s">
        <v>661</v>
      </c>
      <c r="C101" s="387"/>
      <c r="D101" s="385"/>
      <c r="E101" s="385"/>
      <c r="F101" s="385"/>
      <c r="G101" s="387">
        <f t="shared" si="14"/>
        <v>0</v>
      </c>
    </row>
    <row r="102" spans="1:7" x14ac:dyDescent="0.25">
      <c r="A102" s="17">
        <v>900</v>
      </c>
      <c r="B102" s="159" t="s">
        <v>660</v>
      </c>
      <c r="C102" s="387"/>
      <c r="D102" s="385"/>
      <c r="E102" s="385"/>
      <c r="F102" s="385"/>
      <c r="G102" s="387">
        <f t="shared" si="14"/>
        <v>0</v>
      </c>
    </row>
    <row r="103" spans="1:7" x14ac:dyDescent="0.25">
      <c r="A103" s="17">
        <v>910</v>
      </c>
      <c r="B103" s="159" t="s">
        <v>659</v>
      </c>
      <c r="C103" s="387"/>
      <c r="D103" s="385"/>
      <c r="E103" s="385"/>
      <c r="F103" s="385"/>
      <c r="G103" s="387">
        <f t="shared" si="14"/>
        <v>0</v>
      </c>
    </row>
    <row r="104" spans="1:7" x14ac:dyDescent="0.25">
      <c r="A104" s="17">
        <v>920</v>
      </c>
      <c r="B104" s="158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158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159" t="s">
        <v>653</v>
      </c>
      <c r="C106" s="387"/>
      <c r="D106" s="387"/>
      <c r="E106" s="387"/>
      <c r="F106" s="386">
        <v>0</v>
      </c>
      <c r="G106" s="387">
        <f t="shared" ref="G106:G124" si="15">+C106*F106</f>
        <v>0</v>
      </c>
    </row>
    <row r="107" spans="1:7" x14ac:dyDescent="0.25">
      <c r="A107" s="17">
        <v>950</v>
      </c>
      <c r="B107" s="159" t="s">
        <v>656</v>
      </c>
      <c r="C107" s="387"/>
      <c r="D107" s="387"/>
      <c r="E107" s="387"/>
      <c r="F107" s="386">
        <v>0</v>
      </c>
      <c r="G107" s="387">
        <f t="shared" si="15"/>
        <v>0</v>
      </c>
    </row>
    <row r="108" spans="1:7" x14ac:dyDescent="0.25">
      <c r="A108" s="17">
        <v>960</v>
      </c>
      <c r="B108" s="159" t="s">
        <v>651</v>
      </c>
      <c r="C108" s="387"/>
      <c r="D108" s="387"/>
      <c r="E108" s="387"/>
      <c r="F108" s="386">
        <v>0</v>
      </c>
      <c r="G108" s="387">
        <f t="shared" si="15"/>
        <v>0</v>
      </c>
    </row>
    <row r="109" spans="1:7" x14ac:dyDescent="0.25">
      <c r="A109" s="17">
        <v>970</v>
      </c>
      <c r="B109" s="159" t="s">
        <v>1406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159" t="s">
        <v>649</v>
      </c>
      <c r="C110" s="387"/>
      <c r="D110" s="387"/>
      <c r="E110" s="387"/>
      <c r="F110" s="386">
        <v>0</v>
      </c>
      <c r="G110" s="387">
        <f t="shared" si="15"/>
        <v>0</v>
      </c>
    </row>
    <row r="111" spans="1:7" x14ac:dyDescent="0.25">
      <c r="A111" s="17">
        <v>990</v>
      </c>
      <c r="B111" s="159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159" t="s">
        <v>647</v>
      </c>
      <c r="C112" s="387"/>
      <c r="D112" s="387"/>
      <c r="E112" s="387"/>
      <c r="F112" s="386">
        <v>0</v>
      </c>
      <c r="G112" s="387">
        <f t="shared" si="15"/>
        <v>0</v>
      </c>
    </row>
    <row r="113" spans="1:7" x14ac:dyDescent="0.25">
      <c r="A113" s="17">
        <v>1010</v>
      </c>
      <c r="B113" s="159" t="s">
        <v>646</v>
      </c>
      <c r="C113" s="387"/>
      <c r="D113" s="387"/>
      <c r="E113" s="385"/>
      <c r="F113" s="386">
        <v>0</v>
      </c>
      <c r="G113" s="387">
        <f t="shared" si="15"/>
        <v>0</v>
      </c>
    </row>
    <row r="114" spans="1:7" x14ac:dyDescent="0.25">
      <c r="A114" s="17">
        <v>1020</v>
      </c>
      <c r="B114" s="158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159" t="s">
        <v>653</v>
      </c>
      <c r="C115" s="387"/>
      <c r="D115" s="387"/>
      <c r="E115" s="387"/>
      <c r="F115" s="386">
        <v>0</v>
      </c>
      <c r="G115" s="387">
        <f t="shared" si="15"/>
        <v>0</v>
      </c>
    </row>
    <row r="116" spans="1:7" x14ac:dyDescent="0.25">
      <c r="A116" s="17">
        <v>1040</v>
      </c>
      <c r="B116" s="159" t="s">
        <v>652</v>
      </c>
      <c r="C116" s="387"/>
      <c r="D116" s="387"/>
      <c r="E116" s="387"/>
      <c r="F116" s="386">
        <v>7.0000000000000007E-2</v>
      </c>
      <c r="G116" s="387">
        <f t="shared" si="15"/>
        <v>0</v>
      </c>
    </row>
    <row r="117" spans="1:7" x14ac:dyDescent="0.25">
      <c r="A117" s="17">
        <v>1050</v>
      </c>
      <c r="B117" s="159" t="s">
        <v>651</v>
      </c>
      <c r="C117" s="387"/>
      <c r="D117" s="387"/>
      <c r="E117" s="387"/>
      <c r="F117" s="386">
        <v>0.15</v>
      </c>
      <c r="G117" s="387">
        <f t="shared" si="15"/>
        <v>0</v>
      </c>
    </row>
    <row r="118" spans="1:7" x14ac:dyDescent="0.25">
      <c r="A118" s="17">
        <v>1060</v>
      </c>
      <c r="B118" s="159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159" t="s">
        <v>649</v>
      </c>
      <c r="C119" s="387"/>
      <c r="D119" s="387"/>
      <c r="E119" s="387"/>
      <c r="F119" s="386">
        <v>0.3</v>
      </c>
      <c r="G119" s="387">
        <f t="shared" si="15"/>
        <v>0</v>
      </c>
    </row>
    <row r="120" spans="1:7" x14ac:dyDescent="0.25">
      <c r="A120" s="17">
        <v>1080</v>
      </c>
      <c r="B120" s="159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159" t="s">
        <v>647</v>
      </c>
      <c r="C121" s="387"/>
      <c r="D121" s="387"/>
      <c r="E121" s="387"/>
      <c r="F121" s="386">
        <v>0.5</v>
      </c>
      <c r="G121" s="387">
        <f t="shared" si="15"/>
        <v>0</v>
      </c>
    </row>
    <row r="122" spans="1:7" x14ac:dyDescent="0.25">
      <c r="A122" s="17">
        <v>1100</v>
      </c>
      <c r="B122" s="158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159" t="s">
        <v>645</v>
      </c>
      <c r="C123" s="387"/>
      <c r="D123" s="387"/>
      <c r="E123" s="385"/>
      <c r="F123" s="386">
        <v>0.25</v>
      </c>
      <c r="G123" s="387">
        <f t="shared" si="15"/>
        <v>0</v>
      </c>
    </row>
    <row r="124" spans="1:7" x14ac:dyDescent="0.25">
      <c r="A124" s="17">
        <v>1120</v>
      </c>
      <c r="B124" s="159" t="s">
        <v>644</v>
      </c>
      <c r="C124" s="387"/>
      <c r="D124" s="387"/>
      <c r="E124" s="385"/>
      <c r="F124" s="386">
        <v>1</v>
      </c>
      <c r="G124" s="387">
        <f t="shared" si="15"/>
        <v>0</v>
      </c>
    </row>
    <row r="125" spans="1:7" x14ac:dyDescent="0.25">
      <c r="A125" s="17">
        <v>1130</v>
      </c>
      <c r="B125" s="159" t="s">
        <v>643</v>
      </c>
      <c r="C125" s="385"/>
      <c r="D125" s="385"/>
      <c r="E125" s="385"/>
      <c r="F125" s="385"/>
      <c r="G125" s="385"/>
    </row>
    <row r="126" spans="1:7" x14ac:dyDescent="0.25">
      <c r="A126" s="542" t="s">
        <v>274</v>
      </c>
      <c r="B126" s="543"/>
      <c r="C126" s="618"/>
      <c r="D126" s="618"/>
      <c r="E126" s="618"/>
      <c r="F126" s="618"/>
      <c r="G126" s="618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2" t="s">
        <v>638</v>
      </c>
      <c r="B131" s="543"/>
      <c r="C131" s="544"/>
      <c r="D131" s="544"/>
      <c r="E131" s="544"/>
      <c r="F131" s="544"/>
      <c r="G131" s="544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2" t="s">
        <v>633</v>
      </c>
      <c r="B136" s="543"/>
      <c r="C136" s="544"/>
      <c r="D136" s="544"/>
      <c r="E136" s="544"/>
      <c r="F136" s="544"/>
      <c r="G136" s="544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2" t="s">
        <v>625</v>
      </c>
      <c r="B144" s="543"/>
      <c r="C144" s="544"/>
      <c r="D144" s="544"/>
      <c r="E144" s="544"/>
      <c r="F144" s="544"/>
      <c r="G144" s="544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C4:E4"/>
    <mergeCell ref="D5:E5"/>
    <mergeCell ref="D6:E6"/>
    <mergeCell ref="A126:G126"/>
    <mergeCell ref="A131:G131"/>
    <mergeCell ref="A4:B4"/>
    <mergeCell ref="D8:E8"/>
    <mergeCell ref="A136:G136"/>
    <mergeCell ref="A144:G144"/>
    <mergeCell ref="D7:E7"/>
    <mergeCell ref="A10:B11"/>
    <mergeCell ref="C10:C11"/>
    <mergeCell ref="D10:D11"/>
    <mergeCell ref="E10:E11"/>
    <mergeCell ref="G10:G11"/>
  </mergeCells>
  <hyperlinks>
    <hyperlink ref="C2" location="'Pregled obrazaca'!A1" display="Povratak na Pregled obrazaca" xr:uid="{00000000-0004-0000-81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Q161"/>
  <sheetViews>
    <sheetView showGridLines="0" topLeftCell="A106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22" t="s">
        <v>1180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939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6" t="s">
        <v>927</v>
      </c>
      <c r="B10" s="526"/>
      <c r="C10" s="529" t="s">
        <v>0</v>
      </c>
      <c r="D10" s="529" t="s">
        <v>748</v>
      </c>
      <c r="E10" s="529" t="s">
        <v>747</v>
      </c>
      <c r="F10" s="62" t="s">
        <v>746</v>
      </c>
      <c r="G10" s="529" t="s">
        <v>745</v>
      </c>
    </row>
    <row r="11" spans="1:17" ht="48.75" customHeight="1" x14ac:dyDescent="0.25">
      <c r="A11" s="527"/>
      <c r="B11" s="528"/>
      <c r="C11" s="530"/>
      <c r="D11" s="530"/>
      <c r="E11" s="530"/>
      <c r="F11" s="62" t="s">
        <v>611</v>
      </c>
      <c r="G11" s="530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1404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1405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1406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2" t="s">
        <v>274</v>
      </c>
      <c r="B126" s="543"/>
      <c r="C126" s="544"/>
      <c r="D126" s="544"/>
      <c r="E126" s="544"/>
      <c r="F126" s="544"/>
      <c r="G126" s="544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2" t="s">
        <v>638</v>
      </c>
      <c r="B131" s="543"/>
      <c r="C131" s="544"/>
      <c r="D131" s="544"/>
      <c r="E131" s="544"/>
      <c r="F131" s="544"/>
      <c r="G131" s="544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2" t="s">
        <v>633</v>
      </c>
      <c r="B136" s="543"/>
      <c r="C136" s="544"/>
      <c r="D136" s="544"/>
      <c r="E136" s="544"/>
      <c r="F136" s="544"/>
      <c r="G136" s="544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2" t="s">
        <v>625</v>
      </c>
      <c r="B144" s="543"/>
      <c r="C144" s="544"/>
      <c r="D144" s="544"/>
      <c r="E144" s="544"/>
      <c r="F144" s="544"/>
      <c r="G144" s="544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C4:E4"/>
    <mergeCell ref="D5:E5"/>
    <mergeCell ref="D6:E6"/>
    <mergeCell ref="A126:G126"/>
    <mergeCell ref="A131:G131"/>
    <mergeCell ref="A4:B4"/>
    <mergeCell ref="D8:E8"/>
    <mergeCell ref="A136:G136"/>
    <mergeCell ref="A144:G144"/>
    <mergeCell ref="D7:E7"/>
    <mergeCell ref="A10:B11"/>
    <mergeCell ref="C10:C11"/>
    <mergeCell ref="D10:D11"/>
    <mergeCell ref="E10:E11"/>
    <mergeCell ref="G10:G11"/>
  </mergeCells>
  <hyperlinks>
    <hyperlink ref="C2" location="'Pregled obrazaca'!A1" display="Povratak na Pregled obrazaca" xr:uid="{00000000-0004-0000-82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Q7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.42578125" style="23" customWidth="1"/>
    <col min="2" max="2" width="140" style="23" customWidth="1"/>
    <col min="3" max="3" width="12.5703125" style="23" customWidth="1"/>
    <col min="4" max="16384" width="9.140625" style="23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1284</v>
      </c>
      <c r="B4" s="590"/>
      <c r="C4" s="522" t="s">
        <v>1181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254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525" t="s">
        <v>802</v>
      </c>
      <c r="B10" s="526"/>
      <c r="C10" s="529" t="s">
        <v>0</v>
      </c>
      <c r="D10" s="531"/>
      <c r="E10" s="532"/>
      <c r="F10" s="529" t="s">
        <v>801</v>
      </c>
      <c r="G10" s="531"/>
      <c r="H10" s="532"/>
      <c r="I10" s="529" t="s">
        <v>611</v>
      </c>
      <c r="J10" s="531"/>
      <c r="K10" s="532"/>
      <c r="L10" s="557" t="s">
        <v>1291</v>
      </c>
      <c r="M10" s="518"/>
      <c r="N10" s="519"/>
      <c r="O10" s="529" t="s">
        <v>800</v>
      </c>
      <c r="P10" s="531"/>
      <c r="Q10" s="532"/>
    </row>
    <row r="11" spans="1:17" ht="69.95" customHeight="1" x14ac:dyDescent="0.25">
      <c r="A11" s="527"/>
      <c r="B11" s="528"/>
      <c r="C11" s="529" t="s">
        <v>799</v>
      </c>
      <c r="D11" s="529" t="s">
        <v>798</v>
      </c>
      <c r="E11" s="529" t="s">
        <v>797</v>
      </c>
      <c r="F11" s="529" t="s">
        <v>799</v>
      </c>
      <c r="G11" s="529" t="s">
        <v>798</v>
      </c>
      <c r="H11" s="529" t="s">
        <v>797</v>
      </c>
      <c r="I11" s="529" t="s">
        <v>799</v>
      </c>
      <c r="J11" s="529" t="s">
        <v>798</v>
      </c>
      <c r="K11" s="529" t="s">
        <v>797</v>
      </c>
      <c r="L11" s="529" t="s">
        <v>799</v>
      </c>
      <c r="M11" s="529" t="s">
        <v>798</v>
      </c>
      <c r="N11" s="529" t="s">
        <v>797</v>
      </c>
      <c r="O11" s="529" t="s">
        <v>799</v>
      </c>
      <c r="P11" s="529" t="s">
        <v>798</v>
      </c>
      <c r="Q11" s="529" t="s">
        <v>797</v>
      </c>
    </row>
    <row r="12" spans="1:17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34" t="s">
        <v>220</v>
      </c>
      <c r="P12" s="34" t="s">
        <v>219</v>
      </c>
      <c r="Q12" s="34" t="s">
        <v>218</v>
      </c>
    </row>
    <row r="13" spans="1:17" x14ac:dyDescent="0.25">
      <c r="A13" s="17" t="s">
        <v>1</v>
      </c>
      <c r="B13" s="158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158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158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159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158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434" t="s">
        <v>1407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O21" si="5">+C18*I18</f>
        <v>0</v>
      </c>
      <c r="P18" s="367">
        <f t="shared" ref="P18:P21" si="6">+D18*J18</f>
        <v>0</v>
      </c>
      <c r="Q18" s="367">
        <f t="shared" ref="Q18:Q21" si="7">+E18*K18</f>
        <v>0</v>
      </c>
    </row>
    <row r="19" spans="1:17" x14ac:dyDescent="0.25">
      <c r="A19" s="17" t="s">
        <v>8</v>
      </c>
      <c r="B19" s="159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6"/>
        <v>0</v>
      </c>
      <c r="Q19" s="367">
        <f t="shared" si="7"/>
        <v>0</v>
      </c>
    </row>
    <row r="20" spans="1:17" x14ac:dyDescent="0.25">
      <c r="A20" s="17" t="s">
        <v>9</v>
      </c>
      <c r="B20" s="159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6"/>
        <v>0</v>
      </c>
      <c r="Q20" s="367">
        <f t="shared" si="7"/>
        <v>0</v>
      </c>
    </row>
    <row r="21" spans="1:17" x14ac:dyDescent="0.25">
      <c r="A21" s="17" t="s">
        <v>10</v>
      </c>
      <c r="B21" s="159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6"/>
        <v>0</v>
      </c>
      <c r="Q21" s="367">
        <f t="shared" si="7"/>
        <v>0</v>
      </c>
    </row>
    <row r="22" spans="1:17" x14ac:dyDescent="0.25">
      <c r="A22" s="17">
        <v>100</v>
      </c>
      <c r="B22" s="158" t="s">
        <v>789</v>
      </c>
      <c r="C22" s="352">
        <f t="shared" ref="C22:C23" si="8">SUM(C23:C26)</f>
        <v>0</v>
      </c>
      <c r="D22" s="357">
        <f t="shared" ref="D22:E22" si="9">SUM(D23:D26)</f>
        <v>0</v>
      </c>
      <c r="E22" s="358">
        <f t="shared" si="9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10">SUM(P23:P26)</f>
        <v>0</v>
      </c>
      <c r="Q22" s="358">
        <f t="shared" si="10"/>
        <v>0</v>
      </c>
    </row>
    <row r="23" spans="1:17" x14ac:dyDescent="0.25">
      <c r="A23" s="17">
        <v>110</v>
      </c>
      <c r="B23" s="158" t="s">
        <v>788</v>
      </c>
      <c r="C23" s="352">
        <f t="shared" si="8"/>
        <v>0</v>
      </c>
      <c r="D23" s="357">
        <f t="shared" ref="D23:E23" si="11">SUM(D24:D27)</f>
        <v>0</v>
      </c>
      <c r="E23" s="358">
        <f t="shared" si="11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12">SUM(O24:O27)</f>
        <v>0</v>
      </c>
      <c r="P23" s="357">
        <f t="shared" si="10"/>
        <v>0</v>
      </c>
      <c r="Q23" s="358">
        <f t="shared" si="10"/>
        <v>0</v>
      </c>
    </row>
    <row r="24" spans="1:17" x14ac:dyDescent="0.25">
      <c r="A24" s="17">
        <v>120</v>
      </c>
      <c r="B24" s="159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O25" si="13">+C24*I24</f>
        <v>0</v>
      </c>
      <c r="P24" s="367">
        <f t="shared" ref="P24:P25" si="14">+D24*J24</f>
        <v>0</v>
      </c>
      <c r="Q24" s="367">
        <f t="shared" ref="Q24:Q25" si="15">+E24*K24</f>
        <v>0</v>
      </c>
    </row>
    <row r="25" spans="1:17" x14ac:dyDescent="0.25">
      <c r="A25" s="17">
        <v>130</v>
      </c>
      <c r="B25" s="159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3"/>
        <v>0</v>
      </c>
      <c r="P25" s="367">
        <f t="shared" si="14"/>
        <v>0</v>
      </c>
      <c r="Q25" s="367">
        <f t="shared" si="15"/>
        <v>0</v>
      </c>
    </row>
    <row r="26" spans="1:17" x14ac:dyDescent="0.25">
      <c r="A26" s="17">
        <v>140</v>
      </c>
      <c r="B26" s="158" t="s">
        <v>785</v>
      </c>
      <c r="C26" s="352">
        <f>SUM(C27,C28)</f>
        <v>0</v>
      </c>
      <c r="D26" s="357">
        <f t="shared" ref="D26" si="16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7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O33" si="18">+C27*I27</f>
        <v>0</v>
      </c>
      <c r="P27" s="367">
        <f t="shared" ref="P27:P33" si="19">+D27*J27</f>
        <v>0</v>
      </c>
      <c r="Q27" s="367">
        <f t="shared" ref="Q27:Q33" si="20">+E27*K27</f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8"/>
        <v>0</v>
      </c>
      <c r="P28" s="367">
        <f t="shared" si="19"/>
        <v>0</v>
      </c>
      <c r="Q28" s="367">
        <f t="shared" si="20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8"/>
        <v>0</v>
      </c>
      <c r="P29" s="367">
        <f t="shared" si="19"/>
        <v>0</v>
      </c>
      <c r="Q29" s="367">
        <f t="shared" si="20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8"/>
        <v>0</v>
      </c>
      <c r="P30" s="367">
        <f t="shared" si="19"/>
        <v>0</v>
      </c>
      <c r="Q30" s="367">
        <f t="shared" si="20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8"/>
        <v>0</v>
      </c>
      <c r="P31" s="367">
        <f t="shared" si="19"/>
        <v>0</v>
      </c>
      <c r="Q31" s="367">
        <f t="shared" si="20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8"/>
        <v>0</v>
      </c>
      <c r="P32" s="367">
        <f t="shared" si="19"/>
        <v>0</v>
      </c>
      <c r="Q32" s="367">
        <f t="shared" si="20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8"/>
        <v>0</v>
      </c>
      <c r="P33" s="367">
        <f t="shared" si="19"/>
        <v>0</v>
      </c>
      <c r="Q33" s="367">
        <f t="shared" si="20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O36" si="21">+C35*I35</f>
        <v>0</v>
      </c>
      <c r="P35" s="367">
        <f t="shared" ref="P35:P36" si="22">+D35*J35</f>
        <v>0</v>
      </c>
      <c r="Q35" s="367">
        <f t="shared" ref="Q35:Q36" si="23">+E35*K35</f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21"/>
        <v>0</v>
      </c>
      <c r="P36" s="367">
        <f t="shared" si="22"/>
        <v>0</v>
      </c>
      <c r="Q36" s="367">
        <f t="shared" si="23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158" t="s">
        <v>772</v>
      </c>
      <c r="C39" s="352">
        <f>C40+C48+C49</f>
        <v>0</v>
      </c>
      <c r="D39" s="357">
        <f t="shared" ref="D39:E39" si="24">D40+D48+D49</f>
        <v>0</v>
      </c>
      <c r="E39" s="358">
        <f t="shared" si="24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25">P40+P48+P49</f>
        <v>0</v>
      </c>
      <c r="Q39" s="358">
        <f t="shared" si="25"/>
        <v>0</v>
      </c>
    </row>
    <row r="40" spans="1:17" x14ac:dyDescent="0.25">
      <c r="A40" s="17">
        <v>280</v>
      </c>
      <c r="B40" s="158" t="s">
        <v>771</v>
      </c>
      <c r="C40" s="352">
        <f t="shared" ref="C40:H40" si="26">SUM(C41:C43,C45,C47)</f>
        <v>0</v>
      </c>
      <c r="D40" s="358">
        <f t="shared" si="26"/>
        <v>0</v>
      </c>
      <c r="E40" s="358">
        <f t="shared" si="26"/>
        <v>0</v>
      </c>
      <c r="F40" s="373">
        <f t="shared" si="26"/>
        <v>0</v>
      </c>
      <c r="G40" s="373">
        <f t="shared" si="26"/>
        <v>0</v>
      </c>
      <c r="H40" s="374">
        <f t="shared" si="26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434" t="s">
        <v>1408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O43" si="27">+C41*I41</f>
        <v>0</v>
      </c>
      <c r="P41" s="367">
        <f t="shared" ref="P41:P43" si="28">+D41*J41</f>
        <v>0</v>
      </c>
      <c r="Q41" s="367">
        <f t="shared" ref="Q41:Q43" si="29">+E41*K41</f>
        <v>0</v>
      </c>
    </row>
    <row r="42" spans="1:17" x14ac:dyDescent="0.25">
      <c r="A42" s="17">
        <v>300</v>
      </c>
      <c r="B42" s="434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27"/>
        <v>0</v>
      </c>
      <c r="P42" s="367">
        <f t="shared" si="28"/>
        <v>0</v>
      </c>
      <c r="Q42" s="367">
        <f t="shared" si="29"/>
        <v>0</v>
      </c>
    </row>
    <row r="43" spans="1:17" x14ac:dyDescent="0.25">
      <c r="A43" s="17">
        <v>310</v>
      </c>
      <c r="B43" s="159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27"/>
        <v>0</v>
      </c>
      <c r="P43" s="367">
        <f t="shared" si="28"/>
        <v>0</v>
      </c>
      <c r="Q43" s="367">
        <f t="shared" si="29"/>
        <v>0</v>
      </c>
    </row>
    <row r="44" spans="1:17" x14ac:dyDescent="0.25">
      <c r="A44" s="17">
        <v>320</v>
      </c>
      <c r="B44" s="159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159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" si="30">+C45*I45</f>
        <v>0</v>
      </c>
      <c r="P45" s="367">
        <f t="shared" ref="P45" si="31">+D45*J45</f>
        <v>0</v>
      </c>
      <c r="Q45" s="367">
        <f t="shared" ref="Q45" si="32">+E45*K45</f>
        <v>0</v>
      </c>
    </row>
    <row r="46" spans="1:17" x14ac:dyDescent="0.25">
      <c r="A46" s="17">
        <v>340</v>
      </c>
      <c r="B46" s="159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159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" si="33">+C47*I47</f>
        <v>0</v>
      </c>
      <c r="P47" s="367">
        <f t="shared" ref="P47" si="34">+D47*J47</f>
        <v>0</v>
      </c>
      <c r="Q47" s="367">
        <f t="shared" ref="Q47" si="35">+E47*K47</f>
        <v>0</v>
      </c>
    </row>
    <row r="48" spans="1:17" x14ac:dyDescent="0.25">
      <c r="A48" s="17">
        <v>360</v>
      </c>
      <c r="B48" s="159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158" t="s">
        <v>765</v>
      </c>
      <c r="C49" s="352">
        <f>SUM(C50:C52)</f>
        <v>0</v>
      </c>
      <c r="D49" s="357">
        <f t="shared" ref="D49:E49" si="36">SUM(D50:D52)</f>
        <v>0</v>
      </c>
      <c r="E49" s="358">
        <f t="shared" si="36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37">SUM(P50:P52)</f>
        <v>0</v>
      </c>
      <c r="Q49" s="358">
        <f t="shared" si="37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O54" si="38">+C50*I50</f>
        <v>0</v>
      </c>
      <c r="P50" s="367">
        <f t="shared" ref="P50:P54" si="39">+D50*J50</f>
        <v>0</v>
      </c>
      <c r="Q50" s="367">
        <f t="shared" ref="Q50:Q54" si="40">+E50*K50</f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38"/>
        <v>0</v>
      </c>
      <c r="P51" s="367">
        <f t="shared" si="39"/>
        <v>0</v>
      </c>
      <c r="Q51" s="367">
        <f t="shared" si="40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38"/>
        <v>0</v>
      </c>
      <c r="P52" s="367">
        <f t="shared" si="39"/>
        <v>0</v>
      </c>
      <c r="Q52" s="367">
        <f t="shared" si="40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38"/>
        <v>0</v>
      </c>
      <c r="P53" s="367">
        <f t="shared" si="39"/>
        <v>0</v>
      </c>
      <c r="Q53" s="367">
        <f t="shared" si="40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38"/>
        <v>0</v>
      </c>
      <c r="P54" s="367">
        <f t="shared" si="39"/>
        <v>0</v>
      </c>
      <c r="Q54" s="367">
        <f t="shared" si="40"/>
        <v>0</v>
      </c>
    </row>
    <row r="55" spans="1:17" x14ac:dyDescent="0.25">
      <c r="A55" s="17">
        <v>430</v>
      </c>
      <c r="B55" s="118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2" t="s">
        <v>274</v>
      </c>
      <c r="B56" s="543"/>
      <c r="C56" s="544"/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4"/>
      <c r="P56" s="544"/>
      <c r="Q56" s="544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24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28">
    <mergeCell ref="D8:E8"/>
    <mergeCell ref="A56:Q56"/>
    <mergeCell ref="L10:N10"/>
    <mergeCell ref="L11"/>
    <mergeCell ref="M11"/>
    <mergeCell ref="N11"/>
    <mergeCell ref="O10:Q10"/>
    <mergeCell ref="O11"/>
    <mergeCell ref="P11"/>
    <mergeCell ref="Q11"/>
    <mergeCell ref="F10:H10"/>
    <mergeCell ref="F11"/>
    <mergeCell ref="G11"/>
    <mergeCell ref="H11"/>
    <mergeCell ref="I10:K10"/>
    <mergeCell ref="J11"/>
    <mergeCell ref="K11"/>
    <mergeCell ref="I11"/>
    <mergeCell ref="A10:B11"/>
    <mergeCell ref="C10:E10"/>
    <mergeCell ref="C11"/>
    <mergeCell ref="D11"/>
    <mergeCell ref="E11"/>
    <mergeCell ref="A4:B4"/>
    <mergeCell ref="D7:E7"/>
    <mergeCell ref="C4:E4"/>
    <mergeCell ref="D5:E5"/>
    <mergeCell ref="D6:E6"/>
  </mergeCells>
  <hyperlinks>
    <hyperlink ref="C2" location="'Pregled obrazaca'!A1" display="Povratak na Pregled obrazaca" xr:uid="{00000000-0004-0000-8300-000000000000}"/>
  </hyperlinks>
  <pageMargins left="0.25" right="0.25" top="0.49" bottom="0.19" header="0.3" footer="0.22"/>
  <pageSetup paperSize="9" scale="49" fitToHeight="0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Q71"/>
  <sheetViews>
    <sheetView showGridLines="0" topLeftCell="A25" zoomScale="80" zoomScaleNormal="80" workbookViewId="0"/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1265</v>
      </c>
      <c r="B4" s="590"/>
      <c r="C4" s="522" t="s">
        <v>1182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1183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6" t="s">
        <v>929</v>
      </c>
      <c r="B10" s="526"/>
      <c r="C10" s="529" t="s">
        <v>0</v>
      </c>
      <c r="D10" s="531"/>
      <c r="E10" s="532"/>
      <c r="F10" s="529" t="s">
        <v>801</v>
      </c>
      <c r="G10" s="531"/>
      <c r="H10" s="532"/>
      <c r="I10" s="529" t="s">
        <v>611</v>
      </c>
      <c r="J10" s="531"/>
      <c r="K10" s="532"/>
      <c r="L10" s="516" t="s">
        <v>1291</v>
      </c>
      <c r="M10" s="518"/>
      <c r="N10" s="519"/>
      <c r="O10" s="529" t="s">
        <v>800</v>
      </c>
      <c r="P10" s="531"/>
      <c r="Q10" s="532"/>
    </row>
    <row r="11" spans="1:17" ht="69.95" customHeight="1" x14ac:dyDescent="0.25">
      <c r="A11" s="527"/>
      <c r="B11" s="528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118" t="s">
        <v>1407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1408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2" t="s">
        <v>274</v>
      </c>
      <c r="B56" s="543"/>
      <c r="C56" s="544"/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4"/>
      <c r="P56" s="544"/>
      <c r="Q56" s="544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3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A4:B4"/>
    <mergeCell ref="D8:E8"/>
  </mergeCells>
  <hyperlinks>
    <hyperlink ref="C2" location="'Pregled obrazaca'!A1" display="Povratak na Pregled obrazaca" xr:uid="{00000000-0004-0000-8400-000000000000}"/>
  </hyperlinks>
  <pageMargins left="0.25" right="0.25" top="0.53" bottom="0.21" header="0.3" footer="0.3"/>
  <pageSetup paperSize="9" scale="49" fitToHeight="0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Q7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22" t="s">
        <v>1182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953</v>
      </c>
    </row>
    <row r="10" spans="1:17" ht="45.75" customHeight="1" x14ac:dyDescent="0.25">
      <c r="A10" s="466" t="s">
        <v>929</v>
      </c>
      <c r="B10" s="526"/>
      <c r="C10" s="529" t="s">
        <v>0</v>
      </c>
      <c r="D10" s="531"/>
      <c r="E10" s="532"/>
      <c r="F10" s="529" t="s">
        <v>801</v>
      </c>
      <c r="G10" s="531"/>
      <c r="H10" s="532"/>
      <c r="I10" s="529" t="s">
        <v>611</v>
      </c>
      <c r="J10" s="531"/>
      <c r="K10" s="532"/>
      <c r="L10" s="516" t="s">
        <v>1291</v>
      </c>
      <c r="M10" s="518"/>
      <c r="N10" s="519"/>
      <c r="O10" s="529" t="s">
        <v>800</v>
      </c>
      <c r="P10" s="531"/>
      <c r="Q10" s="532"/>
    </row>
    <row r="11" spans="1:17" ht="69.95" customHeight="1" x14ac:dyDescent="0.25">
      <c r="A11" s="527"/>
      <c r="B11" s="528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1407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1408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2" t="s">
        <v>274</v>
      </c>
      <c r="B56" s="543"/>
      <c r="C56" s="544"/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4"/>
      <c r="P56" s="544"/>
      <c r="Q56" s="544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500-000000000000}"/>
  </hyperlinks>
  <pageMargins left="0.25" right="0.25" top="0.51" bottom="0.13" header="0.3" footer="0.17"/>
  <pageSetup paperSize="9" scale="49" fitToHeight="0" orientation="landscape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Q71"/>
  <sheetViews>
    <sheetView showGridLines="0" zoomScale="80" zoomScaleNormal="80" workbookViewId="0">
      <selection activeCell="I7" sqref="I7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22" t="s">
        <v>1182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1115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6" t="s">
        <v>929</v>
      </c>
      <c r="B10" s="526"/>
      <c r="C10" s="529" t="s">
        <v>0</v>
      </c>
      <c r="D10" s="531"/>
      <c r="E10" s="532"/>
      <c r="F10" s="529" t="s">
        <v>801</v>
      </c>
      <c r="G10" s="531"/>
      <c r="H10" s="532"/>
      <c r="I10" s="529" t="s">
        <v>611</v>
      </c>
      <c r="J10" s="531"/>
      <c r="K10" s="532"/>
      <c r="L10" s="516" t="s">
        <v>1291</v>
      </c>
      <c r="M10" s="518"/>
      <c r="N10" s="519"/>
      <c r="O10" s="529" t="s">
        <v>800</v>
      </c>
      <c r="P10" s="531"/>
      <c r="Q10" s="532"/>
    </row>
    <row r="11" spans="1:17" ht="69.95" customHeight="1" x14ac:dyDescent="0.25">
      <c r="A11" s="527"/>
      <c r="B11" s="528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1407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1408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2" t="s">
        <v>274</v>
      </c>
      <c r="B56" s="543"/>
      <c r="C56" s="544"/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4"/>
      <c r="P56" s="544"/>
      <c r="Q56" s="544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600-000000000000}"/>
  </hyperlinks>
  <pageMargins left="0.25" right="0.25" top="0.49" bottom="0.3" header="0.3" footer="0.3"/>
  <pageSetup paperSize="9" scale="49" fitToHeight="0" orientation="landscape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Q71"/>
  <sheetViews>
    <sheetView showGridLines="0" zoomScale="80" zoomScaleNormal="80" workbookViewId="0">
      <selection activeCell="H7" sqref="H7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22" t="s">
        <v>1182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950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6" t="s">
        <v>929</v>
      </c>
      <c r="B10" s="526"/>
      <c r="C10" s="529" t="s">
        <v>0</v>
      </c>
      <c r="D10" s="531"/>
      <c r="E10" s="532"/>
      <c r="F10" s="529" t="s">
        <v>801</v>
      </c>
      <c r="G10" s="531"/>
      <c r="H10" s="532"/>
      <c r="I10" s="529" t="s">
        <v>611</v>
      </c>
      <c r="J10" s="531"/>
      <c r="K10" s="532"/>
      <c r="L10" s="557" t="s">
        <v>1291</v>
      </c>
      <c r="M10" s="518"/>
      <c r="N10" s="519"/>
      <c r="O10" s="529" t="s">
        <v>800</v>
      </c>
      <c r="P10" s="531"/>
      <c r="Q10" s="532"/>
    </row>
    <row r="11" spans="1:17" ht="69.95" customHeight="1" x14ac:dyDescent="0.25">
      <c r="A11" s="527"/>
      <c r="B11" s="528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1407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1408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2" t="s">
        <v>274</v>
      </c>
      <c r="B56" s="543"/>
      <c r="C56" s="544"/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4"/>
      <c r="P56" s="544"/>
      <c r="Q56" s="544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700-000000000000}"/>
  </hyperlinks>
  <pageMargins left="0.25" right="0.25" top="0.48" bottom="0.3" header="0.3" footer="0.3"/>
  <pageSetup paperSize="9" scale="49" fitToHeight="0" orientation="landscape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Q71"/>
  <sheetViews>
    <sheetView showGridLines="0" zoomScale="80" zoomScaleNormal="80" workbookViewId="0">
      <selection activeCell="J8" sqref="J8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22" t="s">
        <v>1182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951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6" t="s">
        <v>929</v>
      </c>
      <c r="B10" s="526"/>
      <c r="C10" s="529" t="s">
        <v>0</v>
      </c>
      <c r="D10" s="531"/>
      <c r="E10" s="532"/>
      <c r="F10" s="529" t="s">
        <v>801</v>
      </c>
      <c r="G10" s="531"/>
      <c r="H10" s="532"/>
      <c r="I10" s="529" t="s">
        <v>611</v>
      </c>
      <c r="J10" s="531"/>
      <c r="K10" s="532"/>
      <c r="L10" s="516" t="s">
        <v>1291</v>
      </c>
      <c r="M10" s="518"/>
      <c r="N10" s="519"/>
      <c r="O10" s="529" t="s">
        <v>800</v>
      </c>
      <c r="P10" s="531"/>
      <c r="Q10" s="532"/>
    </row>
    <row r="11" spans="1:17" ht="69.95" customHeight="1" x14ac:dyDescent="0.25">
      <c r="A11" s="527"/>
      <c r="B11" s="528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1407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1408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2" t="s">
        <v>274</v>
      </c>
      <c r="B56" s="543"/>
      <c r="C56" s="544"/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4"/>
      <c r="P56" s="544"/>
      <c r="Q56" s="544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800-000000000000}"/>
  </hyperlinks>
  <pageMargins left="0.25" right="0.25" top="0.48" bottom="0.25" header="0.3" footer="0.3"/>
  <pageSetup paperSize="9" scale="49" fitToHeight="0" orientation="landscape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Q71"/>
  <sheetViews>
    <sheetView showGridLines="0" zoomScale="80" zoomScaleNormal="80" workbookViewId="0">
      <selection activeCell="K9" sqref="K9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22" t="s">
        <v>1182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938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6" t="s">
        <v>929</v>
      </c>
      <c r="B10" s="526"/>
      <c r="C10" s="529" t="s">
        <v>0</v>
      </c>
      <c r="D10" s="531"/>
      <c r="E10" s="532"/>
      <c r="F10" s="529" t="s">
        <v>801</v>
      </c>
      <c r="G10" s="531"/>
      <c r="H10" s="532"/>
      <c r="I10" s="529" t="s">
        <v>611</v>
      </c>
      <c r="J10" s="531"/>
      <c r="K10" s="532"/>
      <c r="L10" s="516" t="s">
        <v>1291</v>
      </c>
      <c r="M10" s="518"/>
      <c r="N10" s="519"/>
      <c r="O10" s="529" t="s">
        <v>800</v>
      </c>
      <c r="P10" s="531"/>
      <c r="Q10" s="532"/>
    </row>
    <row r="11" spans="1:17" ht="69.95" customHeight="1" x14ac:dyDescent="0.25">
      <c r="A11" s="527"/>
      <c r="B11" s="528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1407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1408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2" t="s">
        <v>274</v>
      </c>
      <c r="B56" s="543"/>
      <c r="C56" s="544"/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4"/>
      <c r="P56" s="544"/>
      <c r="Q56" s="544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900-000000000000}"/>
  </hyperlinks>
  <pageMargins left="0.25" right="0.25" top="0.53" bottom="0.3" header="0.3" footer="0.3"/>
  <pageSetup paperSize="9" scale="49" fitToHeight="0" orientation="landscape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Q71"/>
  <sheetViews>
    <sheetView showGridLines="0" zoomScale="80" zoomScaleNormal="80" workbookViewId="0">
      <selection activeCell="C2" sqref="C2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1265</v>
      </c>
      <c r="B4" s="590"/>
      <c r="C4" s="522" t="s">
        <v>1182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79" customFormat="1" x14ac:dyDescent="0.25">
      <c r="A9" s="79" t="s">
        <v>939</v>
      </c>
    </row>
    <row r="10" spans="1:17" ht="45.75" customHeight="1" x14ac:dyDescent="0.25">
      <c r="A10" s="466" t="s">
        <v>929</v>
      </c>
      <c r="B10" s="526"/>
      <c r="C10" s="529" t="s">
        <v>0</v>
      </c>
      <c r="D10" s="531"/>
      <c r="E10" s="532"/>
      <c r="F10" s="529" t="s">
        <v>801</v>
      </c>
      <c r="G10" s="531"/>
      <c r="H10" s="532"/>
      <c r="I10" s="529" t="s">
        <v>611</v>
      </c>
      <c r="J10" s="531"/>
      <c r="K10" s="532"/>
      <c r="L10" s="516" t="s">
        <v>1291</v>
      </c>
      <c r="M10" s="518"/>
      <c r="N10" s="519"/>
      <c r="O10" s="529" t="s">
        <v>800</v>
      </c>
      <c r="P10" s="531"/>
      <c r="Q10" s="532"/>
    </row>
    <row r="11" spans="1:17" ht="69.95" customHeight="1" x14ac:dyDescent="0.25">
      <c r="A11" s="527"/>
      <c r="B11" s="528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1407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1408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2" t="s">
        <v>274</v>
      </c>
      <c r="B56" s="543"/>
      <c r="C56" s="544"/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4"/>
      <c r="P56" s="544"/>
      <c r="Q56" s="544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3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A4:B4"/>
    <mergeCell ref="D8:E8"/>
  </mergeCells>
  <hyperlinks>
    <hyperlink ref="C2" location="'Pregled obrazaca'!A1" display="Povratak na Pregled obrazaca" xr:uid="{00000000-0004-0000-8A00-000000000000}"/>
  </hyperlinks>
  <pageMargins left="0.25" right="0.25" top="0.48" bottom="0.33" header="0.3" footer="0.3"/>
  <pageSetup paperSize="9" scale="49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261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308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29" priority="1" stopIfTrue="1" operator="equal">
      <formula>#REF!</formula>
    </cfRule>
  </conditionalFormatting>
  <conditionalFormatting sqref="U41:U42">
    <cfRule type="cellIs" dxfId="28" priority="3" stopIfTrue="1" operator="equal">
      <formula>#REF!</formula>
    </cfRule>
  </conditionalFormatting>
  <conditionalFormatting sqref="U41:U42">
    <cfRule type="cellIs" dxfId="27" priority="2" stopIfTrue="1" operator="equal">
      <formula>#REF!</formula>
    </cfRule>
  </conditionalFormatting>
  <hyperlinks>
    <hyperlink ref="D2" location="'Pregled obrazaca'!A1" display="Povratak na Pregled obrazaca" xr:uid="{00000000-0004-0000-0D00-000000000000}"/>
  </hyperlinks>
  <pageMargins left="0.25" right="0.25" top="0.75" bottom="0.5" header="0.3" footer="0.3"/>
  <pageSetup paperSize="9" scale="55" fitToWidth="0" orientation="landscape" r:id="rId1"/>
  <drawing r:id="rId2"/>
  <legacy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N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23" customWidth="1"/>
    <col min="2" max="2" width="152" style="23" customWidth="1"/>
    <col min="3" max="3" width="13.42578125" style="23" customWidth="1"/>
    <col min="4" max="4" width="11.28515625" style="23" customWidth="1"/>
    <col min="5" max="6" width="12.42578125" style="23" customWidth="1"/>
    <col min="7" max="10" width="9.140625" style="23"/>
    <col min="11" max="12" width="11.140625" style="23" customWidth="1"/>
    <col min="13" max="14" width="12.42578125" style="23" customWidth="1"/>
    <col min="15" max="16384" width="9.140625" style="23"/>
  </cols>
  <sheetData>
    <row r="1" spans="1:14" s="89" customFormat="1" ht="12.75" x14ac:dyDescent="0.2"/>
    <row r="2" spans="1:14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4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4" s="46" customFormat="1" x14ac:dyDescent="0.25">
      <c r="A4" s="589" t="s">
        <v>1285</v>
      </c>
      <c r="B4" s="590"/>
      <c r="C4" s="522" t="s">
        <v>1184</v>
      </c>
      <c r="D4" s="522"/>
      <c r="E4" s="522"/>
      <c r="F4" s="56"/>
      <c r="G4" s="57"/>
      <c r="H4" s="486"/>
      <c r="I4" s="486"/>
    </row>
    <row r="5" spans="1:14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485"/>
      <c r="I5" s="485"/>
    </row>
    <row r="6" spans="1:14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485"/>
      <c r="I6" s="485"/>
    </row>
    <row r="7" spans="1:14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485"/>
      <c r="I7" s="485"/>
    </row>
    <row r="8" spans="1:14" s="79" customFormat="1" x14ac:dyDescent="0.25">
      <c r="C8" s="53" t="s">
        <v>1444</v>
      </c>
      <c r="D8" s="596"/>
      <c r="E8" s="597"/>
    </row>
    <row r="9" spans="1:14" s="84" customFormat="1" x14ac:dyDescent="0.25">
      <c r="A9" s="79" t="s">
        <v>254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</row>
    <row r="10" spans="1:14" ht="36" customHeight="1" x14ac:dyDescent="0.25">
      <c r="A10" s="466" t="s">
        <v>930</v>
      </c>
      <c r="B10" s="526"/>
      <c r="C10" s="529" t="s">
        <v>830</v>
      </c>
      <c r="D10" s="516" t="s">
        <v>829</v>
      </c>
      <c r="E10" s="529" t="s">
        <v>828</v>
      </c>
      <c r="F10" s="529" t="s">
        <v>827</v>
      </c>
      <c r="G10" s="529" t="s">
        <v>834</v>
      </c>
      <c r="H10" s="529" t="s">
        <v>833</v>
      </c>
      <c r="I10" s="529" t="s">
        <v>832</v>
      </c>
      <c r="J10" s="584" t="s">
        <v>1324</v>
      </c>
      <c r="K10" s="529" t="s">
        <v>831</v>
      </c>
      <c r="L10" s="531"/>
      <c r="M10" s="531"/>
      <c r="N10" s="532"/>
    </row>
    <row r="11" spans="1:14" ht="69.95" customHeight="1" x14ac:dyDescent="0.25">
      <c r="A11" s="527"/>
      <c r="B11" s="528"/>
      <c r="C11" s="530"/>
      <c r="D11" s="530"/>
      <c r="E11" s="530"/>
      <c r="F11" s="530"/>
      <c r="G11" s="530"/>
      <c r="H11" s="530"/>
      <c r="I11" s="530"/>
      <c r="J11" s="530"/>
      <c r="K11" s="529" t="s">
        <v>830</v>
      </c>
      <c r="L11" s="529" t="s">
        <v>829</v>
      </c>
      <c r="M11" s="529" t="s">
        <v>828</v>
      </c>
      <c r="N11" s="529" t="s">
        <v>827</v>
      </c>
    </row>
    <row r="12" spans="1:14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  <c r="J12" s="34" t="s">
        <v>9</v>
      </c>
      <c r="K12" s="34" t="s">
        <v>10</v>
      </c>
      <c r="L12" s="34" t="s">
        <v>224</v>
      </c>
      <c r="M12" s="34" t="s">
        <v>223</v>
      </c>
      <c r="N12" s="34" t="s">
        <v>222</v>
      </c>
    </row>
    <row r="13" spans="1:14" x14ac:dyDescent="0.25">
      <c r="A13" s="17" t="s">
        <v>1</v>
      </c>
      <c r="B13" s="158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4" x14ac:dyDescent="0.25">
      <c r="A14" s="17" t="s">
        <v>3</v>
      </c>
      <c r="B14" s="433" t="s">
        <v>1409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4" x14ac:dyDescent="0.25">
      <c r="A15" s="17" t="s">
        <v>4</v>
      </c>
      <c r="B15" s="297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4" x14ac:dyDescent="0.25">
      <c r="A16" s="17" t="s">
        <v>5</v>
      </c>
      <c r="B16" s="297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297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297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297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297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297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297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35" t="s">
        <v>1410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297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297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297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297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297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297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297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297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433" t="s">
        <v>1411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297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297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297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297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297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297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297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297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35" t="s">
        <v>1412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297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297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297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295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297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297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297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297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35" t="s">
        <v>1413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297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295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297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297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297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295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297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297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35" t="s">
        <v>1414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297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297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297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297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297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297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297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297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35" t="s">
        <v>1415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297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295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297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295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295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297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297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297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436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297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297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297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297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295" t="s">
        <v>1416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295" t="s">
        <v>1417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297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297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2" t="s">
        <v>806</v>
      </c>
      <c r="B86" s="543"/>
      <c r="C86" s="544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5">
    <mergeCell ref="D8:E8"/>
    <mergeCell ref="L11"/>
    <mergeCell ref="M11"/>
    <mergeCell ref="N11"/>
    <mergeCell ref="A10:B11"/>
    <mergeCell ref="C10:C11"/>
    <mergeCell ref="D10:D11"/>
    <mergeCell ref="E10:E11"/>
    <mergeCell ref="F10:F11"/>
    <mergeCell ref="A4:B4"/>
    <mergeCell ref="A86:N86"/>
    <mergeCell ref="C4:E4"/>
    <mergeCell ref="H4:I4"/>
    <mergeCell ref="D5:E5"/>
    <mergeCell ref="H5:I5"/>
    <mergeCell ref="D6:E6"/>
    <mergeCell ref="H6:I6"/>
    <mergeCell ref="D7:E7"/>
    <mergeCell ref="H7:I7"/>
    <mergeCell ref="G10:G11"/>
    <mergeCell ref="H10:H11"/>
    <mergeCell ref="I10:I11"/>
    <mergeCell ref="J10:J11"/>
    <mergeCell ref="K10:N10"/>
    <mergeCell ref="K11"/>
  </mergeCells>
  <hyperlinks>
    <hyperlink ref="C2" location="'Pregled obrazaca'!A1" display="Povratak na Pregled obrazaca" xr:uid="{00000000-0004-0000-8B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N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4" s="89" customFormat="1" ht="12.75" x14ac:dyDescent="0.2"/>
    <row r="2" spans="1:14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4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4" s="46" customFormat="1" x14ac:dyDescent="0.25">
      <c r="A4" s="589" t="s">
        <v>1286</v>
      </c>
      <c r="B4" s="590"/>
      <c r="C4" s="522" t="s">
        <v>1185</v>
      </c>
      <c r="D4" s="522"/>
      <c r="E4" s="522"/>
      <c r="F4" s="56"/>
      <c r="G4" s="57"/>
      <c r="H4" s="486"/>
      <c r="I4" s="486"/>
    </row>
    <row r="5" spans="1:14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485"/>
      <c r="I5" s="485"/>
    </row>
    <row r="6" spans="1:14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485"/>
      <c r="I6" s="485"/>
    </row>
    <row r="7" spans="1:14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485"/>
      <c r="I7" s="485"/>
    </row>
    <row r="8" spans="1:14" s="79" customFormat="1" x14ac:dyDescent="0.25">
      <c r="C8" s="53" t="s">
        <v>1444</v>
      </c>
      <c r="D8" s="596"/>
      <c r="E8" s="597"/>
    </row>
    <row r="9" spans="1:14" s="84" customFormat="1" x14ac:dyDescent="0.25">
      <c r="A9" s="79" t="s">
        <v>1183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</row>
    <row r="10" spans="1:14" ht="36" customHeight="1" x14ac:dyDescent="0.25">
      <c r="A10" s="466" t="s">
        <v>931</v>
      </c>
      <c r="B10" s="526"/>
      <c r="C10" s="529" t="s">
        <v>830</v>
      </c>
      <c r="D10" s="516" t="s">
        <v>829</v>
      </c>
      <c r="E10" s="529" t="s">
        <v>828</v>
      </c>
      <c r="F10" s="529" t="s">
        <v>827</v>
      </c>
      <c r="G10" s="529" t="s">
        <v>834</v>
      </c>
      <c r="H10" s="529" t="s">
        <v>833</v>
      </c>
      <c r="I10" s="529" t="s">
        <v>832</v>
      </c>
      <c r="J10" s="529" t="s">
        <v>1324</v>
      </c>
      <c r="K10" s="529" t="s">
        <v>831</v>
      </c>
      <c r="L10" s="531"/>
      <c r="M10" s="531"/>
      <c r="N10" s="532"/>
    </row>
    <row r="11" spans="1:14" ht="69.95" customHeight="1" x14ac:dyDescent="0.25">
      <c r="A11" s="527"/>
      <c r="B11" s="528"/>
      <c r="C11" s="530"/>
      <c r="D11" s="530"/>
      <c r="E11" s="530"/>
      <c r="F11" s="530"/>
      <c r="G11" s="530"/>
      <c r="H11" s="530"/>
      <c r="I11" s="530"/>
      <c r="J11" s="530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4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4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4" x14ac:dyDescent="0.25">
      <c r="A14" s="17" t="s">
        <v>3</v>
      </c>
      <c r="B14" s="61" t="s">
        <v>1409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4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4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1410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1411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1412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1413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1414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1415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1416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1417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2" t="s">
        <v>806</v>
      </c>
      <c r="B86" s="543"/>
      <c r="C86" s="544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D5:E5"/>
    <mergeCell ref="H5:I5"/>
    <mergeCell ref="D6:E6"/>
    <mergeCell ref="H6:I6"/>
    <mergeCell ref="A4:B4"/>
    <mergeCell ref="C4:E4"/>
    <mergeCell ref="H4:I4"/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</mergeCells>
  <hyperlinks>
    <hyperlink ref="C2" location="'Pregled obrazaca'!A1" display="Povratak na Pregled obrazaca" xr:uid="{00000000-0004-0000-8C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N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4" s="89" customFormat="1" ht="12.75" x14ac:dyDescent="0.2"/>
    <row r="2" spans="1:14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4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4" s="46" customFormat="1" x14ac:dyDescent="0.25">
      <c r="A4" s="589" t="s">
        <v>1286</v>
      </c>
      <c r="B4" s="590"/>
      <c r="C4" s="522" t="s">
        <v>1185</v>
      </c>
      <c r="D4" s="522"/>
      <c r="E4" s="522"/>
      <c r="F4" s="56"/>
      <c r="G4" s="57"/>
      <c r="H4" s="486"/>
      <c r="I4" s="486"/>
    </row>
    <row r="5" spans="1:14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485"/>
      <c r="I5" s="485"/>
    </row>
    <row r="6" spans="1:14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485"/>
      <c r="I6" s="485"/>
    </row>
    <row r="7" spans="1:14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485"/>
      <c r="I7" s="485"/>
    </row>
    <row r="8" spans="1:14" s="79" customFormat="1" x14ac:dyDescent="0.25">
      <c r="C8" s="53" t="s">
        <v>1444</v>
      </c>
      <c r="D8" s="596"/>
      <c r="E8" s="597"/>
    </row>
    <row r="9" spans="1:14" s="84" customFormat="1" x14ac:dyDescent="0.25">
      <c r="A9" s="79" t="s">
        <v>953</v>
      </c>
    </row>
    <row r="10" spans="1:14" ht="36" customHeight="1" x14ac:dyDescent="0.25">
      <c r="A10" s="525" t="s">
        <v>931</v>
      </c>
      <c r="B10" s="526"/>
      <c r="C10" s="529" t="s">
        <v>830</v>
      </c>
      <c r="D10" s="516" t="s">
        <v>829</v>
      </c>
      <c r="E10" s="529" t="s">
        <v>828</v>
      </c>
      <c r="F10" s="529" t="s">
        <v>827</v>
      </c>
      <c r="G10" s="529" t="s">
        <v>834</v>
      </c>
      <c r="H10" s="529" t="s">
        <v>833</v>
      </c>
      <c r="I10" s="529" t="s">
        <v>832</v>
      </c>
      <c r="J10" s="529" t="s">
        <v>1324</v>
      </c>
      <c r="K10" s="529" t="s">
        <v>831</v>
      </c>
      <c r="L10" s="531"/>
      <c r="M10" s="531"/>
      <c r="N10" s="532"/>
    </row>
    <row r="11" spans="1:14" ht="69.95" customHeight="1" x14ac:dyDescent="0.25">
      <c r="A11" s="527"/>
      <c r="B11" s="528"/>
      <c r="C11" s="530"/>
      <c r="D11" s="530"/>
      <c r="E11" s="530"/>
      <c r="F11" s="530"/>
      <c r="G11" s="530"/>
      <c r="H11" s="530"/>
      <c r="I11" s="530"/>
      <c r="J11" s="530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4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4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4" x14ac:dyDescent="0.25">
      <c r="A14" s="17" t="s">
        <v>3</v>
      </c>
      <c r="B14" s="61" t="s">
        <v>1409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4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4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1410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1411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1412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1413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1414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1415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1416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1417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2" t="s">
        <v>806</v>
      </c>
      <c r="B86" s="543"/>
      <c r="C86" s="544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D5:E5"/>
    <mergeCell ref="H5:I5"/>
    <mergeCell ref="D6:E6"/>
    <mergeCell ref="H6:I6"/>
    <mergeCell ref="A4:B4"/>
    <mergeCell ref="C4:E4"/>
    <mergeCell ref="H4:I4"/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</mergeCells>
  <hyperlinks>
    <hyperlink ref="C2" location="'Pregled obrazaca'!A1" display="Povratak na Pregled obrazaca" xr:uid="{00000000-0004-0000-8D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22" t="s">
        <v>1185</v>
      </c>
      <c r="D4" s="522"/>
      <c r="E4" s="522"/>
      <c r="F4" s="56"/>
      <c r="G4" s="57"/>
      <c r="H4" s="486"/>
      <c r="I4" s="486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485"/>
      <c r="I5" s="485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485"/>
      <c r="I6" s="485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485"/>
      <c r="I7" s="485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1115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66" t="s">
        <v>931</v>
      </c>
      <c r="B10" s="526"/>
      <c r="C10" s="529" t="s">
        <v>830</v>
      </c>
      <c r="D10" s="516" t="s">
        <v>829</v>
      </c>
      <c r="E10" s="529" t="s">
        <v>828</v>
      </c>
      <c r="F10" s="529" t="s">
        <v>827</v>
      </c>
      <c r="G10" s="529" t="s">
        <v>834</v>
      </c>
      <c r="H10" s="529" t="s">
        <v>833</v>
      </c>
      <c r="I10" s="529" t="s">
        <v>832</v>
      </c>
      <c r="J10" s="529" t="s">
        <v>1324</v>
      </c>
      <c r="K10" s="529" t="s">
        <v>831</v>
      </c>
      <c r="L10" s="531"/>
      <c r="M10" s="531"/>
      <c r="N10" s="532"/>
    </row>
    <row r="11" spans="1:17" ht="69.95" customHeight="1" x14ac:dyDescent="0.25">
      <c r="A11" s="527"/>
      <c r="B11" s="528"/>
      <c r="C11" s="530"/>
      <c r="D11" s="530"/>
      <c r="E11" s="530"/>
      <c r="F11" s="530"/>
      <c r="G11" s="530"/>
      <c r="H11" s="530"/>
      <c r="I11" s="530"/>
      <c r="J11" s="530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1409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1410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1411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1412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1413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1414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1415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1416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1417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2" t="s">
        <v>806</v>
      </c>
      <c r="B86" s="543"/>
      <c r="C86" s="544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D5:E5"/>
    <mergeCell ref="H5:I5"/>
    <mergeCell ref="D6:E6"/>
    <mergeCell ref="H6:I6"/>
    <mergeCell ref="A4:B4"/>
    <mergeCell ref="C4:E4"/>
    <mergeCell ref="H4:I4"/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</mergeCells>
  <hyperlinks>
    <hyperlink ref="C2" location="'Pregled obrazaca'!A1" display="Povratak na Pregled obrazaca" xr:uid="{00000000-0004-0000-8E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22" t="s">
        <v>1185</v>
      </c>
      <c r="D4" s="522"/>
      <c r="E4" s="522"/>
      <c r="F4" s="56"/>
      <c r="G4" s="57"/>
      <c r="H4" s="486"/>
      <c r="I4" s="486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485"/>
      <c r="I5" s="485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485"/>
      <c r="I6" s="485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485"/>
      <c r="I7" s="485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950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66" t="s">
        <v>931</v>
      </c>
      <c r="B10" s="526"/>
      <c r="C10" s="529" t="s">
        <v>830</v>
      </c>
      <c r="D10" s="516" t="s">
        <v>829</v>
      </c>
      <c r="E10" s="529" t="s">
        <v>828</v>
      </c>
      <c r="F10" s="529" t="s">
        <v>827</v>
      </c>
      <c r="G10" s="529" t="s">
        <v>834</v>
      </c>
      <c r="H10" s="529" t="s">
        <v>833</v>
      </c>
      <c r="I10" s="529" t="s">
        <v>832</v>
      </c>
      <c r="J10" s="529" t="s">
        <v>1324</v>
      </c>
      <c r="K10" s="529" t="s">
        <v>831</v>
      </c>
      <c r="L10" s="531"/>
      <c r="M10" s="531"/>
      <c r="N10" s="532"/>
    </row>
    <row r="11" spans="1:17" ht="69.95" customHeight="1" x14ac:dyDescent="0.25">
      <c r="A11" s="527"/>
      <c r="B11" s="528"/>
      <c r="C11" s="530"/>
      <c r="D11" s="530"/>
      <c r="E11" s="530"/>
      <c r="F11" s="530"/>
      <c r="G11" s="530"/>
      <c r="H11" s="530"/>
      <c r="I11" s="530"/>
      <c r="J11" s="530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1409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1410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1411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1412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1413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1414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1415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1416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1417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2" t="s">
        <v>806</v>
      </c>
      <c r="B86" s="543"/>
      <c r="C86" s="544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D5:E5"/>
    <mergeCell ref="H5:I5"/>
    <mergeCell ref="D6:E6"/>
    <mergeCell ref="H6:I6"/>
    <mergeCell ref="A4:B4"/>
    <mergeCell ref="C4:E4"/>
    <mergeCell ref="H4:I4"/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</mergeCells>
  <hyperlinks>
    <hyperlink ref="C2" location="'Pregled obrazaca'!A1" display="Povratak na Pregled obrazaca" xr:uid="{00000000-0004-0000-8F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22" t="s">
        <v>1185</v>
      </c>
      <c r="D4" s="522"/>
      <c r="E4" s="522"/>
      <c r="F4" s="56"/>
      <c r="G4" s="57"/>
      <c r="H4" s="486"/>
      <c r="I4" s="486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485"/>
      <c r="I5" s="485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485"/>
      <c r="I6" s="485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485"/>
      <c r="I7" s="485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951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525" t="s">
        <v>931</v>
      </c>
      <c r="B10" s="526"/>
      <c r="C10" s="529" t="s">
        <v>830</v>
      </c>
      <c r="D10" s="516" t="s">
        <v>829</v>
      </c>
      <c r="E10" s="529" t="s">
        <v>828</v>
      </c>
      <c r="F10" s="529" t="s">
        <v>827</v>
      </c>
      <c r="G10" s="529" t="s">
        <v>834</v>
      </c>
      <c r="H10" s="529" t="s">
        <v>833</v>
      </c>
      <c r="I10" s="529" t="s">
        <v>832</v>
      </c>
      <c r="J10" s="529" t="s">
        <v>1324</v>
      </c>
      <c r="K10" s="529" t="s">
        <v>831</v>
      </c>
      <c r="L10" s="531"/>
      <c r="M10" s="531"/>
      <c r="N10" s="532"/>
    </row>
    <row r="11" spans="1:17" ht="69.95" customHeight="1" x14ac:dyDescent="0.25">
      <c r="A11" s="527"/>
      <c r="B11" s="528"/>
      <c r="C11" s="530"/>
      <c r="D11" s="530"/>
      <c r="E11" s="530"/>
      <c r="F11" s="530"/>
      <c r="G11" s="530"/>
      <c r="H11" s="530"/>
      <c r="I11" s="530"/>
      <c r="J11" s="530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1409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1410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1411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1412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1413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1414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1415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1416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1417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2" t="s">
        <v>806</v>
      </c>
      <c r="B86" s="543"/>
      <c r="C86" s="544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D5:E5"/>
    <mergeCell ref="H5:I5"/>
    <mergeCell ref="D6:E6"/>
    <mergeCell ref="H6:I6"/>
    <mergeCell ref="A4:B4"/>
    <mergeCell ref="C4:E4"/>
    <mergeCell ref="H4:I4"/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</mergeCells>
  <hyperlinks>
    <hyperlink ref="C2" location="'Pregled obrazaca'!A1" display="Povratak na Pregled obrazaca" xr:uid="{00000000-0004-0000-90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22" t="s">
        <v>1185</v>
      </c>
      <c r="D4" s="522"/>
      <c r="E4" s="522"/>
      <c r="F4" s="56"/>
      <c r="G4" s="57"/>
      <c r="H4" s="486"/>
      <c r="I4" s="486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485"/>
      <c r="I5" s="485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485"/>
      <c r="I6" s="485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485"/>
      <c r="I7" s="485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938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66" t="s">
        <v>931</v>
      </c>
      <c r="B10" s="526"/>
      <c r="C10" s="529" t="s">
        <v>830</v>
      </c>
      <c r="D10" s="516" t="s">
        <v>829</v>
      </c>
      <c r="E10" s="529" t="s">
        <v>828</v>
      </c>
      <c r="F10" s="529" t="s">
        <v>827</v>
      </c>
      <c r="G10" s="529" t="s">
        <v>834</v>
      </c>
      <c r="H10" s="529" t="s">
        <v>833</v>
      </c>
      <c r="I10" s="529" t="s">
        <v>832</v>
      </c>
      <c r="J10" s="529" t="s">
        <v>1324</v>
      </c>
      <c r="K10" s="529" t="s">
        <v>831</v>
      </c>
      <c r="L10" s="531"/>
      <c r="M10" s="531"/>
      <c r="N10" s="532"/>
    </row>
    <row r="11" spans="1:17" ht="69.95" customHeight="1" x14ac:dyDescent="0.25">
      <c r="A11" s="527"/>
      <c r="B11" s="528"/>
      <c r="C11" s="530"/>
      <c r="D11" s="530"/>
      <c r="E11" s="530"/>
      <c r="F11" s="530"/>
      <c r="G11" s="530"/>
      <c r="H11" s="530"/>
      <c r="I11" s="530"/>
      <c r="J11" s="530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1409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1410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1411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1412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1413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1414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1415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1416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1417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2" t="s">
        <v>806</v>
      </c>
      <c r="B86" s="543"/>
      <c r="C86" s="544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D5:E5"/>
    <mergeCell ref="H5:I5"/>
    <mergeCell ref="D6:E6"/>
    <mergeCell ref="H6:I6"/>
    <mergeCell ref="A4:B4"/>
    <mergeCell ref="C4:E4"/>
    <mergeCell ref="H4:I4"/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</mergeCells>
  <hyperlinks>
    <hyperlink ref="C2" location="'Pregled obrazaca'!A1" display="Povratak na Pregled obrazaca" xr:uid="{00000000-0004-0000-91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22" t="s">
        <v>1185</v>
      </c>
      <c r="D4" s="522"/>
      <c r="E4" s="522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82"/>
      <c r="I7" s="82"/>
    </row>
    <row r="8" spans="1:17" s="79" customFormat="1" x14ac:dyDescent="0.25">
      <c r="C8" s="53" t="s">
        <v>1444</v>
      </c>
      <c r="D8" s="596"/>
      <c r="E8" s="597"/>
    </row>
    <row r="9" spans="1:17" s="84" customFormat="1" x14ac:dyDescent="0.25">
      <c r="A9" s="79" t="s">
        <v>939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66" t="s">
        <v>931</v>
      </c>
      <c r="B10" s="526"/>
      <c r="C10" s="529" t="s">
        <v>830</v>
      </c>
      <c r="D10" s="516" t="s">
        <v>829</v>
      </c>
      <c r="E10" s="529" t="s">
        <v>828</v>
      </c>
      <c r="F10" s="529" t="s">
        <v>827</v>
      </c>
      <c r="G10" s="529" t="s">
        <v>834</v>
      </c>
      <c r="H10" s="529" t="s">
        <v>833</v>
      </c>
      <c r="I10" s="529" t="s">
        <v>832</v>
      </c>
      <c r="J10" s="529" t="s">
        <v>1324</v>
      </c>
      <c r="K10" s="529" t="s">
        <v>831</v>
      </c>
      <c r="L10" s="531"/>
      <c r="M10" s="531"/>
      <c r="N10" s="532"/>
    </row>
    <row r="11" spans="1:17" ht="69.95" customHeight="1" x14ac:dyDescent="0.25">
      <c r="A11" s="527"/>
      <c r="B11" s="528"/>
      <c r="C11" s="530"/>
      <c r="D11" s="530"/>
      <c r="E11" s="530"/>
      <c r="F11" s="530"/>
      <c r="G11" s="530"/>
      <c r="H11" s="530"/>
      <c r="I11" s="530"/>
      <c r="J11" s="530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1409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1410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1411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1412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1413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1414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1415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1416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1417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2" t="s">
        <v>806</v>
      </c>
      <c r="B86" s="543"/>
      <c r="C86" s="544"/>
      <c r="D86" s="544"/>
      <c r="E86" s="544"/>
      <c r="F86" s="544"/>
      <c r="G86" s="544"/>
      <c r="H86" s="544"/>
      <c r="I86" s="544"/>
      <c r="J86" s="544"/>
      <c r="K86" s="544"/>
      <c r="L86" s="544"/>
      <c r="M86" s="544"/>
      <c r="N86" s="544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17">
    <mergeCell ref="A86:N86"/>
    <mergeCell ref="D7:E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A4:B4"/>
    <mergeCell ref="D8:E8"/>
    <mergeCell ref="C4:E4"/>
    <mergeCell ref="D5:E5"/>
    <mergeCell ref="D6:E6"/>
  </mergeCells>
  <hyperlinks>
    <hyperlink ref="C2" location="'Pregled obrazaca'!A1" display="Povratak na Pregled obrazaca" xr:uid="{00000000-0004-0000-92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23" customWidth="1"/>
    <col min="2" max="2" width="93.140625" style="23" customWidth="1"/>
    <col min="3" max="3" width="24.140625" style="84" customWidth="1"/>
    <col min="4" max="4" width="18.7109375" style="23" customWidth="1"/>
    <col min="5" max="16384" width="9.140625" style="23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1289</v>
      </c>
      <c r="B4" s="590"/>
      <c r="C4" s="80" t="s">
        <v>1236</v>
      </c>
      <c r="D4" s="80"/>
      <c r="E4" s="56"/>
      <c r="F4" s="57"/>
      <c r="G4" s="83"/>
      <c r="H4" s="83"/>
    </row>
    <row r="5" spans="1:11" s="48" customFormat="1" ht="12.75" x14ac:dyDescent="0.2">
      <c r="A5" s="49" t="s">
        <v>1148</v>
      </c>
      <c r="B5" s="50"/>
      <c r="C5" s="52" t="s">
        <v>1149</v>
      </c>
      <c r="D5" s="81"/>
      <c r="E5" s="51"/>
      <c r="F5" s="47"/>
      <c r="G5" s="82"/>
      <c r="H5" s="82"/>
    </row>
    <row r="6" spans="1:11" s="48" customFormat="1" ht="12.75" x14ac:dyDescent="0.2">
      <c r="A6" s="49" t="s">
        <v>1150</v>
      </c>
      <c r="B6" s="50"/>
      <c r="C6" s="53" t="s">
        <v>1151</v>
      </c>
      <c r="D6" s="81"/>
      <c r="E6" s="51"/>
      <c r="F6" s="47"/>
      <c r="G6" s="82"/>
      <c r="H6" s="82"/>
    </row>
    <row r="7" spans="1:11" s="48" customFormat="1" ht="12.75" x14ac:dyDescent="0.2">
      <c r="A7" s="49" t="s">
        <v>1152</v>
      </c>
      <c r="B7" s="50"/>
      <c r="C7" s="53" t="s">
        <v>1153</v>
      </c>
      <c r="D7" s="81"/>
      <c r="E7" s="51"/>
      <c r="F7" s="47"/>
      <c r="G7" s="82"/>
      <c r="H7" s="82"/>
    </row>
    <row r="8" spans="1:11" s="437" customFormat="1" x14ac:dyDescent="0.25">
      <c r="C8" s="53" t="s">
        <v>1444</v>
      </c>
      <c r="D8" s="438"/>
    </row>
    <row r="9" spans="1:11" x14ac:dyDescent="0.25">
      <c r="A9" s="534"/>
      <c r="B9" s="534"/>
      <c r="C9" s="534"/>
      <c r="D9" s="534"/>
      <c r="G9" s="84"/>
      <c r="H9" s="84"/>
    </row>
    <row r="10" spans="1:11" ht="69.95" customHeight="1" x14ac:dyDescent="0.25">
      <c r="A10" s="525" t="s">
        <v>877</v>
      </c>
      <c r="B10" s="549"/>
      <c r="C10" s="526"/>
      <c r="D10" s="557" t="s">
        <v>1288</v>
      </c>
    </row>
    <row r="11" spans="1:11" ht="15.75" customHeight="1" x14ac:dyDescent="0.25">
      <c r="A11" s="551"/>
      <c r="B11" s="552"/>
      <c r="C11" s="553"/>
      <c r="D11" s="17" t="s">
        <v>1</v>
      </c>
    </row>
    <row r="12" spans="1:11" x14ac:dyDescent="0.25">
      <c r="A12" s="542" t="s">
        <v>876</v>
      </c>
      <c r="B12" s="543"/>
      <c r="C12" s="543"/>
      <c r="D12" s="544"/>
    </row>
    <row r="13" spans="1:11" x14ac:dyDescent="0.25">
      <c r="A13" s="541" t="s">
        <v>875</v>
      </c>
      <c r="B13" s="540"/>
      <c r="C13" s="540"/>
      <c r="D13" s="541"/>
    </row>
    <row r="14" spans="1:11" x14ac:dyDescent="0.25">
      <c r="A14" s="17" t="s">
        <v>1</v>
      </c>
      <c r="B14" s="537" t="s">
        <v>846</v>
      </c>
      <c r="C14" s="538"/>
      <c r="D14" s="9">
        <f>+D43</f>
        <v>0</v>
      </c>
    </row>
    <row r="15" spans="1:11" x14ac:dyDescent="0.25">
      <c r="A15" s="17" t="s">
        <v>3</v>
      </c>
      <c r="B15" s="537" t="s">
        <v>874</v>
      </c>
      <c r="C15" s="538"/>
      <c r="D15" s="9">
        <f>+D52</f>
        <v>0</v>
      </c>
    </row>
    <row r="16" spans="1:11" x14ac:dyDescent="0.25">
      <c r="A16" s="17" t="s">
        <v>4</v>
      </c>
      <c r="B16" s="537" t="s">
        <v>873</v>
      </c>
      <c r="C16" s="538"/>
      <c r="D16" s="394" t="str">
        <f>IF(D15&lt;&gt;0,D14/D15,"")</f>
        <v/>
      </c>
    </row>
    <row r="17" spans="1:4" x14ac:dyDescent="0.25">
      <c r="A17" s="542" t="s">
        <v>872</v>
      </c>
      <c r="B17" s="543"/>
      <c r="C17" s="543"/>
      <c r="D17" s="544"/>
    </row>
    <row r="18" spans="1:4" x14ac:dyDescent="0.25">
      <c r="A18" s="17" t="s">
        <v>5</v>
      </c>
      <c r="B18" s="537" t="s">
        <v>871</v>
      </c>
      <c r="C18" s="538"/>
      <c r="D18" s="9">
        <f>+'C 72.00.a'!F14</f>
        <v>0</v>
      </c>
    </row>
    <row r="19" spans="1:4" x14ac:dyDescent="0.25">
      <c r="A19" s="17" t="s">
        <v>6</v>
      </c>
      <c r="B19" s="537" t="s">
        <v>870</v>
      </c>
      <c r="C19" s="538"/>
      <c r="D19" s="6">
        <f>+SUM('C 74.00.a'!L41:M41,'C 75.00.a '!F15,'C 75.00.a '!N15,'C 75.00.a '!F24,'C 75.00.a '!N24,'C 75.00.a '!F33,'C 75.00.a '!N33,'C 75.00.a '!F42,'C 75.00.a '!N42,'C 75.00.a '!F51,'C 75.00.a '!N51,'C 75.00.a '!F60,'C 75.00.a '!N60,'C 75.00.a '!F69,'C 75.00.a '!N69,'C 75.00.a '!F78,'C 75.00.a '!N78,'C 72.00.a'!F27)</f>
        <v>0</v>
      </c>
    </row>
    <row r="20" spans="1:4" x14ac:dyDescent="0.25">
      <c r="A20" s="17" t="s">
        <v>7</v>
      </c>
      <c r="B20" s="537" t="s">
        <v>869</v>
      </c>
      <c r="C20" s="538"/>
      <c r="D20" s="6">
        <f>+SUM('C 73.00.a'!E106,'C 73.00.a'!E115,'C 75.00.a '!D14,'C 75.00.a '!L14)</f>
        <v>0</v>
      </c>
    </row>
    <row r="21" spans="1:4" x14ac:dyDescent="0.25">
      <c r="A21" s="17" t="s">
        <v>8</v>
      </c>
      <c r="B21" s="537" t="s">
        <v>868</v>
      </c>
      <c r="C21" s="538"/>
      <c r="D21" s="6">
        <f>+'C 73.00.a'!C104</f>
        <v>0</v>
      </c>
    </row>
    <row r="22" spans="1:4" x14ac:dyDescent="0.25">
      <c r="A22" s="17" t="s">
        <v>9</v>
      </c>
      <c r="B22" s="537" t="s">
        <v>867</v>
      </c>
      <c r="C22" s="538"/>
      <c r="D22" s="9">
        <f>+'C 74.00.a'!C39+'C 74.00.a'!D39+'C 74.00.a'!E39-'C 74.00.a'!C48-'C 74.00.a'!D48-'C 74.00.a'!E48</f>
        <v>0</v>
      </c>
    </row>
    <row r="23" spans="1:4" x14ac:dyDescent="0.25">
      <c r="A23" s="17" t="s">
        <v>10</v>
      </c>
      <c r="B23" s="605" t="s">
        <v>866</v>
      </c>
      <c r="C23" s="613"/>
      <c r="D23" s="9">
        <f>D18-D19+D20-D21+D22</f>
        <v>0</v>
      </c>
    </row>
    <row r="24" spans="1:4" x14ac:dyDescent="0.25">
      <c r="A24" s="17">
        <v>100</v>
      </c>
      <c r="B24" s="605" t="s">
        <v>865</v>
      </c>
      <c r="C24" s="613"/>
      <c r="D24" s="6">
        <f>+'C 72.00.a'!F29</f>
        <v>0</v>
      </c>
    </row>
    <row r="25" spans="1:4" x14ac:dyDescent="0.25">
      <c r="A25" s="17">
        <v>110</v>
      </c>
      <c r="B25" s="605" t="s">
        <v>864</v>
      </c>
      <c r="C25" s="613"/>
      <c r="D25" s="6">
        <f>+SUM('C 74.00.a'!L42:M42,'C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72.00.a'!F32)</f>
        <v>0</v>
      </c>
    </row>
    <row r="26" spans="1:4" x14ac:dyDescent="0.25">
      <c r="A26" s="17">
        <v>120</v>
      </c>
      <c r="B26" s="605" t="s">
        <v>863</v>
      </c>
      <c r="C26" s="613"/>
      <c r="D26" s="6">
        <f>+'C 73.00.a'!E107+'C 73.00.a'!E116+'C 75.00.a '!D23+'C 75.00.a '!L23</f>
        <v>0</v>
      </c>
    </row>
    <row r="27" spans="1:4" x14ac:dyDescent="0.25">
      <c r="A27" s="17">
        <v>130</v>
      </c>
      <c r="B27" s="537" t="s">
        <v>862</v>
      </c>
      <c r="C27" s="538"/>
      <c r="D27" s="6">
        <f>D24-D25+D26</f>
        <v>0</v>
      </c>
    </row>
    <row r="28" spans="1:4" x14ac:dyDescent="0.25">
      <c r="A28" s="17">
        <v>140</v>
      </c>
      <c r="B28" s="537" t="s">
        <v>861</v>
      </c>
      <c r="C28" s="538"/>
      <c r="D28" s="6">
        <f>MIN(D27,D23*(70/30))</f>
        <v>0</v>
      </c>
    </row>
    <row r="29" spans="1:4" x14ac:dyDescent="0.25">
      <c r="A29" s="17">
        <v>150</v>
      </c>
      <c r="B29" s="537" t="s">
        <v>860</v>
      </c>
      <c r="C29" s="538"/>
      <c r="D29" s="6">
        <f>D27-D28</f>
        <v>0</v>
      </c>
    </row>
    <row r="30" spans="1:4" x14ac:dyDescent="0.25">
      <c r="A30" s="17">
        <v>160</v>
      </c>
      <c r="B30" s="537" t="s">
        <v>859</v>
      </c>
      <c r="C30" s="538"/>
      <c r="D30" s="9">
        <f>+'C 72.00.a'!F34</f>
        <v>0</v>
      </c>
    </row>
    <row r="31" spans="1:4" x14ac:dyDescent="0.25">
      <c r="A31" s="17">
        <v>170</v>
      </c>
      <c r="B31" s="537" t="s">
        <v>858</v>
      </c>
      <c r="C31" s="538"/>
      <c r="D31" s="9">
        <f>+SUM('C 74.00.a'!L43:M43,'C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72.00.a'!F41)</f>
        <v>0</v>
      </c>
    </row>
    <row r="32" spans="1:4" x14ac:dyDescent="0.25">
      <c r="A32" s="17">
        <v>180</v>
      </c>
      <c r="B32" s="537" t="s">
        <v>857</v>
      </c>
      <c r="C32" s="538"/>
      <c r="D32" s="6">
        <f>+'C 73.00.a'!E107+'C 73.00.a'!E115+'C 75.00.a '!D32+'C 75.00.a '!L32</f>
        <v>0</v>
      </c>
    </row>
    <row r="33" spans="1:4" x14ac:dyDescent="0.25">
      <c r="A33" s="17">
        <v>190</v>
      </c>
      <c r="B33" s="537" t="s">
        <v>856</v>
      </c>
      <c r="C33" s="538"/>
      <c r="D33" s="6">
        <f>D30-D31+D32</f>
        <v>0</v>
      </c>
    </row>
    <row r="34" spans="1:4" x14ac:dyDescent="0.25">
      <c r="A34" s="17">
        <v>200</v>
      </c>
      <c r="B34" s="537" t="s">
        <v>855</v>
      </c>
      <c r="C34" s="538"/>
      <c r="D34" s="6">
        <f>MIN(D33,(D23+D28)*40/60,MAX(D23*(70/30)-D28,0))</f>
        <v>0</v>
      </c>
    </row>
    <row r="35" spans="1:4" x14ac:dyDescent="0.25">
      <c r="A35" s="17">
        <v>210</v>
      </c>
      <c r="B35" s="537" t="s">
        <v>854</v>
      </c>
      <c r="C35" s="538"/>
      <c r="D35" s="6">
        <f>D33-D34</f>
        <v>0</v>
      </c>
    </row>
    <row r="36" spans="1:4" x14ac:dyDescent="0.25">
      <c r="A36" s="17">
        <v>220</v>
      </c>
      <c r="B36" s="537" t="s">
        <v>853</v>
      </c>
      <c r="C36" s="538"/>
      <c r="D36" s="9">
        <f>+'C 72.00.a'!F42</f>
        <v>0</v>
      </c>
    </row>
    <row r="37" spans="1:4" x14ac:dyDescent="0.25">
      <c r="A37" s="17">
        <v>230</v>
      </c>
      <c r="B37" s="537" t="s">
        <v>852</v>
      </c>
      <c r="C37" s="538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72.00.a'!F58)</f>
        <v>0</v>
      </c>
    </row>
    <row r="38" spans="1:4" x14ac:dyDescent="0.25">
      <c r="A38" s="17">
        <v>240</v>
      </c>
      <c r="B38" s="537" t="s">
        <v>851</v>
      </c>
      <c r="C38" s="538"/>
      <c r="D38" s="6">
        <f>+SUM('C 73.00.a'!E109:E112,'C 73.00.a'!E118:E121,'C 75.00.a '!D41,'C 75.00.a '!L41,'C 75.00.a '!D50,'C 75.00.a '!L50,'C 75.00.a '!D59,'C 75.00.a '!L59,'C 75.00.a '!D68,'C 75.00.a '!L68)</f>
        <v>0</v>
      </c>
    </row>
    <row r="39" spans="1:4" x14ac:dyDescent="0.25">
      <c r="A39" s="17">
        <v>250</v>
      </c>
      <c r="B39" s="537" t="s">
        <v>850</v>
      </c>
      <c r="C39" s="538"/>
      <c r="D39" s="9">
        <f>D36-D37+D38</f>
        <v>0</v>
      </c>
    </row>
    <row r="40" spans="1:4" x14ac:dyDescent="0.25">
      <c r="A40" s="17">
        <v>260</v>
      </c>
      <c r="B40" s="537" t="s">
        <v>849</v>
      </c>
      <c r="C40" s="538"/>
      <c r="D40" s="6">
        <f>MIN(D39,(D23+D28+D34)*15/85,MAX((D23+D28)*40/60-D34,0),MAX(D23*70/30-D28-D34,0))</f>
        <v>0</v>
      </c>
    </row>
    <row r="41" spans="1:4" x14ac:dyDescent="0.25">
      <c r="A41" s="17">
        <v>270</v>
      </c>
      <c r="B41" s="537" t="s">
        <v>848</v>
      </c>
      <c r="C41" s="538"/>
      <c r="D41" s="6">
        <f>D39-D40</f>
        <v>0</v>
      </c>
    </row>
    <row r="42" spans="1:4" x14ac:dyDescent="0.25">
      <c r="A42" s="17">
        <v>280</v>
      </c>
      <c r="B42" s="537" t="s">
        <v>847</v>
      </c>
      <c r="C42" s="538"/>
      <c r="D42" s="6">
        <f>(D23+D27+D33+D39)-MIN(D23+D27+D33+D39,100/30*D23,100/60*(D23+D27),100/85*(D23+D27+D33))</f>
        <v>0</v>
      </c>
    </row>
    <row r="43" spans="1:4" x14ac:dyDescent="0.25">
      <c r="A43" s="17">
        <v>290</v>
      </c>
      <c r="B43" s="537" t="s">
        <v>846</v>
      </c>
      <c r="C43" s="538"/>
      <c r="D43" s="6">
        <f>(D18+D24+D30+D36)-MIN(D18+D24+D30+D36,D42)</f>
        <v>0</v>
      </c>
    </row>
    <row r="44" spans="1:4" x14ac:dyDescent="0.25">
      <c r="A44" s="542" t="s">
        <v>845</v>
      </c>
      <c r="B44" s="543"/>
      <c r="C44" s="543"/>
      <c r="D44" s="544"/>
    </row>
    <row r="45" spans="1:4" x14ac:dyDescent="0.25">
      <c r="A45" s="17">
        <v>300</v>
      </c>
      <c r="B45" s="537" t="s">
        <v>844</v>
      </c>
      <c r="C45" s="538"/>
      <c r="D45" s="9">
        <f>+'C 73.00.a'!G13</f>
        <v>0</v>
      </c>
    </row>
    <row r="46" spans="1:4" x14ac:dyDescent="0.25">
      <c r="A46" s="17">
        <v>310</v>
      </c>
      <c r="B46" s="537" t="s">
        <v>843</v>
      </c>
      <c r="C46" s="538"/>
      <c r="D46" s="6">
        <f>+'C 74.00.a'!Q13</f>
        <v>0</v>
      </c>
    </row>
    <row r="47" spans="1:4" x14ac:dyDescent="0.25">
      <c r="A47" s="17">
        <v>320</v>
      </c>
      <c r="B47" s="537" t="s">
        <v>842</v>
      </c>
      <c r="C47" s="538"/>
      <c r="D47" s="6">
        <f>+'C 74.00.a'!P13</f>
        <v>0</v>
      </c>
    </row>
    <row r="48" spans="1:4" x14ac:dyDescent="0.25">
      <c r="A48" s="17">
        <v>330</v>
      </c>
      <c r="B48" s="537" t="s">
        <v>841</v>
      </c>
      <c r="C48" s="538"/>
      <c r="D48" s="9">
        <f>+'C 74.00.a'!O13</f>
        <v>0</v>
      </c>
    </row>
    <row r="49" spans="1:4" x14ac:dyDescent="0.25">
      <c r="A49" s="17">
        <v>340</v>
      </c>
      <c r="B49" s="537" t="s">
        <v>840</v>
      </c>
      <c r="C49" s="538"/>
      <c r="D49" s="6">
        <f>MIN(D46,D45)</f>
        <v>0</v>
      </c>
    </row>
    <row r="50" spans="1:4" x14ac:dyDescent="0.25">
      <c r="A50" s="17">
        <v>350</v>
      </c>
      <c r="B50" s="537" t="s">
        <v>839</v>
      </c>
      <c r="C50" s="538"/>
      <c r="D50" s="6">
        <f>MIN(D47,0.9*MAX(D45-D46,0))</f>
        <v>0</v>
      </c>
    </row>
    <row r="51" spans="1:4" x14ac:dyDescent="0.25">
      <c r="A51" s="17">
        <v>360</v>
      </c>
      <c r="B51" s="537" t="s">
        <v>838</v>
      </c>
      <c r="C51" s="538"/>
      <c r="D51" s="6">
        <f>MIN(D48,0.75*MAX(D45-D46-D47/0.9,0))</f>
        <v>0</v>
      </c>
    </row>
    <row r="52" spans="1:4" x14ac:dyDescent="0.25">
      <c r="A52" s="17">
        <v>370</v>
      </c>
      <c r="B52" s="537" t="s">
        <v>837</v>
      </c>
      <c r="C52" s="538"/>
      <c r="D52" s="9">
        <f>D45-D49-D51</f>
        <v>0</v>
      </c>
    </row>
    <row r="53" spans="1:4" x14ac:dyDescent="0.25">
      <c r="A53" s="542" t="s">
        <v>836</v>
      </c>
      <c r="B53" s="543"/>
      <c r="C53" s="543"/>
      <c r="D53" s="544"/>
    </row>
    <row r="54" spans="1:4" x14ac:dyDescent="0.25">
      <c r="A54" s="17">
        <v>380</v>
      </c>
      <c r="B54" s="537" t="s">
        <v>835</v>
      </c>
      <c r="C54" s="538"/>
      <c r="D54" s="6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7">
    <mergeCell ref="A17:D17"/>
    <mergeCell ref="A44:D44"/>
    <mergeCell ref="A53:D53"/>
    <mergeCell ref="D10"/>
    <mergeCell ref="A9:D9"/>
    <mergeCell ref="A12:D12"/>
    <mergeCell ref="A13:D13"/>
    <mergeCell ref="A10:C11"/>
    <mergeCell ref="B14:C14"/>
    <mergeCell ref="B15:C15"/>
    <mergeCell ref="B16:C16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41:C41"/>
    <mergeCell ref="B32:C32"/>
    <mergeCell ref="B33:C33"/>
    <mergeCell ref="B34:C34"/>
    <mergeCell ref="B35:C35"/>
    <mergeCell ref="B36:C36"/>
    <mergeCell ref="A4:B4"/>
    <mergeCell ref="B54:C54"/>
    <mergeCell ref="B47:C47"/>
    <mergeCell ref="B48:C48"/>
    <mergeCell ref="B49:C49"/>
    <mergeCell ref="B50:C50"/>
    <mergeCell ref="B51:C51"/>
    <mergeCell ref="B42:C42"/>
    <mergeCell ref="B43:C43"/>
    <mergeCell ref="B45:C45"/>
    <mergeCell ref="B46:C46"/>
    <mergeCell ref="B52:C52"/>
    <mergeCell ref="B37:C37"/>
    <mergeCell ref="B38:C38"/>
    <mergeCell ref="B39:C39"/>
    <mergeCell ref="B40:C40"/>
  </mergeCells>
  <hyperlinks>
    <hyperlink ref="C2" location="'Pregled obrazaca'!A1" display="Povratak na Pregled obrazaca" xr:uid="{00000000-0004-0000-9300-000000000000}"/>
  </hyperlinks>
  <pageMargins left="0.25" right="0.25" top="0.75" bottom="0.75" header="0.3" footer="0.3"/>
  <pageSetup paperSize="9" scale="63" fitToHeight="0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K60"/>
  <sheetViews>
    <sheetView showGridLines="0" topLeftCell="B1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1444</v>
      </c>
      <c r="D8" s="438"/>
    </row>
    <row r="9" spans="1:11" s="138" customFormat="1" x14ac:dyDescent="0.25">
      <c r="A9" s="138" t="s">
        <v>1114</v>
      </c>
    </row>
    <row r="10" spans="1:11" ht="69.95" customHeight="1" x14ac:dyDescent="0.25">
      <c r="A10" s="466" t="s">
        <v>1269</v>
      </c>
      <c r="B10" s="467"/>
      <c r="C10" s="489"/>
      <c r="D10" s="296" t="s">
        <v>1288</v>
      </c>
    </row>
    <row r="11" spans="1:11" ht="15.75" customHeight="1" x14ac:dyDescent="0.25">
      <c r="A11" s="490"/>
      <c r="B11" s="491"/>
      <c r="C11" s="492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39" t="s">
        <v>875</v>
      </c>
      <c r="B13" s="621"/>
      <c r="C13" s="621"/>
      <c r="D13" s="539"/>
    </row>
    <row r="14" spans="1:11" x14ac:dyDescent="0.25">
      <c r="A14" s="119" t="s">
        <v>1</v>
      </c>
      <c r="B14" s="487" t="s">
        <v>846</v>
      </c>
      <c r="C14" s="488"/>
      <c r="D14" s="9">
        <f>+D43</f>
        <v>0</v>
      </c>
    </row>
    <row r="15" spans="1:11" x14ac:dyDescent="0.25">
      <c r="A15" s="119" t="s">
        <v>3</v>
      </c>
      <c r="B15" s="487" t="s">
        <v>874</v>
      </c>
      <c r="C15" s="488"/>
      <c r="D15" s="9">
        <f>+D52</f>
        <v>0</v>
      </c>
    </row>
    <row r="16" spans="1:11" x14ac:dyDescent="0.25">
      <c r="A16" s="119" t="s">
        <v>4</v>
      </c>
      <c r="B16" s="487" t="s">
        <v>873</v>
      </c>
      <c r="C16" s="488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7" t="s">
        <v>871</v>
      </c>
      <c r="C18" s="488"/>
      <c r="D18" s="9">
        <f>+'C 72.00.w 001'!F14</f>
        <v>0</v>
      </c>
    </row>
    <row r="19" spans="1:4" x14ac:dyDescent="0.25">
      <c r="A19" s="119" t="s">
        <v>6</v>
      </c>
      <c r="B19" s="487" t="s">
        <v>870</v>
      </c>
      <c r="C19" s="488"/>
      <c r="D19" s="6">
        <f>+SUM('C 74.00.w 001'!L41:N41,'C 75.00.w 001'!F15,'C 75.00.w 001'!N15,'C 75.00.w 001'!F24,'C 75.00.w 001'!N24,'C 75.00.w 001'!F33,'C 75.00.w 001'!N33,'C 75.00.w 001'!F42,'C 75.00.w 001'!N42,'C 75.00.w 001'!F51,'C 75.00.w 001'!N51,'C 75.00.w 001'!F60,'C 75.00.w 001'!N60,'C 75.00.w 001'!F69,'C 75.00.w 001'!N69,'C 75.00.w 001'!F78,'C 75.00.w 001'!N78,'C 72.00.w 001'!F27)</f>
        <v>0</v>
      </c>
    </row>
    <row r="20" spans="1:4" x14ac:dyDescent="0.25">
      <c r="A20" s="119" t="s">
        <v>7</v>
      </c>
      <c r="B20" s="487" t="s">
        <v>869</v>
      </c>
      <c r="C20" s="488"/>
      <c r="D20" s="6">
        <f>+SUM('C 73.00.w 001'!E106,'C 73.00.w 001'!E115,'C 75.00.w 001'!D14,'C 75.00.w 001'!L14)</f>
        <v>0</v>
      </c>
    </row>
    <row r="21" spans="1:4" x14ac:dyDescent="0.25">
      <c r="A21" s="119" t="s">
        <v>8</v>
      </c>
      <c r="B21" s="487" t="s">
        <v>868</v>
      </c>
      <c r="C21" s="488"/>
      <c r="D21" s="6">
        <f>+'C 73.00.w 001'!C104</f>
        <v>0</v>
      </c>
    </row>
    <row r="22" spans="1:4" x14ac:dyDescent="0.25">
      <c r="A22" s="119" t="s">
        <v>9</v>
      </c>
      <c r="B22" s="487" t="s">
        <v>867</v>
      </c>
      <c r="C22" s="488"/>
      <c r="D22" s="9">
        <f>+'C 74.00.w 001'!C39+'C 74.00.w 001'!D39+'C 74.00.w 001'!E39-'C 74.00.w 001'!C48-'C 74.00.w 001'!D48-'C 74.00.w 001'!E48</f>
        <v>0</v>
      </c>
    </row>
    <row r="23" spans="1:4" x14ac:dyDescent="0.25">
      <c r="A23" s="119" t="s">
        <v>10</v>
      </c>
      <c r="B23" s="487" t="s">
        <v>866</v>
      </c>
      <c r="C23" s="488"/>
      <c r="D23" s="9">
        <f>D18-D19+D20-D21+D22</f>
        <v>0</v>
      </c>
    </row>
    <row r="24" spans="1:4" x14ac:dyDescent="0.25">
      <c r="A24" s="119">
        <v>100</v>
      </c>
      <c r="B24" s="487" t="s">
        <v>865</v>
      </c>
      <c r="C24" s="488"/>
      <c r="D24" s="6">
        <f>+'C 72.00.w 001'!F29</f>
        <v>0</v>
      </c>
    </row>
    <row r="25" spans="1:4" x14ac:dyDescent="0.25">
      <c r="A25" s="119">
        <v>110</v>
      </c>
      <c r="B25" s="487" t="s">
        <v>864</v>
      </c>
      <c r="C25" s="488"/>
      <c r="D25" s="6">
        <f>+SUM('C 74.00.w 001'!L42:M42,'C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001'!F32)</f>
        <v>0</v>
      </c>
    </row>
    <row r="26" spans="1:4" x14ac:dyDescent="0.25">
      <c r="A26" s="119">
        <v>120</v>
      </c>
      <c r="B26" s="487" t="s">
        <v>863</v>
      </c>
      <c r="C26" s="488"/>
      <c r="D26" s="6">
        <f>+'C 73.00.w 001'!E107+'C 73.00.w 001'!E116+'C 75.00.a '!D23+'C 75.00.a '!L23</f>
        <v>0</v>
      </c>
    </row>
    <row r="27" spans="1:4" x14ac:dyDescent="0.25">
      <c r="A27" s="119">
        <v>130</v>
      </c>
      <c r="B27" s="487" t="s">
        <v>862</v>
      </c>
      <c r="C27" s="488"/>
      <c r="D27" s="6">
        <f>D24-D25+D26</f>
        <v>0</v>
      </c>
    </row>
    <row r="28" spans="1:4" x14ac:dyDescent="0.25">
      <c r="A28" s="119">
        <v>140</v>
      </c>
      <c r="B28" s="487" t="s">
        <v>861</v>
      </c>
      <c r="C28" s="488"/>
      <c r="D28" s="6">
        <f>MIN(D27,D23*(70/30))</f>
        <v>0</v>
      </c>
    </row>
    <row r="29" spans="1:4" x14ac:dyDescent="0.25">
      <c r="A29" s="119">
        <v>150</v>
      </c>
      <c r="B29" s="487" t="s">
        <v>860</v>
      </c>
      <c r="C29" s="488"/>
      <c r="D29" s="6">
        <f>D27-D28</f>
        <v>0</v>
      </c>
    </row>
    <row r="30" spans="1:4" x14ac:dyDescent="0.25">
      <c r="A30" s="119">
        <v>160</v>
      </c>
      <c r="B30" s="487" t="s">
        <v>859</v>
      </c>
      <c r="C30" s="488"/>
      <c r="D30" s="9">
        <f>+'C 72.00.w 001'!F34</f>
        <v>0</v>
      </c>
    </row>
    <row r="31" spans="1:4" x14ac:dyDescent="0.25">
      <c r="A31" s="119">
        <v>170</v>
      </c>
      <c r="B31" s="487" t="s">
        <v>858</v>
      </c>
      <c r="C31" s="488"/>
      <c r="D31" s="9">
        <f>+SUM('C 74.00.w 001'!L43:M43,'C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001'!F41)</f>
        <v>0</v>
      </c>
    </row>
    <row r="32" spans="1:4" x14ac:dyDescent="0.25">
      <c r="A32" s="119">
        <v>180</v>
      </c>
      <c r="B32" s="487" t="s">
        <v>857</v>
      </c>
      <c r="C32" s="488"/>
      <c r="D32" s="6">
        <f>+'C 73.00.w 001'!E107+'C 73.00.w 001'!E115+'C 75.00.a '!D32+'C 75.00.a '!L32</f>
        <v>0</v>
      </c>
    </row>
    <row r="33" spans="1:4" x14ac:dyDescent="0.25">
      <c r="A33" s="119">
        <v>190</v>
      </c>
      <c r="B33" s="487" t="s">
        <v>856</v>
      </c>
      <c r="C33" s="488"/>
      <c r="D33" s="6">
        <f>D30-D31+D32</f>
        <v>0</v>
      </c>
    </row>
    <row r="34" spans="1:4" x14ac:dyDescent="0.25">
      <c r="A34" s="119">
        <v>200</v>
      </c>
      <c r="B34" s="487" t="s">
        <v>855</v>
      </c>
      <c r="C34" s="488"/>
      <c r="D34" s="6">
        <f>MIN(D33,(D23+D28)*40/60,MAX(D23*(70/30)-D28,0))</f>
        <v>0</v>
      </c>
    </row>
    <row r="35" spans="1:4" x14ac:dyDescent="0.25">
      <c r="A35" s="119">
        <v>210</v>
      </c>
      <c r="B35" s="487" t="s">
        <v>854</v>
      </c>
      <c r="C35" s="488"/>
      <c r="D35" s="6">
        <f>D33-D34</f>
        <v>0</v>
      </c>
    </row>
    <row r="36" spans="1:4" x14ac:dyDescent="0.25">
      <c r="A36" s="119">
        <v>220</v>
      </c>
      <c r="B36" s="487" t="s">
        <v>853</v>
      </c>
      <c r="C36" s="488"/>
      <c r="D36" s="9">
        <f>+'C 72.00.w 001'!F42</f>
        <v>0</v>
      </c>
    </row>
    <row r="37" spans="1:4" x14ac:dyDescent="0.25">
      <c r="A37" s="119">
        <v>230</v>
      </c>
      <c r="B37" s="487" t="s">
        <v>852</v>
      </c>
      <c r="C37" s="488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001'!F58)</f>
        <v>0</v>
      </c>
    </row>
    <row r="38" spans="1:4" x14ac:dyDescent="0.25">
      <c r="A38" s="119">
        <v>240</v>
      </c>
      <c r="B38" s="487" t="s">
        <v>851</v>
      </c>
      <c r="C38" s="488"/>
      <c r="D38" s="6">
        <f>+SUM('C 73.00.w 001'!E109:E112,'C 73.00.w 001'!E118:E121,'C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7" t="s">
        <v>850</v>
      </c>
      <c r="C39" s="488"/>
      <c r="D39" s="9">
        <f>D36-D37+D38</f>
        <v>0</v>
      </c>
    </row>
    <row r="40" spans="1:4" x14ac:dyDescent="0.25">
      <c r="A40" s="119">
        <v>260</v>
      </c>
      <c r="B40" s="487" t="s">
        <v>849</v>
      </c>
      <c r="C40" s="488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7" t="s">
        <v>848</v>
      </c>
      <c r="C41" s="488"/>
      <c r="D41" s="6">
        <f>D39-D40</f>
        <v>0</v>
      </c>
    </row>
    <row r="42" spans="1:4" x14ac:dyDescent="0.25">
      <c r="A42" s="119">
        <v>280</v>
      </c>
      <c r="B42" s="487" t="s">
        <v>847</v>
      </c>
      <c r="C42" s="488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7" t="s">
        <v>846</v>
      </c>
      <c r="C43" s="488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7" t="s">
        <v>844</v>
      </c>
      <c r="C45" s="488"/>
      <c r="D45" s="9">
        <f>+'C 73.00.w 001'!G13</f>
        <v>0</v>
      </c>
    </row>
    <row r="46" spans="1:4" x14ac:dyDescent="0.25">
      <c r="A46" s="119">
        <v>310</v>
      </c>
      <c r="B46" s="487" t="s">
        <v>843</v>
      </c>
      <c r="C46" s="488"/>
      <c r="D46" s="6">
        <f>+'C 74.00.w 001'!Q13</f>
        <v>0</v>
      </c>
    </row>
    <row r="47" spans="1:4" x14ac:dyDescent="0.25">
      <c r="A47" s="119">
        <v>320</v>
      </c>
      <c r="B47" s="487" t="s">
        <v>842</v>
      </c>
      <c r="C47" s="488"/>
      <c r="D47" s="6">
        <f>+'C 74.00.w 001'!P13</f>
        <v>0</v>
      </c>
    </row>
    <row r="48" spans="1:4" x14ac:dyDescent="0.25">
      <c r="A48" s="119">
        <v>330</v>
      </c>
      <c r="B48" s="487" t="s">
        <v>841</v>
      </c>
      <c r="C48" s="488"/>
      <c r="D48" s="9">
        <f>+'C 74.00.w 001'!O13</f>
        <v>0</v>
      </c>
    </row>
    <row r="49" spans="1:4" x14ac:dyDescent="0.25">
      <c r="A49" s="119">
        <v>340</v>
      </c>
      <c r="B49" s="487" t="s">
        <v>840</v>
      </c>
      <c r="C49" s="488"/>
      <c r="D49" s="6">
        <f>MIN(D46,D45)</f>
        <v>0</v>
      </c>
    </row>
    <row r="50" spans="1:4" x14ac:dyDescent="0.25">
      <c r="A50" s="119">
        <v>350</v>
      </c>
      <c r="B50" s="487" t="s">
        <v>839</v>
      </c>
      <c r="C50" s="488"/>
      <c r="D50" s="6">
        <f>MIN(D47,0.9*MAX(D45-D46,0))</f>
        <v>0</v>
      </c>
    </row>
    <row r="51" spans="1:4" x14ac:dyDescent="0.25">
      <c r="A51" s="119">
        <v>360</v>
      </c>
      <c r="B51" s="487" t="s">
        <v>838</v>
      </c>
      <c r="C51" s="488"/>
      <c r="D51" s="6">
        <f>MIN(D48,0.75*MAX(D45-D46-D47/0.9,0))</f>
        <v>0</v>
      </c>
    </row>
    <row r="52" spans="1:4" x14ac:dyDescent="0.25">
      <c r="A52" s="119">
        <v>370</v>
      </c>
      <c r="B52" s="487" t="s">
        <v>837</v>
      </c>
      <c r="C52" s="488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7" t="s">
        <v>835</v>
      </c>
      <c r="C54" s="488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</mergeCells>
  <hyperlinks>
    <hyperlink ref="C2" location="'Pregled obrazaca'!A1" display="Povratak na Pregled obrazaca" xr:uid="{00000000-0004-0000-94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262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307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26" priority="1" stopIfTrue="1" operator="equal">
      <formula>#REF!</formula>
    </cfRule>
  </conditionalFormatting>
  <conditionalFormatting sqref="U41:U42">
    <cfRule type="cellIs" dxfId="25" priority="3" stopIfTrue="1" operator="equal">
      <formula>#REF!</formula>
    </cfRule>
  </conditionalFormatting>
  <conditionalFormatting sqref="U41:U42">
    <cfRule type="cellIs" dxfId="24" priority="2" stopIfTrue="1" operator="equal">
      <formula>#REF!</formula>
    </cfRule>
  </conditionalFormatting>
  <hyperlinks>
    <hyperlink ref="D2" location="'Pregled obrazaca'!A1" display="Povratak na Pregled obrazaca" xr:uid="{00000000-0004-0000-0E00-000000000000}"/>
  </hyperlinks>
  <pageMargins left="0.25" right="0.25" top="0.75" bottom="0.49" header="0.3" footer="0.3"/>
  <pageSetup paperSize="9" scale="55" fitToWidth="0" orientation="landscape" r:id="rId1"/>
  <drawing r:id="rId2"/>
  <legacy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1444</v>
      </c>
      <c r="D8" s="438"/>
    </row>
    <row r="9" spans="1:11" x14ac:dyDescent="0.25">
      <c r="A9" s="138" t="s">
        <v>953</v>
      </c>
    </row>
    <row r="10" spans="1:11" ht="69.95" customHeight="1" x14ac:dyDescent="0.25">
      <c r="A10" s="466" t="s">
        <v>1269</v>
      </c>
      <c r="B10" s="467"/>
      <c r="C10" s="489"/>
      <c r="D10" s="296" t="s">
        <v>1288</v>
      </c>
    </row>
    <row r="11" spans="1:11" ht="15.75" customHeight="1" x14ac:dyDescent="0.25">
      <c r="A11" s="490"/>
      <c r="B11" s="491"/>
      <c r="C11" s="492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39" t="s">
        <v>875</v>
      </c>
      <c r="B13" s="621"/>
      <c r="C13" s="621"/>
      <c r="D13" s="539"/>
    </row>
    <row r="14" spans="1:11" x14ac:dyDescent="0.25">
      <c r="A14" s="119" t="s">
        <v>1</v>
      </c>
      <c r="B14" s="487" t="s">
        <v>846</v>
      </c>
      <c r="C14" s="488"/>
      <c r="D14" s="9">
        <f>+D43</f>
        <v>0</v>
      </c>
    </row>
    <row r="15" spans="1:11" x14ac:dyDescent="0.25">
      <c r="A15" s="119" t="s">
        <v>3</v>
      </c>
      <c r="B15" s="487" t="s">
        <v>874</v>
      </c>
      <c r="C15" s="488"/>
      <c r="D15" s="9">
        <f>+D52</f>
        <v>0</v>
      </c>
    </row>
    <row r="16" spans="1:11" x14ac:dyDescent="0.25">
      <c r="A16" s="119" t="s">
        <v>4</v>
      </c>
      <c r="B16" s="487" t="s">
        <v>873</v>
      </c>
      <c r="C16" s="488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7" t="s">
        <v>871</v>
      </c>
      <c r="C18" s="488"/>
      <c r="D18" s="9">
        <f>+'C 72.00.w 002'!F14</f>
        <v>0</v>
      </c>
    </row>
    <row r="19" spans="1:4" x14ac:dyDescent="0.25">
      <c r="A19" s="119" t="s">
        <v>6</v>
      </c>
      <c r="B19" s="487" t="s">
        <v>870</v>
      </c>
      <c r="C19" s="488"/>
      <c r="D19" s="6">
        <f>+SUM('C 74.00.w 002'!L41:N41,'C 75.00.w 002'!F15,'C 75.00.w 002'!N15,'C 75.00.w 002'!F24,'C 75.00.w 002'!N24,'C 75.00.w 002'!F33,'C 75.00.w 002'!N33,'C 75.00.w 002'!F42,'C 75.00.w 002'!N42,'C 75.00.w 002'!F51,'C 75.00.w 002'!N51,'C 75.00.w 002'!F60,'C 75.00.w 002'!N60,'C 75.00.w 002'!F69,'C 75.00.w 002'!N69,'C 75.00.w 002'!F78,'C 75.00.w 002'!N78,'C 72.00.w 002'!F27)</f>
        <v>0</v>
      </c>
    </row>
    <row r="20" spans="1:4" x14ac:dyDescent="0.25">
      <c r="A20" s="119" t="s">
        <v>7</v>
      </c>
      <c r="B20" s="487" t="s">
        <v>869</v>
      </c>
      <c r="C20" s="488"/>
      <c r="D20" s="6">
        <f>+SUM('C 73.00.w 002'!E106,'C 73.00.w 002'!E115,'C 75.00.w 002'!D14,'C 75.00.w 002'!L14)</f>
        <v>0</v>
      </c>
    </row>
    <row r="21" spans="1:4" x14ac:dyDescent="0.25">
      <c r="A21" s="119" t="s">
        <v>8</v>
      </c>
      <c r="B21" s="487" t="s">
        <v>868</v>
      </c>
      <c r="C21" s="488"/>
      <c r="D21" s="6">
        <f>+'C 73.00.w 002'!C104</f>
        <v>0</v>
      </c>
    </row>
    <row r="22" spans="1:4" x14ac:dyDescent="0.25">
      <c r="A22" s="119" t="s">
        <v>9</v>
      </c>
      <c r="B22" s="487" t="s">
        <v>867</v>
      </c>
      <c r="C22" s="488"/>
      <c r="D22" s="9">
        <f>+'C 74.00.w 002'!C39+'C 74.00.w 002'!D39+'C 74.00.w 002'!E39-'C 74.00.w 002'!C48-'C 74.00.w 002'!D48-'C 74.00.w 002'!E48</f>
        <v>0</v>
      </c>
    </row>
    <row r="23" spans="1:4" x14ac:dyDescent="0.25">
      <c r="A23" s="119" t="s">
        <v>10</v>
      </c>
      <c r="B23" s="487" t="s">
        <v>866</v>
      </c>
      <c r="C23" s="488"/>
      <c r="D23" s="9">
        <f>D18-D19+D20-D21+D22</f>
        <v>0</v>
      </c>
    </row>
    <row r="24" spans="1:4" x14ac:dyDescent="0.25">
      <c r="A24" s="119">
        <v>100</v>
      </c>
      <c r="B24" s="487" t="s">
        <v>865</v>
      </c>
      <c r="C24" s="488"/>
      <c r="D24" s="6">
        <f>+'C 72.00.w 002'!F29</f>
        <v>0</v>
      </c>
    </row>
    <row r="25" spans="1:4" x14ac:dyDescent="0.25">
      <c r="A25" s="119">
        <v>110</v>
      </c>
      <c r="B25" s="487" t="s">
        <v>864</v>
      </c>
      <c r="C25" s="488"/>
      <c r="D25" s="6">
        <f>+SUM('C 74.00.w 002'!L42:M42,'C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002'!F32)</f>
        <v>0</v>
      </c>
    </row>
    <row r="26" spans="1:4" x14ac:dyDescent="0.25">
      <c r="A26" s="119">
        <v>120</v>
      </c>
      <c r="B26" s="487" t="s">
        <v>863</v>
      </c>
      <c r="C26" s="488"/>
      <c r="D26" s="6">
        <f>+'C 73.00.w 002'!E107+'C 73.00.w 002'!E116+'C 75.00.a '!D23+'C 75.00.a '!L23</f>
        <v>0</v>
      </c>
    </row>
    <row r="27" spans="1:4" x14ac:dyDescent="0.25">
      <c r="A27" s="119">
        <v>130</v>
      </c>
      <c r="B27" s="487" t="s">
        <v>862</v>
      </c>
      <c r="C27" s="488"/>
      <c r="D27" s="6">
        <f>D24-D25+D26</f>
        <v>0</v>
      </c>
    </row>
    <row r="28" spans="1:4" x14ac:dyDescent="0.25">
      <c r="A28" s="119">
        <v>140</v>
      </c>
      <c r="B28" s="487" t="s">
        <v>861</v>
      </c>
      <c r="C28" s="488"/>
      <c r="D28" s="6">
        <f>MIN(D27,D23*(70/30))</f>
        <v>0</v>
      </c>
    </row>
    <row r="29" spans="1:4" x14ac:dyDescent="0.25">
      <c r="A29" s="119">
        <v>150</v>
      </c>
      <c r="B29" s="487" t="s">
        <v>860</v>
      </c>
      <c r="C29" s="488"/>
      <c r="D29" s="6">
        <f>D27-D28</f>
        <v>0</v>
      </c>
    </row>
    <row r="30" spans="1:4" x14ac:dyDescent="0.25">
      <c r="A30" s="119">
        <v>160</v>
      </c>
      <c r="B30" s="487" t="s">
        <v>859</v>
      </c>
      <c r="C30" s="488"/>
      <c r="D30" s="9">
        <f>+'C 72.00.w 002'!F34</f>
        <v>0</v>
      </c>
    </row>
    <row r="31" spans="1:4" x14ac:dyDescent="0.25">
      <c r="A31" s="119">
        <v>170</v>
      </c>
      <c r="B31" s="487" t="s">
        <v>858</v>
      </c>
      <c r="C31" s="488"/>
      <c r="D31" s="9">
        <f>+SUM('C 74.00.w 002'!L43:M43,'C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002'!F41)</f>
        <v>0</v>
      </c>
    </row>
    <row r="32" spans="1:4" x14ac:dyDescent="0.25">
      <c r="A32" s="119">
        <v>180</v>
      </c>
      <c r="B32" s="487" t="s">
        <v>857</v>
      </c>
      <c r="C32" s="488"/>
      <c r="D32" s="6">
        <f>+'C 73.00.w 002'!E107+'C 73.00.w 002'!E115+'C 75.00.a '!D32+'C 75.00.a '!L32</f>
        <v>0</v>
      </c>
    </row>
    <row r="33" spans="1:4" x14ac:dyDescent="0.25">
      <c r="A33" s="119">
        <v>190</v>
      </c>
      <c r="B33" s="487" t="s">
        <v>856</v>
      </c>
      <c r="C33" s="488"/>
      <c r="D33" s="6">
        <f>D30-D31+D32</f>
        <v>0</v>
      </c>
    </row>
    <row r="34" spans="1:4" x14ac:dyDescent="0.25">
      <c r="A34" s="119">
        <v>200</v>
      </c>
      <c r="B34" s="487" t="s">
        <v>855</v>
      </c>
      <c r="C34" s="488"/>
      <c r="D34" s="6">
        <f>MIN(D33,(D23+D28)*40/60,MAX(D23*(70/30)-D28,0))</f>
        <v>0</v>
      </c>
    </row>
    <row r="35" spans="1:4" x14ac:dyDescent="0.25">
      <c r="A35" s="119">
        <v>210</v>
      </c>
      <c r="B35" s="487" t="s">
        <v>854</v>
      </c>
      <c r="C35" s="488"/>
      <c r="D35" s="6">
        <f>D33-D34</f>
        <v>0</v>
      </c>
    </row>
    <row r="36" spans="1:4" x14ac:dyDescent="0.25">
      <c r="A36" s="119">
        <v>220</v>
      </c>
      <c r="B36" s="487" t="s">
        <v>853</v>
      </c>
      <c r="C36" s="488"/>
      <c r="D36" s="9">
        <f>+'C 72.00.w 002'!F42</f>
        <v>0</v>
      </c>
    </row>
    <row r="37" spans="1:4" x14ac:dyDescent="0.25">
      <c r="A37" s="119">
        <v>230</v>
      </c>
      <c r="B37" s="487" t="s">
        <v>852</v>
      </c>
      <c r="C37" s="488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002'!F58)</f>
        <v>0</v>
      </c>
    </row>
    <row r="38" spans="1:4" x14ac:dyDescent="0.25">
      <c r="A38" s="119">
        <v>240</v>
      </c>
      <c r="B38" s="487" t="s">
        <v>851</v>
      </c>
      <c r="C38" s="488"/>
      <c r="D38" s="6">
        <f>+SUM('C 73.00.w 002'!E109:E112,'C 73.00.w 002'!E118:E121,'C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7" t="s">
        <v>850</v>
      </c>
      <c r="C39" s="488"/>
      <c r="D39" s="9">
        <f>D36-D37+D38</f>
        <v>0</v>
      </c>
    </row>
    <row r="40" spans="1:4" x14ac:dyDescent="0.25">
      <c r="A40" s="119">
        <v>260</v>
      </c>
      <c r="B40" s="487" t="s">
        <v>849</v>
      </c>
      <c r="C40" s="488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7" t="s">
        <v>848</v>
      </c>
      <c r="C41" s="488"/>
      <c r="D41" s="6">
        <f>D39-D40</f>
        <v>0</v>
      </c>
    </row>
    <row r="42" spans="1:4" x14ac:dyDescent="0.25">
      <c r="A42" s="119">
        <v>280</v>
      </c>
      <c r="B42" s="487" t="s">
        <v>847</v>
      </c>
      <c r="C42" s="488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7" t="s">
        <v>846</v>
      </c>
      <c r="C43" s="488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7" t="s">
        <v>844</v>
      </c>
      <c r="C45" s="488"/>
      <c r="D45" s="9">
        <f>+'C 73.00.w 002'!G13</f>
        <v>0</v>
      </c>
    </row>
    <row r="46" spans="1:4" x14ac:dyDescent="0.25">
      <c r="A46" s="119">
        <v>310</v>
      </c>
      <c r="B46" s="487" t="s">
        <v>843</v>
      </c>
      <c r="C46" s="488"/>
      <c r="D46" s="6">
        <f>+'C 74.00.w 002'!Q13</f>
        <v>0</v>
      </c>
    </row>
    <row r="47" spans="1:4" x14ac:dyDescent="0.25">
      <c r="A47" s="119">
        <v>320</v>
      </c>
      <c r="B47" s="487" t="s">
        <v>842</v>
      </c>
      <c r="C47" s="488"/>
      <c r="D47" s="6">
        <f>+'C 74.00.w 002'!P13</f>
        <v>0</v>
      </c>
    </row>
    <row r="48" spans="1:4" x14ac:dyDescent="0.25">
      <c r="A48" s="119">
        <v>330</v>
      </c>
      <c r="B48" s="487" t="s">
        <v>841</v>
      </c>
      <c r="C48" s="488"/>
      <c r="D48" s="9">
        <f>+'C 74.00.w 002'!O13</f>
        <v>0</v>
      </c>
    </row>
    <row r="49" spans="1:4" x14ac:dyDescent="0.25">
      <c r="A49" s="119">
        <v>340</v>
      </c>
      <c r="B49" s="487" t="s">
        <v>840</v>
      </c>
      <c r="C49" s="488"/>
      <c r="D49" s="6">
        <f>MIN(D46,D45)</f>
        <v>0</v>
      </c>
    </row>
    <row r="50" spans="1:4" x14ac:dyDescent="0.25">
      <c r="A50" s="119">
        <v>350</v>
      </c>
      <c r="B50" s="487" t="s">
        <v>839</v>
      </c>
      <c r="C50" s="488"/>
      <c r="D50" s="6">
        <f>MIN(D47,0.9*MAX(D45-D46,0))</f>
        <v>0</v>
      </c>
    </row>
    <row r="51" spans="1:4" x14ac:dyDescent="0.25">
      <c r="A51" s="119">
        <v>360</v>
      </c>
      <c r="B51" s="487" t="s">
        <v>838</v>
      </c>
      <c r="C51" s="488"/>
      <c r="D51" s="6">
        <f>MIN(D48,0.75*MAX(D45-D46-D47/0.9,0))</f>
        <v>0</v>
      </c>
    </row>
    <row r="52" spans="1:4" x14ac:dyDescent="0.25">
      <c r="A52" s="119">
        <v>370</v>
      </c>
      <c r="B52" s="487" t="s">
        <v>837</v>
      </c>
      <c r="C52" s="488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7" t="s">
        <v>835</v>
      </c>
      <c r="C54" s="488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</mergeCells>
  <hyperlinks>
    <hyperlink ref="C2" location="'Pregled obrazaca'!A1" display="Povratak na Pregled obrazaca" xr:uid="{00000000-0004-0000-95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1444</v>
      </c>
      <c r="D8" s="438"/>
    </row>
    <row r="9" spans="1:11" x14ac:dyDescent="0.25">
      <c r="A9" s="138" t="s">
        <v>1115</v>
      </c>
    </row>
    <row r="10" spans="1:11" ht="69.95" customHeight="1" x14ac:dyDescent="0.25">
      <c r="A10" s="466" t="s">
        <v>1269</v>
      </c>
      <c r="B10" s="467"/>
      <c r="C10" s="489"/>
      <c r="D10" s="296" t="s">
        <v>1288</v>
      </c>
    </row>
    <row r="11" spans="1:11" ht="15.75" customHeight="1" x14ac:dyDescent="0.25">
      <c r="A11" s="490"/>
      <c r="B11" s="491"/>
      <c r="C11" s="492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39" t="s">
        <v>875</v>
      </c>
      <c r="B13" s="621"/>
      <c r="C13" s="621"/>
      <c r="D13" s="539"/>
    </row>
    <row r="14" spans="1:11" x14ac:dyDescent="0.25">
      <c r="A14" s="119" t="s">
        <v>1</v>
      </c>
      <c r="B14" s="487" t="s">
        <v>846</v>
      </c>
      <c r="C14" s="488"/>
      <c r="D14" s="9">
        <f>+D43</f>
        <v>0</v>
      </c>
    </row>
    <row r="15" spans="1:11" x14ac:dyDescent="0.25">
      <c r="A15" s="119" t="s">
        <v>3</v>
      </c>
      <c r="B15" s="487" t="s">
        <v>874</v>
      </c>
      <c r="C15" s="488"/>
      <c r="D15" s="9">
        <f>+D52</f>
        <v>0</v>
      </c>
    </row>
    <row r="16" spans="1:11" x14ac:dyDescent="0.25">
      <c r="A16" s="119" t="s">
        <v>4</v>
      </c>
      <c r="B16" s="487" t="s">
        <v>873</v>
      </c>
      <c r="C16" s="488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7" t="s">
        <v>871</v>
      </c>
      <c r="C18" s="488"/>
      <c r="D18" s="9">
        <f>+'C 72.00.w 003'!F14</f>
        <v>0</v>
      </c>
    </row>
    <row r="19" spans="1:4" x14ac:dyDescent="0.25">
      <c r="A19" s="119" t="s">
        <v>6</v>
      </c>
      <c r="B19" s="487" t="s">
        <v>870</v>
      </c>
      <c r="C19" s="488"/>
      <c r="D19" s="6">
        <f>+SUM('C 74.00.w 003'!L41:N41,'C 75.00.w 003'!F15,'C 75.00.w 003'!N15,'C 75.00.w 003'!F24,'C 75.00.w 003'!N24,'C 75.00.w 003'!F33,'C 75.00.w 003'!N33,'C 75.00.w 003'!F42,'C 75.00.w 003'!N42,'C 75.00.w 003'!F51,'C 75.00.w 003'!N51,'C 75.00.w 003'!F60,'C 75.00.w 003'!N60,'C 75.00.w 003'!F69,'C 75.00.w 003'!N69,'C 75.00.w 003'!F78,'C 75.00.w 003'!N78,'C 72.00.w 003'!F27)</f>
        <v>0</v>
      </c>
    </row>
    <row r="20" spans="1:4" x14ac:dyDescent="0.25">
      <c r="A20" s="119" t="s">
        <v>7</v>
      </c>
      <c r="B20" s="487" t="s">
        <v>869</v>
      </c>
      <c r="C20" s="488"/>
      <c r="D20" s="6">
        <f>+SUM('C 73.00.w 003'!E106,'C 73.00.w 003'!E115,'C 75.00.w 003'!D14,'C 75.00.w 003'!L14)</f>
        <v>0</v>
      </c>
    </row>
    <row r="21" spans="1:4" x14ac:dyDescent="0.25">
      <c r="A21" s="119" t="s">
        <v>8</v>
      </c>
      <c r="B21" s="487" t="s">
        <v>868</v>
      </c>
      <c r="C21" s="488"/>
      <c r="D21" s="6">
        <f>+'C 73.00.w 003'!C104</f>
        <v>0</v>
      </c>
    </row>
    <row r="22" spans="1:4" x14ac:dyDescent="0.25">
      <c r="A22" s="119" t="s">
        <v>9</v>
      </c>
      <c r="B22" s="487" t="s">
        <v>867</v>
      </c>
      <c r="C22" s="488"/>
      <c r="D22" s="9">
        <f>+'C 74.00.w 003'!C39+'C 74.00.w 003'!D39+'C 74.00.w 003'!E39-'C 74.00.w 003'!C48-'C 74.00.w 003'!D48-'C 74.00.w 003'!E48</f>
        <v>0</v>
      </c>
    </row>
    <row r="23" spans="1:4" x14ac:dyDescent="0.25">
      <c r="A23" s="119" t="s">
        <v>10</v>
      </c>
      <c r="B23" s="487" t="s">
        <v>866</v>
      </c>
      <c r="C23" s="488"/>
      <c r="D23" s="9">
        <f>D18-D19+D20-D21+D22</f>
        <v>0</v>
      </c>
    </row>
    <row r="24" spans="1:4" x14ac:dyDescent="0.25">
      <c r="A24" s="119">
        <v>100</v>
      </c>
      <c r="B24" s="487" t="s">
        <v>865</v>
      </c>
      <c r="C24" s="488"/>
      <c r="D24" s="6">
        <f>+'C 72.00.w 003'!F29</f>
        <v>0</v>
      </c>
    </row>
    <row r="25" spans="1:4" x14ac:dyDescent="0.25">
      <c r="A25" s="119">
        <v>110</v>
      </c>
      <c r="B25" s="487" t="s">
        <v>864</v>
      </c>
      <c r="C25" s="488"/>
      <c r="D25" s="6">
        <f>+SUM('C 74.00.w 003'!L42:M42,'C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003'!F32)</f>
        <v>0</v>
      </c>
    </row>
    <row r="26" spans="1:4" x14ac:dyDescent="0.25">
      <c r="A26" s="119">
        <v>120</v>
      </c>
      <c r="B26" s="487" t="s">
        <v>863</v>
      </c>
      <c r="C26" s="488"/>
      <c r="D26" s="6">
        <f>+'C 73.00.w 003'!E107+'C 73.00.w 003'!E116+'C 75.00.a '!D23+'C 75.00.a '!L23</f>
        <v>0</v>
      </c>
    </row>
    <row r="27" spans="1:4" x14ac:dyDescent="0.25">
      <c r="A27" s="119">
        <v>130</v>
      </c>
      <c r="B27" s="487" t="s">
        <v>862</v>
      </c>
      <c r="C27" s="488"/>
      <c r="D27" s="6">
        <f>D24-D25+D26</f>
        <v>0</v>
      </c>
    </row>
    <row r="28" spans="1:4" x14ac:dyDescent="0.25">
      <c r="A28" s="119">
        <v>140</v>
      </c>
      <c r="B28" s="487" t="s">
        <v>861</v>
      </c>
      <c r="C28" s="488"/>
      <c r="D28" s="6">
        <f>MIN(D27,D23*(70/30))</f>
        <v>0</v>
      </c>
    </row>
    <row r="29" spans="1:4" x14ac:dyDescent="0.25">
      <c r="A29" s="119">
        <v>150</v>
      </c>
      <c r="B29" s="487" t="s">
        <v>860</v>
      </c>
      <c r="C29" s="488"/>
      <c r="D29" s="6">
        <f>D27-D28</f>
        <v>0</v>
      </c>
    </row>
    <row r="30" spans="1:4" x14ac:dyDescent="0.25">
      <c r="A30" s="119">
        <v>160</v>
      </c>
      <c r="B30" s="487" t="s">
        <v>859</v>
      </c>
      <c r="C30" s="488"/>
      <c r="D30" s="9">
        <f>+'C 72.00.w 003'!F34</f>
        <v>0</v>
      </c>
    </row>
    <row r="31" spans="1:4" x14ac:dyDescent="0.25">
      <c r="A31" s="119">
        <v>170</v>
      </c>
      <c r="B31" s="487" t="s">
        <v>858</v>
      </c>
      <c r="C31" s="488"/>
      <c r="D31" s="9">
        <f>+SUM('C 74.00.w 003'!L43:M43,'C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003'!F41)</f>
        <v>0</v>
      </c>
    </row>
    <row r="32" spans="1:4" x14ac:dyDescent="0.25">
      <c r="A32" s="119">
        <v>180</v>
      </c>
      <c r="B32" s="487" t="s">
        <v>857</v>
      </c>
      <c r="C32" s="488"/>
      <c r="D32" s="6">
        <f>+'C 73.00.w 003'!E107+'C 73.00.w 003'!E115+'C 75.00.a '!D32+'C 75.00.a '!L32</f>
        <v>0</v>
      </c>
    </row>
    <row r="33" spans="1:4" x14ac:dyDescent="0.25">
      <c r="A33" s="119">
        <v>190</v>
      </c>
      <c r="B33" s="487" t="s">
        <v>856</v>
      </c>
      <c r="C33" s="488"/>
      <c r="D33" s="6">
        <f>D30-D31+D32</f>
        <v>0</v>
      </c>
    </row>
    <row r="34" spans="1:4" x14ac:dyDescent="0.25">
      <c r="A34" s="119">
        <v>200</v>
      </c>
      <c r="B34" s="487" t="s">
        <v>855</v>
      </c>
      <c r="C34" s="488"/>
      <c r="D34" s="6">
        <f>MIN(D33,(D23+D28)*40/60,MAX(D23*(70/30)-D28,0))</f>
        <v>0</v>
      </c>
    </row>
    <row r="35" spans="1:4" x14ac:dyDescent="0.25">
      <c r="A35" s="119">
        <v>210</v>
      </c>
      <c r="B35" s="487" t="s">
        <v>854</v>
      </c>
      <c r="C35" s="488"/>
      <c r="D35" s="6">
        <f>D33-D34</f>
        <v>0</v>
      </c>
    </row>
    <row r="36" spans="1:4" x14ac:dyDescent="0.25">
      <c r="A36" s="119">
        <v>220</v>
      </c>
      <c r="B36" s="487" t="s">
        <v>853</v>
      </c>
      <c r="C36" s="488"/>
      <c r="D36" s="9">
        <f>+'C 72.00.w 003'!F42</f>
        <v>0</v>
      </c>
    </row>
    <row r="37" spans="1:4" x14ac:dyDescent="0.25">
      <c r="A37" s="119">
        <v>230</v>
      </c>
      <c r="B37" s="487" t="s">
        <v>852</v>
      </c>
      <c r="C37" s="488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003'!F58)</f>
        <v>0</v>
      </c>
    </row>
    <row r="38" spans="1:4" x14ac:dyDescent="0.25">
      <c r="A38" s="119">
        <v>240</v>
      </c>
      <c r="B38" s="487" t="s">
        <v>851</v>
      </c>
      <c r="C38" s="488"/>
      <c r="D38" s="6">
        <f>+SUM('C 73.00.w 003'!E109:E112,'C 73.00.w 003'!E118:E121,'C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7" t="s">
        <v>850</v>
      </c>
      <c r="C39" s="488"/>
      <c r="D39" s="9">
        <f>D36-D37+D38</f>
        <v>0</v>
      </c>
    </row>
    <row r="40" spans="1:4" x14ac:dyDescent="0.25">
      <c r="A40" s="119">
        <v>260</v>
      </c>
      <c r="B40" s="487" t="s">
        <v>849</v>
      </c>
      <c r="C40" s="488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7" t="s">
        <v>848</v>
      </c>
      <c r="C41" s="488"/>
      <c r="D41" s="6">
        <f>D39-D40</f>
        <v>0</v>
      </c>
    </row>
    <row r="42" spans="1:4" x14ac:dyDescent="0.25">
      <c r="A42" s="119">
        <v>280</v>
      </c>
      <c r="B42" s="487" t="s">
        <v>847</v>
      </c>
      <c r="C42" s="488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7" t="s">
        <v>846</v>
      </c>
      <c r="C43" s="488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7" t="s">
        <v>844</v>
      </c>
      <c r="C45" s="488"/>
      <c r="D45" s="9">
        <f>+'C 73.00.w 003'!G13</f>
        <v>0</v>
      </c>
    </row>
    <row r="46" spans="1:4" x14ac:dyDescent="0.25">
      <c r="A46" s="119">
        <v>310</v>
      </c>
      <c r="B46" s="487" t="s">
        <v>843</v>
      </c>
      <c r="C46" s="488"/>
      <c r="D46" s="6">
        <f>+'C 74.00.w 003'!Q13</f>
        <v>0</v>
      </c>
    </row>
    <row r="47" spans="1:4" x14ac:dyDescent="0.25">
      <c r="A47" s="119">
        <v>320</v>
      </c>
      <c r="B47" s="487" t="s">
        <v>842</v>
      </c>
      <c r="C47" s="488"/>
      <c r="D47" s="6">
        <f>+'C 74.00.w 003'!P13</f>
        <v>0</v>
      </c>
    </row>
    <row r="48" spans="1:4" x14ac:dyDescent="0.25">
      <c r="A48" s="119">
        <v>330</v>
      </c>
      <c r="B48" s="487" t="s">
        <v>841</v>
      </c>
      <c r="C48" s="488"/>
      <c r="D48" s="9">
        <f>+'C 74.00.w 003'!O13</f>
        <v>0</v>
      </c>
    </row>
    <row r="49" spans="1:4" x14ac:dyDescent="0.25">
      <c r="A49" s="119">
        <v>340</v>
      </c>
      <c r="B49" s="487" t="s">
        <v>840</v>
      </c>
      <c r="C49" s="488"/>
      <c r="D49" s="6">
        <f>MIN(D46,D45)</f>
        <v>0</v>
      </c>
    </row>
    <row r="50" spans="1:4" x14ac:dyDescent="0.25">
      <c r="A50" s="119">
        <v>350</v>
      </c>
      <c r="B50" s="487" t="s">
        <v>839</v>
      </c>
      <c r="C50" s="488"/>
      <c r="D50" s="6">
        <f>MIN(D47,0.9*MAX(D45-D46,0))</f>
        <v>0</v>
      </c>
    </row>
    <row r="51" spans="1:4" x14ac:dyDescent="0.25">
      <c r="A51" s="119">
        <v>360</v>
      </c>
      <c r="B51" s="487" t="s">
        <v>838</v>
      </c>
      <c r="C51" s="488"/>
      <c r="D51" s="6">
        <f>MIN(D48,0.75*MAX(D45-D46-D47/0.9,0))</f>
        <v>0</v>
      </c>
    </row>
    <row r="52" spans="1:4" x14ac:dyDescent="0.25">
      <c r="A52" s="119">
        <v>370</v>
      </c>
      <c r="B52" s="487" t="s">
        <v>837</v>
      </c>
      <c r="C52" s="488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7" t="s">
        <v>835</v>
      </c>
      <c r="C54" s="488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</mergeCells>
  <hyperlinks>
    <hyperlink ref="C2" location="'Pregled obrazaca'!A1" display="Povratak na Pregled obrazaca" xr:uid="{00000000-0004-0000-96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1444</v>
      </c>
      <c r="D8" s="438"/>
    </row>
    <row r="9" spans="1:11" x14ac:dyDescent="0.25">
      <c r="A9" s="138" t="s">
        <v>950</v>
      </c>
    </row>
    <row r="10" spans="1:11" ht="69.95" customHeight="1" x14ac:dyDescent="0.25">
      <c r="A10" s="466" t="s">
        <v>1269</v>
      </c>
      <c r="B10" s="467"/>
      <c r="C10" s="489"/>
      <c r="D10" s="296" t="s">
        <v>1288</v>
      </c>
    </row>
    <row r="11" spans="1:11" ht="15.75" customHeight="1" x14ac:dyDescent="0.25">
      <c r="A11" s="490"/>
      <c r="B11" s="491"/>
      <c r="C11" s="492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39" t="s">
        <v>875</v>
      </c>
      <c r="B13" s="621"/>
      <c r="C13" s="621"/>
      <c r="D13" s="539"/>
    </row>
    <row r="14" spans="1:11" x14ac:dyDescent="0.25">
      <c r="A14" s="119" t="s">
        <v>1</v>
      </c>
      <c r="B14" s="487" t="s">
        <v>846</v>
      </c>
      <c r="C14" s="488"/>
      <c r="D14" s="9">
        <f>+D43</f>
        <v>0</v>
      </c>
    </row>
    <row r="15" spans="1:11" x14ac:dyDescent="0.25">
      <c r="A15" s="119" t="s">
        <v>3</v>
      </c>
      <c r="B15" s="487" t="s">
        <v>874</v>
      </c>
      <c r="C15" s="488"/>
      <c r="D15" s="9">
        <f>+D52</f>
        <v>0</v>
      </c>
    </row>
    <row r="16" spans="1:11" x14ac:dyDescent="0.25">
      <c r="A16" s="119" t="s">
        <v>4</v>
      </c>
      <c r="B16" s="487" t="s">
        <v>873</v>
      </c>
      <c r="C16" s="488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7" t="s">
        <v>871</v>
      </c>
      <c r="C18" s="488"/>
      <c r="D18" s="9">
        <f>+'C 72.00.w 004'!F14</f>
        <v>0</v>
      </c>
    </row>
    <row r="19" spans="1:4" x14ac:dyDescent="0.25">
      <c r="A19" s="119" t="s">
        <v>6</v>
      </c>
      <c r="B19" s="487" t="s">
        <v>870</v>
      </c>
      <c r="C19" s="488"/>
      <c r="D19" s="6">
        <f>+SUM('C 74.00.w 004'!L41:N41,'C 75.00.w 004'!F15,'C 75.00.w 004'!N15,'C 75.00.w 004'!F24,'C 75.00.w 004'!N24,'C 75.00.w 004'!F33,'C 75.00.w 004'!N33,'C 75.00.w 004'!F42,'C 75.00.w 004'!N42,'C 75.00.w 004'!F51,'C 75.00.w 004'!N51,'C 75.00.w 004'!F60,'C 75.00.w 004'!N60,'C 75.00.w 004'!F69,'C 75.00.w 004'!N69,'C 75.00.w 004'!F78,'C 75.00.w 004'!N78,'C 72.00.w 004'!F27)</f>
        <v>0</v>
      </c>
    </row>
    <row r="20" spans="1:4" x14ac:dyDescent="0.25">
      <c r="A20" s="119" t="s">
        <v>7</v>
      </c>
      <c r="B20" s="487" t="s">
        <v>869</v>
      </c>
      <c r="C20" s="488"/>
      <c r="D20" s="6">
        <f>+SUM('C 73.00.w 004'!E106,'C 73.00.w 004'!E115,'C 75.00.w 004'!D14,'C 75.00.w 004'!L14)</f>
        <v>0</v>
      </c>
    </row>
    <row r="21" spans="1:4" x14ac:dyDescent="0.25">
      <c r="A21" s="119" t="s">
        <v>8</v>
      </c>
      <c r="B21" s="487" t="s">
        <v>868</v>
      </c>
      <c r="C21" s="488"/>
      <c r="D21" s="6">
        <f>+'C 73.00.w 004'!C104</f>
        <v>0</v>
      </c>
    </row>
    <row r="22" spans="1:4" x14ac:dyDescent="0.25">
      <c r="A22" s="119" t="s">
        <v>9</v>
      </c>
      <c r="B22" s="487" t="s">
        <v>867</v>
      </c>
      <c r="C22" s="488"/>
      <c r="D22" s="9">
        <f>+'C 74.00.w 004'!C39+'C 74.00.w 004'!D39+'C 74.00.w 004'!E39-'C 74.00.w 004'!C48-'C 74.00.w 004'!D48-'C 74.00.w 004'!E48</f>
        <v>0</v>
      </c>
    </row>
    <row r="23" spans="1:4" x14ac:dyDescent="0.25">
      <c r="A23" s="119" t="s">
        <v>10</v>
      </c>
      <c r="B23" s="487" t="s">
        <v>866</v>
      </c>
      <c r="C23" s="488"/>
      <c r="D23" s="9">
        <f>D18-D19+D20-D21+D22</f>
        <v>0</v>
      </c>
    </row>
    <row r="24" spans="1:4" x14ac:dyDescent="0.25">
      <c r="A24" s="119">
        <v>100</v>
      </c>
      <c r="B24" s="487" t="s">
        <v>865</v>
      </c>
      <c r="C24" s="488"/>
      <c r="D24" s="6">
        <f>+'C 72.00.w 004'!F29</f>
        <v>0</v>
      </c>
    </row>
    <row r="25" spans="1:4" x14ac:dyDescent="0.25">
      <c r="A25" s="119">
        <v>110</v>
      </c>
      <c r="B25" s="487" t="s">
        <v>864</v>
      </c>
      <c r="C25" s="488"/>
      <c r="D25" s="6">
        <f>+SUM('C 74.00.w 004'!L42:M42,'C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004'!F32)</f>
        <v>0</v>
      </c>
    </row>
    <row r="26" spans="1:4" x14ac:dyDescent="0.25">
      <c r="A26" s="119">
        <v>120</v>
      </c>
      <c r="B26" s="487" t="s">
        <v>863</v>
      </c>
      <c r="C26" s="488"/>
      <c r="D26" s="6">
        <f>+'C 73.00.w 004'!E107+'C 73.00.w 004'!E116+'C 75.00.a '!D23+'C 75.00.a '!L23</f>
        <v>0</v>
      </c>
    </row>
    <row r="27" spans="1:4" x14ac:dyDescent="0.25">
      <c r="A27" s="119">
        <v>130</v>
      </c>
      <c r="B27" s="487" t="s">
        <v>862</v>
      </c>
      <c r="C27" s="488"/>
      <c r="D27" s="6">
        <f>D24-D25+D26</f>
        <v>0</v>
      </c>
    </row>
    <row r="28" spans="1:4" x14ac:dyDescent="0.25">
      <c r="A28" s="119">
        <v>140</v>
      </c>
      <c r="B28" s="487" t="s">
        <v>861</v>
      </c>
      <c r="C28" s="488"/>
      <c r="D28" s="6">
        <f>MIN(D27,D23*(70/30))</f>
        <v>0</v>
      </c>
    </row>
    <row r="29" spans="1:4" x14ac:dyDescent="0.25">
      <c r="A29" s="119">
        <v>150</v>
      </c>
      <c r="B29" s="487" t="s">
        <v>860</v>
      </c>
      <c r="C29" s="488"/>
      <c r="D29" s="6">
        <f>D27-D28</f>
        <v>0</v>
      </c>
    </row>
    <row r="30" spans="1:4" x14ac:dyDescent="0.25">
      <c r="A30" s="119">
        <v>160</v>
      </c>
      <c r="B30" s="487" t="s">
        <v>859</v>
      </c>
      <c r="C30" s="488"/>
      <c r="D30" s="9">
        <f>+'C 72.00.w 004'!F34</f>
        <v>0</v>
      </c>
    </row>
    <row r="31" spans="1:4" x14ac:dyDescent="0.25">
      <c r="A31" s="119">
        <v>170</v>
      </c>
      <c r="B31" s="487" t="s">
        <v>858</v>
      </c>
      <c r="C31" s="488"/>
      <c r="D31" s="9">
        <f>+SUM('C 74.00.w 004'!L43:M43,'C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004'!F41)</f>
        <v>0</v>
      </c>
    </row>
    <row r="32" spans="1:4" x14ac:dyDescent="0.25">
      <c r="A32" s="119">
        <v>180</v>
      </c>
      <c r="B32" s="487" t="s">
        <v>857</v>
      </c>
      <c r="C32" s="488"/>
      <c r="D32" s="6">
        <f>+'C 73.00.w 004'!E107+'C 73.00.w 004'!E115+'C 75.00.a '!D32+'C 75.00.a '!L32</f>
        <v>0</v>
      </c>
    </row>
    <row r="33" spans="1:4" x14ac:dyDescent="0.25">
      <c r="A33" s="119">
        <v>190</v>
      </c>
      <c r="B33" s="487" t="s">
        <v>856</v>
      </c>
      <c r="C33" s="488"/>
      <c r="D33" s="6">
        <f>D30-D31+D32</f>
        <v>0</v>
      </c>
    </row>
    <row r="34" spans="1:4" x14ac:dyDescent="0.25">
      <c r="A34" s="119">
        <v>200</v>
      </c>
      <c r="B34" s="487" t="s">
        <v>855</v>
      </c>
      <c r="C34" s="488"/>
      <c r="D34" s="6">
        <f>MIN(D33,(D23+D28)*40/60,MAX(D23*(70/30)-D28,0))</f>
        <v>0</v>
      </c>
    </row>
    <row r="35" spans="1:4" x14ac:dyDescent="0.25">
      <c r="A35" s="119">
        <v>210</v>
      </c>
      <c r="B35" s="487" t="s">
        <v>854</v>
      </c>
      <c r="C35" s="488"/>
      <c r="D35" s="6">
        <f>D33-D34</f>
        <v>0</v>
      </c>
    </row>
    <row r="36" spans="1:4" x14ac:dyDescent="0.25">
      <c r="A36" s="119">
        <v>220</v>
      </c>
      <c r="B36" s="487" t="s">
        <v>853</v>
      </c>
      <c r="C36" s="488"/>
      <c r="D36" s="9">
        <f>+'C 72.00.w 004'!F42</f>
        <v>0</v>
      </c>
    </row>
    <row r="37" spans="1:4" x14ac:dyDescent="0.25">
      <c r="A37" s="119">
        <v>230</v>
      </c>
      <c r="B37" s="487" t="s">
        <v>852</v>
      </c>
      <c r="C37" s="488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004'!F58)</f>
        <v>0</v>
      </c>
    </row>
    <row r="38" spans="1:4" x14ac:dyDescent="0.25">
      <c r="A38" s="119">
        <v>240</v>
      </c>
      <c r="B38" s="487" t="s">
        <v>851</v>
      </c>
      <c r="C38" s="488"/>
      <c r="D38" s="6">
        <f>+SUM('C 73.00.w 004'!E109:E112,'C 73.00.w 004'!E118:E121,'C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7" t="s">
        <v>850</v>
      </c>
      <c r="C39" s="488"/>
      <c r="D39" s="9">
        <f>D36-D37+D38</f>
        <v>0</v>
      </c>
    </row>
    <row r="40" spans="1:4" x14ac:dyDescent="0.25">
      <c r="A40" s="119">
        <v>260</v>
      </c>
      <c r="B40" s="487" t="s">
        <v>849</v>
      </c>
      <c r="C40" s="488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7" t="s">
        <v>848</v>
      </c>
      <c r="C41" s="488"/>
      <c r="D41" s="6">
        <f>D39-D40</f>
        <v>0</v>
      </c>
    </row>
    <row r="42" spans="1:4" x14ac:dyDescent="0.25">
      <c r="A42" s="119">
        <v>280</v>
      </c>
      <c r="B42" s="487" t="s">
        <v>847</v>
      </c>
      <c r="C42" s="488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7" t="s">
        <v>846</v>
      </c>
      <c r="C43" s="488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7" t="s">
        <v>844</v>
      </c>
      <c r="C45" s="488"/>
      <c r="D45" s="9">
        <f>+'C 73.00.w 004'!G13</f>
        <v>0</v>
      </c>
    </row>
    <row r="46" spans="1:4" x14ac:dyDescent="0.25">
      <c r="A46" s="119">
        <v>310</v>
      </c>
      <c r="B46" s="487" t="s">
        <v>843</v>
      </c>
      <c r="C46" s="488"/>
      <c r="D46" s="6">
        <f>+'C 74.00.w 004'!Q13</f>
        <v>0</v>
      </c>
    </row>
    <row r="47" spans="1:4" x14ac:dyDescent="0.25">
      <c r="A47" s="119">
        <v>320</v>
      </c>
      <c r="B47" s="487" t="s">
        <v>842</v>
      </c>
      <c r="C47" s="488"/>
      <c r="D47" s="6">
        <f>+'C 74.00.w 004'!P13</f>
        <v>0</v>
      </c>
    </row>
    <row r="48" spans="1:4" x14ac:dyDescent="0.25">
      <c r="A48" s="119">
        <v>330</v>
      </c>
      <c r="B48" s="487" t="s">
        <v>841</v>
      </c>
      <c r="C48" s="488"/>
      <c r="D48" s="9">
        <f>+'C 74.00.w 004'!O13</f>
        <v>0</v>
      </c>
    </row>
    <row r="49" spans="1:4" x14ac:dyDescent="0.25">
      <c r="A49" s="119">
        <v>340</v>
      </c>
      <c r="B49" s="487" t="s">
        <v>840</v>
      </c>
      <c r="C49" s="488"/>
      <c r="D49" s="6">
        <f>MIN(D46,D45)</f>
        <v>0</v>
      </c>
    </row>
    <row r="50" spans="1:4" x14ac:dyDescent="0.25">
      <c r="A50" s="119">
        <v>350</v>
      </c>
      <c r="B50" s="487" t="s">
        <v>839</v>
      </c>
      <c r="C50" s="488"/>
      <c r="D50" s="6">
        <f>MIN(D47,0.9*MAX(D45-D46,0))</f>
        <v>0</v>
      </c>
    </row>
    <row r="51" spans="1:4" x14ac:dyDescent="0.25">
      <c r="A51" s="119">
        <v>360</v>
      </c>
      <c r="B51" s="487" t="s">
        <v>838</v>
      </c>
      <c r="C51" s="488"/>
      <c r="D51" s="6">
        <f>MIN(D48,0.75*MAX(D45-D46-D47/0.9,0))</f>
        <v>0</v>
      </c>
    </row>
    <row r="52" spans="1:4" x14ac:dyDescent="0.25">
      <c r="A52" s="119">
        <v>370</v>
      </c>
      <c r="B52" s="487" t="s">
        <v>837</v>
      </c>
      <c r="C52" s="488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7" t="s">
        <v>835</v>
      </c>
      <c r="C54" s="488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</mergeCells>
  <hyperlinks>
    <hyperlink ref="C2" location="'Pregled obrazaca'!A1" display="Povratak na Pregled obrazaca" xr:uid="{00000000-0004-0000-97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1444</v>
      </c>
      <c r="D8" s="438"/>
    </row>
    <row r="9" spans="1:11" x14ac:dyDescent="0.25">
      <c r="A9" s="138" t="s">
        <v>951</v>
      </c>
    </row>
    <row r="10" spans="1:11" ht="69.95" customHeight="1" x14ac:dyDescent="0.25">
      <c r="A10" s="466" t="s">
        <v>1269</v>
      </c>
      <c r="B10" s="467"/>
      <c r="C10" s="489"/>
      <c r="D10" s="296" t="s">
        <v>1288</v>
      </c>
    </row>
    <row r="11" spans="1:11" ht="15.75" customHeight="1" x14ac:dyDescent="0.25">
      <c r="A11" s="490"/>
      <c r="B11" s="491"/>
      <c r="C11" s="492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39" t="s">
        <v>875</v>
      </c>
      <c r="B13" s="621"/>
      <c r="C13" s="621"/>
      <c r="D13" s="539"/>
    </row>
    <row r="14" spans="1:11" x14ac:dyDescent="0.25">
      <c r="A14" s="119" t="s">
        <v>1</v>
      </c>
      <c r="B14" s="487" t="s">
        <v>846</v>
      </c>
      <c r="C14" s="488"/>
      <c r="D14" s="9">
        <f>+D43</f>
        <v>0</v>
      </c>
    </row>
    <row r="15" spans="1:11" x14ac:dyDescent="0.25">
      <c r="A15" s="119" t="s">
        <v>3</v>
      </c>
      <c r="B15" s="487" t="s">
        <v>874</v>
      </c>
      <c r="C15" s="488"/>
      <c r="D15" s="9">
        <f>+D52</f>
        <v>0</v>
      </c>
    </row>
    <row r="16" spans="1:11" x14ac:dyDescent="0.25">
      <c r="A16" s="119" t="s">
        <v>4</v>
      </c>
      <c r="B16" s="487" t="s">
        <v>873</v>
      </c>
      <c r="C16" s="488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7" t="s">
        <v>871</v>
      </c>
      <c r="C18" s="488"/>
      <c r="D18" s="9">
        <f>+'C 72.00.w 005'!F14</f>
        <v>0</v>
      </c>
    </row>
    <row r="19" spans="1:4" x14ac:dyDescent="0.25">
      <c r="A19" s="119" t="s">
        <v>6</v>
      </c>
      <c r="B19" s="487" t="s">
        <v>870</v>
      </c>
      <c r="C19" s="488"/>
      <c r="D19" s="6">
        <f>+SUM('C 74.00.w 005'!L41:N41,'C 75.00.w 005'!F15,'C 75.00.w 005'!N15,'C 75.00.w 005'!F24,'C 75.00.w 005'!N24,'C 75.00.w 005'!F33,'C 75.00.w 005'!N33,'C 75.00.w 005'!F42,'C 75.00.w 005'!N42,'C 75.00.w 005'!F51,'C 75.00.w 005'!N51,'C 75.00.w 005'!F60,'C 75.00.w 005'!N60,'C 75.00.w 005'!F69,'C 75.00.w 005'!N69,'C 75.00.w 005'!F78,'C 75.00.w 005'!N78,'C 72.00.w 005'!F27)</f>
        <v>0</v>
      </c>
    </row>
    <row r="20" spans="1:4" x14ac:dyDescent="0.25">
      <c r="A20" s="119" t="s">
        <v>7</v>
      </c>
      <c r="B20" s="487" t="s">
        <v>869</v>
      </c>
      <c r="C20" s="488"/>
      <c r="D20" s="6">
        <f>+SUM('C 73.00.w 005'!E106,'C 73.00.w 005'!E115,'C 75.00.w 005'!D14,'C 75.00.w 005'!L14)</f>
        <v>0</v>
      </c>
    </row>
    <row r="21" spans="1:4" x14ac:dyDescent="0.25">
      <c r="A21" s="119" t="s">
        <v>8</v>
      </c>
      <c r="B21" s="487" t="s">
        <v>868</v>
      </c>
      <c r="C21" s="488"/>
      <c r="D21" s="6">
        <f>+'C 73.00.w 005'!C104</f>
        <v>0</v>
      </c>
    </row>
    <row r="22" spans="1:4" x14ac:dyDescent="0.25">
      <c r="A22" s="119" t="s">
        <v>9</v>
      </c>
      <c r="B22" s="487" t="s">
        <v>867</v>
      </c>
      <c r="C22" s="488"/>
      <c r="D22" s="9">
        <f>+'C 74.00.w 005'!C39+'C 74.00.w 005'!D39+'C 74.00.w 005'!E39-'C 74.00.w 005'!C48-'C 74.00.w 005'!D48-'C 74.00.w 005'!E48</f>
        <v>0</v>
      </c>
    </row>
    <row r="23" spans="1:4" x14ac:dyDescent="0.25">
      <c r="A23" s="119" t="s">
        <v>10</v>
      </c>
      <c r="B23" s="487" t="s">
        <v>866</v>
      </c>
      <c r="C23" s="488"/>
      <c r="D23" s="9">
        <f>D18-D19+D20-D21+D22</f>
        <v>0</v>
      </c>
    </row>
    <row r="24" spans="1:4" x14ac:dyDescent="0.25">
      <c r="A24" s="119">
        <v>100</v>
      </c>
      <c r="B24" s="487" t="s">
        <v>865</v>
      </c>
      <c r="C24" s="488"/>
      <c r="D24" s="6">
        <f>+'C 72.00.w 005'!F29</f>
        <v>0</v>
      </c>
    </row>
    <row r="25" spans="1:4" x14ac:dyDescent="0.25">
      <c r="A25" s="119">
        <v>110</v>
      </c>
      <c r="B25" s="487" t="s">
        <v>864</v>
      </c>
      <c r="C25" s="488"/>
      <c r="D25" s="6">
        <f>+SUM('C 74.00.w 005'!L42:M42,'C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005'!F32)</f>
        <v>0</v>
      </c>
    </row>
    <row r="26" spans="1:4" x14ac:dyDescent="0.25">
      <c r="A26" s="119">
        <v>120</v>
      </c>
      <c r="B26" s="487" t="s">
        <v>863</v>
      </c>
      <c r="C26" s="488"/>
      <c r="D26" s="6">
        <f>+'C 73.00.w 005'!E107+'C 73.00.w 005'!E116+'C 75.00.a '!D23+'C 75.00.a '!L23</f>
        <v>0</v>
      </c>
    </row>
    <row r="27" spans="1:4" x14ac:dyDescent="0.25">
      <c r="A27" s="119">
        <v>130</v>
      </c>
      <c r="B27" s="487" t="s">
        <v>862</v>
      </c>
      <c r="C27" s="488"/>
      <c r="D27" s="6">
        <f>D24-D25+D26</f>
        <v>0</v>
      </c>
    </row>
    <row r="28" spans="1:4" x14ac:dyDescent="0.25">
      <c r="A28" s="119">
        <v>140</v>
      </c>
      <c r="B28" s="487" t="s">
        <v>861</v>
      </c>
      <c r="C28" s="488"/>
      <c r="D28" s="6">
        <f>MIN(D27,D23*(70/30))</f>
        <v>0</v>
      </c>
    </row>
    <row r="29" spans="1:4" x14ac:dyDescent="0.25">
      <c r="A29" s="119">
        <v>150</v>
      </c>
      <c r="B29" s="487" t="s">
        <v>860</v>
      </c>
      <c r="C29" s="488"/>
      <c r="D29" s="6">
        <f>D27-D28</f>
        <v>0</v>
      </c>
    </row>
    <row r="30" spans="1:4" x14ac:dyDescent="0.25">
      <c r="A30" s="119">
        <v>160</v>
      </c>
      <c r="B30" s="487" t="s">
        <v>859</v>
      </c>
      <c r="C30" s="488"/>
      <c r="D30" s="9">
        <f>+'C 72.00.w 005'!F34</f>
        <v>0</v>
      </c>
    </row>
    <row r="31" spans="1:4" x14ac:dyDescent="0.25">
      <c r="A31" s="119">
        <v>170</v>
      </c>
      <c r="B31" s="487" t="s">
        <v>858</v>
      </c>
      <c r="C31" s="488"/>
      <c r="D31" s="9">
        <f>+SUM('C 74.00.w 005'!L43:M43,'C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005'!F41)</f>
        <v>0</v>
      </c>
    </row>
    <row r="32" spans="1:4" x14ac:dyDescent="0.25">
      <c r="A32" s="119">
        <v>180</v>
      </c>
      <c r="B32" s="487" t="s">
        <v>857</v>
      </c>
      <c r="C32" s="488"/>
      <c r="D32" s="6">
        <f>+'C 73.00.w 005'!E107+'C 73.00.w 005'!E115+'C 75.00.a '!D32+'C 75.00.a '!L32</f>
        <v>0</v>
      </c>
    </row>
    <row r="33" spans="1:4" x14ac:dyDescent="0.25">
      <c r="A33" s="119">
        <v>190</v>
      </c>
      <c r="B33" s="487" t="s">
        <v>856</v>
      </c>
      <c r="C33" s="488"/>
      <c r="D33" s="6">
        <f>D30-D31+D32</f>
        <v>0</v>
      </c>
    </row>
    <row r="34" spans="1:4" x14ac:dyDescent="0.25">
      <c r="A34" s="119">
        <v>200</v>
      </c>
      <c r="B34" s="487" t="s">
        <v>855</v>
      </c>
      <c r="C34" s="488"/>
      <c r="D34" s="6">
        <f>MIN(D33,(D23+D28)*40/60,MAX(D23*(70/30)-D28,0))</f>
        <v>0</v>
      </c>
    </row>
    <row r="35" spans="1:4" x14ac:dyDescent="0.25">
      <c r="A35" s="119">
        <v>210</v>
      </c>
      <c r="B35" s="487" t="s">
        <v>854</v>
      </c>
      <c r="C35" s="488"/>
      <c r="D35" s="6">
        <f>D33-D34</f>
        <v>0</v>
      </c>
    </row>
    <row r="36" spans="1:4" x14ac:dyDescent="0.25">
      <c r="A36" s="119">
        <v>220</v>
      </c>
      <c r="B36" s="487" t="s">
        <v>853</v>
      </c>
      <c r="C36" s="488"/>
      <c r="D36" s="9">
        <f>+'C 72.00.w 005'!F42</f>
        <v>0</v>
      </c>
    </row>
    <row r="37" spans="1:4" x14ac:dyDescent="0.25">
      <c r="A37" s="119">
        <v>230</v>
      </c>
      <c r="B37" s="487" t="s">
        <v>852</v>
      </c>
      <c r="C37" s="488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005'!F58)</f>
        <v>0</v>
      </c>
    </row>
    <row r="38" spans="1:4" x14ac:dyDescent="0.25">
      <c r="A38" s="119">
        <v>240</v>
      </c>
      <c r="B38" s="487" t="s">
        <v>851</v>
      </c>
      <c r="C38" s="488"/>
      <c r="D38" s="6">
        <f>+SUM('C 73.00.w 005'!E109:E112,'C 73.00.w 005'!E118:E121,'C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7" t="s">
        <v>850</v>
      </c>
      <c r="C39" s="488"/>
      <c r="D39" s="9">
        <f>D36-D37+D38</f>
        <v>0</v>
      </c>
    </row>
    <row r="40" spans="1:4" x14ac:dyDescent="0.25">
      <c r="A40" s="119">
        <v>260</v>
      </c>
      <c r="B40" s="487" t="s">
        <v>849</v>
      </c>
      <c r="C40" s="488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7" t="s">
        <v>848</v>
      </c>
      <c r="C41" s="488"/>
      <c r="D41" s="6">
        <f>D39-D40</f>
        <v>0</v>
      </c>
    </row>
    <row r="42" spans="1:4" x14ac:dyDescent="0.25">
      <c r="A42" s="119">
        <v>280</v>
      </c>
      <c r="B42" s="487" t="s">
        <v>847</v>
      </c>
      <c r="C42" s="488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7" t="s">
        <v>846</v>
      </c>
      <c r="C43" s="488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7" t="s">
        <v>844</v>
      </c>
      <c r="C45" s="488"/>
      <c r="D45" s="9">
        <f>+'C 73.00.w 005'!G13</f>
        <v>0</v>
      </c>
    </row>
    <row r="46" spans="1:4" x14ac:dyDescent="0.25">
      <c r="A46" s="119">
        <v>310</v>
      </c>
      <c r="B46" s="487" t="s">
        <v>843</v>
      </c>
      <c r="C46" s="488"/>
      <c r="D46" s="6">
        <f>+'C 74.00.w 005'!Q13</f>
        <v>0</v>
      </c>
    </row>
    <row r="47" spans="1:4" x14ac:dyDescent="0.25">
      <c r="A47" s="119">
        <v>320</v>
      </c>
      <c r="B47" s="487" t="s">
        <v>842</v>
      </c>
      <c r="C47" s="488"/>
      <c r="D47" s="6">
        <f>+'C 74.00.w 005'!P13</f>
        <v>0</v>
      </c>
    </row>
    <row r="48" spans="1:4" x14ac:dyDescent="0.25">
      <c r="A48" s="119">
        <v>330</v>
      </c>
      <c r="B48" s="487" t="s">
        <v>841</v>
      </c>
      <c r="C48" s="488"/>
      <c r="D48" s="9">
        <f>+'C 74.00.w 005'!O13</f>
        <v>0</v>
      </c>
    </row>
    <row r="49" spans="1:4" x14ac:dyDescent="0.25">
      <c r="A49" s="119">
        <v>340</v>
      </c>
      <c r="B49" s="487" t="s">
        <v>840</v>
      </c>
      <c r="C49" s="488"/>
      <c r="D49" s="6">
        <f>MIN(D46,D45)</f>
        <v>0</v>
      </c>
    </row>
    <row r="50" spans="1:4" x14ac:dyDescent="0.25">
      <c r="A50" s="119">
        <v>350</v>
      </c>
      <c r="B50" s="487" t="s">
        <v>839</v>
      </c>
      <c r="C50" s="488"/>
      <c r="D50" s="6">
        <f>MIN(D47,0.9*MAX(D45-D46,0))</f>
        <v>0</v>
      </c>
    </row>
    <row r="51" spans="1:4" x14ac:dyDescent="0.25">
      <c r="A51" s="119">
        <v>360</v>
      </c>
      <c r="B51" s="487" t="s">
        <v>838</v>
      </c>
      <c r="C51" s="488"/>
      <c r="D51" s="6">
        <f>MIN(D48,0.75*MAX(D45-D46-D47/0.9,0))</f>
        <v>0</v>
      </c>
    </row>
    <row r="52" spans="1:4" x14ac:dyDescent="0.25">
      <c r="A52" s="119">
        <v>370</v>
      </c>
      <c r="B52" s="487" t="s">
        <v>837</v>
      </c>
      <c r="C52" s="488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7" t="s">
        <v>835</v>
      </c>
      <c r="C54" s="488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</mergeCells>
  <hyperlinks>
    <hyperlink ref="C2" location="'Pregled obrazaca'!A1" display="Povratak na Pregled obrazaca" xr:uid="{00000000-0004-0000-98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1444</v>
      </c>
      <c r="D8" s="438"/>
    </row>
    <row r="9" spans="1:11" x14ac:dyDescent="0.25">
      <c r="A9" s="138" t="s">
        <v>938</v>
      </c>
    </row>
    <row r="10" spans="1:11" ht="69.95" customHeight="1" x14ac:dyDescent="0.25">
      <c r="A10" s="466" t="s">
        <v>1269</v>
      </c>
      <c r="B10" s="467"/>
      <c r="C10" s="489"/>
      <c r="D10" s="296" t="s">
        <v>1288</v>
      </c>
    </row>
    <row r="11" spans="1:11" ht="15.75" customHeight="1" x14ac:dyDescent="0.25">
      <c r="A11" s="490"/>
      <c r="B11" s="491"/>
      <c r="C11" s="492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39" t="s">
        <v>875</v>
      </c>
      <c r="B13" s="621"/>
      <c r="C13" s="621"/>
      <c r="D13" s="539"/>
    </row>
    <row r="14" spans="1:11" x14ac:dyDescent="0.25">
      <c r="A14" s="119" t="s">
        <v>1</v>
      </c>
      <c r="B14" s="487" t="s">
        <v>846</v>
      </c>
      <c r="C14" s="488"/>
      <c r="D14" s="9">
        <f>+D43</f>
        <v>0</v>
      </c>
    </row>
    <row r="15" spans="1:11" x14ac:dyDescent="0.25">
      <c r="A15" s="119" t="s">
        <v>3</v>
      </c>
      <c r="B15" s="487" t="s">
        <v>874</v>
      </c>
      <c r="C15" s="488"/>
      <c r="D15" s="9">
        <f>+D52</f>
        <v>0</v>
      </c>
    </row>
    <row r="16" spans="1:11" x14ac:dyDescent="0.25">
      <c r="A16" s="119" t="s">
        <v>4</v>
      </c>
      <c r="B16" s="487" t="s">
        <v>873</v>
      </c>
      <c r="C16" s="488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7" t="s">
        <v>871</v>
      </c>
      <c r="C18" s="488"/>
      <c r="D18" s="9">
        <f>+'C 72.00.w 006'!F14</f>
        <v>0</v>
      </c>
    </row>
    <row r="19" spans="1:4" x14ac:dyDescent="0.25">
      <c r="A19" s="119" t="s">
        <v>6</v>
      </c>
      <c r="B19" s="487" t="s">
        <v>870</v>
      </c>
      <c r="C19" s="488"/>
      <c r="D19" s="6">
        <f>+SUM('C 74.00.w 006'!L41:N41,'C 75.00.w 006'!F15,'C 75.00.w 006'!N15,'C 75.00.w 006'!F24,'C 75.00.w 006'!N24,'C 75.00.w 006'!F33,'C 75.00.w 006'!N33,'C 75.00.w 006'!F42,'C 75.00.w 006'!N42,'C 75.00.w 006'!F51,'C 75.00.w 006'!N51,'C 75.00.w 006'!F60,'C 75.00.w 006'!N60,'C 75.00.w 006'!F69,'C 75.00.w 006'!N69,'C 75.00.w 006'!F78,'C 75.00.w 006'!N78,'C 72.00.w 006'!F27)</f>
        <v>0</v>
      </c>
    </row>
    <row r="20" spans="1:4" x14ac:dyDescent="0.25">
      <c r="A20" s="119" t="s">
        <v>7</v>
      </c>
      <c r="B20" s="487" t="s">
        <v>869</v>
      </c>
      <c r="C20" s="488"/>
      <c r="D20" s="6">
        <f>+SUM('C 73.00.w 006'!E106,'C 73.00.w 006'!E115,'C 75.00.w 006'!D14,'C 75.00.w 006'!L14)</f>
        <v>0</v>
      </c>
    </row>
    <row r="21" spans="1:4" x14ac:dyDescent="0.25">
      <c r="A21" s="119" t="s">
        <v>8</v>
      </c>
      <c r="B21" s="487" t="s">
        <v>868</v>
      </c>
      <c r="C21" s="488"/>
      <c r="D21" s="6">
        <f>+'C 73.00.w 006'!C104</f>
        <v>0</v>
      </c>
    </row>
    <row r="22" spans="1:4" x14ac:dyDescent="0.25">
      <c r="A22" s="119" t="s">
        <v>9</v>
      </c>
      <c r="B22" s="487" t="s">
        <v>867</v>
      </c>
      <c r="C22" s="488"/>
      <c r="D22" s="9">
        <f>+'C 74.00.w 006'!C39+'C 74.00.w 006'!D39+'C 74.00.w 006'!E39-'C 74.00.w 006'!C48-'C 74.00.w 006'!D48-'C 74.00.w 006'!E48</f>
        <v>0</v>
      </c>
    </row>
    <row r="23" spans="1:4" x14ac:dyDescent="0.25">
      <c r="A23" s="119" t="s">
        <v>10</v>
      </c>
      <c r="B23" s="487" t="s">
        <v>866</v>
      </c>
      <c r="C23" s="488"/>
      <c r="D23" s="9">
        <f>D18-D19+D20-D21+D22</f>
        <v>0</v>
      </c>
    </row>
    <row r="24" spans="1:4" x14ac:dyDescent="0.25">
      <c r="A24" s="119">
        <v>100</v>
      </c>
      <c r="B24" s="487" t="s">
        <v>865</v>
      </c>
      <c r="C24" s="488"/>
      <c r="D24" s="6">
        <f>+'C 72.00.w 006'!F29</f>
        <v>0</v>
      </c>
    </row>
    <row r="25" spans="1:4" x14ac:dyDescent="0.25">
      <c r="A25" s="119">
        <v>110</v>
      </c>
      <c r="B25" s="487" t="s">
        <v>864</v>
      </c>
      <c r="C25" s="488"/>
      <c r="D25" s="6">
        <f>+SUM('C 74.00.w 006'!L42:M42,'C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006'!F32)</f>
        <v>0</v>
      </c>
    </row>
    <row r="26" spans="1:4" x14ac:dyDescent="0.25">
      <c r="A26" s="119">
        <v>120</v>
      </c>
      <c r="B26" s="487" t="s">
        <v>863</v>
      </c>
      <c r="C26" s="488"/>
      <c r="D26" s="6">
        <f>+'C 73.00.w 006'!E107+'C 73.00.w 006'!E116+'C 75.00.a '!D23+'C 75.00.a '!L23</f>
        <v>0</v>
      </c>
    </row>
    <row r="27" spans="1:4" x14ac:dyDescent="0.25">
      <c r="A27" s="119">
        <v>130</v>
      </c>
      <c r="B27" s="487" t="s">
        <v>862</v>
      </c>
      <c r="C27" s="488"/>
      <c r="D27" s="6">
        <f>D24-D25+D26</f>
        <v>0</v>
      </c>
    </row>
    <row r="28" spans="1:4" x14ac:dyDescent="0.25">
      <c r="A28" s="119">
        <v>140</v>
      </c>
      <c r="B28" s="487" t="s">
        <v>861</v>
      </c>
      <c r="C28" s="488"/>
      <c r="D28" s="6">
        <f>MIN(D27,D23*(70/30))</f>
        <v>0</v>
      </c>
    </row>
    <row r="29" spans="1:4" x14ac:dyDescent="0.25">
      <c r="A29" s="119">
        <v>150</v>
      </c>
      <c r="B29" s="487" t="s">
        <v>860</v>
      </c>
      <c r="C29" s="488"/>
      <c r="D29" s="6">
        <f>D27-D28</f>
        <v>0</v>
      </c>
    </row>
    <row r="30" spans="1:4" x14ac:dyDescent="0.25">
      <c r="A30" s="119">
        <v>160</v>
      </c>
      <c r="B30" s="487" t="s">
        <v>859</v>
      </c>
      <c r="C30" s="488"/>
      <c r="D30" s="9">
        <f>+'C 72.00.w 006'!F34</f>
        <v>0</v>
      </c>
    </row>
    <row r="31" spans="1:4" x14ac:dyDescent="0.25">
      <c r="A31" s="119">
        <v>170</v>
      </c>
      <c r="B31" s="487" t="s">
        <v>858</v>
      </c>
      <c r="C31" s="488"/>
      <c r="D31" s="9">
        <f>+SUM('C 74.00.w 006'!L43:M43,'C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006'!F41)</f>
        <v>0</v>
      </c>
    </row>
    <row r="32" spans="1:4" x14ac:dyDescent="0.25">
      <c r="A32" s="119">
        <v>180</v>
      </c>
      <c r="B32" s="487" t="s">
        <v>857</v>
      </c>
      <c r="C32" s="488"/>
      <c r="D32" s="6">
        <f>+'C 73.00.w 006'!E107+'C 73.00.w 006'!E115+'C 75.00.a '!D32+'C 75.00.a '!L32</f>
        <v>0</v>
      </c>
    </row>
    <row r="33" spans="1:4" x14ac:dyDescent="0.25">
      <c r="A33" s="119">
        <v>190</v>
      </c>
      <c r="B33" s="487" t="s">
        <v>856</v>
      </c>
      <c r="C33" s="488"/>
      <c r="D33" s="6">
        <f>D30-D31+D32</f>
        <v>0</v>
      </c>
    </row>
    <row r="34" spans="1:4" x14ac:dyDescent="0.25">
      <c r="A34" s="119">
        <v>200</v>
      </c>
      <c r="B34" s="487" t="s">
        <v>855</v>
      </c>
      <c r="C34" s="488"/>
      <c r="D34" s="6">
        <f>MIN(D33,(D23+D28)*40/60,MAX(D23*(70/30)-D28,0))</f>
        <v>0</v>
      </c>
    </row>
    <row r="35" spans="1:4" x14ac:dyDescent="0.25">
      <c r="A35" s="119">
        <v>210</v>
      </c>
      <c r="B35" s="487" t="s">
        <v>854</v>
      </c>
      <c r="C35" s="488"/>
      <c r="D35" s="6">
        <f>D33-D34</f>
        <v>0</v>
      </c>
    </row>
    <row r="36" spans="1:4" x14ac:dyDescent="0.25">
      <c r="A36" s="119">
        <v>220</v>
      </c>
      <c r="B36" s="487" t="s">
        <v>853</v>
      </c>
      <c r="C36" s="488"/>
      <c r="D36" s="9">
        <f>+'C 72.00.w 006'!F42</f>
        <v>0</v>
      </c>
    </row>
    <row r="37" spans="1:4" x14ac:dyDescent="0.25">
      <c r="A37" s="119">
        <v>230</v>
      </c>
      <c r="B37" s="487" t="s">
        <v>852</v>
      </c>
      <c r="C37" s="488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006'!F58)</f>
        <v>0</v>
      </c>
    </row>
    <row r="38" spans="1:4" x14ac:dyDescent="0.25">
      <c r="A38" s="119">
        <v>240</v>
      </c>
      <c r="B38" s="487" t="s">
        <v>851</v>
      </c>
      <c r="C38" s="488"/>
      <c r="D38" s="6">
        <f>+SUM('C 73.00.w 006'!E109:E112,'C 73.00.w 006'!E118:E121,'C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7" t="s">
        <v>850</v>
      </c>
      <c r="C39" s="488"/>
      <c r="D39" s="9">
        <f>D36-D37+D38</f>
        <v>0</v>
      </c>
    </row>
    <row r="40" spans="1:4" x14ac:dyDescent="0.25">
      <c r="A40" s="119">
        <v>260</v>
      </c>
      <c r="B40" s="487" t="s">
        <v>849</v>
      </c>
      <c r="C40" s="488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7" t="s">
        <v>848</v>
      </c>
      <c r="C41" s="488"/>
      <c r="D41" s="6">
        <f>D39-D40</f>
        <v>0</v>
      </c>
    </row>
    <row r="42" spans="1:4" x14ac:dyDescent="0.25">
      <c r="A42" s="119">
        <v>280</v>
      </c>
      <c r="B42" s="487" t="s">
        <v>847</v>
      </c>
      <c r="C42" s="488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7" t="s">
        <v>846</v>
      </c>
      <c r="C43" s="488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7" t="s">
        <v>844</v>
      </c>
      <c r="C45" s="488"/>
      <c r="D45" s="9">
        <f>+'C 73.00.w 006'!G13</f>
        <v>0</v>
      </c>
    </row>
    <row r="46" spans="1:4" x14ac:dyDescent="0.25">
      <c r="A46" s="119">
        <v>310</v>
      </c>
      <c r="B46" s="487" t="s">
        <v>843</v>
      </c>
      <c r="C46" s="488"/>
      <c r="D46" s="6">
        <f>+'C 74.00.w 006'!Q13</f>
        <v>0</v>
      </c>
    </row>
    <row r="47" spans="1:4" x14ac:dyDescent="0.25">
      <c r="A47" s="119">
        <v>320</v>
      </c>
      <c r="B47" s="487" t="s">
        <v>842</v>
      </c>
      <c r="C47" s="488"/>
      <c r="D47" s="6">
        <f>+'C 74.00.w 006'!P13</f>
        <v>0</v>
      </c>
    </row>
    <row r="48" spans="1:4" x14ac:dyDescent="0.25">
      <c r="A48" s="119">
        <v>330</v>
      </c>
      <c r="B48" s="487" t="s">
        <v>841</v>
      </c>
      <c r="C48" s="488"/>
      <c r="D48" s="9">
        <f>+'C 74.00.w 006'!O13</f>
        <v>0</v>
      </c>
    </row>
    <row r="49" spans="1:4" x14ac:dyDescent="0.25">
      <c r="A49" s="119">
        <v>340</v>
      </c>
      <c r="B49" s="487" t="s">
        <v>840</v>
      </c>
      <c r="C49" s="488"/>
      <c r="D49" s="6">
        <f>MIN(D46,D45)</f>
        <v>0</v>
      </c>
    </row>
    <row r="50" spans="1:4" x14ac:dyDescent="0.25">
      <c r="A50" s="119">
        <v>350</v>
      </c>
      <c r="B50" s="487" t="s">
        <v>839</v>
      </c>
      <c r="C50" s="488"/>
      <c r="D50" s="6">
        <f>MIN(D47,0.9*MAX(D45-D46,0))</f>
        <v>0</v>
      </c>
    </row>
    <row r="51" spans="1:4" x14ac:dyDescent="0.25">
      <c r="A51" s="119">
        <v>360</v>
      </c>
      <c r="B51" s="487" t="s">
        <v>838</v>
      </c>
      <c r="C51" s="488"/>
      <c r="D51" s="6">
        <f>MIN(D48,0.75*MAX(D45-D46-D47/0.9,0))</f>
        <v>0</v>
      </c>
    </row>
    <row r="52" spans="1:4" x14ac:dyDescent="0.25">
      <c r="A52" s="119">
        <v>370</v>
      </c>
      <c r="B52" s="487" t="s">
        <v>837</v>
      </c>
      <c r="C52" s="488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7" t="s">
        <v>835</v>
      </c>
      <c r="C54" s="488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</mergeCells>
  <hyperlinks>
    <hyperlink ref="C2" location="'Pregled obrazaca'!A1" display="Povratak na Pregled obrazaca" xr:uid="{00000000-0004-0000-99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1444</v>
      </c>
      <c r="D8" s="438"/>
    </row>
    <row r="9" spans="1:11" x14ac:dyDescent="0.25">
      <c r="A9" s="138" t="s">
        <v>939</v>
      </c>
    </row>
    <row r="10" spans="1:11" ht="69.95" customHeight="1" x14ac:dyDescent="0.25">
      <c r="A10" s="466" t="s">
        <v>1269</v>
      </c>
      <c r="B10" s="467"/>
      <c r="C10" s="489"/>
      <c r="D10" s="408" t="s">
        <v>1288</v>
      </c>
    </row>
    <row r="11" spans="1:11" ht="15.75" customHeight="1" x14ac:dyDescent="0.25">
      <c r="A11" s="490"/>
      <c r="B11" s="491"/>
      <c r="C11" s="492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39" t="s">
        <v>875</v>
      </c>
      <c r="B13" s="621"/>
      <c r="C13" s="621"/>
      <c r="D13" s="539"/>
    </row>
    <row r="14" spans="1:11" x14ac:dyDescent="0.25">
      <c r="A14" s="119" t="s">
        <v>1</v>
      </c>
      <c r="B14" s="487" t="s">
        <v>846</v>
      </c>
      <c r="C14" s="488"/>
      <c r="D14" s="9">
        <f>+D43</f>
        <v>0</v>
      </c>
    </row>
    <row r="15" spans="1:11" x14ac:dyDescent="0.25">
      <c r="A15" s="119" t="s">
        <v>3</v>
      </c>
      <c r="B15" s="487" t="s">
        <v>874</v>
      </c>
      <c r="C15" s="488"/>
      <c r="D15" s="9">
        <f>+D52</f>
        <v>0</v>
      </c>
    </row>
    <row r="16" spans="1:11" x14ac:dyDescent="0.25">
      <c r="A16" s="119" t="s">
        <v>4</v>
      </c>
      <c r="B16" s="487" t="s">
        <v>873</v>
      </c>
      <c r="C16" s="488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7" t="s">
        <v>871</v>
      </c>
      <c r="C18" s="488"/>
      <c r="D18" s="9">
        <f>+'C 72.00.w 007'!F14</f>
        <v>0</v>
      </c>
    </row>
    <row r="19" spans="1:4" x14ac:dyDescent="0.25">
      <c r="A19" s="119" t="s">
        <v>6</v>
      </c>
      <c r="B19" s="487" t="s">
        <v>870</v>
      </c>
      <c r="C19" s="488"/>
      <c r="D19" s="6">
        <f>+SUM('C 74.00.w 007'!L41:N41,'C 75.00.w 007'!F15,'C 75.00.w 007'!N15,'C 75.00.w 007'!F24,'C 75.00.w 007'!N24,'C 75.00.w 007'!F33,'C 75.00.w 007'!N33,'C 75.00.w 007'!F42,'C 75.00.w 007'!N42,'C 75.00.w 007'!F51,'C 75.00.w 007'!N51,'C 75.00.w 007'!F60,'C 75.00.w 007'!N60,'C 75.00.w 007'!F69,'C 75.00.w 007'!N69,'C 75.00.w 007'!F78,'C 75.00.w 007'!N78,'C 72.00.w 007'!F27)</f>
        <v>0</v>
      </c>
    </row>
    <row r="20" spans="1:4" x14ac:dyDescent="0.25">
      <c r="A20" s="119" t="s">
        <v>7</v>
      </c>
      <c r="B20" s="487" t="s">
        <v>869</v>
      </c>
      <c r="C20" s="488"/>
      <c r="D20" s="6">
        <f>+SUM('C 73.00.w 007'!E106,'C 73.00.w 007'!E115,'C 75.00.w 007'!D14,'C 75.00.w 007'!L14)</f>
        <v>0</v>
      </c>
    </row>
    <row r="21" spans="1:4" x14ac:dyDescent="0.25">
      <c r="A21" s="119" t="s">
        <v>8</v>
      </c>
      <c r="B21" s="487" t="s">
        <v>868</v>
      </c>
      <c r="C21" s="488"/>
      <c r="D21" s="6">
        <f>+'C 73.00.w 007'!C104</f>
        <v>0</v>
      </c>
    </row>
    <row r="22" spans="1:4" x14ac:dyDescent="0.25">
      <c r="A22" s="119" t="s">
        <v>9</v>
      </c>
      <c r="B22" s="487" t="s">
        <v>867</v>
      </c>
      <c r="C22" s="488"/>
      <c r="D22" s="9">
        <f>+'C 74.00.w 007'!C39+'C 74.00.w 007'!D39+'C 74.00.w 007'!E39-'C 74.00.w 007'!C48-'C 74.00.w 007'!D48-'C 74.00.w 007'!E48</f>
        <v>0</v>
      </c>
    </row>
    <row r="23" spans="1:4" x14ac:dyDescent="0.25">
      <c r="A23" s="119" t="s">
        <v>10</v>
      </c>
      <c r="B23" s="487" t="s">
        <v>866</v>
      </c>
      <c r="C23" s="488"/>
      <c r="D23" s="9">
        <f>D18-D19+D20-D21+D22</f>
        <v>0</v>
      </c>
    </row>
    <row r="24" spans="1:4" x14ac:dyDescent="0.25">
      <c r="A24" s="119">
        <v>100</v>
      </c>
      <c r="B24" s="487" t="s">
        <v>865</v>
      </c>
      <c r="C24" s="488"/>
      <c r="D24" s="6">
        <f>+'C 72.00.w 007'!F29</f>
        <v>0</v>
      </c>
    </row>
    <row r="25" spans="1:4" x14ac:dyDescent="0.25">
      <c r="A25" s="119">
        <v>110</v>
      </c>
      <c r="B25" s="487" t="s">
        <v>864</v>
      </c>
      <c r="C25" s="488"/>
      <c r="D25" s="6">
        <f>+SUM('C 74.00.w 007'!L42:M42,'C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007'!F32)</f>
        <v>0</v>
      </c>
    </row>
    <row r="26" spans="1:4" x14ac:dyDescent="0.25">
      <c r="A26" s="119">
        <v>120</v>
      </c>
      <c r="B26" s="487" t="s">
        <v>863</v>
      </c>
      <c r="C26" s="488"/>
      <c r="D26" s="6">
        <f>+'C 73.00.w 007'!E107+'C 73.00.w 007'!E116+'C 75.00.a '!D23+'C 75.00.a '!L23</f>
        <v>0</v>
      </c>
    </row>
    <row r="27" spans="1:4" x14ac:dyDescent="0.25">
      <c r="A27" s="119">
        <v>130</v>
      </c>
      <c r="B27" s="487" t="s">
        <v>862</v>
      </c>
      <c r="C27" s="488"/>
      <c r="D27" s="6">
        <f>D24-D25+D26</f>
        <v>0</v>
      </c>
    </row>
    <row r="28" spans="1:4" x14ac:dyDescent="0.25">
      <c r="A28" s="119">
        <v>140</v>
      </c>
      <c r="B28" s="487" t="s">
        <v>861</v>
      </c>
      <c r="C28" s="488"/>
      <c r="D28" s="6">
        <f>MIN(D27,D23*(70/30))</f>
        <v>0</v>
      </c>
    </row>
    <row r="29" spans="1:4" x14ac:dyDescent="0.25">
      <c r="A29" s="119">
        <v>150</v>
      </c>
      <c r="B29" s="487" t="s">
        <v>860</v>
      </c>
      <c r="C29" s="488"/>
      <c r="D29" s="6">
        <f>D27-D28</f>
        <v>0</v>
      </c>
    </row>
    <row r="30" spans="1:4" x14ac:dyDescent="0.25">
      <c r="A30" s="119">
        <v>160</v>
      </c>
      <c r="B30" s="487" t="s">
        <v>859</v>
      </c>
      <c r="C30" s="488"/>
      <c r="D30" s="9">
        <f>+'C 72.00.w 007'!F34</f>
        <v>0</v>
      </c>
    </row>
    <row r="31" spans="1:4" x14ac:dyDescent="0.25">
      <c r="A31" s="119">
        <v>170</v>
      </c>
      <c r="B31" s="487" t="s">
        <v>858</v>
      </c>
      <c r="C31" s="488"/>
      <c r="D31" s="9">
        <f>+SUM('C 74.00.w 007'!L43:M43,'C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007'!F41)</f>
        <v>0</v>
      </c>
    </row>
    <row r="32" spans="1:4" x14ac:dyDescent="0.25">
      <c r="A32" s="119">
        <v>180</v>
      </c>
      <c r="B32" s="487" t="s">
        <v>857</v>
      </c>
      <c r="C32" s="488"/>
      <c r="D32" s="6">
        <f>+'C 73.00.w 007'!E107+'C 73.00.w 007'!E115+'C 75.00.a '!D32+'C 75.00.a '!L32</f>
        <v>0</v>
      </c>
    </row>
    <row r="33" spans="1:4" x14ac:dyDescent="0.25">
      <c r="A33" s="119">
        <v>190</v>
      </c>
      <c r="B33" s="487" t="s">
        <v>856</v>
      </c>
      <c r="C33" s="488"/>
      <c r="D33" s="6">
        <f>D30-D31+D32</f>
        <v>0</v>
      </c>
    </row>
    <row r="34" spans="1:4" x14ac:dyDescent="0.25">
      <c r="A34" s="119">
        <v>200</v>
      </c>
      <c r="B34" s="487" t="s">
        <v>855</v>
      </c>
      <c r="C34" s="488"/>
      <c r="D34" s="6">
        <f>MIN(D33,(D23+D28)*40/60,MAX(D23*(70/30)-D28,0))</f>
        <v>0</v>
      </c>
    </row>
    <row r="35" spans="1:4" x14ac:dyDescent="0.25">
      <c r="A35" s="119">
        <v>210</v>
      </c>
      <c r="B35" s="487" t="s">
        <v>854</v>
      </c>
      <c r="C35" s="488"/>
      <c r="D35" s="6">
        <f>D33-D34</f>
        <v>0</v>
      </c>
    </row>
    <row r="36" spans="1:4" x14ac:dyDescent="0.25">
      <c r="A36" s="119">
        <v>220</v>
      </c>
      <c r="B36" s="487" t="s">
        <v>853</v>
      </c>
      <c r="C36" s="488"/>
      <c r="D36" s="9">
        <f>+'C 72.00.w 007'!F42</f>
        <v>0</v>
      </c>
    </row>
    <row r="37" spans="1:4" x14ac:dyDescent="0.25">
      <c r="A37" s="119">
        <v>230</v>
      </c>
      <c r="B37" s="487" t="s">
        <v>852</v>
      </c>
      <c r="C37" s="488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007'!F58)</f>
        <v>0</v>
      </c>
    </row>
    <row r="38" spans="1:4" x14ac:dyDescent="0.25">
      <c r="A38" s="119">
        <v>240</v>
      </c>
      <c r="B38" s="487" t="s">
        <v>851</v>
      </c>
      <c r="C38" s="488"/>
      <c r="D38" s="6">
        <f>+SUM('C 73.00.w 007'!E109:E112,'C 73.00.w 007'!E118:E121,'C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7" t="s">
        <v>850</v>
      </c>
      <c r="C39" s="488"/>
      <c r="D39" s="9">
        <f>D36-D37+D38</f>
        <v>0</v>
      </c>
    </row>
    <row r="40" spans="1:4" x14ac:dyDescent="0.25">
      <c r="A40" s="119">
        <v>260</v>
      </c>
      <c r="B40" s="487" t="s">
        <v>849</v>
      </c>
      <c r="C40" s="488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7" t="s">
        <v>848</v>
      </c>
      <c r="C41" s="488"/>
      <c r="D41" s="6">
        <f>D39-D40</f>
        <v>0</v>
      </c>
    </row>
    <row r="42" spans="1:4" x14ac:dyDescent="0.25">
      <c r="A42" s="119">
        <v>280</v>
      </c>
      <c r="B42" s="487" t="s">
        <v>847</v>
      </c>
      <c r="C42" s="488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7" t="s">
        <v>846</v>
      </c>
      <c r="C43" s="488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7" t="s">
        <v>844</v>
      </c>
      <c r="C45" s="488"/>
      <c r="D45" s="9">
        <f>+'C 73.00.w 007'!G13</f>
        <v>0</v>
      </c>
    </row>
    <row r="46" spans="1:4" x14ac:dyDescent="0.25">
      <c r="A46" s="119">
        <v>310</v>
      </c>
      <c r="B46" s="487" t="s">
        <v>843</v>
      </c>
      <c r="C46" s="488"/>
      <c r="D46" s="6">
        <f>+'C 74.00.w 007'!Q13</f>
        <v>0</v>
      </c>
    </row>
    <row r="47" spans="1:4" x14ac:dyDescent="0.25">
      <c r="A47" s="119">
        <v>320</v>
      </c>
      <c r="B47" s="487" t="s">
        <v>842</v>
      </c>
      <c r="C47" s="488"/>
      <c r="D47" s="6">
        <f>+'C 74.00.w 007'!P13</f>
        <v>0</v>
      </c>
    </row>
    <row r="48" spans="1:4" x14ac:dyDescent="0.25">
      <c r="A48" s="119">
        <v>330</v>
      </c>
      <c r="B48" s="487" t="s">
        <v>841</v>
      </c>
      <c r="C48" s="488"/>
      <c r="D48" s="9">
        <f>+'C 74.00.w 007'!O13</f>
        <v>0</v>
      </c>
    </row>
    <row r="49" spans="1:4" x14ac:dyDescent="0.25">
      <c r="A49" s="119">
        <v>340</v>
      </c>
      <c r="B49" s="487" t="s">
        <v>840</v>
      </c>
      <c r="C49" s="488"/>
      <c r="D49" s="6">
        <f>MIN(D46,D45)</f>
        <v>0</v>
      </c>
    </row>
    <row r="50" spans="1:4" x14ac:dyDescent="0.25">
      <c r="A50" s="119">
        <v>350</v>
      </c>
      <c r="B50" s="487" t="s">
        <v>839</v>
      </c>
      <c r="C50" s="488"/>
      <c r="D50" s="6">
        <f>MIN(D47,0.9*MAX(D45-D46,0))</f>
        <v>0</v>
      </c>
    </row>
    <row r="51" spans="1:4" x14ac:dyDescent="0.25">
      <c r="A51" s="119">
        <v>360</v>
      </c>
      <c r="B51" s="487" t="s">
        <v>838</v>
      </c>
      <c r="C51" s="488"/>
      <c r="D51" s="6">
        <f>MIN(D48,0.75*MAX(D45-D46-D47/0.9,0))</f>
        <v>0</v>
      </c>
    </row>
    <row r="52" spans="1:4" x14ac:dyDescent="0.25">
      <c r="A52" s="119">
        <v>370</v>
      </c>
      <c r="B52" s="487" t="s">
        <v>837</v>
      </c>
      <c r="C52" s="488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7" t="s">
        <v>835</v>
      </c>
      <c r="C54" s="488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</mergeCells>
  <hyperlinks>
    <hyperlink ref="C2" location="'Pregled obrazaca'!A1" display="Povratak na Pregled obrazaca" xr:uid="{00000000-0004-0000-9A00-000000000000}"/>
  </hyperlinks>
  <pageMargins left="0.25" right="0.25" top="0.75" bottom="0.75" header="0.3" footer="0.3"/>
  <pageSetup paperSize="9" scale="67" fitToHeight="0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Y50"/>
  <sheetViews>
    <sheetView showGridLines="0" zoomScale="80" zoomScaleNormal="80" workbookViewId="0">
      <selection activeCell="D2" sqref="D2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1297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308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23" priority="1" stopIfTrue="1" operator="equal">
      <formula>#REF!</formula>
    </cfRule>
  </conditionalFormatting>
  <conditionalFormatting sqref="U41:U42">
    <cfRule type="cellIs" dxfId="22" priority="3" stopIfTrue="1" operator="equal">
      <formula>#REF!</formula>
    </cfRule>
  </conditionalFormatting>
  <conditionalFormatting sqref="U41:U42">
    <cfRule type="cellIs" dxfId="21" priority="2" stopIfTrue="1" operator="equal">
      <formula>#REF!</formula>
    </cfRule>
  </conditionalFormatting>
  <hyperlinks>
    <hyperlink ref="D2" location="'Pregled obrazaca'!A1" display="Povratak na Pregled obrazaca" xr:uid="{00000000-0004-0000-0F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263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307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20" priority="1" stopIfTrue="1" operator="equal">
      <formula>#REF!</formula>
    </cfRule>
  </conditionalFormatting>
  <conditionalFormatting sqref="U41:U42">
    <cfRule type="cellIs" dxfId="19" priority="3" stopIfTrue="1" operator="equal">
      <formula>#REF!</formula>
    </cfRule>
  </conditionalFormatting>
  <conditionalFormatting sqref="U41:U42">
    <cfRule type="cellIs" dxfId="18" priority="2" stopIfTrue="1" operator="equal">
      <formula>#REF!</formula>
    </cfRule>
  </conditionalFormatting>
  <hyperlinks>
    <hyperlink ref="D2" location="'Pregled obrazaca'!A1" display="Povratak na Pregled obrazaca" xr:uid="{00000000-0004-0000-10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264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307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17" priority="1" stopIfTrue="1" operator="equal">
      <formula>#REF!</formula>
    </cfRule>
  </conditionalFormatting>
  <conditionalFormatting sqref="U41:U42">
    <cfRule type="cellIs" dxfId="16" priority="3" stopIfTrue="1" operator="equal">
      <formula>#REF!</formula>
    </cfRule>
  </conditionalFormatting>
  <conditionalFormatting sqref="U41:U42">
    <cfRule type="cellIs" dxfId="15" priority="2" stopIfTrue="1" operator="equal">
      <formula>#REF!</formula>
    </cfRule>
  </conditionalFormatting>
  <hyperlinks>
    <hyperlink ref="D2" location="'Pregled obrazaca'!A1" display="Povratak na Pregled obrazaca" xr:uid="{00000000-0004-0000-11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265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308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14" priority="1" stopIfTrue="1" operator="equal">
      <formula>#REF!</formula>
    </cfRule>
  </conditionalFormatting>
  <conditionalFormatting sqref="U41:U42">
    <cfRule type="cellIs" dxfId="13" priority="3" stopIfTrue="1" operator="equal">
      <formula>#REF!</formula>
    </cfRule>
  </conditionalFormatting>
  <conditionalFormatting sqref="U41:U42">
    <cfRule type="cellIs" dxfId="12" priority="2" stopIfTrue="1" operator="equal">
      <formula>#REF!</formula>
    </cfRule>
  </conditionalFormatting>
  <hyperlinks>
    <hyperlink ref="D2" location="'Pregled obrazaca'!A1" display="Povratak na Pregled obrazaca" xr:uid="{00000000-0004-0000-12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40"/>
  <sheetViews>
    <sheetView showGridLines="0" zoomScale="80" zoomScaleNormal="80" workbookViewId="0">
      <selection activeCell="I9" sqref="I9"/>
    </sheetView>
  </sheetViews>
  <sheetFormatPr defaultColWidth="8.7109375" defaultRowHeight="15" x14ac:dyDescent="0.25"/>
  <cols>
    <col min="1" max="1" width="6.7109375" style="414" customWidth="1"/>
    <col min="2" max="16384" width="8.7109375" style="414"/>
  </cols>
  <sheetData>
    <row r="2" spans="1:10" x14ac:dyDescent="0.25">
      <c r="A2" s="448" t="s">
        <v>1325</v>
      </c>
      <c r="B2" s="448"/>
      <c r="C2" s="448"/>
      <c r="D2" s="448"/>
      <c r="E2" s="448"/>
      <c r="G2" s="458" t="s">
        <v>1326</v>
      </c>
      <c r="H2" s="458"/>
      <c r="I2" s="458"/>
      <c r="J2" s="458"/>
    </row>
    <row r="3" spans="1:10" x14ac:dyDescent="0.25">
      <c r="A3" s="453" t="s">
        <v>1327</v>
      </c>
      <c r="B3" s="453"/>
      <c r="C3" s="453"/>
      <c r="D3" s="453"/>
      <c r="E3" s="453"/>
    </row>
    <row r="4" spans="1:10" x14ac:dyDescent="0.25">
      <c r="A4" s="415"/>
      <c r="B4" s="415"/>
      <c r="C4" s="415"/>
      <c r="D4" s="415"/>
      <c r="E4" s="415"/>
    </row>
    <row r="5" spans="1:10" x14ac:dyDescent="0.25">
      <c r="A5" s="448" t="s">
        <v>1325</v>
      </c>
      <c r="B5" s="448"/>
      <c r="C5" s="448"/>
      <c r="D5" s="448"/>
      <c r="E5" s="448"/>
      <c r="G5" s="454" t="s">
        <v>1328</v>
      </c>
      <c r="H5" s="454"/>
      <c r="I5" s="454"/>
      <c r="J5" s="454"/>
    </row>
    <row r="6" spans="1:10" x14ac:dyDescent="0.25">
      <c r="A6" s="459" t="s">
        <v>1329</v>
      </c>
      <c r="B6" s="459"/>
      <c r="C6" s="459"/>
      <c r="D6" s="459"/>
      <c r="E6" s="459"/>
    </row>
    <row r="7" spans="1:10" x14ac:dyDescent="0.25">
      <c r="A7" s="415"/>
      <c r="B7" s="415"/>
      <c r="C7" s="415"/>
      <c r="D7" s="415"/>
      <c r="E7" s="415"/>
    </row>
    <row r="8" spans="1:10" x14ac:dyDescent="0.25">
      <c r="A8" s="448"/>
      <c r="B8" s="448"/>
      <c r="C8" s="448"/>
      <c r="D8" s="448"/>
      <c r="E8" s="448"/>
    </row>
    <row r="9" spans="1:10" x14ac:dyDescent="0.25">
      <c r="A9" s="453" t="s">
        <v>1330</v>
      </c>
      <c r="B9" s="453"/>
      <c r="C9" s="453"/>
      <c r="D9" s="453"/>
      <c r="E9" s="453"/>
    </row>
    <row r="10" spans="1:10" x14ac:dyDescent="0.25">
      <c r="A10" s="415"/>
      <c r="B10" s="415"/>
      <c r="C10" s="415"/>
      <c r="D10" s="415"/>
      <c r="E10" s="415"/>
    </row>
    <row r="11" spans="1:10" x14ac:dyDescent="0.25">
      <c r="A11" s="415"/>
      <c r="B11" s="415"/>
      <c r="C11" s="415"/>
      <c r="D11" s="415"/>
      <c r="E11" s="415"/>
    </row>
    <row r="12" spans="1:10" x14ac:dyDescent="0.25">
      <c r="A12" s="415"/>
      <c r="B12" s="415"/>
      <c r="C12" s="415"/>
      <c r="D12" s="415"/>
      <c r="E12" s="415"/>
    </row>
    <row r="13" spans="1:10" x14ac:dyDescent="0.25">
      <c r="A13" s="455" t="s">
        <v>1331</v>
      </c>
      <c r="B13" s="456"/>
      <c r="C13" s="456"/>
      <c r="D13" s="456"/>
      <c r="E13" s="457"/>
      <c r="F13" s="458" t="s">
        <v>1332</v>
      </c>
      <c r="G13" s="458"/>
      <c r="H13" s="458"/>
      <c r="I13" s="458"/>
      <c r="J13" s="458"/>
    </row>
    <row r="14" spans="1:10" x14ac:dyDescent="0.25">
      <c r="A14" s="454" t="s">
        <v>1333</v>
      </c>
      <c r="B14" s="454"/>
      <c r="C14" s="454"/>
      <c r="D14" s="454"/>
      <c r="E14" s="454"/>
      <c r="F14" s="448"/>
      <c r="G14" s="448"/>
      <c r="H14" s="448"/>
      <c r="I14" s="448"/>
      <c r="J14" s="448"/>
    </row>
    <row r="15" spans="1:10" x14ac:dyDescent="0.25">
      <c r="A15" s="454" t="s">
        <v>1334</v>
      </c>
      <c r="B15" s="454"/>
      <c r="C15" s="454"/>
      <c r="D15" s="454"/>
      <c r="E15" s="454"/>
      <c r="F15" s="448"/>
      <c r="G15" s="448"/>
      <c r="H15" s="448"/>
      <c r="I15" s="448"/>
      <c r="J15" s="448"/>
    </row>
    <row r="16" spans="1:10" x14ac:dyDescent="0.25">
      <c r="A16" s="454" t="s">
        <v>1335</v>
      </c>
      <c r="B16" s="454"/>
      <c r="C16" s="454"/>
      <c r="D16" s="454"/>
      <c r="E16" s="454"/>
      <c r="F16" s="448"/>
      <c r="G16" s="448"/>
      <c r="H16" s="448"/>
      <c r="I16" s="448"/>
      <c r="J16" s="448"/>
    </row>
    <row r="17" spans="1:10" x14ac:dyDescent="0.25">
      <c r="A17" s="454" t="s">
        <v>1336</v>
      </c>
      <c r="B17" s="454"/>
      <c r="C17" s="454"/>
      <c r="D17" s="454"/>
      <c r="E17" s="454"/>
      <c r="F17" s="448"/>
      <c r="G17" s="448"/>
      <c r="H17" s="448"/>
      <c r="I17" s="448"/>
      <c r="J17" s="448"/>
    </row>
    <row r="18" spans="1:10" x14ac:dyDescent="0.25">
      <c r="A18" s="454" t="s">
        <v>1337</v>
      </c>
      <c r="B18" s="454"/>
      <c r="C18" s="454"/>
      <c r="D18" s="454"/>
      <c r="E18" s="454"/>
      <c r="F18" s="448"/>
      <c r="G18" s="448"/>
      <c r="H18" s="448"/>
      <c r="I18" s="448"/>
      <c r="J18" s="448"/>
    </row>
    <row r="19" spans="1:10" x14ac:dyDescent="0.25">
      <c r="A19" s="454" t="s">
        <v>1338</v>
      </c>
      <c r="B19" s="454"/>
      <c r="C19" s="454"/>
      <c r="D19" s="454"/>
      <c r="E19" s="454"/>
      <c r="F19" s="448"/>
      <c r="G19" s="448"/>
      <c r="H19" s="448"/>
      <c r="I19" s="448"/>
      <c r="J19" s="448"/>
    </row>
    <row r="20" spans="1:10" x14ac:dyDescent="0.25">
      <c r="A20" s="454" t="s">
        <v>1339</v>
      </c>
      <c r="B20" s="454"/>
      <c r="C20" s="454"/>
      <c r="D20" s="454"/>
      <c r="E20" s="454"/>
      <c r="F20" s="448"/>
      <c r="G20" s="448"/>
      <c r="H20" s="448"/>
      <c r="I20" s="448"/>
      <c r="J20" s="448"/>
    </row>
    <row r="22" spans="1:10" x14ac:dyDescent="0.25">
      <c r="A22" s="416" t="s">
        <v>1340</v>
      </c>
      <c r="B22" s="454"/>
      <c r="C22" s="454"/>
      <c r="D22" s="454"/>
      <c r="E22" s="454"/>
      <c r="F22" s="454"/>
      <c r="G22" s="454"/>
      <c r="H22" s="454"/>
      <c r="I22" s="454"/>
      <c r="J22" s="454"/>
    </row>
    <row r="23" spans="1:10" x14ac:dyDescent="0.25">
      <c r="A23" s="416" t="s">
        <v>1341</v>
      </c>
      <c r="B23" s="454"/>
      <c r="C23" s="454"/>
      <c r="D23" s="454"/>
      <c r="E23" s="454"/>
      <c r="F23" s="454"/>
      <c r="G23" s="454"/>
      <c r="H23" s="454"/>
      <c r="I23" s="454"/>
      <c r="J23" s="454"/>
    </row>
    <row r="24" spans="1:10" x14ac:dyDescent="0.25">
      <c r="A24" s="416" t="s">
        <v>1342</v>
      </c>
      <c r="B24" s="454"/>
      <c r="C24" s="454"/>
      <c r="D24" s="454"/>
      <c r="E24" s="454"/>
      <c r="F24" s="454"/>
      <c r="G24" s="454"/>
      <c r="H24" s="454"/>
      <c r="I24" s="454"/>
      <c r="J24" s="454"/>
    </row>
    <row r="25" spans="1:10" x14ac:dyDescent="0.25">
      <c r="A25" s="416" t="s">
        <v>1343</v>
      </c>
      <c r="B25" s="454"/>
      <c r="C25" s="454"/>
      <c r="D25" s="454"/>
      <c r="E25" s="454"/>
      <c r="F25" s="454"/>
      <c r="G25" s="454"/>
      <c r="H25" s="454"/>
      <c r="I25" s="454"/>
      <c r="J25" s="454"/>
    </row>
    <row r="26" spans="1:10" x14ac:dyDescent="0.25">
      <c r="A26" s="416" t="s">
        <v>1344</v>
      </c>
      <c r="B26" s="454"/>
      <c r="C26" s="454"/>
      <c r="D26" s="454"/>
      <c r="E26" s="454"/>
      <c r="F26" s="454"/>
      <c r="G26" s="454"/>
      <c r="H26" s="454"/>
      <c r="I26" s="454"/>
      <c r="J26" s="454"/>
    </row>
    <row r="27" spans="1:10" x14ac:dyDescent="0.25">
      <c r="A27" s="416" t="s">
        <v>1345</v>
      </c>
      <c r="B27" s="454"/>
      <c r="C27" s="454"/>
      <c r="D27" s="454"/>
      <c r="E27" s="454"/>
      <c r="F27" s="454"/>
      <c r="G27" s="454"/>
      <c r="H27" s="454"/>
      <c r="I27" s="454"/>
      <c r="J27" s="454"/>
    </row>
    <row r="28" spans="1:10" x14ac:dyDescent="0.25">
      <c r="A28" s="416" t="s">
        <v>1346</v>
      </c>
      <c r="B28" s="454"/>
      <c r="C28" s="454"/>
      <c r="D28" s="454"/>
      <c r="E28" s="454"/>
      <c r="F28" s="454"/>
      <c r="G28" s="454"/>
      <c r="H28" s="454"/>
      <c r="I28" s="454"/>
      <c r="J28" s="454"/>
    </row>
    <row r="29" spans="1:10" x14ac:dyDescent="0.25">
      <c r="A29" s="416" t="s">
        <v>1347</v>
      </c>
      <c r="B29" s="454"/>
      <c r="C29" s="454"/>
      <c r="D29" s="454"/>
      <c r="E29" s="454"/>
      <c r="F29" s="454"/>
      <c r="G29" s="454"/>
      <c r="H29" s="454"/>
      <c r="I29" s="454"/>
      <c r="J29" s="454"/>
    </row>
    <row r="30" spans="1:10" x14ac:dyDescent="0.25">
      <c r="A30" s="416" t="s">
        <v>1348</v>
      </c>
      <c r="B30" s="454"/>
      <c r="C30" s="454"/>
      <c r="D30" s="454"/>
      <c r="E30" s="454"/>
      <c r="F30" s="454"/>
      <c r="G30" s="454"/>
      <c r="H30" s="454"/>
      <c r="I30" s="454"/>
      <c r="J30" s="454"/>
    </row>
    <row r="31" spans="1:10" x14ac:dyDescent="0.25">
      <c r="A31" s="416" t="s">
        <v>1348</v>
      </c>
      <c r="B31" s="454"/>
      <c r="C31" s="454"/>
      <c r="D31" s="454"/>
      <c r="E31" s="454"/>
      <c r="F31" s="454"/>
      <c r="G31" s="454"/>
      <c r="H31" s="454"/>
      <c r="I31" s="454"/>
      <c r="J31" s="454"/>
    </row>
    <row r="32" spans="1:10" x14ac:dyDescent="0.25">
      <c r="A32" s="416" t="s">
        <v>1348</v>
      </c>
      <c r="B32" s="454"/>
      <c r="C32" s="454"/>
      <c r="D32" s="454"/>
      <c r="E32" s="454"/>
      <c r="F32" s="454"/>
      <c r="G32" s="454"/>
      <c r="H32" s="454"/>
      <c r="I32" s="454"/>
      <c r="J32" s="454"/>
    </row>
    <row r="33" spans="1:10" x14ac:dyDescent="0.25">
      <c r="A33" s="453" t="s">
        <v>1349</v>
      </c>
      <c r="B33" s="453"/>
      <c r="C33" s="453"/>
      <c r="D33" s="453"/>
      <c r="E33" s="453"/>
      <c r="F33" s="453"/>
      <c r="G33" s="453"/>
      <c r="H33" s="453"/>
      <c r="I33" s="453"/>
      <c r="J33" s="453"/>
    </row>
    <row r="35" spans="1:10" ht="42" customHeight="1" x14ac:dyDescent="0.25">
      <c r="A35" s="448"/>
      <c r="B35" s="448"/>
      <c r="C35" s="448"/>
      <c r="D35" s="448"/>
      <c r="E35" s="448"/>
      <c r="F35" s="448"/>
      <c r="G35" s="449" t="s">
        <v>1350</v>
      </c>
      <c r="H35" s="450"/>
      <c r="I35" s="450"/>
      <c r="J35" s="451"/>
    </row>
    <row r="36" spans="1:10" ht="46.5" customHeight="1" x14ac:dyDescent="0.25">
      <c r="A36" s="452" t="s">
        <v>1351</v>
      </c>
      <c r="B36" s="452"/>
      <c r="C36" s="452"/>
      <c r="D36" s="452"/>
      <c r="E36" s="452"/>
      <c r="F36" s="452"/>
      <c r="G36" s="452"/>
      <c r="H36" s="452"/>
      <c r="I36" s="452"/>
      <c r="J36" s="452"/>
    </row>
    <row r="39" spans="1:10" ht="30.95" customHeight="1" x14ac:dyDescent="0.25">
      <c r="A39" s="448"/>
      <c r="B39" s="448"/>
      <c r="C39" s="448"/>
      <c r="D39" s="448"/>
      <c r="E39" s="448"/>
      <c r="F39" s="448"/>
      <c r="G39" s="448"/>
      <c r="H39" s="448"/>
      <c r="I39" s="448"/>
      <c r="J39" s="448"/>
    </row>
    <row r="40" spans="1:10" ht="30.95" customHeight="1" x14ac:dyDescent="0.25">
      <c r="A40" s="452" t="s">
        <v>1352</v>
      </c>
      <c r="B40" s="452"/>
      <c r="C40" s="452"/>
      <c r="D40" s="452"/>
      <c r="E40" s="452"/>
      <c r="F40" s="452"/>
      <c r="G40" s="452"/>
      <c r="H40" s="452"/>
      <c r="I40" s="452"/>
      <c r="J40" s="452"/>
    </row>
  </sheetData>
  <mergeCells count="41">
    <mergeCell ref="A6:E6"/>
    <mergeCell ref="A2:E2"/>
    <mergeCell ref="G2:J2"/>
    <mergeCell ref="A3:E3"/>
    <mergeCell ref="A5:E5"/>
    <mergeCell ref="G5:J5"/>
    <mergeCell ref="A8:E8"/>
    <mergeCell ref="A9:E9"/>
    <mergeCell ref="A13:E13"/>
    <mergeCell ref="F13:J13"/>
    <mergeCell ref="A14:E14"/>
    <mergeCell ref="F14:J14"/>
    <mergeCell ref="A15:E15"/>
    <mergeCell ref="F15:J15"/>
    <mergeCell ref="A16:E16"/>
    <mergeCell ref="F16:J16"/>
    <mergeCell ref="A17:E17"/>
    <mergeCell ref="F17:J17"/>
    <mergeCell ref="A18:E18"/>
    <mergeCell ref="F18:J18"/>
    <mergeCell ref="A19:E19"/>
    <mergeCell ref="F19:J19"/>
    <mergeCell ref="A20:E20"/>
    <mergeCell ref="F20:J20"/>
    <mergeCell ref="A33:J33"/>
    <mergeCell ref="B22:J22"/>
    <mergeCell ref="B23:J23"/>
    <mergeCell ref="B24:J24"/>
    <mergeCell ref="B25:J25"/>
    <mergeCell ref="B26:J26"/>
    <mergeCell ref="B27:J27"/>
    <mergeCell ref="B28:J28"/>
    <mergeCell ref="B29:J29"/>
    <mergeCell ref="B30:J30"/>
    <mergeCell ref="B31:J31"/>
    <mergeCell ref="B32:J32"/>
    <mergeCell ref="A35:F35"/>
    <mergeCell ref="G35:J35"/>
    <mergeCell ref="A36:J36"/>
    <mergeCell ref="A39:J39"/>
    <mergeCell ref="A40:J40"/>
  </mergeCells>
  <pageMargins left="0.7" right="0.7" top="0.75" bottom="0.75" header="0.3" footer="0.3"/>
  <pageSetup fitToHeight="0"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266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307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11" priority="1" stopIfTrue="1" operator="equal">
      <formula>#REF!</formula>
    </cfRule>
  </conditionalFormatting>
  <conditionalFormatting sqref="U41:U42">
    <cfRule type="cellIs" dxfId="10" priority="3" stopIfTrue="1" operator="equal">
      <formula>#REF!</formula>
    </cfRule>
  </conditionalFormatting>
  <conditionalFormatting sqref="U41:U42">
    <cfRule type="cellIs" dxfId="9" priority="2" stopIfTrue="1" operator="equal">
      <formula>#REF!</formula>
    </cfRule>
  </conditionalFormatting>
  <hyperlinks>
    <hyperlink ref="D2" location="'Pregled obrazaca'!A1" display="Povratak na Pregled obrazaca" xr:uid="{00000000-0004-0000-13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1158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308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8" priority="1" stopIfTrue="1" operator="equal">
      <formula>#REF!</formula>
    </cfRule>
  </conditionalFormatting>
  <conditionalFormatting sqref="U41:U42">
    <cfRule type="cellIs" dxfId="7" priority="3" stopIfTrue="1" operator="equal">
      <formula>#REF!</formula>
    </cfRule>
  </conditionalFormatting>
  <conditionalFormatting sqref="U41:U42">
    <cfRule type="cellIs" dxfId="6" priority="2" stopIfTrue="1" operator="equal">
      <formula>#REF!</formula>
    </cfRule>
  </conditionalFormatting>
  <hyperlinks>
    <hyperlink ref="D2" location="'Pregled obrazaca'!A1" display="Povratak na Pregled obrazaca" xr:uid="{00000000-0004-0000-14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268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308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5" priority="1" stopIfTrue="1" operator="equal">
      <formula>#REF!</formula>
    </cfRule>
  </conditionalFormatting>
  <conditionalFormatting sqref="U41:U42">
    <cfRule type="cellIs" dxfId="4" priority="3" stopIfTrue="1" operator="equal">
      <formula>#REF!</formula>
    </cfRule>
  </conditionalFormatting>
  <conditionalFormatting sqref="U41:U42">
    <cfRule type="cellIs" dxfId="3" priority="2" stopIfTrue="1" operator="equal">
      <formula>#REF!</formula>
    </cfRule>
  </conditionalFormatting>
  <hyperlinks>
    <hyperlink ref="D2" location="'Pregled obrazaca'!A1" display="Povratak na Pregled obrazaca" xr:uid="{00000000-0004-0000-15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269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308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2" priority="1" stopIfTrue="1" operator="equal">
      <formula>#REF!</formula>
    </cfRule>
  </conditionalFormatting>
  <conditionalFormatting sqref="U41:U42">
    <cfRule type="cellIs" dxfId="1" priority="3" stopIfTrue="1" operator="equal">
      <formula>#REF!</formula>
    </cfRule>
  </conditionalFormatting>
  <conditionalFormatting sqref="U41:U42">
    <cfRule type="cellIs" dxfId="0" priority="2" stopIfTrue="1" operator="equal">
      <formula>#REF!</formula>
    </cfRule>
  </conditionalFormatting>
  <hyperlinks>
    <hyperlink ref="D2" location="'Pregled obrazaca'!A1" display="Povratak na Pregled obrazaca" xr:uid="{00000000-0004-0000-16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54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254</v>
      </c>
      <c r="D9" s="133" t="s">
        <v>1256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7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>
        <f>+'C 07.00.b 002'!D13+'C 07.00.b 003'!D13+'C 07.00.b 004'!D13+'C 07.00.b 005'!D13+'C 07.00.b 006'!D13+'C 07.00.b 007'!D13+'C 07.00.b 008'!D13+'C 07.00.b 009'!D13+'C 07.00.b 010'!D13+'C 07.00.b 011'!D13+'C 07.00.b 012'!D13+'C 07.00.b 014'!D13+'C 07.00.b 015'!D13+'C 07.00.b 016'!D13+'C 07.00.b 017'!D13</f>
        <v>0</v>
      </c>
    </row>
    <row r="14" spans="1:5" x14ac:dyDescent="0.25">
      <c r="A14" s="17" t="s">
        <v>3</v>
      </c>
      <c r="B14" s="487" t="s">
        <v>208</v>
      </c>
      <c r="C14" s="488"/>
      <c r="D14" s="6">
        <f>+'C 07.00.b 002'!D14+'C 07.00.b 003'!D14+'C 07.00.b 004'!D14+'C 07.00.b 005'!D14+'C 07.00.b 006'!D14+'C 07.00.b 007'!D14+'C 07.00.b 008'!D14+'C 07.00.b 009'!D14+'C 07.00.b 010'!D14+'C 07.00.b 011'!D14+'C 07.00.b 012'!D14+'C 07.00.b 014'!D14+'C 07.00.b 015'!D14+'C 07.00.b 016'!D14+'C 07.00.b 017'!D14</f>
        <v>0</v>
      </c>
    </row>
    <row r="15" spans="1:5" x14ac:dyDescent="0.25">
      <c r="A15" s="17" t="s">
        <v>4</v>
      </c>
      <c r="B15" s="487" t="s">
        <v>207</v>
      </c>
      <c r="C15" s="488"/>
      <c r="D15" s="5"/>
    </row>
    <row r="16" spans="1:5" x14ac:dyDescent="0.25">
      <c r="A16" s="17" t="s">
        <v>5</v>
      </c>
      <c r="B16" s="487" t="s">
        <v>206</v>
      </c>
      <c r="C16" s="488"/>
      <c r="D16" s="6">
        <f>+'C 07.00.b 002'!D16+'C 07.00.b 003'!D16+'C 07.00.b 004'!D16+'C 07.00.b 005'!D16+'C 07.00.b 006'!D16+'C 07.00.b 007'!D16+'C 07.00.b 008'!D16+'C 07.00.b 009'!D16+'C 07.00.b 010'!D16+'C 07.00.b 011'!D16+'C 07.00.b 012'!D16+'C 07.00.b 014'!D16+'C 07.00.b 015'!D16+'C 07.00.b 016'!D16+'C 07.00.b 017'!D16</f>
        <v>0</v>
      </c>
    </row>
    <row r="17" spans="1:4" x14ac:dyDescent="0.25">
      <c r="A17" s="17" t="s">
        <v>6</v>
      </c>
      <c r="B17" s="545" t="s">
        <v>1381</v>
      </c>
      <c r="C17" s="546"/>
      <c r="D17" s="5"/>
    </row>
    <row r="18" spans="1:4" x14ac:dyDescent="0.25">
      <c r="A18" s="17" t="s">
        <v>7</v>
      </c>
      <c r="B18" s="545" t="s">
        <v>1396</v>
      </c>
      <c r="C18" s="54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>
        <f>+'C 07.00.b 002'!D20+'C 07.00.b 003'!D20+'C 07.00.b 004'!D20+'C 07.00.b 005'!D20+'C 07.00.b 006'!D20+'C 07.00.b 007'!D20+'C 07.00.b 008'!D20+'C 07.00.b 009'!D20+'C 07.00.b 010'!D20+'C 07.00.b 011'!D20+'C 07.00.b 012'!D20+'C 07.00.b 014'!D20+'C 07.00.b 015'!D20+'C 07.00.b 016'!D20+'C 07.00.b 017'!D20</f>
        <v>0</v>
      </c>
    </row>
    <row r="21" spans="1:4" x14ac:dyDescent="0.25">
      <c r="A21" s="17" t="s">
        <v>9</v>
      </c>
      <c r="B21" s="537" t="s">
        <v>203</v>
      </c>
      <c r="C21" s="538"/>
      <c r="D21" s="6">
        <f>+'C 07.00.b 002'!D21+'C 07.00.b 003'!D21+'C 07.00.b 004'!D21+'C 07.00.b 005'!D21+'C 07.00.b 006'!D21+'C 07.00.b 007'!D21+'C 07.00.b 008'!D21+'C 07.00.b 009'!D21+'C 07.00.b 010'!D21+'C 07.00.b 011'!D21+'C 07.00.b 012'!D21+'C 07.00.b 014'!D21+'C 07.00.b 015'!D21+'C 07.00.b 016'!D21+'C 07.00.b 017'!D21</f>
        <v>0</v>
      </c>
    </row>
    <row r="22" spans="1:4" x14ac:dyDescent="0.25">
      <c r="A22" s="539" t="s">
        <v>1380</v>
      </c>
      <c r="B22" s="540"/>
      <c r="C22" s="540"/>
      <c r="D22" s="541"/>
    </row>
    <row r="23" spans="1:4" x14ac:dyDescent="0.25">
      <c r="A23" s="17" t="s">
        <v>10</v>
      </c>
      <c r="B23" s="547" t="s">
        <v>202</v>
      </c>
      <c r="C23" s="548"/>
      <c r="D23" s="6">
        <f>+'C 07.00.b 002'!D23+'C 07.00.b 003'!D23+'C 07.00.b 004'!D23+'C 07.00.b 005'!D23+'C 07.00.b 006'!D23+'C 07.00.b 007'!D23+'C 07.00.b 008'!D23+'C 07.00.b 009'!D23+'C 07.00.b 010'!D23+'C 07.00.b 011'!D23+'C 07.00.b 012'!D23+'C 07.00.b 014'!D23+'C 07.00.b 015'!D23+'C 07.00.b 016'!D23+'C 07.00.b 017'!D23</f>
        <v>0</v>
      </c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>
        <f>+'C 07.00.b 002'!D25+'C 07.00.b 003'!D25+'C 07.00.b 004'!D25+'C 07.00.b 005'!D25+'C 07.00.b 006'!D25+'C 07.00.b 007'!D25+'C 07.00.b 008'!D25+'C 07.00.b 009'!D25+'C 07.00.b 010'!D25+'C 07.00.b 011'!D25+'C 07.00.b 012'!D25+'C 07.00.b 014'!D25+'C 07.00.b 015'!D25+'C 07.00.b 016'!D25+'C 07.00.b 017'!D25</f>
        <v>0</v>
      </c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42:C42"/>
    <mergeCell ref="B43:C43"/>
    <mergeCell ref="B23:C23"/>
    <mergeCell ref="B25:C25"/>
    <mergeCell ref="A10:C12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6:C26"/>
    <mergeCell ref="B27:C27"/>
    <mergeCell ref="B29:C29"/>
    <mergeCell ref="B30:C30"/>
    <mergeCell ref="B31:C31"/>
    <mergeCell ref="B18:C18"/>
    <mergeCell ref="A28:D28"/>
    <mergeCell ref="C4:D4"/>
    <mergeCell ref="B20:C20"/>
    <mergeCell ref="B21:C21"/>
    <mergeCell ref="B24:C24"/>
    <mergeCell ref="A22:D22"/>
    <mergeCell ref="D10"/>
    <mergeCell ref="D11"/>
    <mergeCell ref="A19:D19"/>
    <mergeCell ref="B14:C14"/>
    <mergeCell ref="B15:C15"/>
    <mergeCell ref="B16:C16"/>
    <mergeCell ref="B17:C17"/>
  </mergeCells>
  <hyperlinks>
    <hyperlink ref="C2" location="'Pregled obrazaca'!A1" display="Povratak na Pregled obrazaca" xr:uid="{00000000-0004-0000-17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255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54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18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256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19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257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1A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258</v>
      </c>
    </row>
    <row r="10" spans="1:5" ht="69.95" customHeight="1" x14ac:dyDescent="0.25">
      <c r="A10" s="525" t="s">
        <v>310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1B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259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1C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17"/>
  <sheetViews>
    <sheetView showGridLines="0" zoomScale="90" zoomScaleNormal="90" workbookViewId="0">
      <selection activeCell="I19" sqref="I19"/>
    </sheetView>
  </sheetViews>
  <sheetFormatPr defaultColWidth="9.140625" defaultRowHeight="15" x14ac:dyDescent="0.25"/>
  <cols>
    <col min="1" max="1" width="8.85546875" style="37" customWidth="1"/>
    <col min="2" max="2" width="105.42578125" style="37" customWidth="1"/>
    <col min="3" max="3" width="30.140625" style="75" customWidth="1"/>
    <col min="4" max="4" width="16.7109375" style="37" customWidth="1"/>
    <col min="5" max="5" width="10.42578125" style="37" customWidth="1"/>
    <col min="6" max="6" width="10.5703125" style="37" customWidth="1"/>
    <col min="7" max="16384" width="9.140625" style="37"/>
  </cols>
  <sheetData>
    <row r="1" spans="1:6" s="44" customFormat="1" x14ac:dyDescent="0.25">
      <c r="A1" s="89"/>
      <c r="B1" s="89"/>
      <c r="C1" s="89"/>
    </row>
    <row r="2" spans="1:6" s="46" customFormat="1" x14ac:dyDescent="0.25">
      <c r="A2" s="89"/>
      <c r="B2" s="90" t="s">
        <v>1146</v>
      </c>
      <c r="C2" s="43" t="s">
        <v>1147</v>
      </c>
    </row>
    <row r="3" spans="1:6" s="46" customFormat="1" x14ac:dyDescent="0.25">
      <c r="A3" s="89"/>
      <c r="B3" s="89"/>
      <c r="C3" s="89"/>
      <c r="D3" s="45"/>
    </row>
    <row r="4" spans="1:6" s="46" customFormat="1" x14ac:dyDescent="0.25">
      <c r="A4" s="54" t="s">
        <v>1047</v>
      </c>
      <c r="B4" s="55"/>
      <c r="C4" s="74" t="s">
        <v>1154</v>
      </c>
      <c r="D4" s="74"/>
      <c r="E4" s="56"/>
      <c r="F4" s="57"/>
    </row>
    <row r="5" spans="1:6" s="48" customFormat="1" ht="12.75" x14ac:dyDescent="0.2">
      <c r="A5" s="49" t="s">
        <v>1148</v>
      </c>
      <c r="B5" s="50"/>
      <c r="C5" s="49" t="s">
        <v>1149</v>
      </c>
      <c r="D5" s="50"/>
      <c r="E5" s="51"/>
      <c r="F5" s="47"/>
    </row>
    <row r="6" spans="1:6" s="48" customFormat="1" ht="12.75" x14ac:dyDescent="0.2">
      <c r="A6" s="49" t="s">
        <v>1150</v>
      </c>
      <c r="B6" s="50"/>
      <c r="C6" s="49" t="s">
        <v>1151</v>
      </c>
      <c r="D6" s="50"/>
      <c r="E6" s="51"/>
      <c r="F6" s="47"/>
    </row>
    <row r="7" spans="1:6" s="48" customFormat="1" ht="12.75" x14ac:dyDescent="0.2">
      <c r="A7" s="49" t="s">
        <v>1152</v>
      </c>
      <c r="B7" s="50"/>
      <c r="C7" s="49" t="s">
        <v>1153</v>
      </c>
      <c r="D7" s="50"/>
      <c r="E7" s="51"/>
      <c r="F7" s="47"/>
    </row>
    <row r="8" spans="1:6" s="128" customFormat="1" ht="14.25" customHeight="1" x14ac:dyDescent="0.25">
      <c r="A8" s="465"/>
      <c r="B8" s="465"/>
      <c r="C8" s="49" t="s">
        <v>1444</v>
      </c>
      <c r="D8" s="439"/>
    </row>
    <row r="9" spans="1:6" s="129" customFormat="1" x14ac:dyDescent="0.25">
      <c r="D9" s="133" t="s">
        <v>1256</v>
      </c>
    </row>
    <row r="10" spans="1:6" ht="23.25" customHeight="1" x14ac:dyDescent="0.25">
      <c r="A10" s="466" t="s">
        <v>304</v>
      </c>
      <c r="B10" s="467"/>
      <c r="C10" s="467"/>
      <c r="D10" s="460" t="s">
        <v>0</v>
      </c>
    </row>
    <row r="11" spans="1:6" ht="15.75" customHeight="1" x14ac:dyDescent="0.25">
      <c r="A11" s="468"/>
      <c r="B11" s="469"/>
      <c r="C11" s="469"/>
      <c r="D11" s="99" t="s">
        <v>1</v>
      </c>
    </row>
    <row r="12" spans="1:6" x14ac:dyDescent="0.25">
      <c r="A12" s="98" t="s">
        <v>1</v>
      </c>
      <c r="B12" s="462" t="s">
        <v>2</v>
      </c>
      <c r="C12" s="462"/>
      <c r="D12" s="67">
        <f>D69+D14+D90</f>
        <v>0</v>
      </c>
    </row>
    <row r="13" spans="1:6" x14ac:dyDescent="0.25">
      <c r="A13" s="98" t="s">
        <v>1045</v>
      </c>
      <c r="B13" s="462" t="s">
        <v>1044</v>
      </c>
      <c r="C13" s="462"/>
      <c r="D13" s="67">
        <f>D14+D69</f>
        <v>0</v>
      </c>
    </row>
    <row r="14" spans="1:6" x14ac:dyDescent="0.25">
      <c r="A14" s="98" t="s">
        <v>3</v>
      </c>
      <c r="B14" s="462" t="s">
        <v>1043</v>
      </c>
      <c r="C14" s="462"/>
      <c r="D14" s="67">
        <f>D15+D25+D30+D31+D32+D34+D36+D42+D46+D49+D55+D56+D57+D59+D62+D63+D64+D67+D68</f>
        <v>0</v>
      </c>
    </row>
    <row r="15" spans="1:6" x14ac:dyDescent="0.25">
      <c r="A15" s="98" t="s">
        <v>4</v>
      </c>
      <c r="B15" s="462" t="s">
        <v>1042</v>
      </c>
      <c r="C15" s="462"/>
      <c r="D15" s="67">
        <f>D16+D19+D20+D24</f>
        <v>0</v>
      </c>
    </row>
    <row r="16" spans="1:6" x14ac:dyDescent="0.25">
      <c r="A16" s="98" t="s">
        <v>5</v>
      </c>
      <c r="B16" s="462" t="s">
        <v>1041</v>
      </c>
      <c r="C16" s="462"/>
      <c r="D16" s="68"/>
    </row>
    <row r="17" spans="1:4" x14ac:dyDescent="0.25">
      <c r="A17" s="98" t="s">
        <v>1040</v>
      </c>
      <c r="B17" s="461" t="s">
        <v>1039</v>
      </c>
      <c r="C17" s="461"/>
      <c r="D17" s="69"/>
    </row>
    <row r="18" spans="1:4" x14ac:dyDescent="0.25">
      <c r="A18" s="98" t="s">
        <v>6</v>
      </c>
      <c r="B18" s="461" t="s">
        <v>1038</v>
      </c>
      <c r="C18" s="461"/>
      <c r="D18" s="68"/>
    </row>
    <row r="19" spans="1:4" x14ac:dyDescent="0.25">
      <c r="A19" s="98" t="s">
        <v>7</v>
      </c>
      <c r="B19" s="461" t="s">
        <v>1037</v>
      </c>
      <c r="C19" s="461"/>
      <c r="D19" s="68"/>
    </row>
    <row r="20" spans="1:4" x14ac:dyDescent="0.25">
      <c r="A20" s="98" t="s">
        <v>8</v>
      </c>
      <c r="B20" s="462" t="s">
        <v>1036</v>
      </c>
      <c r="C20" s="462"/>
      <c r="D20" s="287">
        <f>D21+D22+D23</f>
        <v>0</v>
      </c>
    </row>
    <row r="21" spans="1:4" x14ac:dyDescent="0.25">
      <c r="A21" s="98" t="s">
        <v>9</v>
      </c>
      <c r="B21" s="461" t="s">
        <v>1035</v>
      </c>
      <c r="C21" s="461"/>
      <c r="D21" s="70"/>
    </row>
    <row r="22" spans="1:4" x14ac:dyDescent="0.25">
      <c r="A22" s="98" t="s">
        <v>10</v>
      </c>
      <c r="B22" s="461" t="s">
        <v>1034</v>
      </c>
      <c r="C22" s="461"/>
      <c r="D22" s="68"/>
    </row>
    <row r="23" spans="1:4" x14ac:dyDescent="0.25">
      <c r="A23" s="98" t="s">
        <v>1033</v>
      </c>
      <c r="B23" s="461" t="s">
        <v>1032</v>
      </c>
      <c r="C23" s="461"/>
      <c r="D23" s="70"/>
    </row>
    <row r="24" spans="1:4" x14ac:dyDescent="0.25">
      <c r="A24" s="98" t="s">
        <v>1031</v>
      </c>
      <c r="B24" s="461" t="s">
        <v>1030</v>
      </c>
      <c r="C24" s="461"/>
      <c r="D24" s="70"/>
    </row>
    <row r="25" spans="1:4" x14ac:dyDescent="0.25">
      <c r="A25" s="98">
        <v>130</v>
      </c>
      <c r="B25" s="462" t="s">
        <v>1029</v>
      </c>
      <c r="C25" s="462"/>
      <c r="D25" s="67">
        <f>D26+D27</f>
        <v>0</v>
      </c>
    </row>
    <row r="26" spans="1:4" x14ac:dyDescent="0.25">
      <c r="A26" s="98">
        <v>140</v>
      </c>
      <c r="B26" s="461" t="s">
        <v>1028</v>
      </c>
      <c r="C26" s="461"/>
      <c r="D26" s="68"/>
    </row>
    <row r="27" spans="1:4" x14ac:dyDescent="0.25">
      <c r="A27" s="98">
        <v>150</v>
      </c>
      <c r="B27" s="462" t="s">
        <v>1027</v>
      </c>
      <c r="C27" s="462"/>
      <c r="D27" s="67">
        <f>D28+D29</f>
        <v>0</v>
      </c>
    </row>
    <row r="28" spans="1:4" x14ac:dyDescent="0.25">
      <c r="A28" s="98">
        <v>160</v>
      </c>
      <c r="B28" s="461" t="s">
        <v>1026</v>
      </c>
      <c r="C28" s="461"/>
      <c r="D28" s="70"/>
    </row>
    <row r="29" spans="1:4" x14ac:dyDescent="0.25">
      <c r="A29" s="98">
        <v>170</v>
      </c>
      <c r="B29" s="461" t="s">
        <v>1025</v>
      </c>
      <c r="C29" s="461"/>
      <c r="D29" s="68"/>
    </row>
    <row r="30" spans="1:4" x14ac:dyDescent="0.25">
      <c r="A30" s="98">
        <v>180</v>
      </c>
      <c r="B30" s="461" t="s">
        <v>1024</v>
      </c>
      <c r="C30" s="461"/>
      <c r="D30" s="70"/>
    </row>
    <row r="31" spans="1:4" x14ac:dyDescent="0.25">
      <c r="A31" s="98">
        <v>200</v>
      </c>
      <c r="B31" s="461" t="s">
        <v>1023</v>
      </c>
      <c r="C31" s="461"/>
      <c r="D31" s="68"/>
    </row>
    <row r="32" spans="1:4" x14ac:dyDescent="0.25">
      <c r="A32" s="98">
        <v>210</v>
      </c>
      <c r="B32" s="461" t="s">
        <v>1022</v>
      </c>
      <c r="C32" s="461"/>
      <c r="D32" s="68"/>
    </row>
    <row r="33" spans="1:4" x14ac:dyDescent="0.25">
      <c r="A33" s="98">
        <v>220</v>
      </c>
      <c r="B33" s="461" t="s">
        <v>1021</v>
      </c>
      <c r="C33" s="461"/>
      <c r="D33" s="69"/>
    </row>
    <row r="34" spans="1:4" x14ac:dyDescent="0.25">
      <c r="A34" s="98">
        <v>230</v>
      </c>
      <c r="B34" s="461" t="s">
        <v>1020</v>
      </c>
      <c r="C34" s="461"/>
      <c r="D34" s="145"/>
    </row>
    <row r="35" spans="1:4" x14ac:dyDescent="0.25">
      <c r="A35" s="98">
        <v>240</v>
      </c>
      <c r="B35" s="461" t="s">
        <v>1019</v>
      </c>
      <c r="C35" s="461"/>
      <c r="D35" s="69"/>
    </row>
    <row r="36" spans="1:4" x14ac:dyDescent="0.25">
      <c r="A36" s="98">
        <v>250</v>
      </c>
      <c r="B36" s="462" t="s">
        <v>1018</v>
      </c>
      <c r="C36" s="462"/>
      <c r="D36" s="287">
        <f>+D38+D39+D40+D41</f>
        <v>0</v>
      </c>
    </row>
    <row r="37" spans="1:4" x14ac:dyDescent="0.25">
      <c r="A37" s="98">
        <v>260</v>
      </c>
      <c r="B37" s="461" t="s">
        <v>1017</v>
      </c>
      <c r="C37" s="461"/>
      <c r="D37" s="69"/>
    </row>
    <row r="38" spans="1:4" x14ac:dyDescent="0.25">
      <c r="A38" s="98">
        <v>270</v>
      </c>
      <c r="B38" s="461" t="s">
        <v>1016</v>
      </c>
      <c r="C38" s="461"/>
      <c r="D38" s="288"/>
    </row>
    <row r="39" spans="1:4" x14ac:dyDescent="0.25">
      <c r="A39" s="98">
        <v>280</v>
      </c>
      <c r="B39" s="461" t="s">
        <v>1015</v>
      </c>
      <c r="C39" s="461"/>
      <c r="D39" s="70"/>
    </row>
    <row r="40" spans="1:4" x14ac:dyDescent="0.25">
      <c r="A40" s="98">
        <v>285</v>
      </c>
      <c r="B40" s="461" t="s">
        <v>1014</v>
      </c>
      <c r="C40" s="461"/>
      <c r="D40" s="70"/>
    </row>
    <row r="41" spans="1:4" x14ac:dyDescent="0.25">
      <c r="A41" s="98">
        <v>290</v>
      </c>
      <c r="B41" s="461" t="s">
        <v>1013</v>
      </c>
      <c r="C41" s="461"/>
      <c r="D41" s="68"/>
    </row>
    <row r="42" spans="1:4" x14ac:dyDescent="0.25">
      <c r="A42" s="98">
        <v>300</v>
      </c>
      <c r="B42" s="462" t="s">
        <v>1012</v>
      </c>
      <c r="C42" s="462"/>
      <c r="D42" s="67">
        <f>D43+D44+D45</f>
        <v>0</v>
      </c>
    </row>
    <row r="43" spans="1:4" x14ac:dyDescent="0.25">
      <c r="A43" s="98">
        <v>310</v>
      </c>
      <c r="B43" s="461" t="s">
        <v>1011</v>
      </c>
      <c r="C43" s="461"/>
      <c r="D43" s="68"/>
    </row>
    <row r="44" spans="1:4" x14ac:dyDescent="0.25">
      <c r="A44" s="98">
        <v>320</v>
      </c>
      <c r="B44" s="461" t="s">
        <v>1010</v>
      </c>
      <c r="C44" s="461"/>
      <c r="D44" s="68"/>
    </row>
    <row r="45" spans="1:4" x14ac:dyDescent="0.25">
      <c r="A45" s="98">
        <v>330</v>
      </c>
      <c r="B45" s="461" t="s">
        <v>1009</v>
      </c>
      <c r="C45" s="461"/>
      <c r="D45" s="68"/>
    </row>
    <row r="46" spans="1:4" x14ac:dyDescent="0.25">
      <c r="A46" s="98">
        <v>340</v>
      </c>
      <c r="B46" s="462" t="s">
        <v>1008</v>
      </c>
      <c r="C46" s="462"/>
      <c r="D46" s="67">
        <f>D47+D48</f>
        <v>0</v>
      </c>
    </row>
    <row r="47" spans="1:4" x14ac:dyDescent="0.25">
      <c r="A47" s="98">
        <v>350</v>
      </c>
      <c r="B47" s="461" t="s">
        <v>1007</v>
      </c>
      <c r="C47" s="461"/>
      <c r="D47" s="68"/>
    </row>
    <row r="48" spans="1:4" x14ac:dyDescent="0.25">
      <c r="A48" s="98">
        <v>360</v>
      </c>
      <c r="B48" s="464" t="s">
        <v>1006</v>
      </c>
      <c r="C48" s="464"/>
      <c r="D48" s="68"/>
    </row>
    <row r="49" spans="1:4" x14ac:dyDescent="0.25">
      <c r="A49" s="98">
        <v>370</v>
      </c>
      <c r="B49" s="464" t="s">
        <v>1363</v>
      </c>
      <c r="C49" s="464"/>
      <c r="D49" s="68"/>
    </row>
    <row r="50" spans="1:4" x14ac:dyDescent="0.25">
      <c r="A50" s="98">
        <v>380</v>
      </c>
      <c r="B50" s="464" t="s">
        <v>1356</v>
      </c>
      <c r="C50" s="464"/>
      <c r="D50" s="69"/>
    </row>
    <row r="51" spans="1:4" x14ac:dyDescent="0.25">
      <c r="A51" s="98">
        <v>390</v>
      </c>
      <c r="B51" s="463" t="s">
        <v>1005</v>
      </c>
      <c r="C51" s="463"/>
      <c r="D51" s="69"/>
    </row>
    <row r="52" spans="1:4" x14ac:dyDescent="0.25">
      <c r="A52" s="98">
        <v>400</v>
      </c>
      <c r="B52" s="464" t="s">
        <v>1004</v>
      </c>
      <c r="C52" s="464"/>
      <c r="D52" s="69"/>
    </row>
    <row r="53" spans="1:4" x14ac:dyDescent="0.25">
      <c r="A53" s="98">
        <v>410</v>
      </c>
      <c r="B53" s="464" t="s">
        <v>1003</v>
      </c>
      <c r="C53" s="464"/>
      <c r="D53" s="69"/>
    </row>
    <row r="54" spans="1:4" x14ac:dyDescent="0.25">
      <c r="A54" s="98">
        <v>420</v>
      </c>
      <c r="B54" s="464" t="s">
        <v>1002</v>
      </c>
      <c r="C54" s="464"/>
      <c r="D54" s="69"/>
    </row>
    <row r="55" spans="1:4" x14ac:dyDescent="0.25">
      <c r="A55" s="98">
        <v>430</v>
      </c>
      <c r="B55" s="464" t="s">
        <v>1001</v>
      </c>
      <c r="C55" s="464"/>
      <c r="D55" s="68"/>
    </row>
    <row r="56" spans="1:4" x14ac:dyDescent="0.25">
      <c r="A56" s="98">
        <v>440</v>
      </c>
      <c r="B56" s="464" t="s">
        <v>1000</v>
      </c>
      <c r="C56" s="464"/>
      <c r="D56" s="67">
        <f>-D87</f>
        <v>0</v>
      </c>
    </row>
    <row r="57" spans="1:4" x14ac:dyDescent="0.25">
      <c r="A57" s="98">
        <v>450</v>
      </c>
      <c r="B57" s="464" t="s">
        <v>999</v>
      </c>
      <c r="C57" s="464"/>
      <c r="D57" s="70"/>
    </row>
    <row r="58" spans="1:4" x14ac:dyDescent="0.25">
      <c r="A58" s="98">
        <v>460</v>
      </c>
      <c r="B58" s="464" t="s">
        <v>998</v>
      </c>
      <c r="C58" s="464"/>
      <c r="D58" s="69"/>
    </row>
    <row r="59" spans="1:4" x14ac:dyDescent="0.25">
      <c r="A59" s="98">
        <v>470</v>
      </c>
      <c r="B59" s="464" t="s">
        <v>997</v>
      </c>
      <c r="C59" s="464"/>
      <c r="D59" s="70"/>
    </row>
    <row r="60" spans="1:4" x14ac:dyDescent="0.25">
      <c r="A60" s="98">
        <v>471</v>
      </c>
      <c r="B60" s="464" t="s">
        <v>996</v>
      </c>
      <c r="C60" s="464"/>
      <c r="D60" s="69"/>
    </row>
    <row r="61" spans="1:4" x14ac:dyDescent="0.25">
      <c r="A61" s="98">
        <v>472</v>
      </c>
      <c r="B61" s="464" t="s">
        <v>995</v>
      </c>
      <c r="C61" s="464"/>
      <c r="D61" s="69"/>
    </row>
    <row r="62" spans="1:4" x14ac:dyDescent="0.25">
      <c r="A62" s="98">
        <v>480</v>
      </c>
      <c r="B62" s="464" t="s">
        <v>1365</v>
      </c>
      <c r="C62" s="464"/>
      <c r="D62" s="68"/>
    </row>
    <row r="63" spans="1:4" x14ac:dyDescent="0.25">
      <c r="A63" s="98">
        <v>490</v>
      </c>
      <c r="B63" s="464" t="s">
        <v>1364</v>
      </c>
      <c r="C63" s="464"/>
      <c r="D63" s="212"/>
    </row>
    <row r="64" spans="1:4" x14ac:dyDescent="0.25">
      <c r="A64" s="98">
        <v>500</v>
      </c>
      <c r="B64" s="464" t="s">
        <v>1366</v>
      </c>
      <c r="C64" s="464"/>
      <c r="D64" s="68"/>
    </row>
    <row r="65" spans="1:4" x14ac:dyDescent="0.25">
      <c r="A65" s="98">
        <v>510</v>
      </c>
      <c r="B65" s="464" t="s">
        <v>994</v>
      </c>
      <c r="C65" s="464"/>
      <c r="D65" s="69"/>
    </row>
    <row r="66" spans="1:4" x14ac:dyDescent="0.25">
      <c r="A66" s="98">
        <v>520</v>
      </c>
      <c r="B66" s="464" t="s">
        <v>1372</v>
      </c>
      <c r="C66" s="464"/>
      <c r="D66" s="69"/>
    </row>
    <row r="67" spans="1:4" x14ac:dyDescent="0.25">
      <c r="A67" s="98">
        <v>524</v>
      </c>
      <c r="B67" s="464" t="s">
        <v>993</v>
      </c>
      <c r="C67" s="464"/>
      <c r="D67" s="213"/>
    </row>
    <row r="68" spans="1:4" x14ac:dyDescent="0.25">
      <c r="A68" s="98">
        <v>529</v>
      </c>
      <c r="B68" s="464" t="s">
        <v>992</v>
      </c>
      <c r="C68" s="464"/>
      <c r="D68" s="212"/>
    </row>
    <row r="69" spans="1:4" x14ac:dyDescent="0.25">
      <c r="A69" s="98">
        <v>530</v>
      </c>
      <c r="B69" s="463" t="s">
        <v>991</v>
      </c>
      <c r="C69" s="463"/>
      <c r="D69" s="67">
        <f>D70+D79+D80+D81+D82+D83+D84+D85+D86+D87+D88+D89</f>
        <v>0</v>
      </c>
    </row>
    <row r="70" spans="1:4" x14ac:dyDescent="0.25">
      <c r="A70" s="98">
        <v>540</v>
      </c>
      <c r="B70" s="463" t="s">
        <v>990</v>
      </c>
      <c r="C70" s="463"/>
      <c r="D70" s="67">
        <f>D71+D73+D74+D78</f>
        <v>0</v>
      </c>
    </row>
    <row r="71" spans="1:4" x14ac:dyDescent="0.25">
      <c r="A71" s="98">
        <v>550</v>
      </c>
      <c r="B71" s="464" t="s">
        <v>989</v>
      </c>
      <c r="C71" s="464"/>
      <c r="D71" s="212"/>
    </row>
    <row r="72" spans="1:4" x14ac:dyDescent="0.25">
      <c r="A72" s="98">
        <v>560</v>
      </c>
      <c r="B72" s="464" t="s">
        <v>988</v>
      </c>
      <c r="C72" s="464"/>
      <c r="D72" s="212"/>
    </row>
    <row r="73" spans="1:4" x14ac:dyDescent="0.25">
      <c r="A73" s="98">
        <v>570</v>
      </c>
      <c r="B73" s="464" t="s">
        <v>970</v>
      </c>
      <c r="C73" s="464"/>
      <c r="D73" s="212"/>
    </row>
    <row r="74" spans="1:4" x14ac:dyDescent="0.25">
      <c r="A74" s="98">
        <v>580</v>
      </c>
      <c r="B74" s="463" t="s">
        <v>987</v>
      </c>
      <c r="C74" s="463"/>
      <c r="D74" s="67">
        <f>D75+D76+D77</f>
        <v>0</v>
      </c>
    </row>
    <row r="75" spans="1:4" x14ac:dyDescent="0.25">
      <c r="A75" s="98">
        <v>590</v>
      </c>
      <c r="B75" s="464" t="s">
        <v>986</v>
      </c>
      <c r="C75" s="464"/>
      <c r="D75" s="212"/>
    </row>
    <row r="76" spans="1:4" x14ac:dyDescent="0.25">
      <c r="A76" s="98">
        <v>620</v>
      </c>
      <c r="B76" s="464" t="s">
        <v>985</v>
      </c>
      <c r="C76" s="464"/>
      <c r="D76" s="212"/>
    </row>
    <row r="77" spans="1:4" x14ac:dyDescent="0.25">
      <c r="A77" s="98">
        <v>621</v>
      </c>
      <c r="B77" s="464" t="s">
        <v>984</v>
      </c>
      <c r="C77" s="464"/>
      <c r="D77" s="212"/>
    </row>
    <row r="78" spans="1:4" x14ac:dyDescent="0.25">
      <c r="A78" s="98">
        <v>622</v>
      </c>
      <c r="B78" s="464" t="s">
        <v>983</v>
      </c>
      <c r="C78" s="464"/>
      <c r="D78" s="212"/>
    </row>
    <row r="79" spans="1:4" x14ac:dyDescent="0.25">
      <c r="A79" s="98">
        <v>660</v>
      </c>
      <c r="B79" s="464" t="s">
        <v>982</v>
      </c>
      <c r="C79" s="464"/>
      <c r="D79" s="69"/>
    </row>
    <row r="80" spans="1:4" x14ac:dyDescent="0.25">
      <c r="A80" s="98">
        <v>670</v>
      </c>
      <c r="B80" s="464" t="s">
        <v>981</v>
      </c>
      <c r="C80" s="464"/>
      <c r="D80" s="69"/>
    </row>
    <row r="81" spans="1:4" x14ac:dyDescent="0.25">
      <c r="A81" s="98">
        <v>680</v>
      </c>
      <c r="B81" s="464" t="s">
        <v>980</v>
      </c>
      <c r="C81" s="464"/>
      <c r="D81" s="69"/>
    </row>
    <row r="82" spans="1:4" x14ac:dyDescent="0.25">
      <c r="A82" s="98">
        <v>690</v>
      </c>
      <c r="B82" s="464" t="s">
        <v>979</v>
      </c>
      <c r="C82" s="464"/>
      <c r="D82" s="212"/>
    </row>
    <row r="83" spans="1:4" x14ac:dyDescent="0.25">
      <c r="A83" s="98">
        <v>700</v>
      </c>
      <c r="B83" s="464" t="s">
        <v>1367</v>
      </c>
      <c r="C83" s="464"/>
      <c r="D83" s="212"/>
    </row>
    <row r="84" spans="1:4" x14ac:dyDescent="0.25">
      <c r="A84" s="98">
        <v>710</v>
      </c>
      <c r="B84" s="464" t="s">
        <v>1368</v>
      </c>
      <c r="C84" s="464"/>
      <c r="D84" s="212"/>
    </row>
    <row r="85" spans="1:4" x14ac:dyDescent="0.25">
      <c r="A85" s="98">
        <v>720</v>
      </c>
      <c r="B85" s="464" t="s">
        <v>978</v>
      </c>
      <c r="C85" s="464"/>
      <c r="D85" s="67">
        <f>-D109</f>
        <v>0</v>
      </c>
    </row>
    <row r="86" spans="1:4" x14ac:dyDescent="0.25">
      <c r="A86" s="98">
        <v>730</v>
      </c>
      <c r="B86" s="464" t="s">
        <v>1373</v>
      </c>
      <c r="C86" s="464"/>
      <c r="D86" s="69"/>
    </row>
    <row r="87" spans="1:4" x14ac:dyDescent="0.25">
      <c r="A87" s="98">
        <v>740</v>
      </c>
      <c r="B87" s="464" t="s">
        <v>977</v>
      </c>
      <c r="C87" s="464"/>
      <c r="D87" s="212"/>
    </row>
    <row r="88" spans="1:4" x14ac:dyDescent="0.25">
      <c r="A88" s="98">
        <v>744</v>
      </c>
      <c r="B88" s="464" t="s">
        <v>976</v>
      </c>
      <c r="C88" s="464"/>
      <c r="D88" s="213"/>
    </row>
    <row r="89" spans="1:4" x14ac:dyDescent="0.25">
      <c r="A89" s="98">
        <v>748</v>
      </c>
      <c r="B89" s="464" t="s">
        <v>975</v>
      </c>
      <c r="C89" s="464"/>
      <c r="D89" s="212"/>
    </row>
    <row r="90" spans="1:4" x14ac:dyDescent="0.25">
      <c r="A90" s="98">
        <v>750</v>
      </c>
      <c r="B90" s="463" t="s">
        <v>974</v>
      </c>
      <c r="C90" s="463"/>
      <c r="D90" s="67">
        <f>D91+D100+D101+D102+D103+D104+D105+D106+D107+D108+D109+D110+D111</f>
        <v>0</v>
      </c>
    </row>
    <row r="91" spans="1:4" x14ac:dyDescent="0.25">
      <c r="A91" s="98">
        <v>760</v>
      </c>
      <c r="B91" s="463" t="s">
        <v>973</v>
      </c>
      <c r="C91" s="463"/>
      <c r="D91" s="67">
        <f>D92+D94+D95+D99</f>
        <v>0</v>
      </c>
    </row>
    <row r="92" spans="1:4" x14ac:dyDescent="0.25">
      <c r="A92" s="98">
        <v>770</v>
      </c>
      <c r="B92" s="464" t="s">
        <v>972</v>
      </c>
      <c r="C92" s="464"/>
      <c r="D92" s="212"/>
    </row>
    <row r="93" spans="1:4" x14ac:dyDescent="0.25">
      <c r="A93" s="98">
        <v>780</v>
      </c>
      <c r="B93" s="464" t="s">
        <v>971</v>
      </c>
      <c r="C93" s="464"/>
      <c r="D93" s="212"/>
    </row>
    <row r="94" spans="1:4" x14ac:dyDescent="0.25">
      <c r="A94" s="98">
        <v>790</v>
      </c>
      <c r="B94" s="464" t="s">
        <v>970</v>
      </c>
      <c r="C94" s="464"/>
      <c r="D94" s="212"/>
    </row>
    <row r="95" spans="1:4" x14ac:dyDescent="0.25">
      <c r="A95" s="98">
        <v>800</v>
      </c>
      <c r="B95" s="463" t="s">
        <v>969</v>
      </c>
      <c r="C95" s="463"/>
      <c r="D95" s="67">
        <f>D96+D97+D98</f>
        <v>0</v>
      </c>
    </row>
    <row r="96" spans="1:4" x14ac:dyDescent="0.25">
      <c r="A96" s="98">
        <v>810</v>
      </c>
      <c r="B96" s="464" t="s">
        <v>968</v>
      </c>
      <c r="C96" s="464"/>
      <c r="D96" s="212"/>
    </row>
    <row r="97" spans="1:4" x14ac:dyDescent="0.25">
      <c r="A97" s="98">
        <v>840</v>
      </c>
      <c r="B97" s="464" t="s">
        <v>967</v>
      </c>
      <c r="C97" s="464"/>
      <c r="D97" s="212"/>
    </row>
    <row r="98" spans="1:4" x14ac:dyDescent="0.25">
      <c r="A98" s="98">
        <v>841</v>
      </c>
      <c r="B98" s="464" t="s">
        <v>966</v>
      </c>
      <c r="C98" s="464"/>
      <c r="D98" s="213"/>
    </row>
    <row r="99" spans="1:4" x14ac:dyDescent="0.25">
      <c r="A99" s="98">
        <v>842</v>
      </c>
      <c r="B99" s="464" t="s">
        <v>965</v>
      </c>
      <c r="C99" s="464"/>
      <c r="D99" s="212"/>
    </row>
    <row r="100" spans="1:4" x14ac:dyDescent="0.25">
      <c r="A100" s="98">
        <v>880</v>
      </c>
      <c r="B100" s="464" t="s">
        <v>964</v>
      </c>
      <c r="C100" s="464"/>
      <c r="D100" s="69"/>
    </row>
    <row r="101" spans="1:4" x14ac:dyDescent="0.25">
      <c r="A101" s="98">
        <v>890</v>
      </c>
      <c r="B101" s="464" t="s">
        <v>963</v>
      </c>
      <c r="C101" s="464"/>
      <c r="D101" s="69"/>
    </row>
    <row r="102" spans="1:4" x14ac:dyDescent="0.25">
      <c r="A102" s="98">
        <v>900</v>
      </c>
      <c r="B102" s="464" t="s">
        <v>962</v>
      </c>
      <c r="C102" s="464"/>
      <c r="D102" s="69"/>
    </row>
    <row r="103" spans="1:4" x14ac:dyDescent="0.25">
      <c r="A103" s="98">
        <v>910</v>
      </c>
      <c r="B103" s="464" t="s">
        <v>961</v>
      </c>
      <c r="C103" s="464"/>
      <c r="D103" s="69"/>
    </row>
    <row r="104" spans="1:4" x14ac:dyDescent="0.25">
      <c r="A104" s="98">
        <v>920</v>
      </c>
      <c r="B104" s="464" t="s">
        <v>1388</v>
      </c>
      <c r="C104" s="464"/>
      <c r="D104" s="68"/>
    </row>
    <row r="105" spans="1:4" x14ac:dyDescent="0.25">
      <c r="A105" s="98">
        <v>930</v>
      </c>
      <c r="B105" s="464" t="s">
        <v>960</v>
      </c>
      <c r="C105" s="464"/>
      <c r="D105" s="68"/>
    </row>
    <row r="106" spans="1:4" x14ac:dyDescent="0.25">
      <c r="A106" s="98">
        <v>940</v>
      </c>
      <c r="B106" s="464" t="s">
        <v>959</v>
      </c>
      <c r="C106" s="464"/>
      <c r="D106" s="68"/>
    </row>
    <row r="107" spans="1:4" x14ac:dyDescent="0.25">
      <c r="A107" s="98">
        <v>950</v>
      </c>
      <c r="B107" s="464" t="s">
        <v>1369</v>
      </c>
      <c r="C107" s="464"/>
      <c r="D107" s="68"/>
    </row>
    <row r="108" spans="1:4" x14ac:dyDescent="0.25">
      <c r="A108" s="98">
        <v>960</v>
      </c>
      <c r="B108" s="464" t="s">
        <v>1371</v>
      </c>
      <c r="C108" s="464"/>
      <c r="D108" s="69"/>
    </row>
    <row r="109" spans="1:4" x14ac:dyDescent="0.25">
      <c r="A109" s="98">
        <v>970</v>
      </c>
      <c r="B109" s="464" t="s">
        <v>958</v>
      </c>
      <c r="C109" s="464"/>
      <c r="D109" s="68"/>
    </row>
    <row r="110" spans="1:4" x14ac:dyDescent="0.25">
      <c r="A110" s="98">
        <v>974</v>
      </c>
      <c r="B110" s="464" t="s">
        <v>957</v>
      </c>
      <c r="C110" s="464"/>
      <c r="D110" s="70"/>
    </row>
    <row r="111" spans="1:4" x14ac:dyDescent="0.25">
      <c r="A111" s="98">
        <v>978</v>
      </c>
      <c r="B111" s="464" t="s">
        <v>956</v>
      </c>
      <c r="C111" s="464"/>
      <c r="D111" s="68"/>
    </row>
    <row r="113" spans="2:6" s="48" customFormat="1" ht="12.75" x14ac:dyDescent="0.2">
      <c r="B113" s="100" t="s">
        <v>1246</v>
      </c>
      <c r="C113" s="93"/>
      <c r="D113" s="93"/>
      <c r="E113" s="93"/>
      <c r="F113" s="93"/>
    </row>
    <row r="114" spans="2:6" s="48" customFormat="1" ht="12.75" x14ac:dyDescent="0.2">
      <c r="B114" s="101" t="s">
        <v>1247</v>
      </c>
      <c r="C114" s="102"/>
      <c r="D114" s="102"/>
      <c r="E114" s="102"/>
      <c r="F114" s="102"/>
    </row>
    <row r="115" spans="2:6" s="48" customFormat="1" ht="12.75" x14ac:dyDescent="0.2">
      <c r="B115" s="102"/>
      <c r="C115" s="102"/>
    </row>
    <row r="116" spans="2:6" s="48" customFormat="1" ht="12.75" x14ac:dyDescent="0.2">
      <c r="B116" s="100" t="s">
        <v>1246</v>
      </c>
      <c r="C116" s="93"/>
      <c r="D116" s="93"/>
      <c r="E116" s="93"/>
      <c r="F116" s="93"/>
    </row>
    <row r="117" spans="2:6" s="48" customFormat="1" ht="12.75" x14ac:dyDescent="0.2">
      <c r="B117" s="101" t="s">
        <v>1247</v>
      </c>
      <c r="C117" s="102"/>
      <c r="D117" s="102"/>
      <c r="E117" s="102"/>
      <c r="F117" s="102"/>
    </row>
  </sheetData>
  <sheetProtection formatCells="0" formatColumns="0" formatRows="0" insertColumns="0" insertRows="0" insertHyperlinks="0" deleteColumns="0" deleteRows="0" sort="0" autoFilter="0" pivotTables="0"/>
  <mergeCells count="103">
    <mergeCell ref="A8:B8"/>
    <mergeCell ref="B109:C109"/>
    <mergeCell ref="B110:C110"/>
    <mergeCell ref="B111:C111"/>
    <mergeCell ref="A10:C11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3:C93"/>
    <mergeCell ref="B94:C94"/>
    <mergeCell ref="B96:C96"/>
    <mergeCell ref="B97:C97"/>
    <mergeCell ref="B98:C98"/>
    <mergeCell ref="B86:C86"/>
    <mergeCell ref="B87:C87"/>
    <mergeCell ref="B88:C88"/>
    <mergeCell ref="B89:C89"/>
    <mergeCell ref="B92:C92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90:C90"/>
    <mergeCell ref="B91:C91"/>
    <mergeCell ref="B95:C95"/>
    <mergeCell ref="B21:C21"/>
    <mergeCell ref="B22:C22"/>
    <mergeCell ref="B23:C23"/>
    <mergeCell ref="B24:C24"/>
    <mergeCell ref="B26:C26"/>
    <mergeCell ref="B28:C28"/>
    <mergeCell ref="B29:C29"/>
    <mergeCell ref="B30:C30"/>
    <mergeCell ref="B31:C31"/>
    <mergeCell ref="B32:C32"/>
    <mergeCell ref="B33:C33"/>
    <mergeCell ref="B34:C34"/>
    <mergeCell ref="B35:C35"/>
    <mergeCell ref="B27:C27"/>
    <mergeCell ref="B69:C69"/>
    <mergeCell ref="B70:C70"/>
    <mergeCell ref="B74:C74"/>
    <mergeCell ref="B66:C66"/>
    <mergeCell ref="B67:C67"/>
    <mergeCell ref="B68:C68"/>
    <mergeCell ref="B71:C71"/>
    <mergeCell ref="B72:C72"/>
    <mergeCell ref="B73:C73"/>
    <mergeCell ref="B75:C75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36:C36"/>
    <mergeCell ref="B42:C42"/>
    <mergeCell ref="B46:C46"/>
    <mergeCell ref="B51:C51"/>
    <mergeCell ref="B37:C37"/>
    <mergeCell ref="B38:C38"/>
    <mergeCell ref="B39:C39"/>
    <mergeCell ref="B40:C40"/>
    <mergeCell ref="B41:C41"/>
    <mergeCell ref="B43:C43"/>
    <mergeCell ref="B44:C44"/>
    <mergeCell ref="B45:C45"/>
    <mergeCell ref="B47:C47"/>
    <mergeCell ref="B48:C48"/>
    <mergeCell ref="B49:C49"/>
    <mergeCell ref="B50:C50"/>
    <mergeCell ref="D10"/>
    <mergeCell ref="B17:C17"/>
    <mergeCell ref="B18:C18"/>
    <mergeCell ref="B19:C19"/>
    <mergeCell ref="B20:C20"/>
    <mergeCell ref="B25:C25"/>
    <mergeCell ref="B12:C12"/>
    <mergeCell ref="B13:C13"/>
    <mergeCell ref="B14:C14"/>
    <mergeCell ref="B15:C15"/>
    <mergeCell ref="B16:C16"/>
  </mergeCells>
  <hyperlinks>
    <hyperlink ref="C2" location="'Pregled obrazaca'!A1" display="Povratak na Pregled obrazaca" xr:uid="{00000000-0004-0000-0200-000000000000}"/>
  </hyperlinks>
  <pageMargins left="0.25" right="0.25" top="0.75" bottom="0.75" header="0.3" footer="0.3"/>
  <pageSetup paperSize="9" scale="61" fitToHeight="0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260</v>
      </c>
    </row>
    <row r="10" spans="1:5" ht="69.95" customHeight="1" x14ac:dyDescent="0.25">
      <c r="A10" s="525" t="s">
        <v>310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1D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261</v>
      </c>
    </row>
    <row r="10" spans="1:5" ht="69.95" customHeight="1" x14ac:dyDescent="0.25">
      <c r="A10" s="525" t="s">
        <v>310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1E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262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1F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1297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20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263</v>
      </c>
    </row>
    <row r="10" spans="1:5" ht="69.95" customHeight="1" x14ac:dyDescent="0.25">
      <c r="A10" s="525" t="s">
        <v>310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21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264</v>
      </c>
    </row>
    <row r="10" spans="1:5" ht="69.95" customHeight="1" x14ac:dyDescent="0.25">
      <c r="A10" s="525" t="s">
        <v>310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22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265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23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266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24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267</v>
      </c>
    </row>
    <row r="10" spans="1:5" ht="69.95" customHeight="1" x14ac:dyDescent="0.25">
      <c r="A10" s="525" t="s">
        <v>310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25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268</v>
      </c>
    </row>
    <row r="10" spans="1:5" ht="69.95" customHeight="1" x14ac:dyDescent="0.25">
      <c r="A10" s="525" t="s">
        <v>309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26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F94"/>
  <sheetViews>
    <sheetView showGridLines="0" zoomScale="90" zoomScaleNormal="90" workbookViewId="0">
      <selection activeCell="C8" sqref="C8:D8"/>
    </sheetView>
  </sheetViews>
  <sheetFormatPr defaultColWidth="9.140625" defaultRowHeight="15" x14ac:dyDescent="0.25"/>
  <cols>
    <col min="1" max="1" width="8.42578125" style="3" customWidth="1"/>
    <col min="2" max="2" width="84.140625" style="3" customWidth="1"/>
    <col min="3" max="3" width="34.140625" style="84" customWidth="1"/>
    <col min="4" max="4" width="23.5703125" style="75" customWidth="1"/>
    <col min="5" max="16384" width="9.140625" style="3"/>
  </cols>
  <sheetData>
    <row r="1" spans="1:6" s="44" customFormat="1" x14ac:dyDescent="0.25">
      <c r="A1" s="89"/>
      <c r="B1" s="89"/>
      <c r="C1" s="89"/>
    </row>
    <row r="2" spans="1:6" s="46" customFormat="1" x14ac:dyDescent="0.25">
      <c r="A2" s="89"/>
      <c r="B2" s="90" t="s">
        <v>1146</v>
      </c>
      <c r="C2" s="43" t="s">
        <v>1147</v>
      </c>
    </row>
    <row r="3" spans="1:6" s="46" customFormat="1" x14ac:dyDescent="0.25">
      <c r="A3" s="89"/>
      <c r="B3" s="89"/>
      <c r="C3" s="89"/>
      <c r="D3" s="45"/>
    </row>
    <row r="4" spans="1:6" s="46" customFormat="1" x14ac:dyDescent="0.25">
      <c r="A4" s="54" t="s">
        <v>1046</v>
      </c>
      <c r="B4" s="55"/>
      <c r="C4" s="80" t="s">
        <v>1155</v>
      </c>
      <c r="D4" s="80"/>
      <c r="E4" s="56"/>
      <c r="F4" s="57"/>
    </row>
    <row r="5" spans="1:6" s="48" customFormat="1" ht="12.75" x14ac:dyDescent="0.2">
      <c r="A5" s="49" t="s">
        <v>1148</v>
      </c>
      <c r="B5" s="50"/>
      <c r="C5" s="49" t="s">
        <v>1149</v>
      </c>
      <c r="D5" s="50"/>
      <c r="E5" s="51"/>
      <c r="F5" s="47"/>
    </row>
    <row r="6" spans="1:6" s="48" customFormat="1" ht="12.75" x14ac:dyDescent="0.2">
      <c r="A6" s="49" t="s">
        <v>1150</v>
      </c>
      <c r="B6" s="50"/>
      <c r="C6" s="49" t="s">
        <v>1151</v>
      </c>
      <c r="D6" s="50"/>
      <c r="E6" s="51"/>
      <c r="F6" s="47"/>
    </row>
    <row r="7" spans="1:6" s="48" customFormat="1" ht="12.75" x14ac:dyDescent="0.2">
      <c r="A7" s="49" t="s">
        <v>1152</v>
      </c>
      <c r="B7" s="50"/>
      <c r="C7" s="49" t="s">
        <v>1153</v>
      </c>
      <c r="D7" s="50"/>
      <c r="E7" s="51"/>
      <c r="F7" s="47"/>
    </row>
    <row r="8" spans="1:6" s="128" customFormat="1" x14ac:dyDescent="0.25">
      <c r="C8" s="49" t="s">
        <v>1444</v>
      </c>
      <c r="D8" s="439"/>
    </row>
    <row r="9" spans="1:6" s="129" customFormat="1" x14ac:dyDescent="0.25">
      <c r="D9" s="133" t="s">
        <v>1256</v>
      </c>
    </row>
    <row r="10" spans="1:6" s="85" customFormat="1" ht="23.25" customHeight="1" x14ac:dyDescent="0.25">
      <c r="A10" s="479" t="s">
        <v>303</v>
      </c>
      <c r="B10" s="480"/>
      <c r="C10" s="481"/>
      <c r="D10" s="117" t="s">
        <v>0</v>
      </c>
    </row>
    <row r="11" spans="1:6" s="85" customFormat="1" ht="15.75" customHeight="1" x14ac:dyDescent="0.25">
      <c r="A11" s="482"/>
      <c r="B11" s="483"/>
      <c r="C11" s="484"/>
      <c r="D11" s="116" t="s">
        <v>1</v>
      </c>
    </row>
    <row r="12" spans="1:6" s="85" customFormat="1" x14ac:dyDescent="0.25">
      <c r="A12" s="116" t="s">
        <v>1</v>
      </c>
      <c r="B12" s="475" t="s">
        <v>1249</v>
      </c>
      <c r="C12" s="476"/>
      <c r="D12" s="67">
        <f>D15+D59+D62+D72+D81</f>
        <v>0</v>
      </c>
    </row>
    <row r="13" spans="1:6" s="85" customFormat="1" x14ac:dyDescent="0.25">
      <c r="A13" s="116" t="s">
        <v>3</v>
      </c>
      <c r="B13" s="477" t="s">
        <v>63</v>
      </c>
      <c r="C13" s="478"/>
      <c r="D13" s="69"/>
    </row>
    <row r="14" spans="1:6" s="85" customFormat="1" x14ac:dyDescent="0.25">
      <c r="A14" s="116" t="s">
        <v>4</v>
      </c>
      <c r="B14" s="477" t="s">
        <v>62</v>
      </c>
      <c r="C14" s="478"/>
      <c r="D14" s="69"/>
    </row>
    <row r="15" spans="1:6" s="85" customFormat="1" x14ac:dyDescent="0.25">
      <c r="A15" s="116" t="s">
        <v>5</v>
      </c>
      <c r="B15" s="472" t="s">
        <v>61</v>
      </c>
      <c r="C15" s="473"/>
      <c r="D15" s="67">
        <f>D16</f>
        <v>0</v>
      </c>
    </row>
    <row r="16" spans="1:6" s="85" customFormat="1" x14ac:dyDescent="0.25">
      <c r="A16" s="116" t="s">
        <v>6</v>
      </c>
      <c r="B16" s="474" t="s">
        <v>1389</v>
      </c>
      <c r="C16" s="473"/>
      <c r="D16" s="67">
        <f>D17</f>
        <v>0</v>
      </c>
    </row>
    <row r="17" spans="1:4" s="85" customFormat="1" x14ac:dyDescent="0.25">
      <c r="A17" s="116" t="s">
        <v>7</v>
      </c>
      <c r="B17" s="474" t="s">
        <v>1390</v>
      </c>
      <c r="C17" s="473"/>
      <c r="D17" s="67">
        <f>SUM(D18:D33)</f>
        <v>0</v>
      </c>
    </row>
    <row r="18" spans="1:4" s="85" customFormat="1" x14ac:dyDescent="0.25">
      <c r="A18" s="116" t="s">
        <v>8</v>
      </c>
      <c r="B18" s="470" t="s">
        <v>45</v>
      </c>
      <c r="C18" s="471"/>
      <c r="D18" s="212"/>
    </row>
    <row r="19" spans="1:4" s="85" customFormat="1" x14ac:dyDescent="0.25">
      <c r="A19" s="116" t="s">
        <v>9</v>
      </c>
      <c r="B19" s="470" t="s">
        <v>60</v>
      </c>
      <c r="C19" s="471"/>
      <c r="D19" s="212"/>
    </row>
    <row r="20" spans="1:4" s="85" customFormat="1" x14ac:dyDescent="0.25">
      <c r="A20" s="116" t="s">
        <v>10</v>
      </c>
      <c r="B20" s="470" t="s">
        <v>59</v>
      </c>
      <c r="C20" s="471"/>
      <c r="D20" s="212"/>
    </row>
    <row r="21" spans="1:4" s="85" customFormat="1" x14ac:dyDescent="0.25">
      <c r="A21" s="116">
        <v>100</v>
      </c>
      <c r="B21" s="470" t="s">
        <v>58</v>
      </c>
      <c r="C21" s="471"/>
      <c r="D21" s="212"/>
    </row>
    <row r="22" spans="1:4" s="85" customFormat="1" x14ac:dyDescent="0.25">
      <c r="A22" s="116">
        <v>110</v>
      </c>
      <c r="B22" s="470" t="s">
        <v>57</v>
      </c>
      <c r="C22" s="471"/>
      <c r="D22" s="212"/>
    </row>
    <row r="23" spans="1:4" s="85" customFormat="1" x14ac:dyDescent="0.25">
      <c r="A23" s="116">
        <v>120</v>
      </c>
      <c r="B23" s="470" t="s">
        <v>44</v>
      </c>
      <c r="C23" s="471"/>
      <c r="D23" s="212"/>
    </row>
    <row r="24" spans="1:4" s="85" customFormat="1" x14ac:dyDescent="0.25">
      <c r="A24" s="116">
        <v>130</v>
      </c>
      <c r="B24" s="470" t="s">
        <v>56</v>
      </c>
      <c r="C24" s="471"/>
      <c r="D24" s="212"/>
    </row>
    <row r="25" spans="1:4" s="85" customFormat="1" x14ac:dyDescent="0.25">
      <c r="A25" s="116">
        <v>140</v>
      </c>
      <c r="B25" s="470" t="s">
        <v>1248</v>
      </c>
      <c r="C25" s="471"/>
      <c r="D25" s="212"/>
    </row>
    <row r="26" spans="1:4" s="85" customFormat="1" x14ac:dyDescent="0.25">
      <c r="A26" s="116">
        <v>150</v>
      </c>
      <c r="B26" s="470" t="s">
        <v>55</v>
      </c>
      <c r="C26" s="471"/>
      <c r="D26" s="212"/>
    </row>
    <row r="27" spans="1:4" s="85" customFormat="1" x14ac:dyDescent="0.25">
      <c r="A27" s="116">
        <v>160</v>
      </c>
      <c r="B27" s="470" t="s">
        <v>54</v>
      </c>
      <c r="C27" s="471"/>
      <c r="D27" s="212"/>
    </row>
    <row r="28" spans="1:4" s="85" customFormat="1" x14ac:dyDescent="0.25">
      <c r="A28" s="116">
        <v>170</v>
      </c>
      <c r="B28" s="470" t="s">
        <v>53</v>
      </c>
      <c r="C28" s="471"/>
      <c r="D28" s="212"/>
    </row>
    <row r="29" spans="1:4" s="85" customFormat="1" x14ac:dyDescent="0.25">
      <c r="A29" s="116">
        <v>180</v>
      </c>
      <c r="B29" s="470" t="s">
        <v>52</v>
      </c>
      <c r="C29" s="471"/>
      <c r="D29" s="212"/>
    </row>
    <row r="30" spans="1:4" s="85" customFormat="1" x14ac:dyDescent="0.25">
      <c r="A30" s="116">
        <v>190</v>
      </c>
      <c r="B30" s="470" t="s">
        <v>51</v>
      </c>
      <c r="C30" s="471"/>
      <c r="D30" s="212"/>
    </row>
    <row r="31" spans="1:4" s="85" customFormat="1" x14ac:dyDescent="0.25">
      <c r="A31" s="116">
        <v>200</v>
      </c>
      <c r="B31" s="470" t="s">
        <v>1375</v>
      </c>
      <c r="C31" s="471"/>
      <c r="D31" s="212"/>
    </row>
    <row r="32" spans="1:4" s="85" customFormat="1" x14ac:dyDescent="0.25">
      <c r="A32" s="116">
        <v>210</v>
      </c>
      <c r="B32" s="470" t="s">
        <v>50</v>
      </c>
      <c r="C32" s="471"/>
      <c r="D32" s="212"/>
    </row>
    <row r="33" spans="1:4" s="85" customFormat="1" x14ac:dyDescent="0.25">
      <c r="A33" s="116">
        <v>211</v>
      </c>
      <c r="B33" s="470" t="s">
        <v>49</v>
      </c>
      <c r="C33" s="471"/>
      <c r="D33" s="212"/>
    </row>
    <row r="34" spans="1:4" s="85" customFormat="1" x14ac:dyDescent="0.25">
      <c r="A34" s="116">
        <v>220</v>
      </c>
      <c r="B34" s="474" t="s">
        <v>1391</v>
      </c>
      <c r="C34" s="473"/>
      <c r="D34" s="69"/>
    </row>
    <row r="35" spans="1:4" s="85" customFormat="1" x14ac:dyDescent="0.25">
      <c r="A35" s="116">
        <v>230</v>
      </c>
      <c r="B35" s="470" t="s">
        <v>34</v>
      </c>
      <c r="C35" s="471"/>
      <c r="D35" s="69"/>
    </row>
    <row r="36" spans="1:4" s="85" customFormat="1" x14ac:dyDescent="0.25">
      <c r="A36" s="116">
        <v>240</v>
      </c>
      <c r="B36" s="472" t="s">
        <v>48</v>
      </c>
      <c r="C36" s="473"/>
      <c r="D36" s="69"/>
    </row>
    <row r="37" spans="1:4" s="85" customFormat="1" x14ac:dyDescent="0.25">
      <c r="A37" s="116">
        <v>250</v>
      </c>
      <c r="B37" s="472" t="s">
        <v>47</v>
      </c>
      <c r="C37" s="473"/>
      <c r="D37" s="69"/>
    </row>
    <row r="38" spans="1:4" s="85" customFormat="1" x14ac:dyDescent="0.25">
      <c r="A38" s="116">
        <v>260</v>
      </c>
      <c r="B38" s="470" t="s">
        <v>45</v>
      </c>
      <c r="C38" s="471"/>
      <c r="D38" s="69"/>
    </row>
    <row r="39" spans="1:4" s="85" customFormat="1" x14ac:dyDescent="0.25">
      <c r="A39" s="116">
        <v>270</v>
      </c>
      <c r="B39" s="470" t="s">
        <v>44</v>
      </c>
      <c r="C39" s="471"/>
      <c r="D39" s="69"/>
    </row>
    <row r="40" spans="1:4" s="85" customFormat="1" x14ac:dyDescent="0.25">
      <c r="A40" s="116">
        <v>280</v>
      </c>
      <c r="B40" s="470" t="s">
        <v>43</v>
      </c>
      <c r="C40" s="471"/>
      <c r="D40" s="69"/>
    </row>
    <row r="41" spans="1:4" s="85" customFormat="1" x14ac:dyDescent="0.25">
      <c r="A41" s="116">
        <v>290</v>
      </c>
      <c r="B41" s="470" t="s">
        <v>1370</v>
      </c>
      <c r="C41" s="471"/>
      <c r="D41" s="69"/>
    </row>
    <row r="42" spans="1:4" s="85" customFormat="1" x14ac:dyDescent="0.25">
      <c r="A42" s="116">
        <v>300</v>
      </c>
      <c r="B42" s="470" t="s">
        <v>42</v>
      </c>
      <c r="C42" s="471"/>
      <c r="D42" s="69"/>
    </row>
    <row r="43" spans="1:4" s="85" customFormat="1" x14ac:dyDescent="0.25">
      <c r="A43" s="116">
        <v>310</v>
      </c>
      <c r="B43" s="472" t="s">
        <v>46</v>
      </c>
      <c r="C43" s="473"/>
      <c r="D43" s="69"/>
    </row>
    <row r="44" spans="1:4" s="85" customFormat="1" x14ac:dyDescent="0.25">
      <c r="A44" s="116">
        <v>320</v>
      </c>
      <c r="B44" s="470" t="s">
        <v>45</v>
      </c>
      <c r="C44" s="471"/>
      <c r="D44" s="69"/>
    </row>
    <row r="45" spans="1:4" s="85" customFormat="1" x14ac:dyDescent="0.25">
      <c r="A45" s="116">
        <v>330</v>
      </c>
      <c r="B45" s="470" t="s">
        <v>44</v>
      </c>
      <c r="C45" s="471"/>
      <c r="D45" s="69"/>
    </row>
    <row r="46" spans="1:4" s="85" customFormat="1" x14ac:dyDescent="0.25">
      <c r="A46" s="116">
        <v>340</v>
      </c>
      <c r="B46" s="470" t="s">
        <v>43</v>
      </c>
      <c r="C46" s="471"/>
      <c r="D46" s="69"/>
    </row>
    <row r="47" spans="1:4" s="85" customFormat="1" x14ac:dyDescent="0.25">
      <c r="A47" s="116">
        <v>350</v>
      </c>
      <c r="B47" s="470" t="s">
        <v>1370</v>
      </c>
      <c r="C47" s="471"/>
      <c r="D47" s="69"/>
    </row>
    <row r="48" spans="1:4" s="85" customFormat="1" x14ac:dyDescent="0.25">
      <c r="A48" s="116">
        <v>360</v>
      </c>
      <c r="B48" s="470" t="s">
        <v>42</v>
      </c>
      <c r="C48" s="471"/>
      <c r="D48" s="69"/>
    </row>
    <row r="49" spans="1:4" s="85" customFormat="1" x14ac:dyDescent="0.25">
      <c r="A49" s="116">
        <v>370</v>
      </c>
      <c r="B49" s="470" t="s">
        <v>41</v>
      </c>
      <c r="C49" s="471"/>
      <c r="D49" s="69"/>
    </row>
    <row r="50" spans="1:4" s="85" customFormat="1" x14ac:dyDescent="0.25">
      <c r="A50" s="116">
        <v>380</v>
      </c>
      <c r="B50" s="470" t="s">
        <v>40</v>
      </c>
      <c r="C50" s="471"/>
      <c r="D50" s="69"/>
    </row>
    <row r="51" spans="1:4" s="85" customFormat="1" x14ac:dyDescent="0.25">
      <c r="A51" s="116">
        <v>390</v>
      </c>
      <c r="B51" s="470" t="s">
        <v>39</v>
      </c>
      <c r="C51" s="471"/>
      <c r="D51" s="69"/>
    </row>
    <row r="52" spans="1:4" s="85" customFormat="1" x14ac:dyDescent="0.25">
      <c r="A52" s="116">
        <v>400</v>
      </c>
      <c r="B52" s="470" t="s">
        <v>38</v>
      </c>
      <c r="C52" s="471"/>
      <c r="D52" s="69"/>
    </row>
    <row r="53" spans="1:4" s="85" customFormat="1" x14ac:dyDescent="0.25">
      <c r="A53" s="116">
        <v>410</v>
      </c>
      <c r="B53" s="470" t="s">
        <v>37</v>
      </c>
      <c r="C53" s="471"/>
      <c r="D53" s="69"/>
    </row>
    <row r="54" spans="1:4" s="85" customFormat="1" x14ac:dyDescent="0.25">
      <c r="A54" s="116">
        <v>420</v>
      </c>
      <c r="B54" s="470" t="s">
        <v>36</v>
      </c>
      <c r="C54" s="471"/>
      <c r="D54" s="69"/>
    </row>
    <row r="55" spans="1:4" s="85" customFormat="1" x14ac:dyDescent="0.25">
      <c r="A55" s="116">
        <v>430</v>
      </c>
      <c r="B55" s="472" t="s">
        <v>35</v>
      </c>
      <c r="C55" s="473"/>
      <c r="D55" s="69"/>
    </row>
    <row r="56" spans="1:4" s="85" customFormat="1" x14ac:dyDescent="0.25">
      <c r="A56" s="116">
        <v>440</v>
      </c>
      <c r="B56" s="470" t="s">
        <v>34</v>
      </c>
      <c r="C56" s="471"/>
      <c r="D56" s="69"/>
    </row>
    <row r="57" spans="1:4" s="85" customFormat="1" x14ac:dyDescent="0.25">
      <c r="A57" s="116">
        <v>450</v>
      </c>
      <c r="B57" s="470" t="s">
        <v>33</v>
      </c>
      <c r="C57" s="471"/>
      <c r="D57" s="69"/>
    </row>
    <row r="58" spans="1:4" s="85" customFormat="1" x14ac:dyDescent="0.25">
      <c r="A58" s="116">
        <v>460</v>
      </c>
      <c r="B58" s="470" t="s">
        <v>32</v>
      </c>
      <c r="C58" s="471"/>
      <c r="D58" s="69"/>
    </row>
    <row r="59" spans="1:4" s="85" customFormat="1" x14ac:dyDescent="0.25">
      <c r="A59" s="116">
        <v>490</v>
      </c>
      <c r="B59" s="474" t="s">
        <v>1376</v>
      </c>
      <c r="C59" s="473"/>
      <c r="D59" s="67">
        <f>D60+D61</f>
        <v>0</v>
      </c>
    </row>
    <row r="60" spans="1:4" s="85" customFormat="1" x14ac:dyDescent="0.25">
      <c r="A60" s="116">
        <v>500</v>
      </c>
      <c r="B60" s="470" t="s">
        <v>31</v>
      </c>
      <c r="C60" s="471"/>
      <c r="D60" s="68"/>
    </row>
    <row r="61" spans="1:4" s="85" customFormat="1" x14ac:dyDescent="0.25">
      <c r="A61" s="116">
        <v>510</v>
      </c>
      <c r="B61" s="470" t="s">
        <v>30</v>
      </c>
      <c r="C61" s="471"/>
      <c r="D61" s="68"/>
    </row>
    <row r="62" spans="1:4" s="85" customFormat="1" x14ac:dyDescent="0.25">
      <c r="A62" s="116">
        <v>520</v>
      </c>
      <c r="B62" s="472" t="s">
        <v>29</v>
      </c>
      <c r="C62" s="473"/>
      <c r="D62" s="67">
        <f>D71</f>
        <v>0</v>
      </c>
    </row>
    <row r="63" spans="1:4" s="85" customFormat="1" x14ac:dyDescent="0.25">
      <c r="A63" s="116">
        <v>530</v>
      </c>
      <c r="B63" s="474" t="s">
        <v>1392</v>
      </c>
      <c r="C63" s="473"/>
      <c r="D63" s="67">
        <f>D64+D65+D66+D69+D70</f>
        <v>0</v>
      </c>
    </row>
    <row r="64" spans="1:4" s="85" customFormat="1" x14ac:dyDescent="0.25">
      <c r="A64" s="116">
        <v>540</v>
      </c>
      <c r="B64" s="470" t="s">
        <v>28</v>
      </c>
      <c r="C64" s="471"/>
      <c r="D64" s="68"/>
    </row>
    <row r="65" spans="1:4" s="85" customFormat="1" x14ac:dyDescent="0.25">
      <c r="A65" s="116">
        <v>550</v>
      </c>
      <c r="B65" s="470" t="s">
        <v>27</v>
      </c>
      <c r="C65" s="471"/>
      <c r="D65" s="68"/>
    </row>
    <row r="66" spans="1:4" s="85" customFormat="1" x14ac:dyDescent="0.25">
      <c r="A66" s="116">
        <v>555</v>
      </c>
      <c r="B66" s="474" t="s">
        <v>1374</v>
      </c>
      <c r="C66" s="473"/>
      <c r="D66" s="68"/>
    </row>
    <row r="67" spans="1:4" s="85" customFormat="1" x14ac:dyDescent="0.25">
      <c r="A67" s="116">
        <v>556</v>
      </c>
      <c r="B67" s="470" t="s">
        <v>1377</v>
      </c>
      <c r="C67" s="471"/>
      <c r="D67" s="68"/>
    </row>
    <row r="68" spans="1:4" s="85" customFormat="1" x14ac:dyDescent="0.25">
      <c r="A68" s="116">
        <v>557</v>
      </c>
      <c r="B68" s="470" t="s">
        <v>1378</v>
      </c>
      <c r="C68" s="471"/>
      <c r="D68" s="68"/>
    </row>
    <row r="69" spans="1:4" s="85" customFormat="1" x14ac:dyDescent="0.25">
      <c r="A69" s="116">
        <v>560</v>
      </c>
      <c r="B69" s="470" t="s">
        <v>26</v>
      </c>
      <c r="C69" s="471"/>
      <c r="D69" s="70"/>
    </row>
    <row r="70" spans="1:4" s="85" customFormat="1" x14ac:dyDescent="0.25">
      <c r="A70" s="116">
        <v>570</v>
      </c>
      <c r="B70" s="470" t="s">
        <v>25</v>
      </c>
      <c r="C70" s="471"/>
      <c r="D70" s="70"/>
    </row>
    <row r="71" spans="1:4" s="85" customFormat="1" x14ac:dyDescent="0.25">
      <c r="A71" s="116">
        <v>580</v>
      </c>
      <c r="B71" s="470" t="s">
        <v>24</v>
      </c>
      <c r="C71" s="471"/>
      <c r="D71" s="69"/>
    </row>
    <row r="72" spans="1:4" s="85" customFormat="1" x14ac:dyDescent="0.25">
      <c r="A72" s="116">
        <v>590</v>
      </c>
      <c r="B72" s="472" t="s">
        <v>23</v>
      </c>
      <c r="C72" s="473"/>
      <c r="D72" s="286">
        <f>D73+D74+D75</f>
        <v>0</v>
      </c>
    </row>
    <row r="73" spans="1:4" s="85" customFormat="1" x14ac:dyDescent="0.25">
      <c r="A73" s="116">
        <v>600</v>
      </c>
      <c r="B73" s="470" t="s">
        <v>22</v>
      </c>
      <c r="C73" s="471"/>
      <c r="D73" s="214"/>
    </row>
    <row r="74" spans="1:4" s="85" customFormat="1" x14ac:dyDescent="0.25">
      <c r="A74" s="116">
        <v>610</v>
      </c>
      <c r="B74" s="470" t="s">
        <v>1393</v>
      </c>
      <c r="C74" s="471"/>
      <c r="D74" s="214"/>
    </row>
    <row r="75" spans="1:4" s="85" customFormat="1" x14ac:dyDescent="0.25">
      <c r="A75" s="116">
        <v>620</v>
      </c>
      <c r="B75" s="470" t="s">
        <v>21</v>
      </c>
      <c r="C75" s="471"/>
      <c r="D75" s="69"/>
    </row>
    <row r="76" spans="1:4" s="85" customFormat="1" x14ac:dyDescent="0.25">
      <c r="A76" s="116">
        <v>630</v>
      </c>
      <c r="B76" s="470" t="s">
        <v>20</v>
      </c>
      <c r="C76" s="471"/>
      <c r="D76" s="69"/>
    </row>
    <row r="77" spans="1:4" s="85" customFormat="1" x14ac:dyDescent="0.25">
      <c r="A77" s="116">
        <v>640</v>
      </c>
      <c r="B77" s="472" t="s">
        <v>19</v>
      </c>
      <c r="C77" s="473"/>
      <c r="D77" s="69"/>
    </row>
    <row r="78" spans="1:4" s="85" customFormat="1" x14ac:dyDescent="0.25">
      <c r="A78" s="116">
        <v>650</v>
      </c>
      <c r="B78" s="470" t="s">
        <v>18</v>
      </c>
      <c r="C78" s="471"/>
      <c r="D78" s="69"/>
    </row>
    <row r="79" spans="1:4" s="85" customFormat="1" x14ac:dyDescent="0.25">
      <c r="A79" s="116">
        <v>660</v>
      </c>
      <c r="B79" s="470" t="s">
        <v>1394</v>
      </c>
      <c r="C79" s="471"/>
      <c r="D79" s="69"/>
    </row>
    <row r="80" spans="1:4" s="85" customFormat="1" x14ac:dyDescent="0.25">
      <c r="A80" s="116">
        <v>670</v>
      </c>
      <c r="B80" s="470" t="s">
        <v>17</v>
      </c>
      <c r="C80" s="471"/>
      <c r="D80" s="69"/>
    </row>
    <row r="81" spans="1:6" s="85" customFormat="1" x14ac:dyDescent="0.25">
      <c r="A81" s="116">
        <v>680</v>
      </c>
      <c r="B81" s="470" t="s">
        <v>16</v>
      </c>
      <c r="C81" s="471"/>
      <c r="D81" s="68"/>
    </row>
    <row r="82" spans="1:6" s="85" customFormat="1" x14ac:dyDescent="0.25">
      <c r="A82" s="116">
        <v>690</v>
      </c>
      <c r="B82" s="472" t="s">
        <v>15</v>
      </c>
      <c r="C82" s="473"/>
      <c r="D82" s="69"/>
    </row>
    <row r="83" spans="1:6" s="85" customFormat="1" x14ac:dyDescent="0.25">
      <c r="A83" s="116">
        <v>710</v>
      </c>
      <c r="B83" s="474" t="s">
        <v>1379</v>
      </c>
      <c r="C83" s="473"/>
      <c r="D83" s="69"/>
    </row>
    <row r="84" spans="1:6" s="85" customFormat="1" x14ac:dyDescent="0.25">
      <c r="A84" s="116">
        <v>720</v>
      </c>
      <c r="B84" s="470" t="s">
        <v>14</v>
      </c>
      <c r="C84" s="471"/>
      <c r="D84" s="69"/>
    </row>
    <row r="85" spans="1:6" s="85" customFormat="1" x14ac:dyDescent="0.25">
      <c r="A85" s="116">
        <v>730</v>
      </c>
      <c r="B85" s="470" t="s">
        <v>13</v>
      </c>
      <c r="C85" s="471"/>
      <c r="D85" s="69"/>
    </row>
    <row r="86" spans="1:6" s="85" customFormat="1" x14ac:dyDescent="0.25">
      <c r="A86" s="116">
        <v>740</v>
      </c>
      <c r="B86" s="470" t="s">
        <v>12</v>
      </c>
      <c r="C86" s="471"/>
      <c r="D86" s="69"/>
    </row>
    <row r="87" spans="1:6" s="85" customFormat="1" x14ac:dyDescent="0.25">
      <c r="A87" s="116">
        <v>750</v>
      </c>
      <c r="B87" s="470" t="s">
        <v>1379</v>
      </c>
      <c r="C87" s="471"/>
      <c r="D87" s="69"/>
    </row>
    <row r="88" spans="1:6" s="85" customFormat="1" x14ac:dyDescent="0.25">
      <c r="A88" s="116">
        <v>760</v>
      </c>
      <c r="B88" s="477" t="s">
        <v>11</v>
      </c>
      <c r="C88" s="478"/>
      <c r="D88" s="69"/>
    </row>
    <row r="90" spans="1:6" s="48" customFormat="1" ht="12.75" x14ac:dyDescent="0.2">
      <c r="B90" s="100" t="s">
        <v>1246</v>
      </c>
      <c r="C90" s="93"/>
      <c r="D90" s="93"/>
      <c r="E90" s="93"/>
      <c r="F90" s="93"/>
    </row>
    <row r="91" spans="1:6" s="48" customFormat="1" ht="12.75" x14ac:dyDescent="0.2">
      <c r="B91" s="101" t="s">
        <v>1247</v>
      </c>
      <c r="C91" s="102"/>
      <c r="D91" s="102"/>
      <c r="E91" s="102"/>
      <c r="F91" s="102"/>
    </row>
    <row r="92" spans="1:6" s="48" customFormat="1" ht="12.75" x14ac:dyDescent="0.2">
      <c r="B92" s="102"/>
      <c r="C92" s="102"/>
    </row>
    <row r="93" spans="1:6" s="48" customFormat="1" ht="12.75" x14ac:dyDescent="0.2">
      <c r="B93" s="100" t="s">
        <v>1246</v>
      </c>
      <c r="C93" s="93"/>
      <c r="D93" s="93"/>
      <c r="E93" s="93"/>
      <c r="F93" s="93"/>
    </row>
    <row r="94" spans="1:6" s="48" customFormat="1" ht="12.75" x14ac:dyDescent="0.2">
      <c r="B94" s="101" t="s">
        <v>1247</v>
      </c>
      <c r="C94" s="102"/>
      <c r="D94" s="102"/>
      <c r="E94" s="102"/>
      <c r="F94" s="102"/>
    </row>
  </sheetData>
  <sheetProtection formatCells="0" formatColumns="0" formatRows="0" insertColumns="0" insertRows="0" insertHyperlinks="0" deleteColumns="0" deleteRows="0" sort="0" autoFilter="0" pivotTables="0"/>
  <mergeCells count="78">
    <mergeCell ref="A10:C11"/>
    <mergeCell ref="B87:C87"/>
    <mergeCell ref="B88:C88"/>
    <mergeCell ref="B75:C75"/>
    <mergeCell ref="B79:C79"/>
    <mergeCell ref="B67:C67"/>
    <mergeCell ref="B68:C68"/>
    <mergeCell ref="B71:C71"/>
    <mergeCell ref="B72:C72"/>
    <mergeCell ref="B73:C73"/>
    <mergeCell ref="B74:C74"/>
    <mergeCell ref="B55:C55"/>
    <mergeCell ref="B56:C56"/>
    <mergeCell ref="B76:C76"/>
    <mergeCell ref="B77:C77"/>
    <mergeCell ref="B78:C78"/>
    <mergeCell ref="B49:C49"/>
    <mergeCell ref="B50:C50"/>
    <mergeCell ref="B52:C52"/>
    <mergeCell ref="B53:C53"/>
    <mergeCell ref="B54:C54"/>
    <mergeCell ref="B38:C38"/>
    <mergeCell ref="B39:C39"/>
    <mergeCell ref="B40:C40"/>
    <mergeCell ref="B41:C41"/>
    <mergeCell ref="B43:C43"/>
    <mergeCell ref="B57:C57"/>
    <mergeCell ref="B58:C58"/>
    <mergeCell ref="B59:C59"/>
    <mergeCell ref="B60:C60"/>
    <mergeCell ref="B61:C61"/>
    <mergeCell ref="B17:C17"/>
    <mergeCell ref="B34:C34"/>
    <mergeCell ref="B42:C42"/>
    <mergeCell ref="B46:C46"/>
    <mergeCell ref="B51:C51"/>
    <mergeCell ref="B44:C44"/>
    <mergeCell ref="B45:C45"/>
    <mergeCell ref="B47:C47"/>
    <mergeCell ref="B48:C48"/>
    <mergeCell ref="B20:C20"/>
    <mergeCell ref="B18:C18"/>
    <mergeCell ref="B19:C19"/>
    <mergeCell ref="B21:C21"/>
    <mergeCell ref="B22:C22"/>
    <mergeCell ref="B23:C23"/>
    <mergeCell ref="B24:C24"/>
    <mergeCell ref="B12:C12"/>
    <mergeCell ref="B13:C13"/>
    <mergeCell ref="B14:C14"/>
    <mergeCell ref="B15:C15"/>
    <mergeCell ref="B16:C16"/>
    <mergeCell ref="B25:C25"/>
    <mergeCell ref="B27:C27"/>
    <mergeCell ref="B36:C36"/>
    <mergeCell ref="B35:C35"/>
    <mergeCell ref="B37:C37"/>
    <mergeCell ref="B26:C26"/>
    <mergeCell ref="B28:C28"/>
    <mergeCell ref="B29:C29"/>
    <mergeCell ref="B30:C30"/>
    <mergeCell ref="B31:C31"/>
    <mergeCell ref="B32:C32"/>
    <mergeCell ref="B33:C33"/>
    <mergeCell ref="B84:C84"/>
    <mergeCell ref="B85:C85"/>
    <mergeCell ref="B86:C86"/>
    <mergeCell ref="B62:C62"/>
    <mergeCell ref="B63:C63"/>
    <mergeCell ref="B64:C64"/>
    <mergeCell ref="B65:C65"/>
    <mergeCell ref="B66:C66"/>
    <mergeCell ref="B80:C80"/>
    <mergeCell ref="B81:C81"/>
    <mergeCell ref="B69:C69"/>
    <mergeCell ref="B70:C70"/>
    <mergeCell ref="B82:C82"/>
    <mergeCell ref="B83:C83"/>
  </mergeCells>
  <hyperlinks>
    <hyperlink ref="C2" location="'Pregled obrazaca'!A1" display="Povratak na Pregled obrazaca" xr:uid="{00000000-0004-0000-0300-000000000000}"/>
  </hyperlinks>
  <pageMargins left="0.25" right="0.25" top="0.75" bottom="0.75" header="0.3" footer="0.3"/>
  <pageSetup paperSize="9" scale="65" fitToHeight="0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35" t="s">
        <v>1233</v>
      </c>
      <c r="D4" s="536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1444</v>
      </c>
      <c r="D8" s="439"/>
    </row>
    <row r="9" spans="1:5" s="73" customFormat="1" x14ac:dyDescent="0.25">
      <c r="A9" s="73" t="s">
        <v>269</v>
      </c>
    </row>
    <row r="10" spans="1:5" ht="69.95" customHeight="1" x14ac:dyDescent="0.25">
      <c r="A10" s="525" t="s">
        <v>310</v>
      </c>
      <c r="B10" s="549"/>
      <c r="C10" s="526"/>
      <c r="D10" s="529" t="s">
        <v>245</v>
      </c>
    </row>
    <row r="11" spans="1:5" ht="69.95" customHeight="1" x14ac:dyDescent="0.25">
      <c r="A11" s="527"/>
      <c r="B11" s="550"/>
      <c r="C11" s="528"/>
      <c r="D11" s="529" t="s">
        <v>271</v>
      </c>
    </row>
    <row r="12" spans="1:5" ht="15.75" customHeight="1" x14ac:dyDescent="0.25">
      <c r="A12" s="551"/>
      <c r="B12" s="552"/>
      <c r="C12" s="55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1381</v>
      </c>
      <c r="C17" s="556"/>
      <c r="D17" s="5"/>
    </row>
    <row r="18" spans="1:4" x14ac:dyDescent="0.25">
      <c r="A18" s="17" t="s">
        <v>7</v>
      </c>
      <c r="B18" s="555" t="s">
        <v>1396</v>
      </c>
      <c r="C18" s="556"/>
      <c r="D18" s="5"/>
    </row>
    <row r="19" spans="1:4" x14ac:dyDescent="0.25">
      <c r="A19" s="542" t="s">
        <v>205</v>
      </c>
      <c r="B19" s="543"/>
      <c r="C19" s="543"/>
      <c r="D19" s="544"/>
    </row>
    <row r="20" spans="1:4" x14ac:dyDescent="0.25">
      <c r="A20" s="17" t="s">
        <v>8</v>
      </c>
      <c r="B20" s="537" t="s">
        <v>204</v>
      </c>
      <c r="C20" s="538"/>
      <c r="D20" s="6"/>
    </row>
    <row r="21" spans="1:4" x14ac:dyDescent="0.25">
      <c r="A21" s="17" t="s">
        <v>9</v>
      </c>
      <c r="B21" s="537" t="s">
        <v>203</v>
      </c>
      <c r="C21" s="538"/>
      <c r="D21" s="6"/>
    </row>
    <row r="22" spans="1:4" x14ac:dyDescent="0.25">
      <c r="A22" s="542" t="s">
        <v>1380</v>
      </c>
      <c r="B22" s="543"/>
      <c r="C22" s="543"/>
      <c r="D22" s="544"/>
    </row>
    <row r="23" spans="1:4" x14ac:dyDescent="0.25">
      <c r="A23" s="17" t="s">
        <v>10</v>
      </c>
      <c r="B23" s="547" t="s">
        <v>202</v>
      </c>
      <c r="C23" s="548"/>
      <c r="D23" s="6"/>
    </row>
    <row r="24" spans="1:4" x14ac:dyDescent="0.25">
      <c r="A24" s="17">
        <v>100</v>
      </c>
      <c r="B24" s="537" t="s">
        <v>200</v>
      </c>
      <c r="C24" s="538"/>
      <c r="D24" s="5"/>
    </row>
    <row r="25" spans="1:4" x14ac:dyDescent="0.25">
      <c r="A25" s="17">
        <v>110</v>
      </c>
      <c r="B25" s="547" t="s">
        <v>201</v>
      </c>
      <c r="C25" s="548"/>
      <c r="D25" s="6"/>
    </row>
    <row r="26" spans="1:4" x14ac:dyDescent="0.25">
      <c r="A26" s="17">
        <v>120</v>
      </c>
      <c r="B26" s="537" t="s">
        <v>200</v>
      </c>
      <c r="C26" s="538"/>
      <c r="D26" s="5"/>
    </row>
    <row r="27" spans="1:4" x14ac:dyDescent="0.25">
      <c r="A27" s="17">
        <v>130</v>
      </c>
      <c r="B27" s="537" t="s">
        <v>199</v>
      </c>
      <c r="C27" s="538"/>
      <c r="D27" s="5"/>
    </row>
    <row r="28" spans="1:4" x14ac:dyDescent="0.25">
      <c r="A28" s="542" t="s">
        <v>198</v>
      </c>
      <c r="B28" s="543"/>
      <c r="C28" s="543"/>
      <c r="D28" s="544"/>
    </row>
    <row r="29" spans="1:4" x14ac:dyDescent="0.25">
      <c r="A29" s="17">
        <v>140</v>
      </c>
      <c r="B29" s="537" t="s">
        <v>197</v>
      </c>
      <c r="C29" s="538"/>
      <c r="D29" s="5"/>
    </row>
    <row r="30" spans="1:4" x14ac:dyDescent="0.25">
      <c r="A30" s="17">
        <v>150</v>
      </c>
      <c r="B30" s="537" t="s">
        <v>196</v>
      </c>
      <c r="C30" s="538"/>
      <c r="D30" s="5"/>
    </row>
    <row r="31" spans="1:4" x14ac:dyDescent="0.25">
      <c r="A31" s="17">
        <v>160</v>
      </c>
      <c r="B31" s="537" t="s">
        <v>195</v>
      </c>
      <c r="C31" s="538"/>
      <c r="D31" s="5"/>
    </row>
    <row r="32" spans="1:4" x14ac:dyDescent="0.25">
      <c r="A32" s="17">
        <v>170</v>
      </c>
      <c r="B32" s="537" t="s">
        <v>194</v>
      </c>
      <c r="C32" s="538"/>
      <c r="D32" s="5"/>
    </row>
    <row r="33" spans="1:6" x14ac:dyDescent="0.25">
      <c r="A33" s="17">
        <v>180</v>
      </c>
      <c r="B33" s="537" t="s">
        <v>193</v>
      </c>
      <c r="C33" s="538"/>
      <c r="D33" s="5"/>
    </row>
    <row r="34" spans="1:6" x14ac:dyDescent="0.25">
      <c r="A34" s="17">
        <v>190</v>
      </c>
      <c r="B34" s="537" t="s">
        <v>192</v>
      </c>
      <c r="C34" s="538"/>
      <c r="D34" s="5"/>
    </row>
    <row r="35" spans="1:6" x14ac:dyDescent="0.25">
      <c r="A35" s="17">
        <v>200</v>
      </c>
      <c r="B35" s="537" t="s">
        <v>191</v>
      </c>
      <c r="C35" s="538"/>
      <c r="D35" s="5"/>
    </row>
    <row r="36" spans="1:6" x14ac:dyDescent="0.25">
      <c r="A36" s="17">
        <v>210</v>
      </c>
      <c r="B36" s="537" t="s">
        <v>190</v>
      </c>
      <c r="C36" s="538"/>
      <c r="D36" s="5"/>
    </row>
    <row r="37" spans="1:6" x14ac:dyDescent="0.25">
      <c r="A37" s="17">
        <v>220</v>
      </c>
      <c r="B37" s="537" t="s">
        <v>189</v>
      </c>
      <c r="C37" s="538"/>
      <c r="D37" s="5"/>
    </row>
    <row r="38" spans="1:6" x14ac:dyDescent="0.25">
      <c r="A38" s="17">
        <v>230</v>
      </c>
      <c r="B38" s="537" t="s">
        <v>188</v>
      </c>
      <c r="C38" s="538"/>
      <c r="D38" s="5"/>
    </row>
    <row r="39" spans="1:6" x14ac:dyDescent="0.25">
      <c r="A39" s="17">
        <v>240</v>
      </c>
      <c r="B39" s="537" t="s">
        <v>187</v>
      </c>
      <c r="C39" s="538"/>
      <c r="D39" s="5"/>
    </row>
    <row r="40" spans="1:6" x14ac:dyDescent="0.25">
      <c r="A40" s="17">
        <v>250</v>
      </c>
      <c r="B40" s="537" t="s">
        <v>186</v>
      </c>
      <c r="C40" s="538"/>
      <c r="D40" s="5"/>
    </row>
    <row r="41" spans="1:6" x14ac:dyDescent="0.25">
      <c r="A41" s="17">
        <v>260</v>
      </c>
      <c r="B41" s="537" t="s">
        <v>185</v>
      </c>
      <c r="C41" s="538"/>
      <c r="D41" s="5"/>
    </row>
    <row r="42" spans="1:6" x14ac:dyDescent="0.25">
      <c r="A42" s="17">
        <v>270</v>
      </c>
      <c r="B42" s="537" t="s">
        <v>184</v>
      </c>
      <c r="C42" s="538"/>
      <c r="D42" s="5"/>
    </row>
    <row r="43" spans="1:6" x14ac:dyDescent="0.25">
      <c r="A43" s="17">
        <v>280</v>
      </c>
      <c r="B43" s="537" t="s">
        <v>183</v>
      </c>
      <c r="C43" s="538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1:C21"/>
    <mergeCell ref="B26:C26"/>
  </mergeCells>
  <hyperlinks>
    <hyperlink ref="C2" location="'Pregled obrazaca'!A1" display="Povratak na Pregled obrazaca" xr:uid="{00000000-0004-0000-27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5.42578125" style="4" customWidth="1"/>
    <col min="3" max="3" width="18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54" t="s">
        <v>1296</v>
      </c>
      <c r="B4" s="55"/>
      <c r="C4" s="522" t="s">
        <v>1234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254</v>
      </c>
    </row>
    <row r="10" spans="1:26" ht="69.95" customHeight="1" x14ac:dyDescent="0.25">
      <c r="A10" s="525" t="s">
        <v>311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7.2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5.2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290</v>
      </c>
      <c r="B15" s="6" t="s">
        <v>273</v>
      </c>
      <c r="C15" s="9">
        <f>+'C 07.00.c 002'!C15+'C 07.00.c 003'!C15+'C 07.00.c 004'!C15+'C 07.00.c 007'!C15+'C 07.00.c 008'!C15+'C 07.00.c 009'!C15</f>
        <v>0</v>
      </c>
      <c r="D15" s="9">
        <f>+'C 07.00.c 002'!D15+'C 07.00.c 003'!D15+'C 07.00.c 004'!D15+'C 07.00.c 007'!D15+'C 07.00.c 008'!D15+'C 07.00.c 009'!D15</f>
        <v>0</v>
      </c>
      <c r="E15" s="9">
        <f>+'C 07.00.c 002'!E15+'C 07.00.c 003'!E15+'C 07.00.c 004'!E15+'C 07.00.c 007'!E15+'C 07.00.c 008'!E15+'C 07.00.c 009'!E15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9">
        <f>+'C 07.00.c 002'!P15+'C 07.00.c 003'!P15+'C 07.00.c 004'!P15+'C 07.00.c 007'!P15+'C 07.00.c 008'!P15+'C 07.00.c 009'!P15</f>
        <v>0</v>
      </c>
      <c r="Q15" s="9">
        <f>+'C 07.00.c 002'!Q15+'C 07.00.c 003'!Q15+'C 07.00.c 004'!Q15+'C 07.00.c 007'!Q15+'C 07.00.c 008'!Q15+'C 07.00.c 009'!Q15</f>
        <v>0</v>
      </c>
      <c r="R15" s="9">
        <f>+'C 07.00.c 002'!R15+'C 07.00.c 003'!R15+'C 07.00.c 004'!R15+'C 07.00.c 007'!R15+'C 07.00.c 008'!R15+'C 07.00.c 009'!R15</f>
        <v>0</v>
      </c>
      <c r="S15" s="9">
        <f>+'C 07.00.c 002'!S15+'C 07.00.c 003'!S15+'C 07.00.c 004'!S15+'C 07.00.c 007'!S15+'C 07.00.c 008'!S15+'C 07.00.c 009'!S15</f>
        <v>0</v>
      </c>
      <c r="T15" s="9">
        <f>+'C 07.00.c 002'!T15+'C 07.00.c 003'!T15+'C 07.00.c 004'!T15+'C 07.00.c 007'!T15+'C 07.00.c 008'!T15+'C 07.00.c 009'!T15</f>
        <v>0</v>
      </c>
      <c r="U15" s="9">
        <f>P15-Q15-0.8*R15-0.5*S15</f>
        <v>0</v>
      </c>
      <c r="V15" s="9">
        <f>+'C 07.00.c 002'!V15+'C 07.00.c 003'!V15+'C 07.00.c 004'!V15+'C 07.00.c 007'!V15+'C 07.00.c 008'!V15+'C 07.00.c 009'!V15</f>
        <v>0</v>
      </c>
      <c r="W15" s="5"/>
      <c r="X15" s="9">
        <f>+'C 07.00.c 002'!X15+'C 07.00.c 003'!X15+'C 07.00.c 004'!X15+'C 07.00.c 007'!X15+'C 07.00.c 008'!X15+'C 07.00.c 009'!X15</f>
        <v>0</v>
      </c>
      <c r="Y15" s="5"/>
      <c r="Z15" s="5"/>
    </row>
    <row r="16" spans="1:26" x14ac:dyDescent="0.25">
      <c r="A16" s="17">
        <v>310</v>
      </c>
      <c r="B16" s="6" t="s">
        <v>272</v>
      </c>
      <c r="C16" s="9">
        <f>+'C 07.00.c 002'!C16+'C 07.00.c 003'!C16+'C 07.00.c 004'!C16+'C 07.00.c 007'!C16+'C 07.00.c 008'!C16+'C 07.00.c 009'!C16</f>
        <v>0</v>
      </c>
      <c r="D16" s="9">
        <f>+'C 07.00.c 002'!D16+'C 07.00.c 003'!D16+'C 07.00.c 004'!D16+'C 07.00.c 007'!D16+'C 07.00.c 008'!D16+'C 07.00.c 009'!D16</f>
        <v>0</v>
      </c>
      <c r="E16" s="9">
        <f>+'C 07.00.c 002'!E16+'C 07.00.c 003'!E16+'C 07.00.c 004'!E16+'C 07.00.c 007'!E16+'C 07.00.c 008'!E16+'C 07.00.c 009'!E16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9">
        <f>+'C 07.00.c 002'!P16+'C 07.00.c 003'!P16+'C 07.00.c 004'!P16+'C 07.00.c 007'!P16+'C 07.00.c 008'!P16+'C 07.00.c 009'!P16</f>
        <v>0</v>
      </c>
      <c r="Q16" s="9">
        <f>+'C 07.00.c 002'!Q16+'C 07.00.c 003'!Q16+'C 07.00.c 004'!Q16+'C 07.00.c 007'!Q16+'C 07.00.c 008'!Q16+'C 07.00.c 009'!Q16</f>
        <v>0</v>
      </c>
      <c r="R16" s="9">
        <f>+'C 07.00.c 002'!R16+'C 07.00.c 003'!R16+'C 07.00.c 004'!R16+'C 07.00.c 007'!R16+'C 07.00.c 008'!R16+'C 07.00.c 009'!R16</f>
        <v>0</v>
      </c>
      <c r="S16" s="9">
        <f>+'C 07.00.c 002'!S16+'C 07.00.c 003'!S16+'C 07.00.c 004'!S16+'C 07.00.c 007'!S16+'C 07.00.c 008'!S16+'C 07.00.c 009'!S16</f>
        <v>0</v>
      </c>
      <c r="T16" s="9">
        <f>+'C 07.00.c 002'!T16+'C 07.00.c 003'!T16+'C 07.00.c 004'!T16+'C 07.00.c 007'!T16+'C 07.00.c 008'!T16+'C 07.00.c 009'!T16</f>
        <v>0</v>
      </c>
      <c r="U16" s="9">
        <f>P16-Q16-0.8*R16-0.5*S16</f>
        <v>0</v>
      </c>
      <c r="V16" s="9">
        <f>+'C 07.00.c 002'!V16+'C 07.00.c 003'!V16+'C 07.00.c 004'!V16+'C 07.00.c 007'!V16+'C 07.00.c 008'!V16+'C 07.00.c 009'!V16</f>
        <v>0</v>
      </c>
      <c r="W16" s="5"/>
      <c r="X16" s="9">
        <f>+'C 07.00.c 002'!X16+'C 07.00.c 003'!X16+'C 07.00.c 004'!X16+'C 07.00.c 007'!X16+'C 07.00.c 008'!X16+'C 07.00.c 009'!X16</f>
        <v>0</v>
      </c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D2" location="'Pregled obrazaca'!A1" display="Povratak na Pregled obrazaca" xr:uid="{00000000-0004-0000-28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22" t="s">
        <v>1234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255</v>
      </c>
    </row>
    <row r="10" spans="1:26" ht="69.95" customHeight="1" x14ac:dyDescent="0.25">
      <c r="A10" s="525" t="s">
        <v>311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7.2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5.2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D2" location="'Pregled obrazaca'!A1" display="Povratak na Pregled obrazaca" xr:uid="{00000000-0004-0000-29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22" t="s">
        <v>1234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256</v>
      </c>
    </row>
    <row r="10" spans="1:26" ht="69.95" customHeight="1" x14ac:dyDescent="0.25">
      <c r="A10" s="525" t="s">
        <v>311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7.2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5.2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D2" location="'Pregled obrazaca'!A1" display="Povratak na Pregled obrazaca" xr:uid="{00000000-0004-0000-2A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22" t="s">
        <v>1234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257</v>
      </c>
    </row>
    <row r="10" spans="1:26" ht="69.95" customHeight="1" x14ac:dyDescent="0.25">
      <c r="A10" s="525" t="s">
        <v>312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7.2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5.2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D2" location="'Pregled obrazaca'!A1" display="Povratak na Pregled obrazaca" xr:uid="{00000000-0004-0000-2B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22" t="s">
        <v>1234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260</v>
      </c>
    </row>
    <row r="10" spans="1:26" ht="69.95" customHeight="1" x14ac:dyDescent="0.25">
      <c r="A10" s="525" t="s">
        <v>311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7.2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5.2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D2" location="'Pregled obrazaca'!A1" display="Povratak na Pregled obrazaca" xr:uid="{00000000-0004-0000-2C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22" t="s">
        <v>1234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261</v>
      </c>
    </row>
    <row r="10" spans="1:26" ht="69.95" customHeight="1" x14ac:dyDescent="0.25">
      <c r="A10" s="525" t="s">
        <v>312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7.2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5.2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D2" location="'Pregled obrazaca'!A1" display="Povratak na Pregled obrazaca" xr:uid="{00000000-0004-0000-2D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22" t="s">
        <v>1234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262</v>
      </c>
    </row>
    <row r="10" spans="1:26" ht="69.95" customHeight="1" x14ac:dyDescent="0.25">
      <c r="A10" s="525" t="s">
        <v>312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7.2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5.2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D2" location="'Pregled obrazaca'!A1" display="Povratak na Pregled obrazaca" xr:uid="{00000000-0004-0000-2E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1245</v>
      </c>
      <c r="B4" s="55"/>
      <c r="C4" s="522" t="s">
        <v>1235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254</v>
      </c>
    </row>
    <row r="10" spans="1:26" ht="59.25" customHeight="1" x14ac:dyDescent="0.25">
      <c r="A10" s="525" t="s">
        <v>313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9.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7.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300</v>
      </c>
      <c r="B15" s="6" t="s">
        <v>280</v>
      </c>
      <c r="C15" s="2">
        <f>+'C 07.00.d 002'!C15+'C 07.00.d 003'!C15+'C 07.00.d 004'!C15+'C 07.00.d 007'!C15+'C 07.00.d 008'!C15+'C 07.00.d 009'!C15</f>
        <v>0</v>
      </c>
      <c r="D15" s="2">
        <f>+'C 07.00.d 002'!D15+'C 07.00.d 003'!D15+'C 07.00.d 004'!D15+'C 07.00.d 007'!D15+'C 07.00.d 008'!D15+'C 07.00.d 009'!D15</f>
        <v>0</v>
      </c>
      <c r="E15" s="2">
        <f>+'C 07.00.d 002'!E15+'C 07.00.d 003'!E15+'C 07.00.d 004'!E15+'C 07.00.d 007'!E15+'C 07.00.d 008'!E15+'C 07.00.d 009'!E15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2">
        <f>+'C 07.00.d 002'!P15+'C 07.00.d 003'!P15+'C 07.00.d 004'!P15+'C 07.00.d 007'!P15+'C 07.00.d 008'!P15+'C 07.00.d 009'!P15</f>
        <v>0</v>
      </c>
      <c r="Q15" s="2">
        <f>+'C 07.00.d 002'!Q15+'C 07.00.d 003'!Q15+'C 07.00.d 004'!Q15+'C 07.00.d 007'!Q15+'C 07.00.d 008'!Q15+'C 07.00.d 009'!Q15</f>
        <v>0</v>
      </c>
      <c r="R15" s="2">
        <f>+'C 07.00.d 002'!R15+'C 07.00.d 003'!R15+'C 07.00.d 004'!R15+'C 07.00.d 007'!R15+'C 07.00.d 008'!R15+'C 07.00.d 009'!R15</f>
        <v>0</v>
      </c>
      <c r="S15" s="2">
        <f>+'C 07.00.d 002'!S15+'C 07.00.d 003'!S15+'C 07.00.d 004'!S15+'C 07.00.d 007'!S15+'C 07.00.d 008'!S15+'C 07.00.d 009'!S15</f>
        <v>0</v>
      </c>
      <c r="T15" s="2">
        <f>+'C 07.00.d 002'!T15+'C 07.00.d 003'!T15+'C 07.00.d 004'!T15+'C 07.00.d 007'!T15+'C 07.00.d 008'!T15+'C 07.00.d 009'!T15</f>
        <v>0</v>
      </c>
      <c r="U15" s="2">
        <f>P15-Q15-0.8*R15-0.5*S15</f>
        <v>0</v>
      </c>
      <c r="V15" s="2">
        <f>+'C 07.00.d 002'!V15+'C 07.00.d 003'!V15+'C 07.00.d 004'!V15+'C 07.00.d 007'!V15+'C 07.00.d 008'!V15+'C 07.00.d 009'!V15</f>
        <v>0</v>
      </c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2">
        <f>+'C 07.00.d 002'!C16+'C 07.00.d 003'!C16+'C 07.00.d 004'!C16+'C 07.00.d 007'!C16+'C 07.00.d 008'!C16+'C 07.00.d 009'!C16</f>
        <v>0</v>
      </c>
      <c r="D16" s="2">
        <f>+'C 07.00.d 002'!D16+'C 07.00.d 003'!D16+'C 07.00.d 004'!D16+'C 07.00.d 007'!D16+'C 07.00.d 008'!D16+'C 07.00.d 009'!D16</f>
        <v>0</v>
      </c>
      <c r="E16" s="2">
        <f>+'C 07.00.d 002'!E16+'C 07.00.d 003'!E16+'C 07.00.d 004'!E16+'C 07.00.d 007'!E16+'C 07.00.d 008'!E16+'C 07.00.d 009'!E16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2">
        <f>+'C 07.00.d 002'!P16+'C 07.00.d 003'!P16+'C 07.00.d 004'!P16+'C 07.00.d 007'!P16+'C 07.00.d 008'!P16+'C 07.00.d 009'!P16</f>
        <v>0</v>
      </c>
      <c r="Q16" s="2">
        <f>+'C 07.00.d 002'!Q16+'C 07.00.d 003'!Q16+'C 07.00.d 004'!Q16+'C 07.00.d 007'!Q16+'C 07.00.d 008'!Q16+'C 07.00.d 009'!Q16</f>
        <v>0</v>
      </c>
      <c r="R16" s="2">
        <f>+'C 07.00.d 002'!R16+'C 07.00.d 003'!R16+'C 07.00.d 004'!R16+'C 07.00.d 007'!R16+'C 07.00.d 008'!R16+'C 07.00.d 009'!R16</f>
        <v>0</v>
      </c>
      <c r="S16" s="2">
        <f>+'C 07.00.d 002'!S16+'C 07.00.d 003'!S16+'C 07.00.d 004'!S16+'C 07.00.d 007'!S16+'C 07.00.d 008'!S16+'C 07.00.d 009'!S16</f>
        <v>0</v>
      </c>
      <c r="T16" s="2">
        <f>+'C 07.00.d 002'!T16+'C 07.00.d 003'!T16+'C 07.00.d 004'!T16+'C 07.00.d 007'!T16+'C 07.00.d 008'!T16+'C 07.00.d 009'!T16</f>
        <v>0</v>
      </c>
      <c r="U16" s="2">
        <f>P16-Q16-0.8*R16-0.5*S16</f>
        <v>0</v>
      </c>
      <c r="V16" s="2">
        <f>+'C 07.00.d 002'!V16+'C 07.00.d 003'!V16+'C 07.00.d 004'!V16+'C 07.00.d 007'!V16+'C 07.00.d 008'!V16+'C 07.00.d 009'!V16</f>
        <v>0</v>
      </c>
      <c r="W16" s="5"/>
      <c r="X16" s="5"/>
      <c r="Y16" s="5"/>
      <c r="Z16" s="5"/>
    </row>
    <row r="18" spans="2:25" s="48" customFormat="1" ht="12.75" x14ac:dyDescent="0.2">
      <c r="B18" s="260" t="s">
        <v>1246</v>
      </c>
      <c r="C18" s="261"/>
      <c r="D18" s="261"/>
      <c r="E18" s="262"/>
      <c r="F18" s="263"/>
      <c r="G18" s="262"/>
      <c r="H18" s="263"/>
      <c r="I18" s="263"/>
      <c r="J18" s="263"/>
      <c r="K18" s="263"/>
      <c r="L18" s="263"/>
      <c r="M18" s="263"/>
      <c r="N18" s="263"/>
      <c r="O18" s="263"/>
      <c r="P18" s="262"/>
      <c r="Q18" s="263"/>
      <c r="R18" s="263"/>
      <c r="S18" s="263"/>
      <c r="T18" s="263"/>
      <c r="U18" s="262"/>
      <c r="V18" s="264"/>
      <c r="W18" s="263"/>
      <c r="X18" s="264"/>
      <c r="Y18" s="264"/>
    </row>
    <row r="19" spans="2:25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25" s="48" customFormat="1" ht="12.75" x14ac:dyDescent="0.2">
      <c r="B20" s="95"/>
      <c r="C20" s="95"/>
    </row>
    <row r="21" spans="2:25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25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25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E2" location="'Pregled obrazaca'!A1" display="Povratak na Pregled obrazaca" xr:uid="{00000000-0004-0000-2F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22" t="s">
        <v>1235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255</v>
      </c>
    </row>
    <row r="10" spans="1:26" ht="59.25" customHeight="1" x14ac:dyDescent="0.25">
      <c r="A10" s="525" t="s">
        <v>314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9.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7.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E2" location="'Pregled obrazaca'!A1" display="Povratak na Pregled obrazaca" xr:uid="{00000000-0004-0000-30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H29"/>
  <sheetViews>
    <sheetView showGridLines="0" zoomScale="90" zoomScaleNormal="90" workbookViewId="0">
      <selection activeCell="G35" sqref="G35"/>
    </sheetView>
  </sheetViews>
  <sheetFormatPr defaultColWidth="9.140625" defaultRowHeight="15" x14ac:dyDescent="0.25"/>
  <cols>
    <col min="1" max="1" width="9.85546875" style="3" customWidth="1"/>
    <col min="2" max="2" width="34.140625" style="3" customWidth="1"/>
    <col min="3" max="3" width="27" style="84" customWidth="1"/>
    <col min="4" max="4" width="23.5703125" style="75" customWidth="1"/>
    <col min="5" max="16384" width="9.140625" style="3"/>
  </cols>
  <sheetData>
    <row r="1" spans="1:8" s="44" customFormat="1" x14ac:dyDescent="0.25">
      <c r="A1" s="89"/>
      <c r="B1" s="89"/>
      <c r="C1" s="89"/>
    </row>
    <row r="2" spans="1:8" s="46" customFormat="1" x14ac:dyDescent="0.25">
      <c r="A2" s="89"/>
      <c r="B2" s="90" t="s">
        <v>1146</v>
      </c>
      <c r="D2" s="43" t="s">
        <v>1147</v>
      </c>
    </row>
    <row r="3" spans="1:8" s="46" customFormat="1" x14ac:dyDescent="0.25">
      <c r="A3" s="89"/>
      <c r="B3" s="89"/>
      <c r="C3" s="89"/>
      <c r="D3" s="45"/>
    </row>
    <row r="4" spans="1:8" s="46" customFormat="1" x14ac:dyDescent="0.25">
      <c r="A4" s="54" t="s">
        <v>1049</v>
      </c>
      <c r="B4" s="55"/>
      <c r="C4" s="80" t="s">
        <v>1156</v>
      </c>
      <c r="D4" s="80"/>
      <c r="E4" s="56"/>
      <c r="F4" s="57"/>
      <c r="G4" s="486"/>
      <c r="H4" s="486"/>
    </row>
    <row r="5" spans="1:8" s="48" customFormat="1" ht="12.75" x14ac:dyDescent="0.2">
      <c r="A5" s="49" t="s">
        <v>1148</v>
      </c>
      <c r="B5" s="50"/>
      <c r="C5" s="49" t="s">
        <v>1149</v>
      </c>
      <c r="D5" s="50"/>
      <c r="E5" s="51"/>
      <c r="F5" s="47"/>
      <c r="G5" s="485"/>
      <c r="H5" s="485"/>
    </row>
    <row r="6" spans="1:8" s="48" customFormat="1" ht="12.75" x14ac:dyDescent="0.2">
      <c r="A6" s="49" t="s">
        <v>1150</v>
      </c>
      <c r="B6" s="50"/>
      <c r="C6" s="49" t="s">
        <v>1151</v>
      </c>
      <c r="D6" s="50"/>
      <c r="E6" s="51"/>
      <c r="F6" s="47"/>
      <c r="G6" s="485"/>
      <c r="H6" s="485"/>
    </row>
    <row r="7" spans="1:8" s="48" customFormat="1" ht="12.75" x14ac:dyDescent="0.2">
      <c r="A7" s="49" t="s">
        <v>1152</v>
      </c>
      <c r="B7" s="50"/>
      <c r="C7" s="49" t="s">
        <v>1153</v>
      </c>
      <c r="D7" s="50"/>
      <c r="E7" s="51"/>
      <c r="F7" s="47"/>
      <c r="G7" s="485"/>
      <c r="H7" s="485"/>
    </row>
    <row r="8" spans="1:8" s="10" customFormat="1" x14ac:dyDescent="0.25">
      <c r="A8" s="437"/>
      <c r="B8" s="437"/>
      <c r="C8" s="49" t="s">
        <v>1444</v>
      </c>
      <c r="D8" s="439"/>
    </row>
    <row r="9" spans="1:8" x14ac:dyDescent="0.25">
      <c r="A9" s="139"/>
      <c r="B9" s="139"/>
      <c r="C9" s="139"/>
      <c r="D9" s="133" t="s">
        <v>1256</v>
      </c>
    </row>
    <row r="10" spans="1:8" s="84" customFormat="1" ht="23.25" customHeight="1" x14ac:dyDescent="0.25">
      <c r="A10" s="466" t="s">
        <v>305</v>
      </c>
      <c r="B10" s="467"/>
      <c r="C10" s="489"/>
      <c r="D10" s="296" t="s">
        <v>1255</v>
      </c>
    </row>
    <row r="11" spans="1:8" s="84" customFormat="1" ht="15.75" customHeight="1" x14ac:dyDescent="0.25">
      <c r="A11" s="490"/>
      <c r="B11" s="491"/>
      <c r="C11" s="492"/>
      <c r="D11" s="119" t="s">
        <v>1</v>
      </c>
    </row>
    <row r="12" spans="1:8" s="84" customFormat="1" x14ac:dyDescent="0.25">
      <c r="A12" s="119" t="s">
        <v>1</v>
      </c>
      <c r="B12" s="487" t="s">
        <v>1250</v>
      </c>
      <c r="C12" s="488"/>
      <c r="D12" s="289">
        <f>IF('C 02.00'!D12&lt;&gt;0,('C 01.00'!D14/'C 02.00'!D12),0)</f>
        <v>0</v>
      </c>
    </row>
    <row r="13" spans="1:8" s="84" customFormat="1" x14ac:dyDescent="0.25">
      <c r="A13" s="119" t="s">
        <v>3</v>
      </c>
      <c r="B13" s="487" t="s">
        <v>74</v>
      </c>
      <c r="C13" s="488"/>
      <c r="D13" s="67">
        <f>'C 01.00'!D14-'C 02.00'!D12/100*6.75</f>
        <v>0</v>
      </c>
    </row>
    <row r="14" spans="1:8" s="84" customFormat="1" x14ac:dyDescent="0.25">
      <c r="A14" s="119" t="s">
        <v>4</v>
      </c>
      <c r="B14" s="487" t="s">
        <v>73</v>
      </c>
      <c r="C14" s="488"/>
      <c r="D14" s="289">
        <f>IF('C 02.00'!D12&lt;&gt;0,('C 01.00'!D13/'C 02.00'!D12),0)</f>
        <v>0</v>
      </c>
    </row>
    <row r="15" spans="1:8" s="84" customFormat="1" x14ac:dyDescent="0.25">
      <c r="A15" s="119" t="s">
        <v>5</v>
      </c>
      <c r="B15" s="487" t="s">
        <v>72</v>
      </c>
      <c r="C15" s="488"/>
      <c r="D15" s="67">
        <f>'C 01.00'!D13-('C 02.00'!D12)/100*9</f>
        <v>0</v>
      </c>
    </row>
    <row r="16" spans="1:8" s="84" customFormat="1" x14ac:dyDescent="0.25">
      <c r="A16" s="119" t="s">
        <v>6</v>
      </c>
      <c r="B16" s="487" t="s">
        <v>71</v>
      </c>
      <c r="C16" s="488"/>
      <c r="D16" s="289">
        <f>IF('C 02.00'!D12&lt;&gt;0,('C 01.00'!D12/'C 02.00'!D12),0)</f>
        <v>0</v>
      </c>
    </row>
    <row r="17" spans="1:6" s="84" customFormat="1" x14ac:dyDescent="0.25">
      <c r="A17" s="119" t="s">
        <v>7</v>
      </c>
      <c r="B17" s="487" t="s">
        <v>70</v>
      </c>
      <c r="C17" s="488"/>
      <c r="D17" s="67">
        <f>'C 01.00'!D12-('C 02.00'!D12)/100*12</f>
        <v>0</v>
      </c>
    </row>
    <row r="18" spans="1:6" s="84" customFormat="1" x14ac:dyDescent="0.25">
      <c r="A18" s="119" t="s">
        <v>8</v>
      </c>
      <c r="B18" s="487" t="s">
        <v>69</v>
      </c>
      <c r="C18" s="488"/>
      <c r="D18" s="156"/>
    </row>
    <row r="19" spans="1:6" s="84" customFormat="1" x14ac:dyDescent="0.25">
      <c r="A19" s="119" t="s">
        <v>9</v>
      </c>
      <c r="B19" s="487" t="s">
        <v>68</v>
      </c>
      <c r="C19" s="488"/>
      <c r="D19" s="157"/>
    </row>
    <row r="20" spans="1:6" s="84" customFormat="1" x14ac:dyDescent="0.25">
      <c r="A20" s="119" t="s">
        <v>10</v>
      </c>
      <c r="B20" s="487" t="s">
        <v>67</v>
      </c>
      <c r="C20" s="488"/>
      <c r="D20" s="156"/>
    </row>
    <row r="21" spans="1:6" s="84" customFormat="1" x14ac:dyDescent="0.25">
      <c r="A21" s="119">
        <v>100</v>
      </c>
      <c r="B21" s="487" t="s">
        <v>66</v>
      </c>
      <c r="C21" s="488"/>
      <c r="D21" s="157"/>
    </row>
    <row r="22" spans="1:6" s="84" customFormat="1" x14ac:dyDescent="0.25">
      <c r="A22" s="119">
        <v>110</v>
      </c>
      <c r="B22" s="487" t="s">
        <v>65</v>
      </c>
      <c r="C22" s="488"/>
      <c r="D22" s="156"/>
    </row>
    <row r="23" spans="1:6" s="84" customFormat="1" x14ac:dyDescent="0.25">
      <c r="A23" s="119">
        <v>120</v>
      </c>
      <c r="B23" s="487" t="s">
        <v>64</v>
      </c>
      <c r="C23" s="488"/>
      <c r="D23" s="157"/>
    </row>
    <row r="25" spans="1:6" s="48" customFormat="1" ht="12.75" x14ac:dyDescent="0.2">
      <c r="B25" s="100" t="s">
        <v>1246</v>
      </c>
      <c r="C25" s="93"/>
      <c r="D25" s="93"/>
      <c r="E25" s="93"/>
      <c r="F25" s="93"/>
    </row>
    <row r="26" spans="1:6" s="48" customFormat="1" ht="12.75" x14ac:dyDescent="0.2">
      <c r="B26" s="101" t="s">
        <v>1247</v>
      </c>
      <c r="C26" s="102"/>
      <c r="D26" s="102"/>
      <c r="E26" s="102"/>
      <c r="F26" s="102"/>
    </row>
    <row r="27" spans="1:6" s="48" customFormat="1" ht="12.75" x14ac:dyDescent="0.2">
      <c r="B27" s="102"/>
      <c r="C27" s="102"/>
    </row>
    <row r="28" spans="1:6" s="48" customFormat="1" ht="12.75" x14ac:dyDescent="0.2">
      <c r="B28" s="100" t="s">
        <v>1246</v>
      </c>
      <c r="C28" s="93"/>
      <c r="D28" s="93"/>
      <c r="E28" s="93"/>
      <c r="F28" s="93"/>
    </row>
    <row r="29" spans="1:6" s="48" customFormat="1" ht="12.75" x14ac:dyDescent="0.2">
      <c r="B29" s="101" t="s">
        <v>1247</v>
      </c>
      <c r="C29" s="102"/>
      <c r="D29" s="102"/>
      <c r="E29" s="102"/>
      <c r="F29" s="102"/>
    </row>
  </sheetData>
  <sheetProtection formatCells="0" formatColumns="0" formatRows="0" insertColumns="0" insertRows="0" insertHyperlinks="0" deleteColumns="0" deleteRows="0" sort="0" autoFilter="0" pivotTables="0"/>
  <mergeCells count="17">
    <mergeCell ref="B23:C23"/>
    <mergeCell ref="A10:C11"/>
    <mergeCell ref="B16:C16"/>
    <mergeCell ref="B19:C19"/>
    <mergeCell ref="B20:C20"/>
    <mergeCell ref="B17:C17"/>
    <mergeCell ref="B18:C18"/>
    <mergeCell ref="B12:C12"/>
    <mergeCell ref="B13:C13"/>
    <mergeCell ref="B14:C14"/>
    <mergeCell ref="B15:C15"/>
    <mergeCell ref="B21:C21"/>
    <mergeCell ref="G7:H7"/>
    <mergeCell ref="G4:H4"/>
    <mergeCell ref="G5:H5"/>
    <mergeCell ref="G6:H6"/>
    <mergeCell ref="B22:C22"/>
  </mergeCells>
  <hyperlinks>
    <hyperlink ref="D2" location="'Pregled obrazaca'!A1" display="Povratak na Pregled obrazaca" xr:uid="{00000000-0004-0000-0400-000000000000}"/>
  </hyperlinks>
  <pageMargins left="0.25" right="0.25" top="0.75" bottom="0.75" header="0.3" footer="0.3"/>
  <pageSetup paperSize="9" scale="75" fitToHeight="0" orientation="portrait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22" t="s">
        <v>1235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256</v>
      </c>
    </row>
    <row r="10" spans="1:26" ht="59.25" customHeight="1" x14ac:dyDescent="0.25">
      <c r="A10" s="525" t="s">
        <v>313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9.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7.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E2" location="'Pregled obrazaca'!A1" display="Povratak na Pregled obrazaca" xr:uid="{00000000-0004-0000-31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22" t="s">
        <v>1235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257</v>
      </c>
    </row>
    <row r="10" spans="1:26" ht="59.25" customHeight="1" x14ac:dyDescent="0.25">
      <c r="A10" s="525" t="s">
        <v>314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9.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7.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E2" location="'Pregled obrazaca'!A1" display="Povratak na Pregled obrazaca" xr:uid="{00000000-0004-0000-32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22" t="s">
        <v>1235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260</v>
      </c>
    </row>
    <row r="10" spans="1:26" ht="59.25" customHeight="1" x14ac:dyDescent="0.25">
      <c r="A10" s="525" t="s">
        <v>314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9.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7.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E2" location="'Pregled obrazaca'!A1" display="Povratak na Pregled obrazaca" xr:uid="{00000000-0004-0000-33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22" t="s">
        <v>1235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261</v>
      </c>
    </row>
    <row r="10" spans="1:26" ht="59.25" customHeight="1" x14ac:dyDescent="0.25">
      <c r="A10" s="525" t="s">
        <v>314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9.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7.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E2" location="'Pregled obrazaca'!A1" display="Povratak na Pregled obrazaca" xr:uid="{00000000-0004-0000-34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A1:Z23"/>
  <sheetViews>
    <sheetView showGridLines="0" zoomScale="80" zoomScaleNormal="80" workbookViewId="0">
      <selection activeCell="C8" sqref="C8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4.42578125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22" t="s">
        <v>1235</v>
      </c>
      <c r="D4" s="522"/>
      <c r="E4" s="522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6" s="73" customFormat="1" x14ac:dyDescent="0.25">
      <c r="C8" s="49" t="s">
        <v>1444</v>
      </c>
      <c r="D8" s="523"/>
      <c r="E8" s="523"/>
    </row>
    <row r="9" spans="1:26" s="73" customFormat="1" x14ac:dyDescent="0.25">
      <c r="A9" s="73" t="s">
        <v>262</v>
      </c>
    </row>
    <row r="10" spans="1:26" ht="59.25" customHeight="1" x14ac:dyDescent="0.25">
      <c r="A10" s="525" t="s">
        <v>314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278</v>
      </c>
      <c r="Q10" s="529" t="s">
        <v>246</v>
      </c>
      <c r="R10" s="531"/>
      <c r="S10" s="531"/>
      <c r="T10" s="532"/>
      <c r="U10" s="533" t="s">
        <v>245</v>
      </c>
      <c r="V10" s="532"/>
      <c r="W10" s="529" t="s">
        <v>244</v>
      </c>
      <c r="X10" s="533" t="s">
        <v>243</v>
      </c>
      <c r="Y10" s="531"/>
      <c r="Z10" s="532"/>
    </row>
    <row r="11" spans="1:26" ht="49.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277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20"/>
      <c r="V11" s="529" t="s">
        <v>271</v>
      </c>
      <c r="W11" s="530"/>
      <c r="X11" s="20"/>
      <c r="Y11" s="529" t="s">
        <v>233</v>
      </c>
      <c r="Z11" s="529" t="s">
        <v>232</v>
      </c>
    </row>
    <row r="12" spans="1:26" ht="127.5" customHeight="1" x14ac:dyDescent="0.25">
      <c r="A12" s="527"/>
      <c r="B12" s="528"/>
      <c r="C12" s="530"/>
      <c r="D12" s="530"/>
      <c r="E12" s="530"/>
      <c r="F12" s="529" t="s">
        <v>276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275</v>
      </c>
      <c r="P12" s="530"/>
      <c r="Q12" s="530"/>
      <c r="R12" s="530"/>
      <c r="S12" s="530"/>
      <c r="T12" s="530"/>
      <c r="U12" s="20"/>
      <c r="V12" s="530"/>
      <c r="W12" s="530"/>
      <c r="X12" s="20"/>
      <c r="Y12" s="530"/>
      <c r="Z12" s="530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2" t="s">
        <v>274</v>
      </c>
      <c r="B14" s="543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8:E8"/>
    <mergeCell ref="I12"/>
    <mergeCell ref="J11:K11"/>
    <mergeCell ref="J12"/>
    <mergeCell ref="K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Q10:T10"/>
    <mergeCell ref="Q11:Q12"/>
    <mergeCell ref="R11:R12"/>
    <mergeCell ref="S11:S12"/>
    <mergeCell ref="T11:T12"/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</mergeCells>
  <hyperlinks>
    <hyperlink ref="E2" location="'Pregled obrazaca'!A1" display="Povratak na Pregled obrazaca" xr:uid="{00000000-0004-0000-35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>
    <pageSetUpPr fitToPage="1"/>
  </sheetPr>
  <dimension ref="A1:I30"/>
  <sheetViews>
    <sheetView showGridLines="0" zoomScale="80" zoomScaleNormal="80" workbookViewId="0">
      <selection activeCell="C8" sqref="C8"/>
    </sheetView>
  </sheetViews>
  <sheetFormatPr defaultColWidth="9.140625" defaultRowHeight="15" x14ac:dyDescent="0.25"/>
  <cols>
    <col min="1" max="1" width="9" style="4" customWidth="1"/>
    <col min="2" max="2" width="59.85546875" style="4" customWidth="1"/>
    <col min="3" max="3" width="13.7109375" style="4" customWidth="1"/>
    <col min="4" max="6" width="15" style="4" customWidth="1"/>
    <col min="7" max="16384" width="9.140625" style="4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4" t="s">
        <v>1107</v>
      </c>
      <c r="B4" s="55"/>
      <c r="C4" s="522" t="s">
        <v>1159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5" customFormat="1" x14ac:dyDescent="0.25">
      <c r="A8" s="73"/>
      <c r="B8" s="73"/>
      <c r="C8" s="49" t="s">
        <v>1444</v>
      </c>
      <c r="D8" s="523"/>
      <c r="E8" s="523"/>
      <c r="F8" s="73"/>
    </row>
    <row r="9" spans="1:9" s="75" customFormat="1" x14ac:dyDescent="0.25"/>
    <row r="10" spans="1:9" ht="147" customHeight="1" x14ac:dyDescent="0.25">
      <c r="A10" s="525" t="s">
        <v>315</v>
      </c>
      <c r="B10" s="526"/>
      <c r="C10" s="529" t="s">
        <v>290</v>
      </c>
      <c r="D10" s="529" t="s">
        <v>289</v>
      </c>
      <c r="E10" s="529" t="s">
        <v>288</v>
      </c>
      <c r="F10" s="557" t="s">
        <v>1397</v>
      </c>
    </row>
    <row r="11" spans="1:9" ht="15.75" x14ac:dyDescent="0.25">
      <c r="A11" s="19"/>
      <c r="B11" s="18"/>
      <c r="C11" s="34" t="s">
        <v>1</v>
      </c>
      <c r="D11" s="34" t="s">
        <v>3</v>
      </c>
      <c r="E11" s="34" t="s">
        <v>4</v>
      </c>
      <c r="F11" s="34" t="s">
        <v>5</v>
      </c>
    </row>
    <row r="12" spans="1:9" x14ac:dyDescent="0.25">
      <c r="A12" s="17" t="s">
        <v>1</v>
      </c>
      <c r="B12" s="158" t="s">
        <v>287</v>
      </c>
      <c r="C12" s="199">
        <f>SUM(C13:C17)</f>
        <v>0</v>
      </c>
      <c r="D12" s="199">
        <f>SUM(D13:D17)</f>
        <v>0</v>
      </c>
      <c r="E12" s="199">
        <f>SUM(E13:E17)</f>
        <v>0</v>
      </c>
      <c r="F12" s="200">
        <f>(E12*8.33)*100</f>
        <v>0</v>
      </c>
    </row>
    <row r="13" spans="1:9" x14ac:dyDescent="0.25">
      <c r="A13" s="17" t="s">
        <v>3</v>
      </c>
      <c r="B13" s="159" t="s">
        <v>285</v>
      </c>
      <c r="C13" s="201"/>
      <c r="D13" s="201"/>
      <c r="E13" s="199">
        <f>D13*0</f>
        <v>0</v>
      </c>
      <c r="F13" s="5"/>
    </row>
    <row r="14" spans="1:9" x14ac:dyDescent="0.25">
      <c r="A14" s="17" t="s">
        <v>4</v>
      </c>
      <c r="B14" s="159" t="s">
        <v>284</v>
      </c>
      <c r="C14" s="201"/>
      <c r="D14" s="201"/>
      <c r="E14" s="199">
        <f>D14*0.12</f>
        <v>0</v>
      </c>
      <c r="F14" s="5"/>
    </row>
    <row r="15" spans="1:9" x14ac:dyDescent="0.25">
      <c r="A15" s="17" t="s">
        <v>5</v>
      </c>
      <c r="B15" s="159" t="s">
        <v>283</v>
      </c>
      <c r="C15" s="201"/>
      <c r="D15" s="201"/>
      <c r="E15" s="199">
        <f>D15*0.5</f>
        <v>0</v>
      </c>
      <c r="F15" s="5"/>
    </row>
    <row r="16" spans="1:9" x14ac:dyDescent="0.25">
      <c r="A16" s="17" t="s">
        <v>6</v>
      </c>
      <c r="B16" s="159" t="s">
        <v>282</v>
      </c>
      <c r="C16" s="201"/>
      <c r="D16" s="201"/>
      <c r="E16" s="199">
        <f>D16*0.75</f>
        <v>0</v>
      </c>
      <c r="F16" s="5"/>
    </row>
    <row r="17" spans="1:7" x14ac:dyDescent="0.25">
      <c r="A17" s="17" t="s">
        <v>7</v>
      </c>
      <c r="B17" s="159" t="s">
        <v>281</v>
      </c>
      <c r="C17" s="201"/>
      <c r="D17" s="201"/>
      <c r="E17" s="199">
        <f>D17*1</f>
        <v>0</v>
      </c>
      <c r="F17" s="5"/>
    </row>
    <row r="18" spans="1:7" x14ac:dyDescent="0.25">
      <c r="A18" s="17" t="s">
        <v>8</v>
      </c>
      <c r="B18" s="158" t="s">
        <v>286</v>
      </c>
      <c r="C18" s="199">
        <f>SUM(C19:C23)</f>
        <v>0</v>
      </c>
      <c r="D18" s="199">
        <f>SUM(D19:D23)</f>
        <v>0</v>
      </c>
      <c r="E18" s="199">
        <f>SUM(E19:E23)</f>
        <v>0</v>
      </c>
      <c r="F18" s="200">
        <f>(E18*8.33)*100</f>
        <v>0</v>
      </c>
    </row>
    <row r="19" spans="1:7" x14ac:dyDescent="0.25">
      <c r="A19" s="17" t="s">
        <v>9</v>
      </c>
      <c r="B19" s="159" t="s">
        <v>285</v>
      </c>
      <c r="C19" s="201"/>
      <c r="D19" s="201"/>
      <c r="E19" s="199">
        <f>D19*0</f>
        <v>0</v>
      </c>
      <c r="F19" s="5"/>
    </row>
    <row r="20" spans="1:7" x14ac:dyDescent="0.25">
      <c r="A20" s="17" t="s">
        <v>10</v>
      </c>
      <c r="B20" s="159" t="s">
        <v>284</v>
      </c>
      <c r="C20" s="201"/>
      <c r="D20" s="201"/>
      <c r="E20" s="199">
        <f>D20*0.12</f>
        <v>0</v>
      </c>
      <c r="F20" s="5"/>
    </row>
    <row r="21" spans="1:7" x14ac:dyDescent="0.25">
      <c r="A21" s="17">
        <v>100</v>
      </c>
      <c r="B21" s="159" t="s">
        <v>283</v>
      </c>
      <c r="C21" s="201"/>
      <c r="D21" s="201"/>
      <c r="E21" s="199">
        <f>D21*0.5</f>
        <v>0</v>
      </c>
      <c r="F21" s="5"/>
    </row>
    <row r="22" spans="1:7" x14ac:dyDescent="0.25">
      <c r="A22" s="17">
        <v>110</v>
      </c>
      <c r="B22" s="159" t="s">
        <v>282</v>
      </c>
      <c r="C22" s="201"/>
      <c r="D22" s="201"/>
      <c r="E22" s="199">
        <f>D22*0.75</f>
        <v>0</v>
      </c>
      <c r="F22" s="5"/>
    </row>
    <row r="23" spans="1:7" x14ac:dyDescent="0.25">
      <c r="A23" s="17">
        <v>120</v>
      </c>
      <c r="B23" s="159" t="s">
        <v>281</v>
      </c>
      <c r="C23" s="201"/>
      <c r="D23" s="201"/>
      <c r="E23" s="199">
        <f>D23*1</f>
        <v>0</v>
      </c>
      <c r="F23" s="5"/>
    </row>
    <row r="25" spans="1:7" s="48" customFormat="1" ht="12.75" x14ac:dyDescent="0.2">
      <c r="B25" s="92" t="s">
        <v>1246</v>
      </c>
      <c r="C25" s="93"/>
      <c r="D25" s="93"/>
      <c r="E25" s="93"/>
      <c r="F25" s="93"/>
      <c r="G25" s="93"/>
    </row>
    <row r="26" spans="1:7" s="48" customFormat="1" ht="12.75" x14ac:dyDescent="0.2">
      <c r="B26" s="94" t="s">
        <v>1247</v>
      </c>
      <c r="C26" s="95"/>
      <c r="D26" s="95"/>
      <c r="E26" s="95"/>
      <c r="F26" s="95"/>
      <c r="G26" s="95"/>
    </row>
    <row r="27" spans="1:7" s="48" customFormat="1" ht="12.75" x14ac:dyDescent="0.2">
      <c r="B27" s="95"/>
      <c r="C27" s="95"/>
    </row>
    <row r="28" spans="1:7" s="48" customFormat="1" ht="12.75" x14ac:dyDescent="0.2">
      <c r="B28" s="92" t="s">
        <v>1246</v>
      </c>
      <c r="C28" s="93"/>
      <c r="D28" s="93"/>
      <c r="E28" s="93"/>
      <c r="F28" s="93"/>
      <c r="G28" s="93"/>
    </row>
    <row r="29" spans="1:7" s="48" customFormat="1" ht="12.75" x14ac:dyDescent="0.2">
      <c r="B29" s="94" t="s">
        <v>1247</v>
      </c>
      <c r="C29" s="95"/>
      <c r="D29" s="95"/>
      <c r="E29" s="95"/>
      <c r="F29" s="95"/>
      <c r="G29" s="95"/>
    </row>
    <row r="30" spans="1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10">
    <mergeCell ref="C4:E4"/>
    <mergeCell ref="D5:E5"/>
    <mergeCell ref="D6:E6"/>
    <mergeCell ref="F10"/>
    <mergeCell ref="A10:B10"/>
    <mergeCell ref="C10"/>
    <mergeCell ref="D10"/>
    <mergeCell ref="E10"/>
    <mergeCell ref="D7:E7"/>
    <mergeCell ref="D8:E8"/>
  </mergeCells>
  <hyperlinks>
    <hyperlink ref="E2" location="'Pregled obrazaca'!A1" display="Povratak na Pregled obrazaca" xr:uid="{00000000-0004-0000-3600-000000000000}"/>
  </hyperlinks>
  <pageMargins left="0.25" right="0.25" top="0.75" bottom="0.75" header="0.3" footer="0.3"/>
  <pageSetup paperSize="9" scale="76" fitToHeight="0" orientation="portrait" r:id="rId1"/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>
    <pageSetUpPr fitToPage="1"/>
  </sheetPr>
  <dimension ref="A1:J33"/>
  <sheetViews>
    <sheetView showGridLines="0" zoomScale="80" zoomScaleNormal="80" workbookViewId="0">
      <selection activeCell="C8" sqref="C8"/>
    </sheetView>
  </sheetViews>
  <sheetFormatPr defaultColWidth="9.140625" defaultRowHeight="15" x14ac:dyDescent="0.25"/>
  <cols>
    <col min="1" max="1" width="9.42578125" style="4" customWidth="1"/>
    <col min="2" max="2" width="97" style="4" customWidth="1"/>
    <col min="3" max="3" width="15.28515625" style="4" customWidth="1"/>
    <col min="4" max="5" width="14.85546875" style="4" customWidth="1"/>
    <col min="6" max="8" width="18.28515625" style="4" customWidth="1"/>
    <col min="9" max="10" width="14.85546875" style="4" customWidth="1"/>
    <col min="11" max="16384" width="9.140625" style="4"/>
  </cols>
  <sheetData>
    <row r="1" spans="1:10" s="44" customFormat="1" x14ac:dyDescent="0.25">
      <c r="A1" s="89"/>
      <c r="B1" s="89"/>
      <c r="C1" s="89"/>
    </row>
    <row r="2" spans="1:10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10" s="46" customFormat="1" x14ac:dyDescent="0.25">
      <c r="A3" s="89"/>
      <c r="B3" s="89"/>
      <c r="C3" s="89"/>
      <c r="D3" s="45"/>
    </row>
    <row r="4" spans="1:10" s="46" customFormat="1" x14ac:dyDescent="0.25">
      <c r="A4" s="54" t="s">
        <v>1108</v>
      </c>
      <c r="B4" s="55"/>
      <c r="C4" s="522" t="s">
        <v>1238</v>
      </c>
      <c r="D4" s="522"/>
      <c r="E4" s="522"/>
      <c r="F4" s="56"/>
      <c r="G4" s="57"/>
      <c r="H4" s="72"/>
      <c r="I4" s="72"/>
    </row>
    <row r="5" spans="1:10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10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10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10" s="73" customFormat="1" x14ac:dyDescent="0.25">
      <c r="C8" s="49" t="s">
        <v>1444</v>
      </c>
      <c r="D8" s="523"/>
      <c r="E8" s="523"/>
    </row>
    <row r="9" spans="1:10" s="75" customFormat="1" x14ac:dyDescent="0.25">
      <c r="J9" s="133" t="s">
        <v>1256</v>
      </c>
    </row>
    <row r="10" spans="1:10" ht="42.75" customHeight="1" x14ac:dyDescent="0.25">
      <c r="A10" s="466" t="s">
        <v>1237</v>
      </c>
      <c r="B10" s="467"/>
      <c r="C10" s="560" t="s">
        <v>1357</v>
      </c>
      <c r="D10" s="560" t="s">
        <v>1359</v>
      </c>
      <c r="E10" s="560" t="s">
        <v>1358</v>
      </c>
      <c r="F10" s="560" t="s">
        <v>1361</v>
      </c>
      <c r="G10" s="560" t="s">
        <v>1362</v>
      </c>
      <c r="H10" s="560" t="s">
        <v>1360</v>
      </c>
      <c r="I10" s="558" t="s">
        <v>288</v>
      </c>
      <c r="J10" s="560" t="s">
        <v>1299</v>
      </c>
    </row>
    <row r="11" spans="1:10" s="211" customFormat="1" ht="152.25" customHeight="1" x14ac:dyDescent="0.25">
      <c r="A11" s="468"/>
      <c r="B11" s="469"/>
      <c r="C11" s="560"/>
      <c r="D11" s="560"/>
      <c r="E11" s="560"/>
      <c r="F11" s="560"/>
      <c r="G11" s="560"/>
      <c r="H11" s="560"/>
      <c r="I11" s="559"/>
      <c r="J11" s="560"/>
    </row>
    <row r="12" spans="1:10" ht="15.75" x14ac:dyDescent="0.25">
      <c r="A12" s="19"/>
      <c r="B12" s="18"/>
      <c r="C12" s="412" t="s">
        <v>1</v>
      </c>
      <c r="D12" s="412" t="s">
        <v>3</v>
      </c>
      <c r="E12" s="412" t="s">
        <v>4</v>
      </c>
      <c r="F12" s="412" t="s">
        <v>5</v>
      </c>
      <c r="G12" s="412" t="s">
        <v>6</v>
      </c>
      <c r="H12" s="412" t="s">
        <v>7</v>
      </c>
      <c r="I12" s="221" t="s">
        <v>8</v>
      </c>
      <c r="J12" s="412" t="s">
        <v>302</v>
      </c>
    </row>
    <row r="13" spans="1:10" x14ac:dyDescent="0.25">
      <c r="A13" s="221" t="s">
        <v>1</v>
      </c>
      <c r="B13" s="222" t="s">
        <v>301</v>
      </c>
      <c r="C13" s="156"/>
      <c r="D13" s="156"/>
      <c r="E13" s="156"/>
      <c r="F13" s="202"/>
      <c r="G13" s="202"/>
      <c r="H13" s="202"/>
      <c r="I13" s="67">
        <f>IF(COUNTIF(C13:E13,"&gt;0")&gt;0,((IF(C13&lt;0,0,C13)+IF(D13&lt;0,0,D13)+IF(E13&lt;0,0,E13))/COUNTIF(C13:E13,"&gt;0")),0)*0.15</f>
        <v>0</v>
      </c>
      <c r="J13" s="67">
        <f>+I13*8.33</f>
        <v>0</v>
      </c>
    </row>
    <row r="14" spans="1:10" x14ac:dyDescent="0.25">
      <c r="A14" s="221" t="s">
        <v>3</v>
      </c>
      <c r="B14" s="222" t="s">
        <v>300</v>
      </c>
      <c r="C14" s="202"/>
      <c r="D14" s="202"/>
      <c r="E14" s="202"/>
      <c r="F14" s="202"/>
      <c r="G14" s="202"/>
      <c r="H14" s="202"/>
      <c r="I14" s="67">
        <f>IF(COUNTIF(C14:E14,"&gt;0")&gt;0,((IF(C14&lt;0,0,C14)+IF(D14&lt;0,0,D14)+IF(E14&lt;0,0,E14))/COUNTIF(C14:E14,"&gt;0")),0)</f>
        <v>0</v>
      </c>
      <c r="J14" s="67">
        <f>+I14*8.33</f>
        <v>0</v>
      </c>
    </row>
    <row r="15" spans="1:10" x14ac:dyDescent="0.25">
      <c r="A15" s="221"/>
      <c r="B15" s="223" t="s">
        <v>299</v>
      </c>
      <c r="C15" s="291">
        <f>(C16*0.18+C17*0.18+C18*0.12+C19*0.15+C20*0.12+C21*0.18+C22*0.15+C23*0.12)</f>
        <v>0</v>
      </c>
      <c r="D15" s="291">
        <f>(D16*0.18+D17*0.18+D18*0.12+D19*0.15+D20*0.12+D21*0.18+D22*0.15+D23*0.12)</f>
        <v>0</v>
      </c>
      <c r="E15" s="291">
        <f>(E16*0.18+E17*0.18+E18*0.12+E19*0.15+E20*0.12+E21*0.18+E22*0.15+E23*0.12)</f>
        <v>0</v>
      </c>
      <c r="F15" s="202"/>
      <c r="G15" s="202"/>
      <c r="H15" s="202"/>
      <c r="I15" s="202"/>
      <c r="J15" s="202"/>
    </row>
    <row r="16" spans="1:10" x14ac:dyDescent="0.25">
      <c r="A16" s="221" t="s">
        <v>4</v>
      </c>
      <c r="B16" s="222" t="s">
        <v>298</v>
      </c>
      <c r="C16" s="156"/>
      <c r="D16" s="156"/>
      <c r="E16" s="156"/>
      <c r="F16" s="202"/>
      <c r="G16" s="202"/>
      <c r="H16" s="202"/>
      <c r="I16" s="202"/>
      <c r="J16" s="202"/>
    </row>
    <row r="17" spans="1:10" x14ac:dyDescent="0.25">
      <c r="A17" s="221" t="s">
        <v>5</v>
      </c>
      <c r="B17" s="222" t="s">
        <v>297</v>
      </c>
      <c r="C17" s="156"/>
      <c r="D17" s="156"/>
      <c r="E17" s="156"/>
      <c r="F17" s="202"/>
      <c r="G17" s="202"/>
      <c r="H17" s="202"/>
      <c r="I17" s="202"/>
      <c r="J17" s="202"/>
    </row>
    <row r="18" spans="1:10" x14ac:dyDescent="0.25">
      <c r="A18" s="221" t="s">
        <v>6</v>
      </c>
      <c r="B18" s="222" t="s">
        <v>296</v>
      </c>
      <c r="C18" s="156"/>
      <c r="D18" s="156"/>
      <c r="E18" s="156"/>
      <c r="F18" s="202"/>
      <c r="G18" s="202"/>
      <c r="H18" s="202"/>
      <c r="I18" s="202"/>
      <c r="J18" s="202"/>
    </row>
    <row r="19" spans="1:10" x14ac:dyDescent="0.25">
      <c r="A19" s="221" t="s">
        <v>7</v>
      </c>
      <c r="B19" s="222" t="s">
        <v>292</v>
      </c>
      <c r="C19" s="156"/>
      <c r="D19" s="156"/>
      <c r="E19" s="156"/>
      <c r="F19" s="202"/>
      <c r="G19" s="202"/>
      <c r="H19" s="202"/>
      <c r="I19" s="202"/>
      <c r="J19" s="202"/>
    </row>
    <row r="20" spans="1:10" x14ac:dyDescent="0.25">
      <c r="A20" s="221" t="s">
        <v>8</v>
      </c>
      <c r="B20" s="222" t="s">
        <v>291</v>
      </c>
      <c r="C20" s="156"/>
      <c r="D20" s="156"/>
      <c r="E20" s="156"/>
      <c r="F20" s="202"/>
      <c r="G20" s="202"/>
      <c r="H20" s="202"/>
      <c r="I20" s="202"/>
      <c r="J20" s="202"/>
    </row>
    <row r="21" spans="1:10" x14ac:dyDescent="0.25">
      <c r="A21" s="221" t="s">
        <v>9</v>
      </c>
      <c r="B21" s="222" t="s">
        <v>295</v>
      </c>
      <c r="C21" s="156"/>
      <c r="D21" s="156"/>
      <c r="E21" s="156"/>
      <c r="F21" s="202"/>
      <c r="G21" s="202"/>
      <c r="H21" s="202"/>
      <c r="I21" s="202"/>
      <c r="J21" s="202"/>
    </row>
    <row r="22" spans="1:10" x14ac:dyDescent="0.25">
      <c r="A22" s="221" t="s">
        <v>10</v>
      </c>
      <c r="B22" s="222" t="s">
        <v>294</v>
      </c>
      <c r="C22" s="156"/>
      <c r="D22" s="156"/>
      <c r="E22" s="156"/>
      <c r="F22" s="202"/>
      <c r="G22" s="202"/>
      <c r="H22" s="202"/>
      <c r="I22" s="202"/>
      <c r="J22" s="202"/>
    </row>
    <row r="23" spans="1:10" x14ac:dyDescent="0.25">
      <c r="A23" s="221">
        <v>100</v>
      </c>
      <c r="B23" s="222" t="s">
        <v>293</v>
      </c>
      <c r="C23" s="156"/>
      <c r="D23" s="156"/>
      <c r="E23" s="156"/>
      <c r="F23" s="202"/>
      <c r="G23" s="202"/>
      <c r="H23" s="202"/>
      <c r="I23" s="202"/>
      <c r="J23" s="202"/>
    </row>
    <row r="24" spans="1:10" s="211" customFormat="1" ht="15" customHeight="1" x14ac:dyDescent="0.25">
      <c r="A24" s="221"/>
      <c r="B24" s="224" t="s">
        <v>1300</v>
      </c>
      <c r="C24" s="202"/>
      <c r="D24" s="202"/>
      <c r="E24" s="202"/>
      <c r="F24" s="202"/>
      <c r="G24" s="290"/>
      <c r="H24" s="202"/>
      <c r="I24" s="202"/>
      <c r="J24" s="202"/>
    </row>
    <row r="25" spans="1:10" x14ac:dyDescent="0.25">
      <c r="A25" s="221">
        <v>110</v>
      </c>
      <c r="B25" s="222" t="s">
        <v>1301</v>
      </c>
      <c r="C25" s="202"/>
      <c r="D25" s="202"/>
      <c r="E25" s="202"/>
      <c r="F25" s="202"/>
      <c r="G25" s="202"/>
      <c r="H25" s="202"/>
      <c r="I25" s="202"/>
      <c r="J25" s="202"/>
    </row>
    <row r="26" spans="1:10" x14ac:dyDescent="0.25">
      <c r="A26" s="221">
        <v>120</v>
      </c>
      <c r="B26" s="222" t="s">
        <v>1302</v>
      </c>
      <c r="C26" s="202"/>
      <c r="D26" s="202"/>
      <c r="E26" s="202"/>
      <c r="F26" s="202"/>
      <c r="G26" s="202"/>
      <c r="H26" s="202"/>
      <c r="I26" s="202"/>
      <c r="J26" s="202"/>
    </row>
    <row r="27" spans="1:10" s="211" customFormat="1" x14ac:dyDescent="0.25">
      <c r="A27" s="221">
        <v>130</v>
      </c>
      <c r="B27" s="222" t="s">
        <v>1303</v>
      </c>
      <c r="C27" s="202"/>
      <c r="D27" s="202"/>
      <c r="E27" s="202"/>
      <c r="F27" s="202"/>
      <c r="G27" s="202"/>
      <c r="H27" s="202"/>
      <c r="I27" s="202"/>
      <c r="J27" s="202"/>
    </row>
    <row r="29" spans="1:10" s="48" customFormat="1" ht="12.75" x14ac:dyDescent="0.2">
      <c r="B29" s="92" t="s">
        <v>1246</v>
      </c>
      <c r="C29" s="93"/>
      <c r="D29" s="93"/>
      <c r="E29" s="93"/>
      <c r="F29" s="93"/>
      <c r="G29" s="93"/>
    </row>
    <row r="30" spans="1:10" s="48" customFormat="1" ht="12.75" x14ac:dyDescent="0.2">
      <c r="B30" s="94" t="s">
        <v>1247</v>
      </c>
      <c r="C30" s="95"/>
      <c r="D30" s="95"/>
      <c r="E30" s="95"/>
      <c r="F30" s="95"/>
      <c r="G30" s="95"/>
    </row>
    <row r="31" spans="1:10" s="48" customFormat="1" ht="12.75" x14ac:dyDescent="0.2">
      <c r="B31" s="95"/>
      <c r="C31" s="95"/>
      <c r="J31" s="280"/>
    </row>
    <row r="32" spans="1:10" s="48" customFormat="1" ht="12.75" x14ac:dyDescent="0.2">
      <c r="B32" s="92" t="s">
        <v>1246</v>
      </c>
      <c r="C32" s="93"/>
      <c r="D32" s="93"/>
      <c r="E32" s="93"/>
      <c r="F32" s="93"/>
      <c r="G32" s="93"/>
    </row>
    <row r="33" spans="2:7" s="48" customFormat="1" ht="12.75" x14ac:dyDescent="0.2">
      <c r="B33" s="94" t="s">
        <v>1247</v>
      </c>
      <c r="C33" s="95"/>
      <c r="D33" s="95"/>
      <c r="E33" s="95"/>
      <c r="F33" s="95"/>
      <c r="G33" s="95"/>
    </row>
  </sheetData>
  <sheetProtection formatCells="0" formatColumns="0" formatRows="0" insertColumns="0" insertRows="0" insertHyperlinks="0" deleteColumns="0" deleteRows="0" sort="0" autoFilter="0" pivotTables="0"/>
  <mergeCells count="14">
    <mergeCell ref="C4:E4"/>
    <mergeCell ref="D5:E5"/>
    <mergeCell ref="D6:E6"/>
    <mergeCell ref="C10:C11"/>
    <mergeCell ref="D10:D11"/>
    <mergeCell ref="E10:E11"/>
    <mergeCell ref="D8:E8"/>
    <mergeCell ref="I10:I11"/>
    <mergeCell ref="J10:J11"/>
    <mergeCell ref="A10:B11"/>
    <mergeCell ref="D7:E7"/>
    <mergeCell ref="F10:F11"/>
    <mergeCell ref="G10:G11"/>
    <mergeCell ref="H10:H11"/>
  </mergeCells>
  <hyperlinks>
    <hyperlink ref="E2" location="'Pregled obrazaca'!A1" display="Povratak na Pregled obrazaca" xr:uid="{00000000-0004-0000-3700-000000000000}"/>
  </hyperlinks>
  <pageMargins left="0.25" right="0.25" top="0.75" bottom="0.75" header="0.3" footer="0.3"/>
  <pageSetup paperSize="9" scale="60" fitToHeight="0" orientation="landscape" r:id="rId1"/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>
    <pageSetUpPr fitToPage="1"/>
  </sheetPr>
  <dimension ref="A1:M87"/>
  <sheetViews>
    <sheetView showGridLines="0" zoomScale="80" zoomScaleNormal="80" workbookViewId="0">
      <selection activeCell="G8" sqref="G8"/>
    </sheetView>
  </sheetViews>
  <sheetFormatPr defaultColWidth="9.140625" defaultRowHeight="15" x14ac:dyDescent="0.25"/>
  <cols>
    <col min="1" max="1" width="9.140625" style="21" customWidth="1"/>
    <col min="2" max="2" width="29.85546875" style="21" bestFit="1" customWidth="1"/>
    <col min="3" max="6" width="13.85546875" style="21" customWidth="1"/>
    <col min="7" max="7" width="15.140625" style="21" customWidth="1"/>
    <col min="8" max="10" width="13.85546875" style="21" customWidth="1"/>
    <col min="11" max="16384" width="9.140625" style="21"/>
  </cols>
  <sheetData>
    <row r="1" spans="1:13" s="44" customFormat="1" x14ac:dyDescent="0.25">
      <c r="A1" s="89"/>
      <c r="B1" s="89"/>
      <c r="C1" s="89"/>
    </row>
    <row r="2" spans="1:13" s="46" customFormat="1" x14ac:dyDescent="0.25">
      <c r="A2" s="89"/>
      <c r="B2" s="90" t="s">
        <v>1146</v>
      </c>
      <c r="C2" s="91"/>
      <c r="D2" s="45"/>
      <c r="H2" s="43" t="s">
        <v>1147</v>
      </c>
    </row>
    <row r="3" spans="1:13" s="46" customFormat="1" x14ac:dyDescent="0.25">
      <c r="A3" s="89"/>
      <c r="B3" s="89"/>
      <c r="C3" s="89"/>
      <c r="D3" s="45"/>
    </row>
    <row r="4" spans="1:13" s="46" customFormat="1" x14ac:dyDescent="0.25">
      <c r="A4" s="54" t="s">
        <v>1109</v>
      </c>
      <c r="B4" s="55"/>
      <c r="C4" s="55"/>
      <c r="D4" s="55"/>
      <c r="E4" s="55"/>
      <c r="F4" s="55"/>
      <c r="G4" s="522" t="s">
        <v>1160</v>
      </c>
      <c r="H4" s="522"/>
      <c r="I4" s="522"/>
      <c r="J4" s="56"/>
      <c r="K4" s="57"/>
      <c r="L4" s="120"/>
      <c r="M4" s="120"/>
    </row>
    <row r="5" spans="1:13" s="48" customFormat="1" ht="12.75" x14ac:dyDescent="0.2">
      <c r="A5" s="49" t="s">
        <v>1148</v>
      </c>
      <c r="B5" s="574"/>
      <c r="C5" s="575"/>
      <c r="D5" s="575"/>
      <c r="E5" s="575"/>
      <c r="F5" s="576"/>
      <c r="G5" s="52" t="s">
        <v>1149</v>
      </c>
      <c r="H5" s="521"/>
      <c r="I5" s="521"/>
      <c r="J5" s="51"/>
      <c r="K5" s="47"/>
      <c r="L5" s="121"/>
      <c r="M5" s="121"/>
    </row>
    <row r="6" spans="1:13" s="48" customFormat="1" ht="12.75" x14ac:dyDescent="0.2">
      <c r="A6" s="49" t="s">
        <v>1150</v>
      </c>
      <c r="B6" s="574"/>
      <c r="C6" s="575"/>
      <c r="D6" s="575"/>
      <c r="E6" s="575"/>
      <c r="F6" s="576"/>
      <c r="G6" s="53" t="s">
        <v>1151</v>
      </c>
      <c r="H6" s="521"/>
      <c r="I6" s="521"/>
      <c r="J6" s="51"/>
      <c r="K6" s="47"/>
      <c r="L6" s="121"/>
      <c r="M6" s="121"/>
    </row>
    <row r="7" spans="1:13" s="48" customFormat="1" ht="12.75" x14ac:dyDescent="0.2">
      <c r="A7" s="49" t="s">
        <v>1152</v>
      </c>
      <c r="B7" s="574"/>
      <c r="C7" s="575"/>
      <c r="D7" s="575"/>
      <c r="E7" s="575"/>
      <c r="F7" s="576"/>
      <c r="G7" s="53" t="s">
        <v>1153</v>
      </c>
      <c r="H7" s="521"/>
      <c r="I7" s="521"/>
      <c r="J7" s="51"/>
      <c r="K7" s="47"/>
      <c r="L7" s="121"/>
      <c r="M7" s="121"/>
    </row>
    <row r="8" spans="1:13" s="131" customFormat="1" x14ac:dyDescent="0.25">
      <c r="A8" s="134"/>
      <c r="B8" s="134"/>
      <c r="C8" s="134"/>
      <c r="D8" s="134"/>
      <c r="E8" s="134"/>
      <c r="F8" s="134"/>
      <c r="G8" s="49" t="s">
        <v>1444</v>
      </c>
      <c r="H8" s="523"/>
      <c r="I8" s="523"/>
      <c r="J8" s="134"/>
    </row>
    <row r="9" spans="1:13" s="132" customFormat="1" x14ac:dyDescent="0.25">
      <c r="A9" s="135"/>
      <c r="B9" s="135"/>
      <c r="C9" s="135"/>
      <c r="D9" s="135"/>
      <c r="E9" s="135"/>
      <c r="F9" s="135"/>
      <c r="G9" s="135"/>
      <c r="H9" s="135"/>
      <c r="I9" s="135"/>
      <c r="J9" s="135"/>
      <c r="L9" s="133" t="s">
        <v>1256</v>
      </c>
    </row>
    <row r="10" spans="1:13" ht="62.25" customHeight="1" x14ac:dyDescent="0.25">
      <c r="A10" s="570" t="s">
        <v>1053</v>
      </c>
      <c r="B10" s="571"/>
      <c r="C10" s="568" t="s">
        <v>339</v>
      </c>
      <c r="D10" s="580"/>
      <c r="E10" s="580"/>
      <c r="F10" s="580"/>
      <c r="G10" s="580"/>
      <c r="H10" s="580"/>
      <c r="I10" s="581"/>
      <c r="J10" s="568" t="s">
        <v>338</v>
      </c>
      <c r="K10" s="561" t="s">
        <v>1050</v>
      </c>
      <c r="L10" s="562"/>
    </row>
    <row r="11" spans="1:13" ht="102" customHeight="1" x14ac:dyDescent="0.25">
      <c r="A11" s="572"/>
      <c r="B11" s="573"/>
      <c r="C11" s="568" t="s">
        <v>337</v>
      </c>
      <c r="D11" s="568" t="s">
        <v>336</v>
      </c>
      <c r="E11" s="568" t="s">
        <v>335</v>
      </c>
      <c r="F11" s="568" t="s">
        <v>334</v>
      </c>
      <c r="G11" s="568" t="s">
        <v>333</v>
      </c>
      <c r="H11" s="568" t="s">
        <v>332</v>
      </c>
      <c r="I11" s="568" t="s">
        <v>331</v>
      </c>
      <c r="J11" s="569"/>
      <c r="K11" s="423" t="s">
        <v>1051</v>
      </c>
      <c r="L11" s="423" t="s">
        <v>1052</v>
      </c>
    </row>
    <row r="12" spans="1:13" ht="15.75" x14ac:dyDescent="0.25">
      <c r="A12" s="32"/>
      <c r="B12" s="31"/>
      <c r="C12" s="29" t="s">
        <v>1</v>
      </c>
      <c r="D12" s="29" t="s">
        <v>3</v>
      </c>
      <c r="E12" s="29" t="s">
        <v>4</v>
      </c>
      <c r="F12" s="29" t="s">
        <v>5</v>
      </c>
      <c r="G12" s="29" t="s">
        <v>6</v>
      </c>
      <c r="H12" s="29" t="s">
        <v>7</v>
      </c>
      <c r="I12" s="29" t="s">
        <v>8</v>
      </c>
      <c r="J12" s="29" t="s">
        <v>9</v>
      </c>
      <c r="K12" s="38" t="s">
        <v>10</v>
      </c>
      <c r="L12" s="38" t="s">
        <v>224</v>
      </c>
    </row>
    <row r="13" spans="1:13" x14ac:dyDescent="0.25">
      <c r="A13" s="566" t="s">
        <v>1382</v>
      </c>
      <c r="B13" s="567"/>
      <c r="C13" s="566"/>
      <c r="D13" s="566"/>
      <c r="E13" s="566"/>
      <c r="F13" s="566"/>
      <c r="G13" s="566"/>
      <c r="H13" s="566"/>
      <c r="I13" s="566"/>
      <c r="J13" s="566"/>
      <c r="K13" s="39"/>
      <c r="L13" s="39"/>
    </row>
    <row r="14" spans="1:13" x14ac:dyDescent="0.25">
      <c r="A14" s="29" t="s">
        <v>1</v>
      </c>
      <c r="B14" s="1" t="s">
        <v>323</v>
      </c>
      <c r="C14" s="1"/>
      <c r="D14" s="1"/>
      <c r="E14" s="1"/>
      <c r="F14" s="1"/>
      <c r="G14" s="1"/>
      <c r="H14" s="1"/>
      <c r="I14" s="30"/>
      <c r="J14" s="410">
        <f>SUM(C14:I14)</f>
        <v>0</v>
      </c>
      <c r="K14" s="202"/>
      <c r="L14" s="202"/>
    </row>
    <row r="15" spans="1:13" x14ac:dyDescent="0.25">
      <c r="A15" s="29" t="s">
        <v>3</v>
      </c>
      <c r="B15" s="1" t="s">
        <v>322</v>
      </c>
      <c r="C15" s="1"/>
      <c r="D15" s="1"/>
      <c r="E15" s="1"/>
      <c r="F15" s="1"/>
      <c r="G15" s="1"/>
      <c r="H15" s="1"/>
      <c r="I15" s="2"/>
      <c r="J15" s="410">
        <f>SUM(C15:I15)</f>
        <v>0</v>
      </c>
      <c r="K15" s="40"/>
      <c r="L15" s="40"/>
    </row>
    <row r="16" spans="1:13" x14ac:dyDescent="0.25">
      <c r="A16" s="29" t="s">
        <v>4</v>
      </c>
      <c r="B16" s="1" t="s">
        <v>318</v>
      </c>
      <c r="C16" s="1"/>
      <c r="D16" s="1"/>
      <c r="E16" s="1"/>
      <c r="F16" s="1"/>
      <c r="G16" s="1"/>
      <c r="H16" s="1"/>
      <c r="I16" s="2"/>
      <c r="J16" s="2"/>
      <c r="K16" s="202"/>
      <c r="L16" s="202"/>
    </row>
    <row r="17" spans="1:12" x14ac:dyDescent="0.25">
      <c r="A17" s="29" t="s">
        <v>5</v>
      </c>
      <c r="B17" s="1" t="s">
        <v>317</v>
      </c>
      <c r="C17" s="1"/>
      <c r="D17" s="1"/>
      <c r="E17" s="1"/>
      <c r="F17" s="1"/>
      <c r="G17" s="1"/>
      <c r="H17" s="1"/>
      <c r="I17" s="2"/>
      <c r="J17" s="2"/>
      <c r="K17" s="202"/>
      <c r="L17" s="202"/>
    </row>
    <row r="18" spans="1:12" x14ac:dyDescent="0.25">
      <c r="A18" s="29" t="s">
        <v>6</v>
      </c>
      <c r="B18" s="413" t="s">
        <v>316</v>
      </c>
      <c r="C18" s="1"/>
      <c r="D18" s="1"/>
      <c r="E18" s="1"/>
      <c r="F18" s="1"/>
      <c r="G18" s="1"/>
      <c r="H18" s="1"/>
      <c r="I18" s="2"/>
      <c r="J18" s="410">
        <f>SUM(C18:I18)</f>
        <v>0</v>
      </c>
      <c r="K18" s="202"/>
      <c r="L18" s="202"/>
    </row>
    <row r="19" spans="1:12" x14ac:dyDescent="0.25">
      <c r="A19" s="563" t="s">
        <v>330</v>
      </c>
      <c r="B19" s="564"/>
      <c r="C19" s="565"/>
      <c r="D19" s="565"/>
      <c r="E19" s="565"/>
      <c r="F19" s="565"/>
      <c r="G19" s="565"/>
      <c r="H19" s="565"/>
      <c r="I19" s="565"/>
      <c r="J19" s="565"/>
      <c r="K19" s="39"/>
      <c r="L19" s="39"/>
    </row>
    <row r="20" spans="1:12" x14ac:dyDescent="0.25">
      <c r="A20" s="29">
        <v>110</v>
      </c>
      <c r="B20" s="1" t="s">
        <v>323</v>
      </c>
      <c r="C20" s="1"/>
      <c r="D20" s="1"/>
      <c r="E20" s="1"/>
      <c r="F20" s="1"/>
      <c r="G20" s="1"/>
      <c r="H20" s="1"/>
      <c r="I20" s="1"/>
      <c r="J20" s="410">
        <f>SUM(C20:I20)</f>
        <v>0</v>
      </c>
      <c r="K20" s="202"/>
      <c r="L20" s="202"/>
    </row>
    <row r="21" spans="1:12" x14ac:dyDescent="0.25">
      <c r="A21" s="29">
        <v>120</v>
      </c>
      <c r="B21" s="1" t="s">
        <v>322</v>
      </c>
      <c r="C21" s="1"/>
      <c r="D21" s="1"/>
      <c r="E21" s="1"/>
      <c r="F21" s="1"/>
      <c r="G21" s="1"/>
      <c r="H21" s="1"/>
      <c r="I21" s="1"/>
      <c r="J21" s="410">
        <f>SUM(C21:I21)</f>
        <v>0</v>
      </c>
      <c r="K21" s="40"/>
      <c r="L21" s="40"/>
    </row>
    <row r="22" spans="1:12" x14ac:dyDescent="0.25">
      <c r="A22" s="29">
        <v>130</v>
      </c>
      <c r="B22" s="1" t="s">
        <v>318</v>
      </c>
      <c r="C22" s="1"/>
      <c r="D22" s="1"/>
      <c r="E22" s="1"/>
      <c r="F22" s="1"/>
      <c r="G22" s="1"/>
      <c r="H22" s="1"/>
      <c r="I22" s="1"/>
      <c r="J22" s="2"/>
      <c r="K22" s="202"/>
      <c r="L22" s="202"/>
    </row>
    <row r="23" spans="1:12" x14ac:dyDescent="0.25">
      <c r="A23" s="29">
        <v>140</v>
      </c>
      <c r="B23" s="1" t="s">
        <v>317</v>
      </c>
      <c r="C23" s="1"/>
      <c r="D23" s="1"/>
      <c r="E23" s="1"/>
      <c r="F23" s="1"/>
      <c r="G23" s="1"/>
      <c r="H23" s="1"/>
      <c r="I23" s="1"/>
      <c r="J23" s="2"/>
      <c r="K23" s="202"/>
      <c r="L23" s="202"/>
    </row>
    <row r="24" spans="1:12" x14ac:dyDescent="0.25">
      <c r="A24" s="29">
        <v>150</v>
      </c>
      <c r="B24" s="413" t="s">
        <v>316</v>
      </c>
      <c r="C24" s="1"/>
      <c r="D24" s="1"/>
      <c r="E24" s="1"/>
      <c r="F24" s="1"/>
      <c r="G24" s="1"/>
      <c r="H24" s="1"/>
      <c r="I24" s="1"/>
      <c r="J24" s="410">
        <f>SUM(C24:I24)</f>
        <v>0</v>
      </c>
      <c r="K24" s="202"/>
      <c r="L24" s="202"/>
    </row>
    <row r="25" spans="1:12" x14ac:dyDescent="0.25">
      <c r="A25" s="563" t="s">
        <v>329</v>
      </c>
      <c r="B25" s="564"/>
      <c r="C25" s="565"/>
      <c r="D25" s="565"/>
      <c r="E25" s="565"/>
      <c r="F25" s="565"/>
      <c r="G25" s="565"/>
      <c r="H25" s="565"/>
      <c r="I25" s="565"/>
      <c r="J25" s="565"/>
      <c r="K25" s="39"/>
      <c r="L25" s="39"/>
    </row>
    <row r="26" spans="1:12" x14ac:dyDescent="0.25">
      <c r="A26" s="29">
        <v>210</v>
      </c>
      <c r="B26" s="1" t="s">
        <v>323</v>
      </c>
      <c r="C26" s="1"/>
      <c r="D26" s="1"/>
      <c r="E26" s="1"/>
      <c r="F26" s="1"/>
      <c r="G26" s="1"/>
      <c r="H26" s="1"/>
      <c r="I26" s="1"/>
      <c r="J26" s="410">
        <f>SUM(C26:I26)</f>
        <v>0</v>
      </c>
      <c r="K26" s="202"/>
      <c r="L26" s="202"/>
    </row>
    <row r="27" spans="1:12" x14ac:dyDescent="0.25">
      <c r="A27" s="29">
        <v>220</v>
      </c>
      <c r="B27" s="1" t="s">
        <v>322</v>
      </c>
      <c r="C27" s="1"/>
      <c r="D27" s="1"/>
      <c r="E27" s="1"/>
      <c r="F27" s="1"/>
      <c r="G27" s="1"/>
      <c r="H27" s="1"/>
      <c r="I27" s="1"/>
      <c r="J27" s="410">
        <f>SUM(C27:I27)</f>
        <v>0</v>
      </c>
      <c r="K27" s="40"/>
      <c r="L27" s="40"/>
    </row>
    <row r="28" spans="1:12" x14ac:dyDescent="0.25">
      <c r="A28" s="29">
        <v>230</v>
      </c>
      <c r="B28" s="1" t="s">
        <v>318</v>
      </c>
      <c r="C28" s="1"/>
      <c r="D28" s="1"/>
      <c r="E28" s="1"/>
      <c r="F28" s="1"/>
      <c r="G28" s="1"/>
      <c r="H28" s="1"/>
      <c r="I28" s="1"/>
      <c r="J28" s="2"/>
      <c r="K28" s="202"/>
      <c r="L28" s="202"/>
    </row>
    <row r="29" spans="1:12" x14ac:dyDescent="0.25">
      <c r="A29" s="29">
        <v>240</v>
      </c>
      <c r="B29" s="1" t="s">
        <v>317</v>
      </c>
      <c r="C29" s="1"/>
      <c r="D29" s="1"/>
      <c r="E29" s="1"/>
      <c r="F29" s="1"/>
      <c r="G29" s="1"/>
      <c r="H29" s="1"/>
      <c r="I29" s="1"/>
      <c r="J29" s="2"/>
      <c r="K29" s="202"/>
      <c r="L29" s="202"/>
    </row>
    <row r="30" spans="1:12" x14ac:dyDescent="0.25">
      <c r="A30" s="29">
        <v>250</v>
      </c>
      <c r="B30" s="413" t="s">
        <v>316</v>
      </c>
      <c r="C30" s="1"/>
      <c r="D30" s="1"/>
      <c r="E30" s="1"/>
      <c r="F30" s="1"/>
      <c r="G30" s="1"/>
      <c r="H30" s="1"/>
      <c r="I30" s="1"/>
      <c r="J30" s="410">
        <f>SUM(C30:I30)</f>
        <v>0</v>
      </c>
      <c r="K30" s="202"/>
      <c r="L30" s="202"/>
    </row>
    <row r="31" spans="1:12" x14ac:dyDescent="0.25">
      <c r="A31" s="563" t="s">
        <v>328</v>
      </c>
      <c r="B31" s="564"/>
      <c r="C31" s="565"/>
      <c r="D31" s="565"/>
      <c r="E31" s="565"/>
      <c r="F31" s="565"/>
      <c r="G31" s="565"/>
      <c r="H31" s="565"/>
      <c r="I31" s="565"/>
      <c r="J31" s="565"/>
      <c r="K31" s="39"/>
      <c r="L31" s="39"/>
    </row>
    <row r="32" spans="1:12" x14ac:dyDescent="0.25">
      <c r="A32" s="29">
        <v>310</v>
      </c>
      <c r="B32" s="1" t="s">
        <v>323</v>
      </c>
      <c r="C32" s="1"/>
      <c r="D32" s="1"/>
      <c r="E32" s="1"/>
      <c r="F32" s="30"/>
      <c r="G32" s="1"/>
      <c r="H32" s="30"/>
      <c r="I32" s="1"/>
      <c r="J32" s="410">
        <f>SUM(C32:I32)</f>
        <v>0</v>
      </c>
      <c r="K32" s="202"/>
      <c r="L32" s="202"/>
    </row>
    <row r="33" spans="1:12" x14ac:dyDescent="0.25">
      <c r="A33" s="29">
        <v>320</v>
      </c>
      <c r="B33" s="1" t="s">
        <v>322</v>
      </c>
      <c r="C33" s="1"/>
      <c r="D33" s="1"/>
      <c r="E33" s="1"/>
      <c r="F33" s="2"/>
      <c r="G33" s="1"/>
      <c r="H33" s="2"/>
      <c r="I33" s="1"/>
      <c r="J33" s="410">
        <f>SUM(C33:I33)</f>
        <v>0</v>
      </c>
      <c r="K33" s="40"/>
      <c r="L33" s="40"/>
    </row>
    <row r="34" spans="1:12" x14ac:dyDescent="0.25">
      <c r="A34" s="29">
        <v>330</v>
      </c>
      <c r="B34" s="1" t="s">
        <v>318</v>
      </c>
      <c r="C34" s="1"/>
      <c r="D34" s="1"/>
      <c r="E34" s="1"/>
      <c r="F34" s="2"/>
      <c r="G34" s="1"/>
      <c r="H34" s="2"/>
      <c r="I34" s="1"/>
      <c r="J34" s="2"/>
      <c r="K34" s="202"/>
      <c r="L34" s="202"/>
    </row>
    <row r="35" spans="1:12" x14ac:dyDescent="0.25">
      <c r="A35" s="29">
        <v>340</v>
      </c>
      <c r="B35" s="1" t="s">
        <v>317</v>
      </c>
      <c r="C35" s="1"/>
      <c r="D35" s="1"/>
      <c r="E35" s="1"/>
      <c r="F35" s="2"/>
      <c r="G35" s="1"/>
      <c r="H35" s="2"/>
      <c r="I35" s="1"/>
      <c r="J35" s="2"/>
      <c r="K35" s="202"/>
      <c r="L35" s="202"/>
    </row>
    <row r="36" spans="1:12" x14ac:dyDescent="0.25">
      <c r="A36" s="29">
        <v>350</v>
      </c>
      <c r="B36" s="413" t="s">
        <v>316</v>
      </c>
      <c r="C36" s="1"/>
      <c r="D36" s="1"/>
      <c r="E36" s="1"/>
      <c r="F36" s="2"/>
      <c r="G36" s="1"/>
      <c r="H36" s="2"/>
      <c r="I36" s="1"/>
      <c r="J36" s="410">
        <f>SUM(C36:I36)</f>
        <v>0</v>
      </c>
      <c r="K36" s="202"/>
      <c r="L36" s="202"/>
    </row>
    <row r="37" spans="1:12" x14ac:dyDescent="0.25">
      <c r="A37" s="563" t="s">
        <v>327</v>
      </c>
      <c r="B37" s="564"/>
      <c r="C37" s="565"/>
      <c r="D37" s="565"/>
      <c r="E37" s="565"/>
      <c r="F37" s="565"/>
      <c r="G37" s="565"/>
      <c r="H37" s="565"/>
      <c r="I37" s="565"/>
      <c r="J37" s="565"/>
      <c r="K37" s="39"/>
      <c r="L37" s="39"/>
    </row>
    <row r="38" spans="1:12" x14ac:dyDescent="0.25">
      <c r="A38" s="29">
        <v>410</v>
      </c>
      <c r="B38" s="1" t="s">
        <v>323</v>
      </c>
      <c r="C38" s="30"/>
      <c r="D38" s="30"/>
      <c r="E38" s="1"/>
      <c r="F38" s="30"/>
      <c r="G38" s="30"/>
      <c r="H38" s="30"/>
      <c r="I38" s="30"/>
      <c r="J38" s="410">
        <f>SUM(C38:I38)</f>
        <v>0</v>
      </c>
      <c r="K38" s="202"/>
      <c r="L38" s="202"/>
    </row>
    <row r="39" spans="1:12" x14ac:dyDescent="0.25">
      <c r="A39" s="29">
        <v>420</v>
      </c>
      <c r="B39" s="1" t="s">
        <v>322</v>
      </c>
      <c r="C39" s="2"/>
      <c r="D39" s="2"/>
      <c r="E39" s="1"/>
      <c r="F39" s="2"/>
      <c r="G39" s="2"/>
      <c r="H39" s="2"/>
      <c r="I39" s="2"/>
      <c r="J39" s="410">
        <f>SUM(C39:I39)</f>
        <v>0</v>
      </c>
      <c r="K39" s="40"/>
      <c r="L39" s="40"/>
    </row>
    <row r="40" spans="1:12" x14ac:dyDescent="0.25">
      <c r="A40" s="29">
        <v>430</v>
      </c>
      <c r="B40" s="1" t="s">
        <v>318</v>
      </c>
      <c r="C40" s="2"/>
      <c r="D40" s="2"/>
      <c r="E40" s="1"/>
      <c r="F40" s="2"/>
      <c r="G40" s="2"/>
      <c r="H40" s="2"/>
      <c r="I40" s="2"/>
      <c r="J40" s="2"/>
      <c r="K40" s="202"/>
      <c r="L40" s="202"/>
    </row>
    <row r="41" spans="1:12" x14ac:dyDescent="0.25">
      <c r="A41" s="29">
        <v>440</v>
      </c>
      <c r="B41" s="1" t="s">
        <v>317</v>
      </c>
      <c r="C41" s="2"/>
      <c r="D41" s="2"/>
      <c r="E41" s="1"/>
      <c r="F41" s="2"/>
      <c r="G41" s="2"/>
      <c r="H41" s="2"/>
      <c r="I41" s="2"/>
      <c r="J41" s="2"/>
      <c r="K41" s="202"/>
      <c r="L41" s="202"/>
    </row>
    <row r="42" spans="1:12" x14ac:dyDescent="0.25">
      <c r="A42" s="29">
        <v>450</v>
      </c>
      <c r="B42" s="413" t="s">
        <v>316</v>
      </c>
      <c r="C42" s="2"/>
      <c r="D42" s="2"/>
      <c r="E42" s="1"/>
      <c r="F42" s="2"/>
      <c r="G42" s="2"/>
      <c r="H42" s="2"/>
      <c r="I42" s="2"/>
      <c r="J42" s="410">
        <f>SUM(C42:I42)</f>
        <v>0</v>
      </c>
      <c r="K42" s="202"/>
      <c r="L42" s="202"/>
    </row>
    <row r="43" spans="1:12" x14ac:dyDescent="0.25">
      <c r="A43" s="566" t="s">
        <v>1383</v>
      </c>
      <c r="B43" s="567"/>
      <c r="C43" s="566"/>
      <c r="D43" s="566"/>
      <c r="E43" s="566"/>
      <c r="F43" s="566"/>
      <c r="G43" s="566"/>
      <c r="H43" s="566"/>
      <c r="I43" s="566"/>
      <c r="J43" s="566"/>
      <c r="K43" s="39"/>
      <c r="L43" s="39"/>
    </row>
    <row r="44" spans="1:12" x14ac:dyDescent="0.25">
      <c r="A44" s="29">
        <v>510</v>
      </c>
      <c r="B44" s="1" t="s">
        <v>323</v>
      </c>
      <c r="C44" s="1"/>
      <c r="D44" s="1"/>
      <c r="E44" s="1"/>
      <c r="F44" s="1"/>
      <c r="G44" s="1"/>
      <c r="H44" s="1"/>
      <c r="I44" s="30"/>
      <c r="J44" s="410">
        <f>SUM(C44:I44)</f>
        <v>0</v>
      </c>
      <c r="K44" s="202"/>
      <c r="L44" s="202"/>
    </row>
    <row r="45" spans="1:12" x14ac:dyDescent="0.25">
      <c r="A45" s="29">
        <v>520</v>
      </c>
      <c r="B45" s="1" t="s">
        <v>322</v>
      </c>
      <c r="C45" s="1"/>
      <c r="D45" s="1"/>
      <c r="E45" s="1"/>
      <c r="F45" s="1"/>
      <c r="G45" s="1"/>
      <c r="H45" s="1"/>
      <c r="I45" s="2"/>
      <c r="J45" s="410">
        <f>SUM(C45:I45)</f>
        <v>0</v>
      </c>
      <c r="K45" s="40"/>
      <c r="L45" s="40"/>
    </row>
    <row r="46" spans="1:12" x14ac:dyDescent="0.25">
      <c r="A46" s="29">
        <v>530</v>
      </c>
      <c r="B46" s="1" t="s">
        <v>318</v>
      </c>
      <c r="C46" s="1"/>
      <c r="D46" s="1"/>
      <c r="E46" s="1"/>
      <c r="F46" s="1"/>
      <c r="G46" s="1"/>
      <c r="H46" s="1"/>
      <c r="I46" s="2"/>
      <c r="J46" s="2"/>
      <c r="K46" s="202"/>
      <c r="L46" s="202"/>
    </row>
    <row r="47" spans="1:12" x14ac:dyDescent="0.25">
      <c r="A47" s="29">
        <v>540</v>
      </c>
      <c r="B47" s="1" t="s">
        <v>317</v>
      </c>
      <c r="C47" s="1"/>
      <c r="D47" s="1"/>
      <c r="E47" s="1"/>
      <c r="F47" s="1"/>
      <c r="G47" s="1"/>
      <c r="H47" s="1"/>
      <c r="I47" s="2"/>
      <c r="J47" s="2"/>
      <c r="K47" s="202"/>
      <c r="L47" s="202"/>
    </row>
    <row r="48" spans="1:12" x14ac:dyDescent="0.25">
      <c r="A48" s="29">
        <v>550</v>
      </c>
      <c r="B48" s="413" t="s">
        <v>316</v>
      </c>
      <c r="C48" s="1"/>
      <c r="D48" s="1"/>
      <c r="E48" s="1"/>
      <c r="F48" s="1"/>
      <c r="G48" s="1"/>
      <c r="H48" s="1"/>
      <c r="I48" s="2"/>
      <c r="J48" s="410">
        <f>SUM(C48:I48)</f>
        <v>0</v>
      </c>
      <c r="K48" s="202"/>
      <c r="L48" s="202"/>
    </row>
    <row r="49" spans="1:12" x14ac:dyDescent="0.25">
      <c r="A49" s="563" t="s">
        <v>326</v>
      </c>
      <c r="B49" s="564"/>
      <c r="C49" s="565"/>
      <c r="D49" s="565"/>
      <c r="E49" s="565"/>
      <c r="F49" s="565"/>
      <c r="G49" s="565"/>
      <c r="H49" s="565"/>
      <c r="I49" s="565"/>
      <c r="J49" s="565"/>
      <c r="K49" s="39"/>
      <c r="L49" s="39"/>
    </row>
    <row r="50" spans="1:12" x14ac:dyDescent="0.25">
      <c r="A50" s="29">
        <v>610</v>
      </c>
      <c r="B50" s="1" t="s">
        <v>323</v>
      </c>
      <c r="C50" s="1"/>
      <c r="D50" s="1"/>
      <c r="E50" s="1"/>
      <c r="F50" s="1"/>
      <c r="G50" s="1"/>
      <c r="H50" s="1"/>
      <c r="I50" s="1"/>
      <c r="J50" s="410">
        <f>SUM(C50:I50)</f>
        <v>0</v>
      </c>
      <c r="K50" s="202"/>
      <c r="L50" s="202"/>
    </row>
    <row r="51" spans="1:12" x14ac:dyDescent="0.25">
      <c r="A51" s="29">
        <v>620</v>
      </c>
      <c r="B51" s="1" t="s">
        <v>322</v>
      </c>
      <c r="C51" s="1"/>
      <c r="D51" s="1"/>
      <c r="E51" s="1"/>
      <c r="F51" s="1"/>
      <c r="G51" s="1"/>
      <c r="H51" s="1"/>
      <c r="I51" s="1"/>
      <c r="J51" s="410">
        <f>SUM(C51:I51)</f>
        <v>0</v>
      </c>
      <c r="K51" s="40"/>
      <c r="L51" s="40"/>
    </row>
    <row r="52" spans="1:12" x14ac:dyDescent="0.25">
      <c r="A52" s="29">
        <v>630</v>
      </c>
      <c r="B52" s="1" t="s">
        <v>318</v>
      </c>
      <c r="C52" s="1"/>
      <c r="D52" s="1"/>
      <c r="E52" s="1"/>
      <c r="F52" s="1"/>
      <c r="G52" s="1"/>
      <c r="H52" s="1"/>
      <c r="I52" s="1"/>
      <c r="J52" s="2"/>
      <c r="K52" s="202"/>
      <c r="L52" s="202"/>
    </row>
    <row r="53" spans="1:12" x14ac:dyDescent="0.25">
      <c r="A53" s="29">
        <v>640</v>
      </c>
      <c r="B53" s="1" t="s">
        <v>317</v>
      </c>
      <c r="C53" s="1"/>
      <c r="D53" s="1"/>
      <c r="E53" s="1"/>
      <c r="F53" s="1"/>
      <c r="G53" s="1"/>
      <c r="H53" s="1"/>
      <c r="I53" s="1"/>
      <c r="J53" s="2"/>
      <c r="K53" s="202"/>
      <c r="L53" s="202"/>
    </row>
    <row r="54" spans="1:12" x14ac:dyDescent="0.25">
      <c r="A54" s="29">
        <v>650</v>
      </c>
      <c r="B54" s="413" t="s">
        <v>316</v>
      </c>
      <c r="C54" s="1"/>
      <c r="D54" s="1"/>
      <c r="E54" s="1"/>
      <c r="F54" s="1"/>
      <c r="G54" s="1"/>
      <c r="H54" s="1"/>
      <c r="I54" s="1"/>
      <c r="J54" s="410">
        <f>SUM(C54:I54)</f>
        <v>0</v>
      </c>
      <c r="K54" s="202"/>
      <c r="L54" s="202"/>
    </row>
    <row r="55" spans="1:12" x14ac:dyDescent="0.25">
      <c r="A55" s="563" t="s">
        <v>325</v>
      </c>
      <c r="B55" s="564"/>
      <c r="C55" s="565"/>
      <c r="D55" s="565"/>
      <c r="E55" s="565"/>
      <c r="F55" s="565"/>
      <c r="G55" s="565"/>
      <c r="H55" s="565"/>
      <c r="I55" s="565"/>
      <c r="J55" s="565"/>
      <c r="K55" s="39"/>
      <c r="L55" s="39"/>
    </row>
    <row r="56" spans="1:12" x14ac:dyDescent="0.25">
      <c r="A56" s="29">
        <v>710</v>
      </c>
      <c r="B56" s="1" t="s">
        <v>323</v>
      </c>
      <c r="C56" s="1"/>
      <c r="D56" s="1"/>
      <c r="E56" s="1"/>
      <c r="F56" s="1"/>
      <c r="G56" s="1"/>
      <c r="H56" s="1"/>
      <c r="I56" s="1"/>
      <c r="J56" s="410">
        <f>SUM(C56:I56)</f>
        <v>0</v>
      </c>
      <c r="K56" s="202"/>
      <c r="L56" s="202"/>
    </row>
    <row r="57" spans="1:12" x14ac:dyDescent="0.25">
      <c r="A57" s="29">
        <v>720</v>
      </c>
      <c r="B57" s="1" t="s">
        <v>322</v>
      </c>
      <c r="C57" s="1"/>
      <c r="D57" s="1"/>
      <c r="E57" s="1"/>
      <c r="F57" s="1"/>
      <c r="G57" s="1"/>
      <c r="H57" s="1"/>
      <c r="I57" s="1"/>
      <c r="J57" s="410">
        <f>SUM(C57:I57)</f>
        <v>0</v>
      </c>
      <c r="K57" s="40"/>
      <c r="L57" s="40"/>
    </row>
    <row r="58" spans="1:12" x14ac:dyDescent="0.25">
      <c r="A58" s="29">
        <v>730</v>
      </c>
      <c r="B58" s="1" t="s">
        <v>318</v>
      </c>
      <c r="C58" s="1"/>
      <c r="D58" s="1"/>
      <c r="E58" s="1"/>
      <c r="F58" s="1"/>
      <c r="G58" s="1"/>
      <c r="H58" s="1"/>
      <c r="I58" s="1"/>
      <c r="J58" s="2"/>
      <c r="K58" s="202"/>
      <c r="L58" s="202"/>
    </row>
    <row r="59" spans="1:12" x14ac:dyDescent="0.25">
      <c r="A59" s="29">
        <v>740</v>
      </c>
      <c r="B59" s="1" t="s">
        <v>317</v>
      </c>
      <c r="C59" s="1"/>
      <c r="D59" s="1"/>
      <c r="E59" s="1"/>
      <c r="F59" s="1"/>
      <c r="G59" s="1"/>
      <c r="H59" s="1"/>
      <c r="I59" s="1"/>
      <c r="J59" s="2"/>
      <c r="K59" s="202"/>
      <c r="L59" s="202"/>
    </row>
    <row r="60" spans="1:12" x14ac:dyDescent="0.25">
      <c r="A60" s="29">
        <v>750</v>
      </c>
      <c r="B60" s="413" t="s">
        <v>316</v>
      </c>
      <c r="C60" s="1"/>
      <c r="D60" s="1"/>
      <c r="E60" s="1"/>
      <c r="F60" s="1"/>
      <c r="G60" s="1"/>
      <c r="H60" s="1"/>
      <c r="I60" s="1"/>
      <c r="J60" s="410">
        <f>SUM(C60:I60)</f>
        <v>0</v>
      </c>
      <c r="K60" s="202"/>
      <c r="L60" s="202"/>
    </row>
    <row r="61" spans="1:12" x14ac:dyDescent="0.25">
      <c r="A61" s="563" t="s">
        <v>324</v>
      </c>
      <c r="B61" s="564"/>
      <c r="C61" s="565"/>
      <c r="D61" s="565"/>
      <c r="E61" s="565"/>
      <c r="F61" s="565"/>
      <c r="G61" s="565"/>
      <c r="H61" s="565"/>
      <c r="I61" s="565"/>
      <c r="J61" s="565"/>
      <c r="K61" s="39"/>
      <c r="L61" s="39"/>
    </row>
    <row r="62" spans="1:12" x14ac:dyDescent="0.25">
      <c r="A62" s="29">
        <v>810</v>
      </c>
      <c r="B62" s="1" t="s">
        <v>323</v>
      </c>
      <c r="C62" s="1"/>
      <c r="D62" s="1"/>
      <c r="E62" s="1"/>
      <c r="F62" s="1"/>
      <c r="G62" s="1"/>
      <c r="H62" s="1"/>
      <c r="I62" s="1"/>
      <c r="J62" s="410">
        <f>SUM(C62:I62)</f>
        <v>0</v>
      </c>
      <c r="K62" s="202"/>
      <c r="L62" s="202"/>
    </row>
    <row r="63" spans="1:12" x14ac:dyDescent="0.25">
      <c r="A63" s="29">
        <v>820</v>
      </c>
      <c r="B63" s="1" t="s">
        <v>322</v>
      </c>
      <c r="C63" s="1"/>
      <c r="D63" s="1"/>
      <c r="E63" s="1"/>
      <c r="F63" s="1"/>
      <c r="G63" s="1"/>
      <c r="H63" s="1"/>
      <c r="I63" s="1"/>
      <c r="J63" s="410">
        <f>SUM(C63:I63)</f>
        <v>0</v>
      </c>
      <c r="K63" s="40"/>
      <c r="L63" s="40"/>
    </row>
    <row r="64" spans="1:12" x14ac:dyDescent="0.25">
      <c r="A64" s="29">
        <v>830</v>
      </c>
      <c r="B64" s="1" t="s">
        <v>318</v>
      </c>
      <c r="C64" s="1"/>
      <c r="D64" s="1"/>
      <c r="E64" s="1"/>
      <c r="F64" s="1"/>
      <c r="G64" s="1"/>
      <c r="H64" s="1"/>
      <c r="I64" s="1"/>
      <c r="J64" s="2"/>
      <c r="K64" s="202"/>
      <c r="L64" s="202"/>
    </row>
    <row r="65" spans="1:12" x14ac:dyDescent="0.25">
      <c r="A65" s="29">
        <v>840</v>
      </c>
      <c r="B65" s="1" t="s">
        <v>317</v>
      </c>
      <c r="C65" s="1"/>
      <c r="D65" s="1"/>
      <c r="E65" s="1"/>
      <c r="F65" s="1"/>
      <c r="G65" s="1"/>
      <c r="H65" s="1"/>
      <c r="I65" s="1"/>
      <c r="J65" s="2"/>
      <c r="K65" s="202"/>
      <c r="L65" s="202"/>
    </row>
    <row r="66" spans="1:12" x14ac:dyDescent="0.25">
      <c r="A66" s="29">
        <v>850</v>
      </c>
      <c r="B66" s="413" t="s">
        <v>316</v>
      </c>
      <c r="C66" s="1"/>
      <c r="D66" s="1"/>
      <c r="E66" s="1"/>
      <c r="F66" s="1"/>
      <c r="G66" s="1"/>
      <c r="H66" s="1"/>
      <c r="I66" s="1"/>
      <c r="J66" s="410">
        <f>SUM(C66:I66)</f>
        <v>0</v>
      </c>
      <c r="K66" s="202"/>
      <c r="L66" s="202"/>
    </row>
    <row r="67" spans="1:12" x14ac:dyDescent="0.25">
      <c r="A67" s="563" t="s">
        <v>321</v>
      </c>
      <c r="B67" s="564"/>
      <c r="C67" s="565"/>
      <c r="D67" s="565"/>
      <c r="E67" s="565"/>
      <c r="F67" s="565"/>
      <c r="G67" s="565"/>
      <c r="H67" s="565"/>
      <c r="I67" s="565"/>
      <c r="J67" s="565"/>
      <c r="K67" s="39"/>
      <c r="L67" s="39"/>
    </row>
    <row r="68" spans="1:12" x14ac:dyDescent="0.25">
      <c r="A68" s="29">
        <v>910</v>
      </c>
      <c r="B68" s="1" t="s">
        <v>320</v>
      </c>
      <c r="C68" s="204"/>
      <c r="D68" s="204"/>
      <c r="E68" s="204"/>
      <c r="F68" s="204"/>
      <c r="G68" s="204"/>
      <c r="H68" s="204"/>
      <c r="I68" s="204"/>
      <c r="J68" s="410">
        <f>SUM(C68:I68)</f>
        <v>0</v>
      </c>
      <c r="K68" s="202"/>
      <c r="L68" s="202"/>
    </row>
    <row r="69" spans="1:12" x14ac:dyDescent="0.25">
      <c r="A69" s="29">
        <v>911</v>
      </c>
      <c r="B69" s="413" t="s">
        <v>1323</v>
      </c>
      <c r="C69" s="204"/>
      <c r="D69" s="204"/>
      <c r="E69" s="204"/>
      <c r="F69" s="204"/>
      <c r="G69" s="204"/>
      <c r="H69" s="204"/>
      <c r="I69" s="204"/>
      <c r="J69" s="410">
        <f t="shared" ref="J69:J72" si="0">SUM(C69:I69)</f>
        <v>0</v>
      </c>
      <c r="K69" s="202"/>
      <c r="L69" s="202"/>
    </row>
    <row r="70" spans="1:12" x14ac:dyDescent="0.25">
      <c r="A70" s="29">
        <v>912</v>
      </c>
      <c r="B70" s="413" t="s">
        <v>1320</v>
      </c>
      <c r="C70" s="204"/>
      <c r="D70" s="204"/>
      <c r="E70" s="204"/>
      <c r="F70" s="204"/>
      <c r="G70" s="204"/>
      <c r="H70" s="204"/>
      <c r="I70" s="204"/>
      <c r="J70" s="410">
        <f>SUM(C70:I70)</f>
        <v>0</v>
      </c>
      <c r="K70" s="202"/>
      <c r="L70" s="202"/>
    </row>
    <row r="71" spans="1:12" x14ac:dyDescent="0.25">
      <c r="A71" s="29">
        <v>913</v>
      </c>
      <c r="B71" s="413" t="s">
        <v>1321</v>
      </c>
      <c r="C71" s="204"/>
      <c r="D71" s="204"/>
      <c r="E71" s="204"/>
      <c r="F71" s="204"/>
      <c r="G71" s="204"/>
      <c r="H71" s="204"/>
      <c r="I71" s="204"/>
      <c r="J71" s="410">
        <f t="shared" si="0"/>
        <v>0</v>
      </c>
      <c r="K71" s="202"/>
      <c r="L71" s="202"/>
    </row>
    <row r="72" spans="1:12" x14ac:dyDescent="0.25">
      <c r="A72" s="29">
        <v>914</v>
      </c>
      <c r="B72" s="413" t="s">
        <v>1322</v>
      </c>
      <c r="C72" s="204"/>
      <c r="D72" s="204"/>
      <c r="E72" s="204"/>
      <c r="F72" s="204"/>
      <c r="G72" s="204"/>
      <c r="H72" s="204"/>
      <c r="I72" s="204"/>
      <c r="J72" s="410">
        <f t="shared" si="0"/>
        <v>0</v>
      </c>
      <c r="K72" s="202"/>
      <c r="L72" s="202"/>
    </row>
    <row r="73" spans="1:12" x14ac:dyDescent="0.25">
      <c r="A73" s="29">
        <v>920</v>
      </c>
      <c r="B73" s="1" t="s">
        <v>319</v>
      </c>
      <c r="C73" s="203">
        <f>C15+C21+C27+C33+C39+C45+C51+C57+C63</f>
        <v>0</v>
      </c>
      <c r="D73" s="203">
        <f t="shared" ref="D73:I73" si="1">D15+D21+D27+D33+D39+D45+D51+D57+D63</f>
        <v>0</v>
      </c>
      <c r="E73" s="203">
        <f t="shared" si="1"/>
        <v>0</v>
      </c>
      <c r="F73" s="203">
        <f t="shared" si="1"/>
        <v>0</v>
      </c>
      <c r="G73" s="203">
        <f t="shared" si="1"/>
        <v>0</v>
      </c>
      <c r="H73" s="203">
        <f t="shared" si="1"/>
        <v>0</v>
      </c>
      <c r="I73" s="203">
        <f t="shared" si="1"/>
        <v>0</v>
      </c>
      <c r="J73" s="410">
        <f>SUM(C73:I73)</f>
        <v>0</v>
      </c>
      <c r="K73" s="202"/>
      <c r="L73" s="202"/>
    </row>
    <row r="74" spans="1:12" x14ac:dyDescent="0.25">
      <c r="A74" s="29">
        <v>921</v>
      </c>
      <c r="B74" s="413" t="s">
        <v>1323</v>
      </c>
      <c r="C74" s="204"/>
      <c r="D74" s="204"/>
      <c r="E74" s="204"/>
      <c r="F74" s="204"/>
      <c r="G74" s="204"/>
      <c r="H74" s="204"/>
      <c r="I74" s="204"/>
      <c r="J74" s="410">
        <f t="shared" ref="J74:J76" si="2">SUM(C74:I74)</f>
        <v>0</v>
      </c>
      <c r="K74" s="202"/>
      <c r="L74" s="202"/>
    </row>
    <row r="75" spans="1:12" x14ac:dyDescent="0.25">
      <c r="A75" s="29">
        <v>922</v>
      </c>
      <c r="B75" s="413" t="s">
        <v>1320</v>
      </c>
      <c r="C75" s="204"/>
      <c r="D75" s="204"/>
      <c r="E75" s="204"/>
      <c r="F75" s="204"/>
      <c r="G75" s="204"/>
      <c r="H75" s="204"/>
      <c r="I75" s="204"/>
      <c r="J75" s="410">
        <f>SUM(C75:I75)</f>
        <v>0</v>
      </c>
      <c r="K75" s="202"/>
      <c r="L75" s="202"/>
    </row>
    <row r="76" spans="1:12" x14ac:dyDescent="0.25">
      <c r="A76" s="29">
        <v>923</v>
      </c>
      <c r="B76" s="413" t="s">
        <v>1321</v>
      </c>
      <c r="C76" s="204"/>
      <c r="D76" s="204"/>
      <c r="E76" s="204"/>
      <c r="F76" s="204"/>
      <c r="G76" s="204"/>
      <c r="H76" s="204"/>
      <c r="I76" s="204"/>
      <c r="J76" s="410">
        <f t="shared" si="2"/>
        <v>0</v>
      </c>
      <c r="K76" s="202"/>
      <c r="L76" s="202"/>
    </row>
    <row r="77" spans="1:12" x14ac:dyDescent="0.25">
      <c r="A77" s="29">
        <v>924</v>
      </c>
      <c r="B77" s="413" t="s">
        <v>1322</v>
      </c>
      <c r="C77" s="204"/>
      <c r="D77" s="204"/>
      <c r="E77" s="204"/>
      <c r="F77" s="204"/>
      <c r="G77" s="204"/>
      <c r="H77" s="204"/>
      <c r="I77" s="204"/>
      <c r="J77" s="410">
        <f>SUM(C77:I77)</f>
        <v>0</v>
      </c>
      <c r="K77" s="202"/>
      <c r="L77" s="202"/>
    </row>
    <row r="78" spans="1:12" x14ac:dyDescent="0.25">
      <c r="A78" s="29">
        <v>930</v>
      </c>
      <c r="B78" s="1" t="s">
        <v>318</v>
      </c>
      <c r="C78" s="204"/>
      <c r="D78" s="204"/>
      <c r="E78" s="204"/>
      <c r="F78" s="204"/>
      <c r="G78" s="204"/>
      <c r="H78" s="204"/>
      <c r="I78" s="204"/>
      <c r="J78" s="204"/>
      <c r="K78" s="202"/>
      <c r="L78" s="202"/>
    </row>
    <row r="79" spans="1:12" x14ac:dyDescent="0.25">
      <c r="A79" s="225">
        <v>940</v>
      </c>
      <c r="B79" s="226" t="s">
        <v>317</v>
      </c>
      <c r="C79" s="227"/>
      <c r="D79" s="227"/>
      <c r="E79" s="227"/>
      <c r="F79" s="227"/>
      <c r="G79" s="227"/>
      <c r="H79" s="227"/>
      <c r="I79" s="227"/>
      <c r="J79" s="227"/>
      <c r="K79" s="228"/>
      <c r="L79" s="228"/>
    </row>
    <row r="80" spans="1:12" x14ac:dyDescent="0.25">
      <c r="A80" s="229">
        <v>950</v>
      </c>
      <c r="B80" s="230" t="s">
        <v>316</v>
      </c>
      <c r="C80" s="231">
        <f>C18+C24+C30+C36+C42+C48+C54+C60+C66</f>
        <v>0</v>
      </c>
      <c r="D80" s="231">
        <f t="shared" ref="D80:I80" si="3">D18+D24+D30+D36+D42+D48+D54+D60+D66</f>
        <v>0</v>
      </c>
      <c r="E80" s="231">
        <f t="shared" si="3"/>
        <v>0</v>
      </c>
      <c r="F80" s="231">
        <f t="shared" si="3"/>
        <v>0</v>
      </c>
      <c r="G80" s="231">
        <f t="shared" si="3"/>
        <v>0</v>
      </c>
      <c r="H80" s="231">
        <f t="shared" si="3"/>
        <v>0</v>
      </c>
      <c r="I80" s="231">
        <f t="shared" si="3"/>
        <v>0</v>
      </c>
      <c r="J80" s="410">
        <f>SUM(C80:I80)</f>
        <v>0</v>
      </c>
      <c r="K80" s="232"/>
      <c r="L80" s="233"/>
    </row>
    <row r="82" spans="2:7" s="48" customFormat="1" ht="12.75" x14ac:dyDescent="0.2">
      <c r="B82" s="577" t="s">
        <v>1246</v>
      </c>
      <c r="C82" s="577"/>
      <c r="D82" s="577"/>
      <c r="E82" s="93"/>
      <c r="F82" s="93"/>
      <c r="G82" s="93"/>
    </row>
    <row r="83" spans="2:7" s="48" customFormat="1" ht="12.75" x14ac:dyDescent="0.2">
      <c r="B83" s="578" t="s">
        <v>1247</v>
      </c>
      <c r="C83" s="579"/>
      <c r="D83" s="579"/>
      <c r="E83" s="95"/>
      <c r="F83" s="95"/>
      <c r="G83" s="95"/>
    </row>
    <row r="84" spans="2:7" s="48" customFormat="1" ht="12.75" x14ac:dyDescent="0.2">
      <c r="B84" s="95"/>
      <c r="C84" s="95"/>
    </row>
    <row r="85" spans="2:7" s="48" customFormat="1" ht="12.75" x14ac:dyDescent="0.2">
      <c r="B85" s="577" t="s">
        <v>1246</v>
      </c>
      <c r="C85" s="577"/>
      <c r="D85" s="577"/>
      <c r="E85" s="93"/>
      <c r="F85" s="93"/>
      <c r="G85" s="93"/>
    </row>
    <row r="86" spans="2:7" s="48" customFormat="1" ht="12.75" x14ac:dyDescent="0.2">
      <c r="B86" s="578" t="s">
        <v>1247</v>
      </c>
      <c r="C86" s="579"/>
      <c r="D86" s="579"/>
      <c r="E86" s="95"/>
      <c r="F86" s="95"/>
      <c r="G86" s="95"/>
    </row>
    <row r="87" spans="2:7" s="75" customFormat="1" x14ac:dyDescent="0.25"/>
  </sheetData>
  <sheetProtection formatCells="0" formatColumns="0" formatRows="0" insertColumns="0" insertRows="0" insertHyperlinks="0" deleteColumns="0" deleteRows="0" sort="0" autoFilter="0" pivotTables="0"/>
  <mergeCells count="33">
    <mergeCell ref="B82:D82"/>
    <mergeCell ref="B85:D85"/>
    <mergeCell ref="B83:D83"/>
    <mergeCell ref="B86:D86"/>
    <mergeCell ref="H7:I7"/>
    <mergeCell ref="C10:I10"/>
    <mergeCell ref="H11"/>
    <mergeCell ref="C11"/>
    <mergeCell ref="D11"/>
    <mergeCell ref="E11"/>
    <mergeCell ref="F11"/>
    <mergeCell ref="G11"/>
    <mergeCell ref="H8:I8"/>
    <mergeCell ref="B5:F5"/>
    <mergeCell ref="B6:F6"/>
    <mergeCell ref="B7:F7"/>
    <mergeCell ref="G4:I4"/>
    <mergeCell ref="H5:I5"/>
    <mergeCell ref="H6:I6"/>
    <mergeCell ref="K10:L10"/>
    <mergeCell ref="A61:J61"/>
    <mergeCell ref="A67:J67"/>
    <mergeCell ref="A31:J31"/>
    <mergeCell ref="A37:J37"/>
    <mergeCell ref="A43:J43"/>
    <mergeCell ref="I11"/>
    <mergeCell ref="A49:J49"/>
    <mergeCell ref="A55:J55"/>
    <mergeCell ref="J10:J11"/>
    <mergeCell ref="A13:J13"/>
    <mergeCell ref="A19:J19"/>
    <mergeCell ref="A25:J25"/>
    <mergeCell ref="A10:B11"/>
  </mergeCells>
  <hyperlinks>
    <hyperlink ref="H2" location="'Pregled obrazaca'!A1" display="Povratak na Pregled obrazaca" xr:uid="{00000000-0004-0000-3800-000000000000}"/>
  </hyperlinks>
  <pageMargins left="0.25" right="0.25" top="0.5" bottom="0.14000000000000001" header="0.3" footer="0.1"/>
  <pageSetup paperSize="9" scale="58" fitToHeight="0" orientation="portrait" r:id="rId1"/>
  <ignoredErrors>
    <ignoredError sqref="L9" numberStoredAsText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1">
    <pageSetUpPr fitToPage="1"/>
  </sheetPr>
  <dimension ref="A1:I64"/>
  <sheetViews>
    <sheetView showGridLines="0" zoomScale="80" zoomScaleNormal="80" workbookViewId="0">
      <selection activeCell="I6" sqref="I6"/>
    </sheetView>
  </sheetViews>
  <sheetFormatPr defaultColWidth="9.140625" defaultRowHeight="15" x14ac:dyDescent="0.25"/>
  <cols>
    <col min="1" max="1" width="9.28515625" style="23" customWidth="1"/>
    <col min="2" max="2" width="68.5703125" style="23" customWidth="1"/>
    <col min="3" max="3" width="13" style="23" customWidth="1"/>
    <col min="4" max="6" width="10" style="23" customWidth="1"/>
    <col min="7" max="7" width="12" style="23" customWidth="1"/>
    <col min="8" max="8" width="10" style="23" customWidth="1"/>
    <col min="9" max="9" width="12.57031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49" t="s">
        <v>1444</v>
      </c>
      <c r="D8" s="523"/>
      <c r="E8" s="523"/>
    </row>
    <row r="9" spans="1:9" s="75" customFormat="1" x14ac:dyDescent="0.25">
      <c r="A9" s="76" t="s">
        <v>254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57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17"/>
    </row>
    <row r="12" spans="1:9" ht="51.75" customHeight="1" x14ac:dyDescent="0.25">
      <c r="A12" s="527"/>
      <c r="B12" s="528"/>
      <c r="C12" s="529" t="s">
        <v>423</v>
      </c>
      <c r="D12" s="529" t="s">
        <v>422</v>
      </c>
      <c r="E12" s="529" t="s">
        <v>423</v>
      </c>
      <c r="F12" s="529" t="s">
        <v>422</v>
      </c>
      <c r="G12" s="530"/>
      <c r="H12" s="530"/>
      <c r="I12" s="517"/>
    </row>
    <row r="13" spans="1:9" ht="15.75" x14ac:dyDescent="0.25">
      <c r="A13" s="19"/>
      <c r="B13" s="236"/>
      <c r="C13" s="99" t="s">
        <v>1</v>
      </c>
      <c r="D13" s="99" t="s">
        <v>3</v>
      </c>
      <c r="E13" s="99" t="s">
        <v>4</v>
      </c>
      <c r="F13" s="99" t="s">
        <v>5</v>
      </c>
      <c r="G13" s="99" t="s">
        <v>6</v>
      </c>
      <c r="H13" s="99" t="s">
        <v>7</v>
      </c>
      <c r="I13" s="99" t="s">
        <v>8</v>
      </c>
    </row>
    <row r="14" spans="1:9" x14ac:dyDescent="0.25">
      <c r="A14" s="17" t="s">
        <v>1</v>
      </c>
      <c r="B14" s="159" t="s">
        <v>421</v>
      </c>
      <c r="C14" s="266"/>
      <c r="D14" s="266"/>
      <c r="E14" s="266"/>
      <c r="F14" s="266"/>
      <c r="G14" s="266"/>
      <c r="H14" s="269">
        <f>+'C 18.00 002'!H14+'C 18.00 003'!H14+'C 18.00 004'!H14+'C 18.00 005'!H14+'C 18.00 006'!H14+'C 18.00 007'!H14+'C 18.00 008'!H14+'C 18.00 009'!H14+'C 18.00 010'!H14+'C 18.00 011'!H14+'C 18.00 012'!H14+'C 18.00 013'!H14+'C 18.00 014'!H14+'C 18.00 015'!H14+'C 18.00 016'!H14+'C 18.00 017'!H14+'C 18.00 018'!H14+'C 18.00 019'!H14+'C 18.00 020'!H14+'C 18.00 021'!H14+'C 18.00 022'!H14+'C 18.00 023'!H14+'C 18.00 024'!H14+'C 18.00 025'!H14</f>
        <v>0</v>
      </c>
      <c r="I14" s="269">
        <f>+'C 18.00 002'!I14+'C 18.00 003'!I14+'C 18.00 004'!I14+'C 18.00 005'!I14+'C 18.00 006'!I14+'C 18.00 007'!I14+'C 18.00 008'!I14+'C 18.00 009'!I14+'C 18.00 010'!I14+'C 18.00 011'!I14+'C 18.00 012'!I14+'C 18.00 013'!I14+'C 18.00 014'!I14+'C 18.00 015'!I14+'C 18.00 016'!I14+'C 18.00 017'!I14+'C 18.00 018'!I14+'C 18.00 019'!I14+'C 18.00 020'!I14+'C 18.00 021'!I14+'C 18.00 022'!I14+'C 18.00 023'!I14+'C 18.00 024'!I14+'C 18.00 025'!I14</f>
        <v>0</v>
      </c>
    </row>
    <row r="15" spans="1:9" x14ac:dyDescent="0.25">
      <c r="A15" s="17" t="s">
        <v>420</v>
      </c>
      <c r="B15" s="158" t="s">
        <v>419</v>
      </c>
      <c r="C15" s="266"/>
      <c r="D15" s="266"/>
      <c r="E15" s="266"/>
      <c r="F15" s="266"/>
      <c r="G15" s="266"/>
      <c r="H15" s="269">
        <f>+'C 18.00 002'!H15+'C 18.00 003'!H15+'C 18.00 004'!H15+'C 18.00 005'!H15+'C 18.00 006'!H15+'C 18.00 007'!H15+'C 18.00 008'!H15+'C 18.00 009'!H15+'C 18.00 010'!H15+'C 18.00 011'!H15+'C 18.00 012'!H15+'C 18.00 013'!H15+'C 18.00 014'!H15+'C 18.00 015'!H15+'C 18.00 016'!H15+'C 18.00 017'!H15+'C 18.00 018'!H15+'C 18.00 019'!H15+'C 18.00 020'!H15+'C 18.00 021'!H15+'C 18.00 022'!H15+'C 18.00 023'!H15+'C 18.00 024'!H15+'C 18.00 025'!H15</f>
        <v>0</v>
      </c>
      <c r="I15" s="266"/>
    </row>
    <row r="16" spans="1:9" x14ac:dyDescent="0.25">
      <c r="A16" s="17" t="s">
        <v>418</v>
      </c>
      <c r="B16" s="159" t="s">
        <v>417</v>
      </c>
      <c r="C16" s="269">
        <f>+'C 18.00 002'!C16+'C 18.00 003'!C16+'C 18.00 004'!C16+'C 18.00 005'!C16+'C 18.00 006'!C16+'C 18.00 007'!C16+'C 18.00 008'!C16+'C 18.00 009'!C16+'C 18.00 010'!C16+'C 18.00 011'!C16+'C 18.00 012'!C16+'C 18.00 013'!C16+'C 18.00 014'!C16+'C 18.00 015'!C16+'C 18.00 016'!C16+'C 18.00 017'!C16+'C 18.00 018'!C16+'C 18.00 019'!C16+'C 18.00 020'!C16+'C 18.00 021'!C16+'C 18.00 022'!C16+'C 18.00 023'!C16+'C 18.00 024'!C16+'C 18.00 025'!C16</f>
        <v>0</v>
      </c>
      <c r="D16" s="269">
        <f>+'C 18.00 002'!D16+'C 18.00 003'!D16+'C 18.00 004'!D16+'C 18.00 005'!D16+'C 18.00 006'!D16+'C 18.00 007'!D16+'C 18.00 008'!D16+'C 18.00 009'!D16+'C 18.00 010'!D16+'C 18.00 011'!D16+'C 18.00 012'!D16+'C 18.00 013'!D16+'C 18.00 014'!D16+'C 18.00 015'!D16+'C 18.00 016'!D16+'C 18.00 017'!D16+'C 18.00 018'!D16+'C 18.00 019'!D16+'C 18.00 020'!D16+'C 18.00 021'!D16+'C 18.00 022'!D16+'C 18.00 023'!D16+'C 18.00 024'!D16+'C 18.00 025'!D16</f>
        <v>0</v>
      </c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159" t="s">
        <v>415</v>
      </c>
      <c r="C17" s="269">
        <f>+'C 18.00 002'!C17+'C 18.00 003'!C17+'C 18.00 004'!C17+'C 18.00 005'!C17+'C 18.00 006'!C17+'C 18.00 007'!C17+'C 18.00 008'!C17+'C 18.00 009'!C17+'C 18.00 010'!C17+'C 18.00 011'!C17+'C 18.00 012'!C17+'C 18.00 013'!C17+'C 18.00 014'!C17+'C 18.00 015'!C17+'C 18.00 016'!C17+'C 18.00 017'!C17+'C 18.00 018'!C17+'C 18.00 019'!C17+'C 18.00 020'!C17+'C 18.00 021'!C17+'C 18.00 022'!C17+'C 18.00 023'!C17+'C 18.00 024'!C17+'C 18.00 025'!C17</f>
        <v>0</v>
      </c>
      <c r="D17" s="269">
        <f>+'C 18.00 002'!D17+'C 18.00 003'!D17+'C 18.00 004'!D17+'C 18.00 005'!D17+'C 18.00 006'!D17+'C 18.00 007'!D17+'C 18.00 008'!D17+'C 18.00 009'!D17+'C 18.00 010'!D17+'C 18.00 011'!D17+'C 18.00 012'!D17+'C 18.00 013'!D17+'C 18.00 014'!D17+'C 18.00 015'!D17+'C 18.00 016'!D17+'C 18.00 017'!D17+'C 18.00 018'!D17+'C 18.00 019'!D17+'C 18.00 020'!D17+'C 18.00 021'!D17+'C 18.00 022'!D17+'C 18.00 023'!D17+'C 18.00 024'!D17+'C 18.00 025'!D17</f>
        <v>0</v>
      </c>
      <c r="E17" s="266"/>
      <c r="F17" s="266"/>
      <c r="G17" s="266"/>
      <c r="H17" s="266"/>
      <c r="I17" s="266"/>
    </row>
    <row r="18" spans="1:9" x14ac:dyDescent="0.25">
      <c r="A18" s="17" t="s">
        <v>3</v>
      </c>
      <c r="B18" s="158" t="s">
        <v>414</v>
      </c>
      <c r="C18" s="269">
        <f>+'C 18.00 002'!C18+'C 18.00 003'!C18+'C 18.00 004'!C18+'C 18.00 005'!C18+'C 18.00 006'!C18+'C 18.00 007'!C18+'C 18.00 008'!C18+'C 18.00 009'!C18+'C 18.00 010'!C18+'C 18.00 011'!C18+'C 18.00 012'!C18+'C 18.00 013'!C18+'C 18.00 014'!C18+'C 18.00 015'!C18+'C 18.00 016'!C18+'C 18.00 017'!C18+'C 18.00 018'!C18+'C 18.00 019'!C18+'C 18.00 020'!C18+'C 18.00 021'!C18+'C 18.00 022'!C18+'C 18.00 023'!C18+'C 18.00 024'!C18+'C 18.00 025'!C18</f>
        <v>0</v>
      </c>
      <c r="D18" s="269">
        <f>+'C 18.00 002'!D18+'C 18.00 003'!D18+'C 18.00 004'!D18+'C 18.00 005'!D18+'C 18.00 006'!D18+'C 18.00 007'!D18+'C 18.00 008'!D18+'C 18.00 009'!D18+'C 18.00 010'!D18+'C 18.00 011'!D18+'C 18.00 012'!D18+'C 18.00 013'!D18+'C 18.00 014'!D18+'C 18.00 015'!D18+'C 18.00 016'!D18+'C 18.00 017'!D18+'C 18.00 018'!D18+'C 18.00 019'!D18+'C 18.00 020'!D18+'C 18.00 021'!D18+'C 18.00 022'!D18+'C 18.00 023'!D18+'C 18.00 024'!D18+'C 18.00 025'!D18</f>
        <v>0</v>
      </c>
      <c r="E18" s="269">
        <f>+'C 18.00 002'!E18+'C 18.00 003'!E18+'C 18.00 004'!E18+'C 18.00 005'!E18+'C 18.00 006'!E18+'C 18.00 007'!E18+'C 18.00 008'!E18+'C 18.00 009'!E18+'C 18.00 010'!E18+'C 18.00 011'!E18+'C 18.00 012'!E18+'C 18.00 013'!E18+'C 18.00 014'!E18+'C 18.00 015'!E18+'C 18.00 016'!E18+'C 18.00 017'!E18+'C 18.00 018'!E18+'C 18.00 019'!E18+'C 18.00 020'!E18+'C 18.00 021'!E18+'C 18.00 022'!E18+'C 18.00 023'!E18+'C 18.00 024'!E18+'C 18.00 025'!E18</f>
        <v>0</v>
      </c>
      <c r="F18" s="269">
        <f>+'C 18.00 002'!F18+'C 18.00 003'!F18+'C 18.00 004'!F18+'C 18.00 005'!F18+'C 18.00 006'!F18+'C 18.00 007'!F18+'C 18.00 008'!F18+'C 18.00 009'!F18+'C 18.00 010'!F18+'C 18.00 011'!F18+'C 18.00 012'!F18+'C 18.00 013'!F18+'C 18.00 014'!F18+'C 18.00 015'!F18+'C 18.00 016'!F18+'C 18.00 017'!F18+'C 18.00 018'!F18+'C 18.00 019'!F18+'C 18.00 020'!F18+'C 18.00 021'!F18+'C 18.00 022'!F18+'C 18.00 023'!F18+'C 18.00 024'!F18+'C 18.00 025'!F18</f>
        <v>0</v>
      </c>
      <c r="G18" s="269">
        <f>+'C 18.00 002'!G18+'C 18.00 003'!G18+'C 18.00 004'!G18+'C 18.00 005'!G18+'C 18.00 006'!G18+'C 18.00 007'!G18+'C 18.00 008'!G18+'C 18.00 009'!G18+'C 18.00 010'!G18+'C 18.00 011'!G18+'C 18.00 012'!G18+'C 18.00 013'!G18+'C 18.00 014'!G18+'C 18.00 015'!G18+'C 18.00 016'!G18+'C 18.00 017'!G18+'C 18.00 018'!G18+'C 18.00 019'!G18+'C 18.00 020'!G18+'C 18.00 021'!G18+'C 18.00 022'!G18+'C 18.00 023'!G18+'C 18.00 024'!G18+'C 18.00 025'!G18</f>
        <v>0</v>
      </c>
      <c r="H18" s="269">
        <f>+'C 18.00 002'!H18+'C 18.00 003'!H18+'C 18.00 004'!H18+'C 18.00 005'!H18+'C 18.00 006'!H18+'C 18.00 007'!H18+'C 18.00 008'!H18+'C 18.00 009'!H18+'C 18.00 010'!H18+'C 18.00 011'!H18+'C 18.00 012'!H18+'C 18.00 013'!H18+'C 18.00 014'!H18+'C 18.00 015'!H18+'C 18.00 016'!H18+'C 18.00 017'!H18+'C 18.00 018'!H18+'C 18.00 019'!H18+'C 18.00 020'!H18+'C 18.00 021'!H18+'C 18.00 022'!H18+'C 18.00 023'!H18+'C 18.00 024'!H18+'C 18.00 025'!H18</f>
        <v>0</v>
      </c>
      <c r="I18" s="266"/>
    </row>
    <row r="19" spans="1:9" x14ac:dyDescent="0.25">
      <c r="A19" s="17" t="s">
        <v>4</v>
      </c>
      <c r="B19" s="158" t="s">
        <v>397</v>
      </c>
      <c r="C19" s="269">
        <f>+'C 18.00 002'!C19+'C 18.00 003'!C19+'C 18.00 004'!C19+'C 18.00 005'!C19+'C 18.00 006'!C19+'C 18.00 007'!C19+'C 18.00 008'!C19+'C 18.00 009'!C19+'C 18.00 010'!C19+'C 18.00 011'!C19+'C 18.00 012'!C19+'C 18.00 013'!C19+'C 18.00 014'!C19+'C 18.00 015'!C19+'C 18.00 016'!C19+'C 18.00 017'!C19+'C 18.00 018'!C19+'C 18.00 019'!C19+'C 18.00 020'!C19+'C 18.00 021'!C19+'C 18.00 022'!C19+'C 18.00 023'!C19+'C 18.00 024'!C19+'C 18.00 025'!C19</f>
        <v>0</v>
      </c>
      <c r="D19" s="269">
        <f>+'C 18.00 002'!D19+'C 18.00 003'!D19+'C 18.00 004'!D19+'C 18.00 005'!D19+'C 18.00 006'!D19+'C 18.00 007'!D19+'C 18.00 008'!D19+'C 18.00 009'!D19+'C 18.00 010'!D19+'C 18.00 011'!D19+'C 18.00 012'!D19+'C 18.00 013'!D19+'C 18.00 014'!D19+'C 18.00 015'!D19+'C 18.00 016'!D19+'C 18.00 017'!D19+'C 18.00 018'!D19+'C 18.00 019'!D19+'C 18.00 020'!D19+'C 18.00 021'!D19+'C 18.00 022'!D19+'C 18.00 023'!D19+'C 18.00 024'!D19+'C 18.00 025'!D19</f>
        <v>0</v>
      </c>
      <c r="E19" s="269">
        <f>+'C 18.00 002'!E19+'C 18.00 003'!E19+'C 18.00 004'!E19+'C 18.00 005'!E19+'C 18.00 006'!E19+'C 18.00 007'!E19+'C 18.00 008'!E19+'C 18.00 009'!E19+'C 18.00 010'!E19+'C 18.00 011'!E19+'C 18.00 012'!E19+'C 18.00 013'!E19+'C 18.00 014'!E19+'C 18.00 015'!E19+'C 18.00 016'!E19+'C 18.00 017'!E19+'C 18.00 018'!E19+'C 18.00 019'!E19+'C 18.00 020'!E19+'C 18.00 021'!E19+'C 18.00 022'!E19+'C 18.00 023'!E19+'C 18.00 024'!E19+'C 18.00 025'!E19</f>
        <v>0</v>
      </c>
      <c r="F19" s="269">
        <f>+'C 18.00 002'!F19+'C 18.00 003'!F19+'C 18.00 004'!F19+'C 18.00 005'!F19+'C 18.00 006'!F19+'C 18.00 007'!F19+'C 18.00 008'!F19+'C 18.00 009'!F19+'C 18.00 010'!F19+'C 18.00 011'!F19+'C 18.00 012'!F19+'C 18.00 013'!F19+'C 18.00 014'!F19+'C 18.00 015'!F19+'C 18.00 016'!F19+'C 18.00 017'!F19+'C 18.00 018'!F19+'C 18.00 019'!F19+'C 18.00 020'!F19+'C 18.00 021'!F19+'C 18.00 022'!F19+'C 18.00 023'!F19+'C 18.00 024'!F19+'C 18.00 025'!F19</f>
        <v>0</v>
      </c>
      <c r="G19" s="266"/>
      <c r="H19" s="266"/>
      <c r="I19" s="266"/>
    </row>
    <row r="20" spans="1:9" x14ac:dyDescent="0.25">
      <c r="A20" s="17" t="s">
        <v>5</v>
      </c>
      <c r="B20" s="159" t="s">
        <v>413</v>
      </c>
      <c r="C20" s="266"/>
      <c r="D20" s="266"/>
      <c r="E20" s="269">
        <f>+'C 18.00 002'!E20+'C 18.00 003'!E20+'C 18.00 004'!E20+'C 18.00 005'!E20+'C 18.00 006'!E20+'C 18.00 007'!E20+'C 18.00 008'!E20+'C 18.00 009'!E20+'C 18.00 010'!E20+'C 18.00 011'!E20+'C 18.00 012'!E20+'C 18.00 013'!E20+'C 18.00 014'!E20+'C 18.00 015'!E20+'C 18.00 016'!E20+'C 18.00 017'!E20+'C 18.00 018'!E20+'C 18.00 019'!E20+'C 18.00 020'!E20+'C 18.00 021'!E20+'C 18.00 022'!E20+'C 18.00 023'!E20+'C 18.00 024'!E20+'C 18.00 025'!E20</f>
        <v>0</v>
      </c>
      <c r="F20" s="269">
        <f>+'C 18.00 002'!F20+'C 18.00 003'!F20+'C 18.00 004'!F20+'C 18.00 005'!F20+'C 18.00 006'!F20+'C 18.00 007'!F20+'C 18.00 008'!F20+'C 18.00 009'!F20+'C 18.00 010'!F20+'C 18.00 011'!F20+'C 18.00 012'!F20+'C 18.00 013'!F20+'C 18.00 014'!F20+'C 18.00 015'!F20+'C 18.00 016'!F20+'C 18.00 017'!F20+'C 18.00 018'!F20+'C 18.00 019'!F20+'C 18.00 020'!F20+'C 18.00 021'!F20+'C 18.00 022'!F20+'C 18.00 023'!F20+'C 18.00 024'!F20+'C 18.00 025'!F20</f>
        <v>0</v>
      </c>
      <c r="G20" s="266"/>
      <c r="H20" s="266"/>
      <c r="I20" s="266"/>
    </row>
    <row r="21" spans="1:9" x14ac:dyDescent="0.25">
      <c r="A21" s="17" t="s">
        <v>6</v>
      </c>
      <c r="B21" s="159" t="s">
        <v>412</v>
      </c>
      <c r="C21" s="266"/>
      <c r="D21" s="266"/>
      <c r="E21" s="269">
        <f>+'C 18.00 002'!E21+'C 18.00 003'!E21+'C 18.00 004'!E21+'C 18.00 005'!E21+'C 18.00 006'!E21+'C 18.00 007'!E21+'C 18.00 008'!E21+'C 18.00 009'!E21+'C 18.00 010'!E21+'C 18.00 011'!E21+'C 18.00 012'!E21+'C 18.00 013'!E21+'C 18.00 014'!E21+'C 18.00 015'!E21+'C 18.00 016'!E21+'C 18.00 017'!E21+'C 18.00 018'!E21+'C 18.00 019'!E21+'C 18.00 020'!E21+'C 18.00 021'!E21+'C 18.00 022'!E21+'C 18.00 023'!E21+'C 18.00 024'!E21+'C 18.00 025'!E21</f>
        <v>0</v>
      </c>
      <c r="F21" s="269">
        <f>+'C 18.00 002'!F21+'C 18.00 003'!F21+'C 18.00 004'!F21+'C 18.00 005'!F21+'C 18.00 006'!F21+'C 18.00 007'!F21+'C 18.00 008'!F21+'C 18.00 009'!F21+'C 18.00 010'!F21+'C 18.00 011'!F21+'C 18.00 012'!F21+'C 18.00 013'!F21+'C 18.00 014'!F21+'C 18.00 015'!F21+'C 18.00 016'!F21+'C 18.00 017'!F21+'C 18.00 018'!F21+'C 18.00 019'!F21+'C 18.00 020'!F21+'C 18.00 021'!F21+'C 18.00 022'!F21+'C 18.00 023'!F21+'C 18.00 024'!F21+'C 18.00 025'!F21</f>
        <v>0</v>
      </c>
      <c r="G21" s="266"/>
      <c r="H21" s="266"/>
      <c r="I21" s="266"/>
    </row>
    <row r="22" spans="1:9" x14ac:dyDescent="0.25">
      <c r="A22" s="17" t="s">
        <v>7</v>
      </c>
      <c r="B22" s="159" t="s">
        <v>411</v>
      </c>
      <c r="C22" s="266"/>
      <c r="D22" s="266"/>
      <c r="E22" s="269">
        <f>+'C 18.00 002'!E22+'C 18.00 003'!E22+'C 18.00 004'!E22+'C 18.00 005'!E22+'C 18.00 006'!E22+'C 18.00 007'!E22+'C 18.00 008'!E22+'C 18.00 009'!E22+'C 18.00 010'!E22+'C 18.00 011'!E22+'C 18.00 012'!E22+'C 18.00 013'!E22+'C 18.00 014'!E22+'C 18.00 015'!E22+'C 18.00 016'!E22+'C 18.00 017'!E22+'C 18.00 018'!E22+'C 18.00 019'!E22+'C 18.00 020'!E22+'C 18.00 021'!E22+'C 18.00 022'!E22+'C 18.00 023'!E22+'C 18.00 024'!E22+'C 18.00 025'!E22</f>
        <v>0</v>
      </c>
      <c r="F22" s="269">
        <f>+'C 18.00 002'!F22+'C 18.00 003'!F22+'C 18.00 004'!F22+'C 18.00 005'!F22+'C 18.00 006'!F22+'C 18.00 007'!F22+'C 18.00 008'!F22+'C 18.00 009'!F22+'C 18.00 010'!F22+'C 18.00 011'!F22+'C 18.00 012'!F22+'C 18.00 013'!F22+'C 18.00 014'!F22+'C 18.00 015'!F22+'C 18.00 016'!F22+'C 18.00 017'!F22+'C 18.00 018'!F22+'C 18.00 019'!F22+'C 18.00 020'!F22+'C 18.00 021'!F22+'C 18.00 022'!F22+'C 18.00 023'!F22+'C 18.00 024'!F22+'C 18.00 025'!F22</f>
        <v>0</v>
      </c>
      <c r="G22" s="266"/>
      <c r="H22" s="266"/>
      <c r="I22" s="266"/>
    </row>
    <row r="23" spans="1:9" x14ac:dyDescent="0.25">
      <c r="A23" s="17" t="s">
        <v>8</v>
      </c>
      <c r="B23" s="159" t="s">
        <v>410</v>
      </c>
      <c r="C23" s="266"/>
      <c r="D23" s="266"/>
      <c r="E23" s="269">
        <f>+'C 18.00 002'!E23+'C 18.00 003'!E23+'C 18.00 004'!E23+'C 18.00 005'!E23+'C 18.00 006'!E23+'C 18.00 007'!E23+'C 18.00 008'!E23+'C 18.00 009'!E23+'C 18.00 010'!E23+'C 18.00 011'!E23+'C 18.00 012'!E23+'C 18.00 013'!E23+'C 18.00 014'!E23+'C 18.00 015'!E23+'C 18.00 016'!E23+'C 18.00 017'!E23+'C 18.00 018'!E23+'C 18.00 019'!E23+'C 18.00 020'!E23+'C 18.00 021'!E23+'C 18.00 022'!E23+'C 18.00 023'!E23+'C 18.00 024'!E23+'C 18.00 025'!E23</f>
        <v>0</v>
      </c>
      <c r="F23" s="269">
        <f>+'C 18.00 002'!F23+'C 18.00 003'!F23+'C 18.00 004'!F23+'C 18.00 005'!F23+'C 18.00 006'!F23+'C 18.00 007'!F23+'C 18.00 008'!F23+'C 18.00 009'!F23+'C 18.00 010'!F23+'C 18.00 011'!F23+'C 18.00 012'!F23+'C 18.00 013'!F23+'C 18.00 014'!F23+'C 18.00 015'!F23+'C 18.00 016'!F23+'C 18.00 017'!F23+'C 18.00 018'!F23+'C 18.00 019'!F23+'C 18.00 020'!F23+'C 18.00 021'!F23+'C 18.00 022'!F23+'C 18.00 023'!F23+'C 18.00 024'!F23+'C 18.00 025'!F23</f>
        <v>0</v>
      </c>
      <c r="G23" s="266"/>
      <c r="H23" s="266"/>
      <c r="I23" s="266"/>
    </row>
    <row r="24" spans="1:9" x14ac:dyDescent="0.25">
      <c r="A24" s="17" t="s">
        <v>9</v>
      </c>
      <c r="B24" s="158" t="s">
        <v>396</v>
      </c>
      <c r="C24" s="267"/>
      <c r="D24" s="267"/>
      <c r="E24" s="269">
        <f>+'C 18.00 002'!E24+'C 18.00 003'!E24+'C 18.00 004'!E24+'C 18.00 005'!E24+'C 18.00 006'!E24+'C 18.00 007'!E24+'C 18.00 008'!E24+'C 18.00 009'!E24+'C 18.00 010'!E24+'C 18.00 011'!E24+'C 18.00 012'!E24+'C 18.00 013'!E24+'C 18.00 014'!E24+'C 18.00 015'!E24+'C 18.00 016'!E24+'C 18.00 017'!E24+'C 18.00 018'!E24+'C 18.00 019'!E24+'C 18.00 020'!E24+'C 18.00 021'!E24+'C 18.00 022'!E24+'C 18.00 023'!E24+'C 18.00 024'!E24+'C 18.00 025'!E24</f>
        <v>0</v>
      </c>
      <c r="F24" s="269">
        <f>+'C 18.00 002'!F24+'C 18.00 003'!F24+'C 18.00 004'!F24+'C 18.00 005'!F24+'C 18.00 006'!F24+'C 18.00 007'!F24+'C 18.00 008'!F24+'C 18.00 009'!F24+'C 18.00 010'!F24+'C 18.00 011'!F24+'C 18.00 012'!F24+'C 18.00 013'!F24+'C 18.00 014'!F24+'C 18.00 015'!F24+'C 18.00 016'!F24+'C 18.00 017'!F24+'C 18.00 018'!F24+'C 18.00 019'!F24+'C 18.00 020'!F24+'C 18.00 021'!F24+'C 18.00 022'!F24+'C 18.00 023'!F24+'C 18.00 024'!F24+'C 18.00 025'!F24</f>
        <v>0</v>
      </c>
      <c r="G24" s="266"/>
      <c r="H24" s="266"/>
      <c r="I24" s="266"/>
    </row>
    <row r="25" spans="1:9" x14ac:dyDescent="0.25">
      <c r="A25" s="17" t="s">
        <v>10</v>
      </c>
      <c r="B25" s="159" t="s">
        <v>409</v>
      </c>
      <c r="C25" s="266"/>
      <c r="D25" s="266"/>
      <c r="E25" s="269">
        <f>+'C 18.00 002'!E25+'C 18.00 003'!E25+'C 18.00 004'!E25+'C 18.00 005'!E25+'C 18.00 006'!E25+'C 18.00 007'!E25+'C 18.00 008'!E25+'C 18.00 009'!E25+'C 18.00 010'!E25+'C 18.00 011'!E25+'C 18.00 012'!E25+'C 18.00 013'!E25+'C 18.00 014'!E25+'C 18.00 015'!E25+'C 18.00 016'!E25+'C 18.00 017'!E25+'C 18.00 018'!E25+'C 18.00 019'!E25+'C 18.00 020'!E25+'C 18.00 021'!E25+'C 18.00 022'!E25+'C 18.00 023'!E25+'C 18.00 024'!E25+'C 18.00 025'!E25</f>
        <v>0</v>
      </c>
      <c r="F25" s="269">
        <f>+'C 18.00 002'!F25+'C 18.00 003'!F25+'C 18.00 004'!F25+'C 18.00 005'!F25+'C 18.00 006'!F25+'C 18.00 007'!F25+'C 18.00 008'!F25+'C 18.00 009'!F25+'C 18.00 010'!F25+'C 18.00 011'!F25+'C 18.00 012'!F25+'C 18.00 013'!F25+'C 18.00 014'!F25+'C 18.00 015'!F25+'C 18.00 016'!F25+'C 18.00 017'!F25+'C 18.00 018'!F25+'C 18.00 019'!F25+'C 18.00 020'!F25+'C 18.00 021'!F25+'C 18.00 022'!F25+'C 18.00 023'!F25+'C 18.00 024'!F25+'C 18.00 025'!F25</f>
        <v>0</v>
      </c>
      <c r="G25" s="266"/>
      <c r="H25" s="266"/>
      <c r="I25" s="266"/>
    </row>
    <row r="26" spans="1:9" x14ac:dyDescent="0.25">
      <c r="A26" s="17">
        <v>100</v>
      </c>
      <c r="B26" s="159" t="s">
        <v>408</v>
      </c>
      <c r="C26" s="266"/>
      <c r="D26" s="266"/>
      <c r="E26" s="269">
        <f>+'C 18.00 002'!E26+'C 18.00 003'!E26+'C 18.00 004'!E26+'C 18.00 005'!E26+'C 18.00 006'!E26+'C 18.00 007'!E26+'C 18.00 008'!E26+'C 18.00 009'!E26+'C 18.00 010'!E26+'C 18.00 011'!E26+'C 18.00 012'!E26+'C 18.00 013'!E26+'C 18.00 014'!E26+'C 18.00 015'!E26+'C 18.00 016'!E26+'C 18.00 017'!E26+'C 18.00 018'!E26+'C 18.00 019'!E26+'C 18.00 020'!E26+'C 18.00 021'!E26+'C 18.00 022'!E26+'C 18.00 023'!E26+'C 18.00 024'!E26+'C 18.00 025'!E26</f>
        <v>0</v>
      </c>
      <c r="F26" s="269">
        <f>+'C 18.00 002'!F26+'C 18.00 003'!F26+'C 18.00 004'!F26+'C 18.00 005'!F26+'C 18.00 006'!F26+'C 18.00 007'!F26+'C 18.00 008'!F26+'C 18.00 009'!F26+'C 18.00 010'!F26+'C 18.00 011'!F26+'C 18.00 012'!F26+'C 18.00 013'!F26+'C 18.00 014'!F26+'C 18.00 015'!F26+'C 18.00 016'!F26+'C 18.00 017'!F26+'C 18.00 018'!F26+'C 18.00 019'!F26+'C 18.00 020'!F26+'C 18.00 021'!F26+'C 18.00 022'!F26+'C 18.00 023'!F26+'C 18.00 024'!F26+'C 18.00 025'!F26</f>
        <v>0</v>
      </c>
      <c r="G26" s="266"/>
      <c r="H26" s="266"/>
      <c r="I26" s="266"/>
    </row>
    <row r="27" spans="1:9" x14ac:dyDescent="0.25">
      <c r="A27" s="17">
        <v>110</v>
      </c>
      <c r="B27" s="159" t="s">
        <v>407</v>
      </c>
      <c r="C27" s="266"/>
      <c r="D27" s="266"/>
      <c r="E27" s="269">
        <f>+'C 18.00 002'!E27+'C 18.00 003'!E27+'C 18.00 004'!E27+'C 18.00 005'!E27+'C 18.00 006'!E27+'C 18.00 007'!E27+'C 18.00 008'!E27+'C 18.00 009'!E27+'C 18.00 010'!E27+'C 18.00 011'!E27+'C 18.00 012'!E27+'C 18.00 013'!E27+'C 18.00 014'!E27+'C 18.00 015'!E27+'C 18.00 016'!E27+'C 18.00 017'!E27+'C 18.00 018'!E27+'C 18.00 019'!E27+'C 18.00 020'!E27+'C 18.00 021'!E27+'C 18.00 022'!E27+'C 18.00 023'!E27+'C 18.00 024'!E27+'C 18.00 025'!E27</f>
        <v>0</v>
      </c>
      <c r="F27" s="269">
        <f>+'C 18.00 002'!F27+'C 18.00 003'!F27+'C 18.00 004'!F27+'C 18.00 005'!F27+'C 18.00 006'!F27+'C 18.00 007'!F27+'C 18.00 008'!F27+'C 18.00 009'!F27+'C 18.00 010'!F27+'C 18.00 011'!F27+'C 18.00 012'!F27+'C 18.00 013'!F27+'C 18.00 014'!F27+'C 18.00 015'!F27+'C 18.00 016'!F27+'C 18.00 017'!F27+'C 18.00 018'!F27+'C 18.00 019'!F27+'C 18.00 020'!F27+'C 18.00 021'!F27+'C 18.00 022'!F27+'C 18.00 023'!F27+'C 18.00 024'!F27+'C 18.00 025'!F27</f>
        <v>0</v>
      </c>
      <c r="G27" s="266"/>
      <c r="H27" s="266"/>
      <c r="I27" s="266"/>
    </row>
    <row r="28" spans="1:9" x14ac:dyDescent="0.25">
      <c r="A28" s="17">
        <v>120</v>
      </c>
      <c r="B28" s="158" t="s">
        <v>395</v>
      </c>
      <c r="C28" s="267"/>
      <c r="D28" s="267"/>
      <c r="E28" s="269">
        <f>+'C 18.00 002'!E28+'C 18.00 003'!E28+'C 18.00 004'!E28+'C 18.00 005'!E28+'C 18.00 006'!E28+'C 18.00 007'!E28+'C 18.00 008'!E28+'C 18.00 009'!E28+'C 18.00 010'!E28+'C 18.00 011'!E28+'C 18.00 012'!E28+'C 18.00 013'!E28+'C 18.00 014'!E28+'C 18.00 015'!E28+'C 18.00 016'!E28+'C 18.00 017'!E28+'C 18.00 018'!E28+'C 18.00 019'!E28+'C 18.00 020'!E28+'C 18.00 021'!E28+'C 18.00 022'!E28+'C 18.00 023'!E28+'C 18.00 024'!E28+'C 18.00 025'!E28</f>
        <v>0</v>
      </c>
      <c r="F28" s="269">
        <f>+'C 18.00 002'!F28+'C 18.00 003'!F28+'C 18.00 004'!F28+'C 18.00 005'!F28+'C 18.00 006'!F28+'C 18.00 007'!F28+'C 18.00 008'!F28+'C 18.00 009'!F28+'C 18.00 010'!F28+'C 18.00 011'!F28+'C 18.00 012'!F28+'C 18.00 013'!F28+'C 18.00 014'!F28+'C 18.00 015'!F28+'C 18.00 016'!F28+'C 18.00 017'!F28+'C 18.00 018'!F28+'C 18.00 019'!F28+'C 18.00 020'!F28+'C 18.00 021'!F28+'C 18.00 022'!F28+'C 18.00 023'!F28+'C 18.00 024'!F28+'C 18.00 025'!F28</f>
        <v>0</v>
      </c>
      <c r="G28" s="266"/>
      <c r="H28" s="266"/>
      <c r="I28" s="266"/>
    </row>
    <row r="29" spans="1:9" x14ac:dyDescent="0.25">
      <c r="A29" s="17">
        <v>130</v>
      </c>
      <c r="B29" s="159" t="s">
        <v>406</v>
      </c>
      <c r="C29" s="266"/>
      <c r="D29" s="266"/>
      <c r="E29" s="269">
        <f>+'C 18.00 002'!E29+'C 18.00 003'!E29+'C 18.00 004'!E29+'C 18.00 005'!E29+'C 18.00 006'!E29+'C 18.00 007'!E29+'C 18.00 008'!E29+'C 18.00 009'!E29+'C 18.00 010'!E29+'C 18.00 011'!E29+'C 18.00 012'!E29+'C 18.00 013'!E29+'C 18.00 014'!E29+'C 18.00 015'!E29+'C 18.00 016'!E29+'C 18.00 017'!E29+'C 18.00 018'!E29+'C 18.00 019'!E29+'C 18.00 020'!E29+'C 18.00 021'!E29+'C 18.00 022'!E29+'C 18.00 023'!E29+'C 18.00 024'!E29+'C 18.00 025'!E29</f>
        <v>0</v>
      </c>
      <c r="F29" s="269">
        <f>+'C 18.00 002'!F29+'C 18.00 003'!F29+'C 18.00 004'!F29+'C 18.00 005'!F29+'C 18.00 006'!F29+'C 18.00 007'!F29+'C 18.00 008'!F29+'C 18.00 009'!F29+'C 18.00 010'!F29+'C 18.00 011'!F29+'C 18.00 012'!F29+'C 18.00 013'!F29+'C 18.00 014'!F29+'C 18.00 015'!F29+'C 18.00 016'!F29+'C 18.00 017'!F29+'C 18.00 018'!F29+'C 18.00 019'!F29+'C 18.00 020'!F29+'C 18.00 021'!F29+'C 18.00 022'!F29+'C 18.00 023'!F29+'C 18.00 024'!F29+'C 18.00 025'!F29</f>
        <v>0</v>
      </c>
      <c r="G29" s="266"/>
      <c r="H29" s="266"/>
      <c r="I29" s="266"/>
    </row>
    <row r="30" spans="1:9" x14ac:dyDescent="0.25">
      <c r="A30" s="17">
        <v>140</v>
      </c>
      <c r="B30" s="159" t="s">
        <v>405</v>
      </c>
      <c r="C30" s="266"/>
      <c r="D30" s="266"/>
      <c r="E30" s="269">
        <f>+'C 18.00 002'!E30+'C 18.00 003'!E30+'C 18.00 004'!E30+'C 18.00 005'!E30+'C 18.00 006'!E30+'C 18.00 007'!E30+'C 18.00 008'!E30+'C 18.00 009'!E30+'C 18.00 010'!E30+'C 18.00 011'!E30+'C 18.00 012'!E30+'C 18.00 013'!E30+'C 18.00 014'!E30+'C 18.00 015'!E30+'C 18.00 016'!E30+'C 18.00 017'!E30+'C 18.00 018'!E30+'C 18.00 019'!E30+'C 18.00 020'!E30+'C 18.00 021'!E30+'C 18.00 022'!E30+'C 18.00 023'!E30+'C 18.00 024'!E30+'C 18.00 025'!E30</f>
        <v>0</v>
      </c>
      <c r="F30" s="269">
        <f>+'C 18.00 002'!F30+'C 18.00 003'!F30+'C 18.00 004'!F30+'C 18.00 005'!F30+'C 18.00 006'!F30+'C 18.00 007'!F30+'C 18.00 008'!F30+'C 18.00 009'!F30+'C 18.00 010'!F30+'C 18.00 011'!F30+'C 18.00 012'!F30+'C 18.00 013'!F30+'C 18.00 014'!F30+'C 18.00 015'!F30+'C 18.00 016'!F30+'C 18.00 017'!F30+'C 18.00 018'!F30+'C 18.00 019'!F30+'C 18.00 020'!F30+'C 18.00 021'!F30+'C 18.00 022'!F30+'C 18.00 023'!F30+'C 18.00 024'!F30+'C 18.00 025'!F30</f>
        <v>0</v>
      </c>
      <c r="G30" s="266"/>
      <c r="H30" s="266"/>
      <c r="I30" s="266"/>
    </row>
    <row r="31" spans="1:9" x14ac:dyDescent="0.25">
      <c r="A31" s="17">
        <v>150</v>
      </c>
      <c r="B31" s="159" t="s">
        <v>404</v>
      </c>
      <c r="C31" s="266"/>
      <c r="D31" s="266"/>
      <c r="E31" s="269">
        <f>+'C 18.00 002'!E31+'C 18.00 003'!E31+'C 18.00 004'!E31+'C 18.00 005'!E31+'C 18.00 006'!E31+'C 18.00 007'!E31+'C 18.00 008'!E31+'C 18.00 009'!E31+'C 18.00 010'!E31+'C 18.00 011'!E31+'C 18.00 012'!E31+'C 18.00 013'!E31+'C 18.00 014'!E31+'C 18.00 015'!E31+'C 18.00 016'!E31+'C 18.00 017'!E31+'C 18.00 018'!E31+'C 18.00 019'!E31+'C 18.00 020'!E31+'C 18.00 021'!E31+'C 18.00 022'!E31+'C 18.00 023'!E31+'C 18.00 024'!E31+'C 18.00 025'!E31</f>
        <v>0</v>
      </c>
      <c r="F31" s="269">
        <f>+'C 18.00 002'!F31+'C 18.00 003'!F31+'C 18.00 004'!F31+'C 18.00 005'!F31+'C 18.00 006'!F31+'C 18.00 007'!F31+'C 18.00 008'!F31+'C 18.00 009'!F31+'C 18.00 010'!F31+'C 18.00 011'!F31+'C 18.00 012'!F31+'C 18.00 013'!F31+'C 18.00 014'!F31+'C 18.00 015'!F31+'C 18.00 016'!F31+'C 18.00 017'!F31+'C 18.00 018'!F31+'C 18.00 019'!F31+'C 18.00 020'!F31+'C 18.00 021'!F31+'C 18.00 022'!F31+'C 18.00 023'!F31+'C 18.00 024'!F31+'C 18.00 025'!F31</f>
        <v>0</v>
      </c>
      <c r="G31" s="266"/>
      <c r="H31" s="266"/>
      <c r="I31" s="266"/>
    </row>
    <row r="32" spans="1:9" x14ac:dyDescent="0.25">
      <c r="A32" s="17">
        <v>160</v>
      </c>
      <c r="B32" s="159" t="s">
        <v>403</v>
      </c>
      <c r="C32" s="266"/>
      <c r="D32" s="266"/>
      <c r="E32" s="269">
        <f>+'C 18.00 002'!E32+'C 18.00 003'!E32+'C 18.00 004'!E32+'C 18.00 005'!E32+'C 18.00 006'!E32+'C 18.00 007'!E32+'C 18.00 008'!E32+'C 18.00 009'!E32+'C 18.00 010'!E32+'C 18.00 011'!E32+'C 18.00 012'!E32+'C 18.00 013'!E32+'C 18.00 014'!E32+'C 18.00 015'!E32+'C 18.00 016'!E32+'C 18.00 017'!E32+'C 18.00 018'!E32+'C 18.00 019'!E32+'C 18.00 020'!E32+'C 18.00 021'!E32+'C 18.00 022'!E32+'C 18.00 023'!E32+'C 18.00 024'!E32+'C 18.00 025'!E32</f>
        <v>0</v>
      </c>
      <c r="F32" s="269">
        <f>+'C 18.00 002'!F32+'C 18.00 003'!F32+'C 18.00 004'!F32+'C 18.00 005'!F32+'C 18.00 006'!F32+'C 18.00 007'!F32+'C 18.00 008'!F32+'C 18.00 009'!F32+'C 18.00 010'!F32+'C 18.00 011'!F32+'C 18.00 012'!F32+'C 18.00 013'!F32+'C 18.00 014'!F32+'C 18.00 015'!F32+'C 18.00 016'!F32+'C 18.00 017'!F32+'C 18.00 018'!F32+'C 18.00 019'!F32+'C 18.00 020'!F32+'C 18.00 021'!F32+'C 18.00 022'!F32+'C 18.00 023'!F32+'C 18.00 024'!F32+'C 18.00 025'!F32</f>
        <v>0</v>
      </c>
      <c r="G32" s="266"/>
      <c r="H32" s="266"/>
      <c r="I32" s="266"/>
    </row>
    <row r="33" spans="1:9" x14ac:dyDescent="0.25">
      <c r="A33" s="17">
        <v>170</v>
      </c>
      <c r="B33" s="159" t="s">
        <v>402</v>
      </c>
      <c r="C33" s="266"/>
      <c r="D33" s="266"/>
      <c r="E33" s="269">
        <f>+'C 18.00 002'!E33+'C 18.00 003'!E33+'C 18.00 004'!E33+'C 18.00 005'!E33+'C 18.00 006'!E33+'C 18.00 007'!E33+'C 18.00 008'!E33+'C 18.00 009'!E33+'C 18.00 010'!E33+'C 18.00 011'!E33+'C 18.00 012'!E33+'C 18.00 013'!E33+'C 18.00 014'!E33+'C 18.00 015'!E33+'C 18.00 016'!E33+'C 18.00 017'!E33+'C 18.00 018'!E33+'C 18.00 019'!E33+'C 18.00 020'!E33+'C 18.00 021'!E33+'C 18.00 022'!E33+'C 18.00 023'!E33+'C 18.00 024'!E33+'C 18.00 025'!E33</f>
        <v>0</v>
      </c>
      <c r="F33" s="269">
        <f>+'C 18.00 002'!F33+'C 18.00 003'!F33+'C 18.00 004'!F33+'C 18.00 005'!F33+'C 18.00 006'!F33+'C 18.00 007'!F33+'C 18.00 008'!F33+'C 18.00 009'!F33+'C 18.00 010'!F33+'C 18.00 011'!F33+'C 18.00 012'!F33+'C 18.00 013'!F33+'C 18.00 014'!F33+'C 18.00 015'!F33+'C 18.00 016'!F33+'C 18.00 017'!F33+'C 18.00 018'!F33+'C 18.00 019'!F33+'C 18.00 020'!F33+'C 18.00 021'!F33+'C 18.00 022'!F33+'C 18.00 023'!F33+'C 18.00 024'!F33+'C 18.00 025'!F33</f>
        <v>0</v>
      </c>
      <c r="G33" s="266"/>
      <c r="H33" s="266"/>
      <c r="I33" s="266"/>
    </row>
    <row r="34" spans="1:9" x14ac:dyDescent="0.25">
      <c r="A34" s="17">
        <v>180</v>
      </c>
      <c r="B34" s="159" t="s">
        <v>401</v>
      </c>
      <c r="C34" s="266"/>
      <c r="D34" s="266"/>
      <c r="E34" s="269">
        <f>+'C 18.00 002'!E34+'C 18.00 003'!E34+'C 18.00 004'!E34+'C 18.00 005'!E34+'C 18.00 006'!E34+'C 18.00 007'!E34+'C 18.00 008'!E34+'C 18.00 009'!E34+'C 18.00 010'!E34+'C 18.00 011'!E34+'C 18.00 012'!E34+'C 18.00 013'!E34+'C 18.00 014'!E34+'C 18.00 015'!E34+'C 18.00 016'!E34+'C 18.00 017'!E34+'C 18.00 018'!E34+'C 18.00 019'!E34+'C 18.00 020'!E34+'C 18.00 021'!E34+'C 18.00 022'!E34+'C 18.00 023'!E34+'C 18.00 024'!E34+'C 18.00 025'!E34</f>
        <v>0</v>
      </c>
      <c r="F34" s="269">
        <f>+'C 18.00 002'!F34+'C 18.00 003'!F34+'C 18.00 004'!F34+'C 18.00 005'!F34+'C 18.00 006'!F34+'C 18.00 007'!F34+'C 18.00 008'!F34+'C 18.00 009'!F34+'C 18.00 010'!F34+'C 18.00 011'!F34+'C 18.00 012'!F34+'C 18.00 013'!F34+'C 18.00 014'!F34+'C 18.00 015'!F34+'C 18.00 016'!F34+'C 18.00 017'!F34+'C 18.00 018'!F34+'C 18.00 019'!F34+'C 18.00 020'!F34+'C 18.00 021'!F34+'C 18.00 022'!F34+'C 18.00 023'!F34+'C 18.00 024'!F34+'C 18.00 025'!F34</f>
        <v>0</v>
      </c>
      <c r="G34" s="266"/>
      <c r="H34" s="266"/>
      <c r="I34" s="266"/>
    </row>
    <row r="35" spans="1:9" x14ac:dyDescent="0.25">
      <c r="A35" s="17">
        <v>190</v>
      </c>
      <c r="B35" s="159" t="s">
        <v>400</v>
      </c>
      <c r="C35" s="266"/>
      <c r="D35" s="266"/>
      <c r="E35" s="269">
        <f>+'C 18.00 002'!E35+'C 18.00 003'!E35+'C 18.00 004'!E35+'C 18.00 005'!E35+'C 18.00 006'!E35+'C 18.00 007'!E35+'C 18.00 008'!E35+'C 18.00 009'!E35+'C 18.00 010'!E35+'C 18.00 011'!E35+'C 18.00 012'!E35+'C 18.00 013'!E35+'C 18.00 014'!E35+'C 18.00 015'!E35+'C 18.00 016'!E35+'C 18.00 017'!E35+'C 18.00 018'!E35+'C 18.00 019'!E35+'C 18.00 020'!E35+'C 18.00 021'!E35+'C 18.00 022'!E35+'C 18.00 023'!E35+'C 18.00 024'!E35+'C 18.00 025'!E35</f>
        <v>0</v>
      </c>
      <c r="F35" s="269">
        <f>+'C 18.00 002'!F35+'C 18.00 003'!F35+'C 18.00 004'!F35+'C 18.00 005'!F35+'C 18.00 006'!F35+'C 18.00 007'!F35+'C 18.00 008'!F35+'C 18.00 009'!F35+'C 18.00 010'!F35+'C 18.00 011'!F35+'C 18.00 012'!F35+'C 18.00 013'!F35+'C 18.00 014'!F35+'C 18.00 015'!F35+'C 18.00 016'!F35+'C 18.00 017'!F35+'C 18.00 018'!F35+'C 18.00 019'!F35+'C 18.00 020'!F35+'C 18.00 021'!F35+'C 18.00 022'!F35+'C 18.00 023'!F35+'C 18.00 024'!F35+'C 18.00 025'!F35</f>
        <v>0</v>
      </c>
      <c r="G35" s="266"/>
      <c r="H35" s="266"/>
      <c r="I35" s="266"/>
    </row>
    <row r="36" spans="1:9" x14ac:dyDescent="0.25">
      <c r="A36" s="17">
        <v>200</v>
      </c>
      <c r="B36" s="159" t="s">
        <v>399</v>
      </c>
      <c r="C36" s="266"/>
      <c r="D36" s="266"/>
      <c r="E36" s="269">
        <f>+'C 18.00 002'!E36+'C 18.00 003'!E36+'C 18.00 004'!E36+'C 18.00 005'!E36+'C 18.00 006'!E36+'C 18.00 007'!E36+'C 18.00 008'!E36+'C 18.00 009'!E36+'C 18.00 010'!E36+'C 18.00 011'!E36+'C 18.00 012'!E36+'C 18.00 013'!E36+'C 18.00 014'!E36+'C 18.00 015'!E36+'C 18.00 016'!E36+'C 18.00 017'!E36+'C 18.00 018'!E36+'C 18.00 019'!E36+'C 18.00 020'!E36+'C 18.00 021'!E36+'C 18.00 022'!E36+'C 18.00 023'!E36+'C 18.00 024'!E36+'C 18.00 025'!E36</f>
        <v>0</v>
      </c>
      <c r="F36" s="269">
        <f>+'C 18.00 002'!F36+'C 18.00 003'!F36+'C 18.00 004'!F36+'C 18.00 005'!F36+'C 18.00 006'!F36+'C 18.00 007'!F36+'C 18.00 008'!F36+'C 18.00 009'!F36+'C 18.00 010'!F36+'C 18.00 011'!F36+'C 18.00 012'!F36+'C 18.00 013'!F36+'C 18.00 014'!F36+'C 18.00 015'!F36+'C 18.00 016'!F36+'C 18.00 017'!F36+'C 18.00 018'!F36+'C 18.00 019'!F36+'C 18.00 020'!F36+'C 18.00 021'!F36+'C 18.00 022'!F36+'C 18.00 023'!F36+'C 18.00 024'!F36+'C 18.00 025'!F36</f>
        <v>0</v>
      </c>
      <c r="G36" s="266"/>
      <c r="H36" s="266"/>
      <c r="I36" s="266"/>
    </row>
    <row r="37" spans="1:9" x14ac:dyDescent="0.25">
      <c r="A37" s="17">
        <v>210</v>
      </c>
      <c r="B37" s="158" t="s">
        <v>398</v>
      </c>
      <c r="C37" s="269">
        <f>+'C 18.00 002'!C37+'C 18.00 003'!C37+'C 18.00 004'!C37+'C 18.00 005'!C37+'C 18.00 006'!C37+'C 18.00 007'!C37+'C 18.00 008'!C37+'C 18.00 009'!C37+'C 18.00 010'!C37+'C 18.00 011'!C37+'C 18.00 012'!C37+'C 18.00 013'!C37+'C 18.00 014'!C37+'C 18.00 015'!C37+'C 18.00 016'!C37+'C 18.00 017'!C37+'C 18.00 018'!C37+'C 18.00 019'!C37+'C 18.00 020'!C37+'C 18.00 021'!C37+'C 18.00 022'!C37+'C 18.00 023'!C37+'C 18.00 024'!C37+'C 18.00 025'!C37</f>
        <v>0</v>
      </c>
      <c r="D37" s="269">
        <f>+'C 18.00 002'!D37+'C 18.00 003'!D37+'C 18.00 004'!D37+'C 18.00 005'!D37+'C 18.00 006'!D37+'C 18.00 007'!D37+'C 18.00 008'!D37+'C 18.00 009'!D37+'C 18.00 010'!D37+'C 18.00 011'!D37+'C 18.00 012'!D37+'C 18.00 013'!D37+'C 18.00 014'!D37+'C 18.00 015'!D37+'C 18.00 016'!D37+'C 18.00 017'!D37+'C 18.00 018'!D37+'C 18.00 019'!D37+'C 18.00 020'!D37+'C 18.00 021'!D37+'C 18.00 022'!D37+'C 18.00 023'!D37+'C 18.00 024'!D37+'C 18.00 025'!D37</f>
        <v>0</v>
      </c>
      <c r="E37" s="269">
        <f>+'C 18.00 002'!E37+'C 18.00 003'!E37+'C 18.00 004'!E37+'C 18.00 005'!E37+'C 18.00 006'!E37+'C 18.00 007'!E37+'C 18.00 008'!E37+'C 18.00 009'!E37+'C 18.00 010'!E37+'C 18.00 011'!E37+'C 18.00 012'!E37+'C 18.00 013'!E37+'C 18.00 014'!E37+'C 18.00 015'!E37+'C 18.00 016'!E37+'C 18.00 017'!E37+'C 18.00 018'!E37+'C 18.00 019'!E37+'C 18.00 020'!E37+'C 18.00 021'!E37+'C 18.00 022'!E37+'C 18.00 023'!E37+'C 18.00 024'!E37+'C 18.00 025'!E37</f>
        <v>0</v>
      </c>
      <c r="F37" s="269">
        <f>+'C 18.00 002'!F37+'C 18.00 003'!F37+'C 18.00 004'!F37+'C 18.00 005'!F37+'C 18.00 006'!F37+'C 18.00 007'!F37+'C 18.00 008'!F37+'C 18.00 009'!F37+'C 18.00 010'!F37+'C 18.00 011'!F37+'C 18.00 012'!F37+'C 18.00 013'!F37+'C 18.00 014'!F37+'C 18.00 015'!F37+'C 18.00 016'!F37+'C 18.00 017'!F37+'C 18.00 018'!F37+'C 18.00 019'!F37+'C 18.00 020'!F37+'C 18.00 021'!F37+'C 18.00 022'!F37+'C 18.00 023'!F37+'C 18.00 024'!F37+'C 18.00 025'!F37</f>
        <v>0</v>
      </c>
      <c r="G37" s="269">
        <f>+'C 18.00 002'!G37+'C 18.00 003'!G37+'C 18.00 004'!G37+'C 18.00 005'!G37+'C 18.00 006'!G37+'C 18.00 007'!G37+'C 18.00 008'!G37+'C 18.00 009'!G37+'C 18.00 010'!G37+'C 18.00 011'!G37+'C 18.00 012'!G37+'C 18.00 013'!G37+'C 18.00 014'!G37+'C 18.00 015'!G37+'C 18.00 016'!G37+'C 18.00 017'!G37+'C 18.00 018'!G37+'C 18.00 019'!G37+'C 18.00 020'!G37+'C 18.00 021'!G37+'C 18.00 022'!G37+'C 18.00 023'!G37+'C 18.00 024'!G37+'C 18.00 025'!G37</f>
        <v>0</v>
      </c>
      <c r="H37" s="268"/>
      <c r="I37" s="266"/>
    </row>
    <row r="38" spans="1:9" x14ac:dyDescent="0.25">
      <c r="A38" s="17">
        <v>220</v>
      </c>
      <c r="B38" s="159" t="s">
        <v>397</v>
      </c>
      <c r="C38" s="269">
        <f>+'C 18.00 002'!C38+'C 18.00 003'!C38+'C 18.00 004'!C38+'C 18.00 005'!C38+'C 18.00 006'!C38+'C 18.00 007'!C38+'C 18.00 008'!C38+'C 18.00 009'!C38+'C 18.00 010'!C38+'C 18.00 011'!C38+'C 18.00 012'!C38+'C 18.00 013'!C38+'C 18.00 014'!C38+'C 18.00 015'!C38+'C 18.00 016'!C38+'C 18.00 017'!C38+'C 18.00 018'!C38+'C 18.00 019'!C38+'C 18.00 020'!C38+'C 18.00 021'!C38+'C 18.00 022'!C38+'C 18.00 023'!C38+'C 18.00 024'!C38+'C 18.00 025'!C38</f>
        <v>0</v>
      </c>
      <c r="D38" s="269">
        <f>+'C 18.00 002'!D38+'C 18.00 003'!D38+'C 18.00 004'!D38+'C 18.00 005'!D38+'C 18.00 006'!D38+'C 18.00 007'!D38+'C 18.00 008'!D38+'C 18.00 009'!D38+'C 18.00 010'!D38+'C 18.00 011'!D38+'C 18.00 012'!D38+'C 18.00 013'!D38+'C 18.00 014'!D38+'C 18.00 015'!D38+'C 18.00 016'!D38+'C 18.00 017'!D38+'C 18.00 018'!D38+'C 18.00 019'!D38+'C 18.00 020'!D38+'C 18.00 021'!D38+'C 18.00 022'!D38+'C 18.00 023'!D38+'C 18.00 024'!D38+'C 18.00 025'!D38</f>
        <v>0</v>
      </c>
      <c r="E38" s="269">
        <f>+'C 18.00 002'!E38+'C 18.00 003'!E38+'C 18.00 004'!E38+'C 18.00 005'!E38+'C 18.00 006'!E38+'C 18.00 007'!E38+'C 18.00 008'!E38+'C 18.00 009'!E38+'C 18.00 010'!E38+'C 18.00 011'!E38+'C 18.00 012'!E38+'C 18.00 013'!E38+'C 18.00 014'!E38+'C 18.00 015'!E38+'C 18.00 016'!E38+'C 18.00 017'!E38+'C 18.00 018'!E38+'C 18.00 019'!E38+'C 18.00 020'!E38+'C 18.00 021'!E38+'C 18.00 022'!E38+'C 18.00 023'!E38+'C 18.00 024'!E38+'C 18.00 025'!E38</f>
        <v>0</v>
      </c>
      <c r="F38" s="269">
        <f>+'C 18.00 002'!F38+'C 18.00 003'!F38+'C 18.00 004'!F38+'C 18.00 005'!F38+'C 18.00 006'!F38+'C 18.00 007'!F38+'C 18.00 008'!F38+'C 18.00 009'!F38+'C 18.00 010'!F38+'C 18.00 011'!F38+'C 18.00 012'!F38+'C 18.00 013'!F38+'C 18.00 014'!F38+'C 18.00 015'!F38+'C 18.00 016'!F38+'C 18.00 017'!F38+'C 18.00 018'!F38+'C 18.00 019'!F38+'C 18.00 020'!F38+'C 18.00 021'!F38+'C 18.00 022'!F38+'C 18.00 023'!F38+'C 18.00 024'!F38+'C 18.00 025'!F38</f>
        <v>0</v>
      </c>
      <c r="G38" s="266"/>
      <c r="H38" s="266"/>
      <c r="I38" s="266"/>
    </row>
    <row r="39" spans="1:9" x14ac:dyDescent="0.25">
      <c r="A39" s="17">
        <v>230</v>
      </c>
      <c r="B39" s="159" t="s">
        <v>396</v>
      </c>
      <c r="C39" s="269">
        <f>+'C 18.00 002'!C39+'C 18.00 003'!C39+'C 18.00 004'!C39+'C 18.00 005'!C39+'C 18.00 006'!C39+'C 18.00 007'!C39+'C 18.00 008'!C39+'C 18.00 009'!C39+'C 18.00 010'!C39+'C 18.00 011'!C39+'C 18.00 012'!C39+'C 18.00 013'!C39+'C 18.00 014'!C39+'C 18.00 015'!C39+'C 18.00 016'!C39+'C 18.00 017'!C39+'C 18.00 018'!C39+'C 18.00 019'!C39+'C 18.00 020'!C39+'C 18.00 021'!C39+'C 18.00 022'!C39+'C 18.00 023'!C39+'C 18.00 024'!C39+'C 18.00 025'!C39</f>
        <v>0</v>
      </c>
      <c r="D39" s="269">
        <f>+'C 18.00 002'!D39+'C 18.00 003'!D39+'C 18.00 004'!D39+'C 18.00 005'!D39+'C 18.00 006'!D39+'C 18.00 007'!D39+'C 18.00 008'!D39+'C 18.00 009'!D39+'C 18.00 010'!D39+'C 18.00 011'!D39+'C 18.00 012'!D39+'C 18.00 013'!D39+'C 18.00 014'!D39+'C 18.00 015'!D39+'C 18.00 016'!D39+'C 18.00 017'!D39+'C 18.00 018'!D39+'C 18.00 019'!D39+'C 18.00 020'!D39+'C 18.00 021'!D39+'C 18.00 022'!D39+'C 18.00 023'!D39+'C 18.00 024'!D39+'C 18.00 025'!D39</f>
        <v>0</v>
      </c>
      <c r="E39" s="269">
        <f>+'C 18.00 002'!E39+'C 18.00 003'!E39+'C 18.00 004'!E39+'C 18.00 005'!E39+'C 18.00 006'!E39+'C 18.00 007'!E39+'C 18.00 008'!E39+'C 18.00 009'!E39+'C 18.00 010'!E39+'C 18.00 011'!E39+'C 18.00 012'!E39+'C 18.00 013'!E39+'C 18.00 014'!E39+'C 18.00 015'!E39+'C 18.00 016'!E39+'C 18.00 017'!E39+'C 18.00 018'!E39+'C 18.00 019'!E39+'C 18.00 020'!E39+'C 18.00 021'!E39+'C 18.00 022'!E39+'C 18.00 023'!E39+'C 18.00 024'!E39+'C 18.00 025'!E39</f>
        <v>0</v>
      </c>
      <c r="F39" s="269">
        <f>+'C 18.00 002'!F39+'C 18.00 003'!F39+'C 18.00 004'!F39+'C 18.00 005'!F39+'C 18.00 006'!F39+'C 18.00 007'!F39+'C 18.00 008'!F39+'C 18.00 009'!F39+'C 18.00 010'!F39+'C 18.00 011'!F39+'C 18.00 012'!F39+'C 18.00 013'!F39+'C 18.00 014'!F39+'C 18.00 015'!F39+'C 18.00 016'!F39+'C 18.00 017'!F39+'C 18.00 018'!F39+'C 18.00 019'!F39+'C 18.00 020'!F39+'C 18.00 021'!F39+'C 18.00 022'!F39+'C 18.00 023'!F39+'C 18.00 024'!F39+'C 18.00 025'!F39</f>
        <v>0</v>
      </c>
      <c r="G39" s="266"/>
      <c r="H39" s="266"/>
      <c r="I39" s="266"/>
    </row>
    <row r="40" spans="1:9" x14ac:dyDescent="0.25">
      <c r="A40" s="17">
        <v>240</v>
      </c>
      <c r="B40" s="159" t="s">
        <v>395</v>
      </c>
      <c r="C40" s="269">
        <f>+'C 18.00 002'!C40+'C 18.00 003'!C40+'C 18.00 004'!C40+'C 18.00 005'!C40+'C 18.00 006'!C40+'C 18.00 007'!C40+'C 18.00 008'!C40+'C 18.00 009'!C40+'C 18.00 010'!C40+'C 18.00 011'!C40+'C 18.00 012'!C40+'C 18.00 013'!C40+'C 18.00 014'!C40+'C 18.00 015'!C40+'C 18.00 016'!C40+'C 18.00 017'!C40+'C 18.00 018'!C40+'C 18.00 019'!C40+'C 18.00 020'!C40+'C 18.00 021'!C40+'C 18.00 022'!C40+'C 18.00 023'!C40+'C 18.00 024'!C40+'C 18.00 025'!C40</f>
        <v>0</v>
      </c>
      <c r="D40" s="269">
        <f>+'C 18.00 002'!D40+'C 18.00 003'!D40+'C 18.00 004'!D40+'C 18.00 005'!D40+'C 18.00 006'!D40+'C 18.00 007'!D40+'C 18.00 008'!D40+'C 18.00 009'!D40+'C 18.00 010'!D40+'C 18.00 011'!D40+'C 18.00 012'!D40+'C 18.00 013'!D40+'C 18.00 014'!D40+'C 18.00 015'!D40+'C 18.00 016'!D40+'C 18.00 017'!D40+'C 18.00 018'!D40+'C 18.00 019'!D40+'C 18.00 020'!D40+'C 18.00 021'!D40+'C 18.00 022'!D40+'C 18.00 023'!D40+'C 18.00 024'!D40+'C 18.00 025'!D40</f>
        <v>0</v>
      </c>
      <c r="E40" s="269">
        <f>+'C 18.00 002'!E40+'C 18.00 003'!E40+'C 18.00 004'!E40+'C 18.00 005'!E40+'C 18.00 006'!E40+'C 18.00 007'!E40+'C 18.00 008'!E40+'C 18.00 009'!E40+'C 18.00 010'!E40+'C 18.00 011'!E40+'C 18.00 012'!E40+'C 18.00 013'!E40+'C 18.00 014'!E40+'C 18.00 015'!E40+'C 18.00 016'!E40+'C 18.00 017'!E40+'C 18.00 018'!E40+'C 18.00 019'!E40+'C 18.00 020'!E40+'C 18.00 021'!E40+'C 18.00 022'!E40+'C 18.00 023'!E40+'C 18.00 024'!E40+'C 18.00 025'!E40</f>
        <v>0</v>
      </c>
      <c r="F40" s="269">
        <f>+'C 18.00 002'!F40+'C 18.00 003'!F40+'C 18.00 004'!F40+'C 18.00 005'!F40+'C 18.00 006'!F40+'C 18.00 007'!F40+'C 18.00 008'!F40+'C 18.00 009'!F40+'C 18.00 010'!F40+'C 18.00 011'!F40+'C 18.00 012'!F40+'C 18.00 013'!F40+'C 18.00 014'!F40+'C 18.00 015'!F40+'C 18.00 016'!F40+'C 18.00 017'!F40+'C 18.00 018'!F40+'C 18.00 019'!F40+'C 18.00 020'!F40+'C 18.00 021'!F40+'C 18.00 022'!F40+'C 18.00 023'!F40+'C 18.00 024'!F40+'C 18.00 025'!F40</f>
        <v>0</v>
      </c>
      <c r="G40" s="266"/>
      <c r="H40" s="266"/>
      <c r="I40" s="266"/>
    </row>
    <row r="41" spans="1:9" x14ac:dyDescent="0.25">
      <c r="A41" s="17">
        <v>250</v>
      </c>
      <c r="B41" s="158" t="s">
        <v>394</v>
      </c>
      <c r="C41" s="269">
        <f>+'C 18.00 002'!C41+'C 18.00 003'!C41+'C 18.00 004'!C41+'C 18.00 005'!C41+'C 18.00 006'!C41+'C 18.00 007'!C41+'C 18.00 008'!C41+'C 18.00 009'!C41+'C 18.00 010'!C41+'C 18.00 011'!C41+'C 18.00 012'!C41+'C 18.00 013'!C41+'C 18.00 014'!C41+'C 18.00 015'!C41+'C 18.00 016'!C41+'C 18.00 017'!C41+'C 18.00 018'!C41+'C 18.00 019'!C41+'C 18.00 020'!C41+'C 18.00 021'!C41+'C 18.00 022'!C41+'C 18.00 023'!C41+'C 18.00 024'!C41+'C 18.00 025'!C41</f>
        <v>0</v>
      </c>
      <c r="D41" s="269">
        <f>+'C 18.00 002'!D41+'C 18.00 003'!D41+'C 18.00 004'!D41+'C 18.00 005'!D41+'C 18.00 006'!D41+'C 18.00 007'!D41+'C 18.00 008'!D41+'C 18.00 009'!D41+'C 18.00 010'!D41+'C 18.00 011'!D41+'C 18.00 012'!D41+'C 18.00 013'!D41+'C 18.00 014'!D41+'C 18.00 015'!D41+'C 18.00 016'!D41+'C 18.00 017'!D41+'C 18.00 018'!D41+'C 18.00 019'!D41+'C 18.00 020'!D41+'C 18.00 021'!D41+'C 18.00 022'!D41+'C 18.00 023'!D41+'C 18.00 024'!D41+'C 18.00 025'!D41</f>
        <v>0</v>
      </c>
      <c r="E41" s="269">
        <f>+'C 18.00 002'!E41+'C 18.00 003'!E41+'C 18.00 004'!E41+'C 18.00 005'!E41+'C 18.00 006'!E41+'C 18.00 007'!E41+'C 18.00 008'!E41+'C 18.00 009'!E41+'C 18.00 010'!E41+'C 18.00 011'!E41+'C 18.00 012'!E41+'C 18.00 013'!E41+'C 18.00 014'!E41+'C 18.00 015'!E41+'C 18.00 016'!E41+'C 18.00 017'!E41+'C 18.00 018'!E41+'C 18.00 019'!E41+'C 18.00 020'!E41+'C 18.00 021'!E41+'C 18.00 022'!E41+'C 18.00 023'!E41+'C 18.00 024'!E41+'C 18.00 025'!E41</f>
        <v>0</v>
      </c>
      <c r="F41" s="269">
        <f>+'C 18.00 002'!F41+'C 18.00 003'!F41+'C 18.00 004'!F41+'C 18.00 005'!F41+'C 18.00 006'!F41+'C 18.00 007'!F41+'C 18.00 008'!F41+'C 18.00 009'!F41+'C 18.00 010'!F41+'C 18.00 011'!F41+'C 18.00 012'!F41+'C 18.00 013'!F41+'C 18.00 014'!F41+'C 18.00 015'!F41+'C 18.00 016'!F41+'C 18.00 017'!F41+'C 18.00 018'!F41+'C 18.00 019'!F41+'C 18.00 020'!F41+'C 18.00 021'!F41+'C 18.00 022'!F41+'C 18.00 023'!F41+'C 18.00 024'!F41+'C 18.00 025'!F41</f>
        <v>0</v>
      </c>
      <c r="G41" s="269">
        <f>+'C 18.00 002'!G41+'C 18.00 003'!G41+'C 18.00 004'!G41+'C 18.00 005'!G41+'C 18.00 006'!G41+'C 18.00 007'!G41+'C 18.00 008'!G41+'C 18.00 009'!G41+'C 18.00 010'!G41+'C 18.00 011'!G41+'C 18.00 012'!G41+'C 18.00 013'!G41+'C 18.00 014'!G41+'C 18.00 015'!G41+'C 18.00 016'!G41+'C 18.00 017'!G41+'C 18.00 018'!G41+'C 18.00 019'!G41+'C 18.00 020'!G41+'C 18.00 021'!G41+'C 18.00 022'!G41+'C 18.00 023'!G41+'C 18.00 024'!G41+'C 18.00 025'!G41</f>
        <v>0</v>
      </c>
      <c r="H41" s="269">
        <f>+'C 18.00 002'!H41+'C 18.00 003'!H41+'C 18.00 004'!H41+'C 18.00 005'!H41+'C 18.00 006'!H41+'C 18.00 007'!H41+'C 18.00 008'!H41+'C 18.00 009'!H41+'C 18.00 010'!H41+'C 18.00 011'!H41+'C 18.00 012'!H41+'C 18.00 013'!H41+'C 18.00 014'!H41+'C 18.00 015'!H41+'C 18.00 016'!H41+'C 18.00 017'!H41+'C 18.00 018'!H41+'C 18.00 019'!H41+'C 18.00 020'!H41+'C 18.00 021'!H41+'C 18.00 022'!H41+'C 18.00 023'!H41+'C 18.00 024'!H41+'C 18.00 025'!H41</f>
        <v>0</v>
      </c>
      <c r="I41" s="266"/>
    </row>
    <row r="42" spans="1:9" x14ac:dyDescent="0.25">
      <c r="A42" s="17">
        <v>251</v>
      </c>
      <c r="B42" s="433" t="s">
        <v>1384</v>
      </c>
      <c r="C42" s="266"/>
      <c r="D42" s="266"/>
      <c r="E42" s="266"/>
      <c r="F42" s="266"/>
      <c r="G42" s="266"/>
      <c r="H42" s="269">
        <f>+'C 18.00 002'!H42+'C 18.00 003'!H42+'C 18.00 004'!H42+'C 18.00 005'!H42+'C 18.00 006'!H42+'C 18.00 007'!H42+'C 18.00 008'!H42+'C 18.00 009'!H42+'C 18.00 010'!H42+'C 18.00 011'!H42+'C 18.00 012'!H42+'C 18.00 013'!H42+'C 18.00 014'!H42+'C 18.00 015'!H42+'C 18.00 016'!H42+'C 18.00 017'!H42+'C 18.00 018'!H42+'C 18.00 019'!H42+'C 18.00 020'!H42+'C 18.00 021'!H42+'C 18.00 022'!H42+'C 18.00 023'!H42+'C 18.00 024'!H42+'C 18.00 025'!H42</f>
        <v>0</v>
      </c>
      <c r="I42" s="266"/>
    </row>
    <row r="43" spans="1:9" x14ac:dyDescent="0.25">
      <c r="A43" s="17">
        <v>260</v>
      </c>
      <c r="B43" s="159" t="s">
        <v>393</v>
      </c>
      <c r="C43" s="269">
        <f>+'C 18.00 002'!C43+'C 18.00 003'!C43+'C 18.00 004'!C43+'C 18.00 005'!C43+'C 18.00 006'!C43+'C 18.00 007'!C43+'C 18.00 008'!C43+'C 18.00 009'!C43+'C 18.00 010'!C43+'C 18.00 011'!C43+'C 18.00 012'!C43+'C 18.00 013'!C43+'C 18.00 014'!C43+'C 18.00 015'!C43+'C 18.00 016'!C43+'C 18.00 017'!C43+'C 18.00 018'!C43+'C 18.00 019'!C43+'C 18.00 020'!C43+'C 18.00 021'!C43+'C 18.00 022'!C43+'C 18.00 023'!C43+'C 18.00 024'!C43+'C 18.00 025'!C43</f>
        <v>0</v>
      </c>
      <c r="D43" s="269">
        <f>+'C 18.00 002'!D43+'C 18.00 003'!D43+'C 18.00 004'!D43+'C 18.00 005'!D43+'C 18.00 006'!D43+'C 18.00 007'!D43+'C 18.00 008'!D43+'C 18.00 009'!D43+'C 18.00 010'!D43+'C 18.00 011'!D43+'C 18.00 012'!D43+'C 18.00 013'!D43+'C 18.00 014'!D43+'C 18.00 015'!D43+'C 18.00 016'!D43+'C 18.00 017'!D43+'C 18.00 018'!D43+'C 18.00 019'!D43+'C 18.00 020'!D43+'C 18.00 021'!D43+'C 18.00 022'!D43+'C 18.00 023'!D43+'C 18.00 024'!D43+'C 18.00 025'!D43</f>
        <v>0</v>
      </c>
      <c r="E43" s="269">
        <f>+'C 18.00 002'!E43+'C 18.00 003'!E43+'C 18.00 004'!E43+'C 18.00 005'!E43+'C 18.00 006'!E43+'C 18.00 007'!E43+'C 18.00 008'!E43+'C 18.00 009'!E43+'C 18.00 010'!E43+'C 18.00 011'!E43+'C 18.00 012'!E43+'C 18.00 013'!E43+'C 18.00 014'!E43+'C 18.00 015'!E43+'C 18.00 016'!E43+'C 18.00 017'!E43+'C 18.00 018'!E43+'C 18.00 019'!E43+'C 18.00 020'!E43+'C 18.00 021'!E43+'C 18.00 022'!E43+'C 18.00 023'!E43+'C 18.00 024'!E43+'C 18.00 025'!E43</f>
        <v>0</v>
      </c>
      <c r="F43" s="269">
        <f>+'C 18.00 002'!F43+'C 18.00 003'!F43+'C 18.00 004'!F43+'C 18.00 005'!F43+'C 18.00 006'!F43+'C 18.00 007'!F43+'C 18.00 008'!F43+'C 18.00 009'!F43+'C 18.00 010'!F43+'C 18.00 011'!F43+'C 18.00 012'!F43+'C 18.00 013'!F43+'C 18.00 014'!F43+'C 18.00 015'!F43+'C 18.00 016'!F43+'C 18.00 017'!F43+'C 18.00 018'!F43+'C 18.00 019'!F43+'C 18.00 020'!F43+'C 18.00 021'!F43+'C 18.00 022'!F43+'C 18.00 023'!F43+'C 18.00 024'!F43+'C 18.00 025'!F43</f>
        <v>0</v>
      </c>
      <c r="G43" s="269">
        <f>+'C 18.00 002'!G43+'C 18.00 003'!G43+'C 18.00 004'!G43+'C 18.00 005'!G43+'C 18.00 006'!G43+'C 18.00 007'!G43+'C 18.00 008'!G43+'C 18.00 009'!G43+'C 18.00 010'!G43+'C 18.00 011'!G43+'C 18.00 012'!G43+'C 18.00 013'!G43+'C 18.00 014'!G43+'C 18.00 015'!G43+'C 18.00 016'!G43+'C 18.00 017'!G43+'C 18.00 018'!G43+'C 18.00 019'!G43+'C 18.00 020'!G43+'C 18.00 021'!G43+'C 18.00 022'!G43+'C 18.00 023'!G43+'C 18.00 024'!G43+'C 18.00 025'!G43</f>
        <v>0</v>
      </c>
      <c r="H43" s="269">
        <f>+'C 18.00 002'!H43+'C 18.00 003'!H43+'C 18.00 004'!H43+'C 18.00 005'!H43+'C 18.00 006'!H43+'C 18.00 007'!H43+'C 18.00 008'!H43+'C 18.00 009'!H43+'C 18.00 010'!H43+'C 18.00 011'!H43+'C 18.00 012'!H43+'C 18.00 013'!H43+'C 18.00 014'!H43+'C 18.00 015'!H43+'C 18.00 016'!H43+'C 18.00 017'!H43+'C 18.00 018'!H43+'C 18.00 019'!H43+'C 18.00 020'!H43+'C 18.00 021'!H43+'C 18.00 022'!H43+'C 18.00 023'!H43+'C 18.00 024'!H43+'C 18.00 025'!H43</f>
        <v>0</v>
      </c>
      <c r="I43" s="266"/>
    </row>
    <row r="44" spans="1:9" x14ac:dyDescent="0.25">
      <c r="A44" s="17">
        <v>270</v>
      </c>
      <c r="B44" s="265" t="s">
        <v>392</v>
      </c>
      <c r="C44" s="269">
        <f>+'C 18.00 002'!C44+'C 18.00 003'!C44+'C 18.00 004'!C44+'C 18.00 005'!C44+'C 18.00 006'!C44+'C 18.00 007'!C44+'C 18.00 008'!C44+'C 18.00 009'!C44+'C 18.00 010'!C44+'C 18.00 011'!C44+'C 18.00 012'!C44+'C 18.00 013'!C44+'C 18.00 014'!C44+'C 18.00 015'!C44+'C 18.00 016'!C44+'C 18.00 017'!C44+'C 18.00 018'!C44+'C 18.00 019'!C44+'C 18.00 020'!C44+'C 18.00 021'!C44+'C 18.00 022'!C44+'C 18.00 023'!C44+'C 18.00 024'!C44+'C 18.00 025'!C44</f>
        <v>0</v>
      </c>
      <c r="D44" s="269">
        <f>+'C 18.00 002'!D44+'C 18.00 003'!D44+'C 18.00 004'!D44+'C 18.00 005'!D44+'C 18.00 006'!D44+'C 18.00 007'!D44+'C 18.00 008'!D44+'C 18.00 009'!D44+'C 18.00 010'!D44+'C 18.00 011'!D44+'C 18.00 012'!D44+'C 18.00 013'!D44+'C 18.00 014'!D44+'C 18.00 015'!D44+'C 18.00 016'!D44+'C 18.00 017'!D44+'C 18.00 018'!D44+'C 18.00 019'!D44+'C 18.00 020'!D44+'C 18.00 021'!D44+'C 18.00 022'!D44+'C 18.00 023'!D44+'C 18.00 024'!D44+'C 18.00 025'!D44</f>
        <v>0</v>
      </c>
      <c r="E44" s="269">
        <f>+'C 18.00 002'!E44+'C 18.00 003'!E44+'C 18.00 004'!E44+'C 18.00 005'!E44+'C 18.00 006'!E44+'C 18.00 007'!E44+'C 18.00 008'!E44+'C 18.00 009'!E44+'C 18.00 010'!E44+'C 18.00 011'!E44+'C 18.00 012'!E44+'C 18.00 013'!E44+'C 18.00 014'!E44+'C 18.00 015'!E44+'C 18.00 016'!E44+'C 18.00 017'!E44+'C 18.00 018'!E44+'C 18.00 019'!E44+'C 18.00 020'!E44+'C 18.00 021'!E44+'C 18.00 022'!E44+'C 18.00 023'!E44+'C 18.00 024'!E44+'C 18.00 025'!E44</f>
        <v>0</v>
      </c>
      <c r="F44" s="269">
        <f>+'C 18.00 002'!F44+'C 18.00 003'!F44+'C 18.00 004'!F44+'C 18.00 005'!F44+'C 18.00 006'!F44+'C 18.00 007'!F44+'C 18.00 008'!F44+'C 18.00 009'!F44+'C 18.00 010'!F44+'C 18.00 011'!F44+'C 18.00 012'!F44+'C 18.00 013'!F44+'C 18.00 014'!F44+'C 18.00 015'!F44+'C 18.00 016'!F44+'C 18.00 017'!F44+'C 18.00 018'!F44+'C 18.00 019'!F44+'C 18.00 020'!F44+'C 18.00 021'!F44+'C 18.00 022'!F44+'C 18.00 023'!F44+'C 18.00 024'!F44+'C 18.00 025'!F44</f>
        <v>0</v>
      </c>
      <c r="G44" s="269">
        <f>+'C 18.00 002'!G44+'C 18.00 003'!G44+'C 18.00 004'!G44+'C 18.00 005'!G44+'C 18.00 006'!G44+'C 18.00 007'!G44+'C 18.00 008'!G44+'C 18.00 009'!G44+'C 18.00 010'!G44+'C 18.00 011'!G44+'C 18.00 012'!G44+'C 18.00 013'!G44+'C 18.00 014'!G44+'C 18.00 015'!G44+'C 18.00 016'!G44+'C 18.00 017'!G44+'C 18.00 018'!G44+'C 18.00 019'!G44+'C 18.00 020'!G44+'C 18.00 021'!G44+'C 18.00 022'!G44+'C 18.00 023'!G44+'C 18.00 024'!G44+'C 18.00 025'!G44</f>
        <v>0</v>
      </c>
      <c r="H44" s="269">
        <f>+'C 18.00 002'!H44+'C 18.00 003'!H44+'C 18.00 004'!H44+'C 18.00 005'!H44+'C 18.00 006'!H44+'C 18.00 007'!H44+'C 18.00 008'!H44+'C 18.00 009'!H44+'C 18.00 010'!H44+'C 18.00 011'!H44+'C 18.00 012'!H44+'C 18.00 013'!H44+'C 18.00 014'!H44+'C 18.00 015'!H44+'C 18.00 016'!H44+'C 18.00 017'!H44+'C 18.00 018'!H44+'C 18.00 019'!H44+'C 18.00 020'!H44+'C 18.00 021'!H44+'C 18.00 022'!H44+'C 18.00 023'!H44+'C 18.00 024'!H44+'C 18.00 025'!H44</f>
        <v>0</v>
      </c>
      <c r="I44" s="266"/>
    </row>
    <row r="45" spans="1:9" x14ac:dyDescent="0.25">
      <c r="A45" s="17">
        <v>280</v>
      </c>
      <c r="B45" s="159" t="s">
        <v>391</v>
      </c>
      <c r="C45" s="269">
        <f>+'C 18.00 002'!C45+'C 18.00 003'!C45+'C 18.00 004'!C45+'C 18.00 005'!C45+'C 18.00 006'!C45+'C 18.00 007'!C45+'C 18.00 008'!C45+'C 18.00 009'!C45+'C 18.00 010'!C45+'C 18.00 011'!C45+'C 18.00 012'!C45+'C 18.00 013'!C45+'C 18.00 014'!C45+'C 18.00 015'!C45+'C 18.00 016'!C45+'C 18.00 017'!C45+'C 18.00 018'!C45+'C 18.00 019'!C45+'C 18.00 020'!C45+'C 18.00 021'!C45+'C 18.00 022'!C45+'C 18.00 023'!C45+'C 18.00 024'!C45+'C 18.00 025'!C45</f>
        <v>0</v>
      </c>
      <c r="D45" s="269">
        <f>+'C 18.00 002'!D45+'C 18.00 003'!D45+'C 18.00 004'!D45+'C 18.00 005'!D45+'C 18.00 006'!D45+'C 18.00 007'!D45+'C 18.00 008'!D45+'C 18.00 009'!D45+'C 18.00 010'!D45+'C 18.00 011'!D45+'C 18.00 012'!D45+'C 18.00 013'!D45+'C 18.00 014'!D45+'C 18.00 015'!D45+'C 18.00 016'!D45+'C 18.00 017'!D45+'C 18.00 018'!D45+'C 18.00 019'!D45+'C 18.00 020'!D45+'C 18.00 021'!D45+'C 18.00 022'!D45+'C 18.00 023'!D45+'C 18.00 024'!D45+'C 18.00 025'!D45</f>
        <v>0</v>
      </c>
      <c r="E45" s="269">
        <f>+'C 18.00 002'!E45+'C 18.00 003'!E45+'C 18.00 004'!E45+'C 18.00 005'!E45+'C 18.00 006'!E45+'C 18.00 007'!E45+'C 18.00 008'!E45+'C 18.00 009'!E45+'C 18.00 010'!E45+'C 18.00 011'!E45+'C 18.00 012'!E45+'C 18.00 013'!E45+'C 18.00 014'!E45+'C 18.00 015'!E45+'C 18.00 016'!E45+'C 18.00 017'!E45+'C 18.00 018'!E45+'C 18.00 019'!E45+'C 18.00 020'!E45+'C 18.00 021'!E45+'C 18.00 022'!E45+'C 18.00 023'!E45+'C 18.00 024'!E45+'C 18.00 025'!E45</f>
        <v>0</v>
      </c>
      <c r="F45" s="269">
        <f>+'C 18.00 002'!F45+'C 18.00 003'!F45+'C 18.00 004'!F45+'C 18.00 005'!F45+'C 18.00 006'!F45+'C 18.00 007'!F45+'C 18.00 008'!F45+'C 18.00 009'!F45+'C 18.00 010'!F45+'C 18.00 011'!F45+'C 18.00 012'!F45+'C 18.00 013'!F45+'C 18.00 014'!F45+'C 18.00 015'!F45+'C 18.00 016'!F45+'C 18.00 017'!F45+'C 18.00 018'!F45+'C 18.00 019'!F45+'C 18.00 020'!F45+'C 18.00 021'!F45+'C 18.00 022'!F45+'C 18.00 023'!F45+'C 18.00 024'!F45+'C 18.00 025'!F45</f>
        <v>0</v>
      </c>
      <c r="G45" s="269">
        <f>+'C 18.00 002'!G45+'C 18.00 003'!G45+'C 18.00 004'!G45+'C 18.00 005'!G45+'C 18.00 006'!G45+'C 18.00 007'!G45+'C 18.00 008'!G45+'C 18.00 009'!G45+'C 18.00 010'!G45+'C 18.00 011'!G45+'C 18.00 012'!G45+'C 18.00 013'!G45+'C 18.00 014'!G45+'C 18.00 015'!G45+'C 18.00 016'!G45+'C 18.00 017'!G45+'C 18.00 018'!G45+'C 18.00 019'!G45+'C 18.00 020'!G45+'C 18.00 021'!G45+'C 18.00 022'!G45+'C 18.00 023'!G45+'C 18.00 024'!G45+'C 18.00 025'!G45</f>
        <v>0</v>
      </c>
      <c r="H45" s="269">
        <f>+'C 18.00 002'!H45+'C 18.00 003'!H45+'C 18.00 004'!H45+'C 18.00 005'!H45+'C 18.00 006'!H45+'C 18.00 007'!H45+'C 18.00 008'!H45+'C 18.00 009'!H45+'C 18.00 010'!H45+'C 18.00 011'!H45+'C 18.00 012'!H45+'C 18.00 013'!H45+'C 18.00 014'!H45+'C 18.00 015'!H45+'C 18.00 016'!H45+'C 18.00 017'!H45+'C 18.00 018'!H45+'C 18.00 019'!H45+'C 18.00 020'!H45+'C 18.00 021'!H45+'C 18.00 022'!H45+'C 18.00 023'!H45+'C 18.00 024'!H45+'C 18.00 025'!H45</f>
        <v>0</v>
      </c>
      <c r="I45" s="266"/>
    </row>
    <row r="46" spans="1:9" x14ac:dyDescent="0.25">
      <c r="A46" s="17">
        <v>290</v>
      </c>
      <c r="B46" s="159" t="s">
        <v>390</v>
      </c>
      <c r="C46" s="269">
        <f>+'C 18.00 002'!C46+'C 18.00 003'!C46+'C 18.00 004'!C46+'C 18.00 005'!C46+'C 18.00 006'!C46+'C 18.00 007'!C46+'C 18.00 008'!C46+'C 18.00 009'!C46+'C 18.00 010'!C46+'C 18.00 011'!C46+'C 18.00 012'!C46+'C 18.00 013'!C46+'C 18.00 014'!C46+'C 18.00 015'!C46+'C 18.00 016'!C46+'C 18.00 017'!C46+'C 18.00 018'!C46+'C 18.00 019'!C46+'C 18.00 020'!C46+'C 18.00 021'!C46+'C 18.00 022'!C46+'C 18.00 023'!C46+'C 18.00 024'!C46+'C 18.00 025'!C46</f>
        <v>0</v>
      </c>
      <c r="D46" s="269">
        <f>+'C 18.00 002'!D46+'C 18.00 003'!D46+'C 18.00 004'!D46+'C 18.00 005'!D46+'C 18.00 006'!D46+'C 18.00 007'!D46+'C 18.00 008'!D46+'C 18.00 009'!D46+'C 18.00 010'!D46+'C 18.00 011'!D46+'C 18.00 012'!D46+'C 18.00 013'!D46+'C 18.00 014'!D46+'C 18.00 015'!D46+'C 18.00 016'!D46+'C 18.00 017'!D46+'C 18.00 018'!D46+'C 18.00 019'!D46+'C 18.00 020'!D46+'C 18.00 021'!D46+'C 18.00 022'!D46+'C 18.00 023'!D46+'C 18.00 024'!D46+'C 18.00 025'!D46</f>
        <v>0</v>
      </c>
      <c r="E46" s="269">
        <f>+'C 18.00 002'!E46+'C 18.00 003'!E46+'C 18.00 004'!E46+'C 18.00 005'!E46+'C 18.00 006'!E46+'C 18.00 007'!E46+'C 18.00 008'!E46+'C 18.00 009'!E46+'C 18.00 010'!E46+'C 18.00 011'!E46+'C 18.00 012'!E46+'C 18.00 013'!E46+'C 18.00 014'!E46+'C 18.00 015'!E46+'C 18.00 016'!E46+'C 18.00 017'!E46+'C 18.00 018'!E46+'C 18.00 019'!E46+'C 18.00 020'!E46+'C 18.00 021'!E46+'C 18.00 022'!E46+'C 18.00 023'!E46+'C 18.00 024'!E46+'C 18.00 025'!E46</f>
        <v>0</v>
      </c>
      <c r="F46" s="269">
        <f>+'C 18.00 002'!F46+'C 18.00 003'!F46+'C 18.00 004'!F46+'C 18.00 005'!F46+'C 18.00 006'!F46+'C 18.00 007'!F46+'C 18.00 008'!F46+'C 18.00 009'!F46+'C 18.00 010'!F46+'C 18.00 011'!F46+'C 18.00 012'!F46+'C 18.00 013'!F46+'C 18.00 014'!F46+'C 18.00 015'!F46+'C 18.00 016'!F46+'C 18.00 017'!F46+'C 18.00 018'!F46+'C 18.00 019'!F46+'C 18.00 020'!F46+'C 18.00 021'!F46+'C 18.00 022'!F46+'C 18.00 023'!F46+'C 18.00 024'!F46+'C 18.00 025'!F46</f>
        <v>0</v>
      </c>
      <c r="G46" s="269">
        <f>+'C 18.00 002'!G46+'C 18.00 003'!G46+'C 18.00 004'!G46+'C 18.00 005'!G46+'C 18.00 006'!G46+'C 18.00 007'!G46+'C 18.00 008'!G46+'C 18.00 009'!G46+'C 18.00 010'!G46+'C 18.00 011'!G46+'C 18.00 012'!G46+'C 18.00 013'!G46+'C 18.00 014'!G46+'C 18.00 015'!G46+'C 18.00 016'!G46+'C 18.00 017'!G46+'C 18.00 018'!G46+'C 18.00 019'!G46+'C 18.00 020'!G46+'C 18.00 021'!G46+'C 18.00 022'!G46+'C 18.00 023'!G46+'C 18.00 024'!G46+'C 18.00 025'!G46</f>
        <v>0</v>
      </c>
      <c r="H46" s="269">
        <f>+'C 18.00 002'!H46+'C 18.00 003'!H46+'C 18.00 004'!H46+'C 18.00 005'!H46+'C 18.00 006'!H46+'C 18.00 007'!H46+'C 18.00 008'!H46+'C 18.00 009'!H46+'C 18.00 010'!H46+'C 18.00 011'!H46+'C 18.00 012'!H46+'C 18.00 013'!H46+'C 18.00 014'!H46+'C 18.00 015'!H46+'C 18.00 016'!H46+'C 18.00 017'!H46+'C 18.00 018'!H46+'C 18.00 019'!H46+'C 18.00 020'!H46+'C 18.00 021'!H46+'C 18.00 022'!H46+'C 18.00 023'!H46+'C 18.00 024'!H46+'C 18.00 025'!H46</f>
        <v>0</v>
      </c>
      <c r="I46" s="266"/>
    </row>
    <row r="47" spans="1:9" x14ac:dyDescent="0.25">
      <c r="A47" s="17">
        <v>300</v>
      </c>
      <c r="B47" s="159" t="s">
        <v>389</v>
      </c>
      <c r="C47" s="269">
        <f>+'C 18.00 002'!C47+'C 18.00 003'!C47+'C 18.00 004'!C47+'C 18.00 005'!C47+'C 18.00 006'!C47+'C 18.00 007'!C47+'C 18.00 008'!C47+'C 18.00 009'!C47+'C 18.00 010'!C47+'C 18.00 011'!C47+'C 18.00 012'!C47+'C 18.00 013'!C47+'C 18.00 014'!C47+'C 18.00 015'!C47+'C 18.00 016'!C47+'C 18.00 017'!C47+'C 18.00 018'!C47+'C 18.00 019'!C47+'C 18.00 020'!C47+'C 18.00 021'!C47+'C 18.00 022'!C47+'C 18.00 023'!C47+'C 18.00 024'!C47+'C 18.00 025'!C47</f>
        <v>0</v>
      </c>
      <c r="D47" s="269">
        <f>+'C 18.00 002'!D47+'C 18.00 003'!D47+'C 18.00 004'!D47+'C 18.00 005'!D47+'C 18.00 006'!D47+'C 18.00 007'!D47+'C 18.00 008'!D47+'C 18.00 009'!D47+'C 18.00 010'!D47+'C 18.00 011'!D47+'C 18.00 012'!D47+'C 18.00 013'!D47+'C 18.00 014'!D47+'C 18.00 015'!D47+'C 18.00 016'!D47+'C 18.00 017'!D47+'C 18.00 018'!D47+'C 18.00 019'!D47+'C 18.00 020'!D47+'C 18.00 021'!D47+'C 18.00 022'!D47+'C 18.00 023'!D47+'C 18.00 024'!D47+'C 18.00 025'!D47</f>
        <v>0</v>
      </c>
      <c r="E47" s="269">
        <f>+'C 18.00 002'!E47+'C 18.00 003'!E47+'C 18.00 004'!E47+'C 18.00 005'!E47+'C 18.00 006'!E47+'C 18.00 007'!E47+'C 18.00 008'!E47+'C 18.00 009'!E47+'C 18.00 010'!E47+'C 18.00 011'!E47+'C 18.00 012'!E47+'C 18.00 013'!E47+'C 18.00 014'!E47+'C 18.00 015'!E47+'C 18.00 016'!E47+'C 18.00 017'!E47+'C 18.00 018'!E47+'C 18.00 019'!E47+'C 18.00 020'!E47+'C 18.00 021'!E47+'C 18.00 022'!E47+'C 18.00 023'!E47+'C 18.00 024'!E47+'C 18.00 025'!E47</f>
        <v>0</v>
      </c>
      <c r="F47" s="269">
        <f>+'C 18.00 002'!F47+'C 18.00 003'!F47+'C 18.00 004'!F47+'C 18.00 005'!F47+'C 18.00 006'!F47+'C 18.00 007'!F47+'C 18.00 008'!F47+'C 18.00 009'!F47+'C 18.00 010'!F47+'C 18.00 011'!F47+'C 18.00 012'!F47+'C 18.00 013'!F47+'C 18.00 014'!F47+'C 18.00 015'!F47+'C 18.00 016'!F47+'C 18.00 017'!F47+'C 18.00 018'!F47+'C 18.00 019'!F47+'C 18.00 020'!F47+'C 18.00 021'!F47+'C 18.00 022'!F47+'C 18.00 023'!F47+'C 18.00 024'!F47+'C 18.00 025'!F47</f>
        <v>0</v>
      </c>
      <c r="G47" s="269">
        <f>+'C 18.00 002'!G47+'C 18.00 003'!G47+'C 18.00 004'!G47+'C 18.00 005'!G47+'C 18.00 006'!G47+'C 18.00 007'!G47+'C 18.00 008'!G47+'C 18.00 009'!G47+'C 18.00 010'!G47+'C 18.00 011'!G47+'C 18.00 012'!G47+'C 18.00 013'!G47+'C 18.00 014'!G47+'C 18.00 015'!G47+'C 18.00 016'!G47+'C 18.00 017'!G47+'C 18.00 018'!G47+'C 18.00 019'!G47+'C 18.00 020'!G47+'C 18.00 021'!G47+'C 18.00 022'!G47+'C 18.00 023'!G47+'C 18.00 024'!G47+'C 18.00 025'!G47</f>
        <v>0</v>
      </c>
      <c r="H47" s="269">
        <f>+'C 18.00 002'!H47+'C 18.00 003'!H47+'C 18.00 004'!H47+'C 18.00 005'!H47+'C 18.00 006'!H47+'C 18.00 007'!H47+'C 18.00 008'!H47+'C 18.00 009'!H47+'C 18.00 010'!H47+'C 18.00 011'!H47+'C 18.00 012'!H47+'C 18.00 013'!H47+'C 18.00 014'!H47+'C 18.00 015'!H47+'C 18.00 016'!H47+'C 18.00 017'!H47+'C 18.00 018'!H47+'C 18.00 019'!H47+'C 18.00 020'!H47+'C 18.00 021'!H47+'C 18.00 022'!H47+'C 18.00 023'!H47+'C 18.00 024'!H47+'C 18.00 025'!H47</f>
        <v>0</v>
      </c>
      <c r="I47" s="266"/>
    </row>
    <row r="48" spans="1:9" x14ac:dyDescent="0.25">
      <c r="A48" s="17">
        <v>310</v>
      </c>
      <c r="B48" s="159" t="s">
        <v>388</v>
      </c>
      <c r="C48" s="269">
        <f>+'C 18.00 002'!C48+'C 18.00 003'!C48+'C 18.00 004'!C48+'C 18.00 005'!C48+'C 18.00 006'!C48+'C 18.00 007'!C48+'C 18.00 008'!C48+'C 18.00 009'!C48+'C 18.00 010'!C48+'C 18.00 011'!C48+'C 18.00 012'!C48+'C 18.00 013'!C48+'C 18.00 014'!C48+'C 18.00 015'!C48+'C 18.00 016'!C48+'C 18.00 017'!C48+'C 18.00 018'!C48+'C 18.00 019'!C48+'C 18.00 020'!C48+'C 18.00 021'!C48+'C 18.00 022'!C48+'C 18.00 023'!C48+'C 18.00 024'!C48+'C 18.00 025'!C48</f>
        <v>0</v>
      </c>
      <c r="D48" s="269">
        <f>+'C 18.00 002'!D48+'C 18.00 003'!D48+'C 18.00 004'!D48+'C 18.00 005'!D48+'C 18.00 006'!D48+'C 18.00 007'!D48+'C 18.00 008'!D48+'C 18.00 009'!D48+'C 18.00 010'!D48+'C 18.00 011'!D48+'C 18.00 012'!D48+'C 18.00 013'!D48+'C 18.00 014'!D48+'C 18.00 015'!D48+'C 18.00 016'!D48+'C 18.00 017'!D48+'C 18.00 018'!D48+'C 18.00 019'!D48+'C 18.00 020'!D48+'C 18.00 021'!D48+'C 18.00 022'!D48+'C 18.00 023'!D48+'C 18.00 024'!D48+'C 18.00 025'!D48</f>
        <v>0</v>
      </c>
      <c r="E48" s="269">
        <f>+'C 18.00 002'!E48+'C 18.00 003'!E48+'C 18.00 004'!E48+'C 18.00 005'!E48+'C 18.00 006'!E48+'C 18.00 007'!E48+'C 18.00 008'!E48+'C 18.00 009'!E48+'C 18.00 010'!E48+'C 18.00 011'!E48+'C 18.00 012'!E48+'C 18.00 013'!E48+'C 18.00 014'!E48+'C 18.00 015'!E48+'C 18.00 016'!E48+'C 18.00 017'!E48+'C 18.00 018'!E48+'C 18.00 019'!E48+'C 18.00 020'!E48+'C 18.00 021'!E48+'C 18.00 022'!E48+'C 18.00 023'!E48+'C 18.00 024'!E48+'C 18.00 025'!E48</f>
        <v>0</v>
      </c>
      <c r="F48" s="269">
        <f>+'C 18.00 002'!F48+'C 18.00 003'!F48+'C 18.00 004'!F48+'C 18.00 005'!F48+'C 18.00 006'!F48+'C 18.00 007'!F48+'C 18.00 008'!F48+'C 18.00 009'!F48+'C 18.00 010'!F48+'C 18.00 011'!F48+'C 18.00 012'!F48+'C 18.00 013'!F48+'C 18.00 014'!F48+'C 18.00 015'!F48+'C 18.00 016'!F48+'C 18.00 017'!F48+'C 18.00 018'!F48+'C 18.00 019'!F48+'C 18.00 020'!F48+'C 18.00 021'!F48+'C 18.00 022'!F48+'C 18.00 023'!F48+'C 18.00 024'!F48+'C 18.00 025'!F48</f>
        <v>0</v>
      </c>
      <c r="G48" s="269">
        <f>+'C 18.00 002'!G48+'C 18.00 003'!G48+'C 18.00 004'!G48+'C 18.00 005'!G48+'C 18.00 006'!G48+'C 18.00 007'!G48+'C 18.00 008'!G48+'C 18.00 009'!G48+'C 18.00 010'!G48+'C 18.00 011'!G48+'C 18.00 012'!G48+'C 18.00 013'!G48+'C 18.00 014'!G48+'C 18.00 015'!G48+'C 18.00 016'!G48+'C 18.00 017'!G48+'C 18.00 018'!G48+'C 18.00 019'!G48+'C 18.00 020'!G48+'C 18.00 021'!G48+'C 18.00 022'!G48+'C 18.00 023'!G48+'C 18.00 024'!G48+'C 18.00 025'!G48</f>
        <v>0</v>
      </c>
      <c r="H48" s="269">
        <f>+'C 18.00 002'!H48+'C 18.00 003'!H48+'C 18.00 004'!H48+'C 18.00 005'!H48+'C 18.00 006'!H48+'C 18.00 007'!H48+'C 18.00 008'!H48+'C 18.00 009'!H48+'C 18.00 010'!H48+'C 18.00 011'!H48+'C 18.00 012'!H48+'C 18.00 013'!H48+'C 18.00 014'!H48+'C 18.00 015'!H48+'C 18.00 016'!H48+'C 18.00 017'!H48+'C 18.00 018'!H48+'C 18.00 019'!H48+'C 18.00 020'!H48+'C 18.00 021'!H48+'C 18.00 022'!H48+'C 18.00 023'!H48+'C 18.00 024'!H48+'C 18.00 025'!H48</f>
        <v>0</v>
      </c>
      <c r="I48" s="266"/>
    </row>
    <row r="49" spans="1:9" x14ac:dyDescent="0.25">
      <c r="A49" s="17">
        <v>320</v>
      </c>
      <c r="B49" s="159" t="s">
        <v>387</v>
      </c>
      <c r="C49" s="269">
        <f>+'C 18.00 002'!C49+'C 18.00 003'!C49+'C 18.00 004'!C49+'C 18.00 005'!C49+'C 18.00 006'!C49+'C 18.00 007'!C49+'C 18.00 008'!C49+'C 18.00 009'!C49+'C 18.00 010'!C49+'C 18.00 011'!C49+'C 18.00 012'!C49+'C 18.00 013'!C49+'C 18.00 014'!C49+'C 18.00 015'!C49+'C 18.00 016'!C49+'C 18.00 017'!C49+'C 18.00 018'!C49+'C 18.00 019'!C49+'C 18.00 020'!C49+'C 18.00 021'!C49+'C 18.00 022'!C49+'C 18.00 023'!C49+'C 18.00 024'!C49+'C 18.00 025'!C49</f>
        <v>0</v>
      </c>
      <c r="D49" s="269">
        <f>+'C 18.00 002'!D49+'C 18.00 003'!D49+'C 18.00 004'!D49+'C 18.00 005'!D49+'C 18.00 006'!D49+'C 18.00 007'!D49+'C 18.00 008'!D49+'C 18.00 009'!D49+'C 18.00 010'!D49+'C 18.00 011'!D49+'C 18.00 012'!D49+'C 18.00 013'!D49+'C 18.00 014'!D49+'C 18.00 015'!D49+'C 18.00 016'!D49+'C 18.00 017'!D49+'C 18.00 018'!D49+'C 18.00 019'!D49+'C 18.00 020'!D49+'C 18.00 021'!D49+'C 18.00 022'!D49+'C 18.00 023'!D49+'C 18.00 024'!D49+'C 18.00 025'!D49</f>
        <v>0</v>
      </c>
      <c r="E49" s="269">
        <f>+'C 18.00 002'!E49+'C 18.00 003'!E49+'C 18.00 004'!E49+'C 18.00 005'!E49+'C 18.00 006'!E49+'C 18.00 007'!E49+'C 18.00 008'!E49+'C 18.00 009'!E49+'C 18.00 010'!E49+'C 18.00 011'!E49+'C 18.00 012'!E49+'C 18.00 013'!E49+'C 18.00 014'!E49+'C 18.00 015'!E49+'C 18.00 016'!E49+'C 18.00 017'!E49+'C 18.00 018'!E49+'C 18.00 019'!E49+'C 18.00 020'!E49+'C 18.00 021'!E49+'C 18.00 022'!E49+'C 18.00 023'!E49+'C 18.00 024'!E49+'C 18.00 025'!E49</f>
        <v>0</v>
      </c>
      <c r="F49" s="269">
        <f>+'C 18.00 002'!F49+'C 18.00 003'!F49+'C 18.00 004'!F49+'C 18.00 005'!F49+'C 18.00 006'!F49+'C 18.00 007'!F49+'C 18.00 008'!F49+'C 18.00 009'!F49+'C 18.00 010'!F49+'C 18.00 011'!F49+'C 18.00 012'!F49+'C 18.00 013'!F49+'C 18.00 014'!F49+'C 18.00 015'!F49+'C 18.00 016'!F49+'C 18.00 017'!F49+'C 18.00 018'!F49+'C 18.00 019'!F49+'C 18.00 020'!F49+'C 18.00 021'!F49+'C 18.00 022'!F49+'C 18.00 023'!F49+'C 18.00 024'!F49+'C 18.00 025'!F49</f>
        <v>0</v>
      </c>
      <c r="G49" s="269">
        <f>+'C 18.00 002'!G49+'C 18.00 003'!G49+'C 18.00 004'!G49+'C 18.00 005'!G49+'C 18.00 006'!G49+'C 18.00 007'!G49+'C 18.00 008'!G49+'C 18.00 009'!G49+'C 18.00 010'!G49+'C 18.00 011'!G49+'C 18.00 012'!G49+'C 18.00 013'!G49+'C 18.00 014'!G49+'C 18.00 015'!G49+'C 18.00 016'!G49+'C 18.00 017'!G49+'C 18.00 018'!G49+'C 18.00 019'!G49+'C 18.00 020'!G49+'C 18.00 021'!G49+'C 18.00 022'!G49+'C 18.00 023'!G49+'C 18.00 024'!G49+'C 18.00 025'!G49</f>
        <v>0</v>
      </c>
      <c r="H49" s="269">
        <f>+'C 18.00 002'!H49+'C 18.00 003'!H49+'C 18.00 004'!H49+'C 18.00 005'!H49+'C 18.00 006'!H49+'C 18.00 007'!H49+'C 18.00 008'!H49+'C 18.00 009'!H49+'C 18.00 010'!H49+'C 18.00 011'!H49+'C 18.00 012'!H49+'C 18.00 013'!H49+'C 18.00 014'!H49+'C 18.00 015'!H49+'C 18.00 016'!H49+'C 18.00 017'!H49+'C 18.00 018'!H49+'C 18.00 019'!H49+'C 18.00 020'!H49+'C 18.00 021'!H49+'C 18.00 022'!H49+'C 18.00 023'!H49+'C 18.00 024'!H49+'C 18.00 025'!H49</f>
        <v>0</v>
      </c>
      <c r="I49" s="266"/>
    </row>
    <row r="50" spans="1:9" x14ac:dyDescent="0.25">
      <c r="A50" s="17">
        <v>321</v>
      </c>
      <c r="B50" s="159" t="s">
        <v>386</v>
      </c>
      <c r="C50" s="266"/>
      <c r="D50" s="266"/>
      <c r="E50" s="266"/>
      <c r="F50" s="266"/>
      <c r="G50" s="266"/>
      <c r="H50" s="266"/>
      <c r="I50" s="266"/>
    </row>
    <row r="51" spans="1:9" x14ac:dyDescent="0.25">
      <c r="A51" s="17">
        <v>325</v>
      </c>
      <c r="B51" s="159" t="s">
        <v>385</v>
      </c>
      <c r="C51" s="266"/>
      <c r="D51" s="266"/>
      <c r="E51" s="266"/>
      <c r="F51" s="266"/>
      <c r="G51" s="266"/>
      <c r="H51" s="266"/>
      <c r="I51" s="266"/>
    </row>
    <row r="52" spans="1:9" x14ac:dyDescent="0.25">
      <c r="A52" s="17">
        <v>330</v>
      </c>
      <c r="B52" s="159" t="s">
        <v>384</v>
      </c>
      <c r="C52" s="266"/>
      <c r="D52" s="266"/>
      <c r="E52" s="266"/>
      <c r="F52" s="266"/>
      <c r="G52" s="266"/>
      <c r="H52" s="266"/>
      <c r="I52" s="266"/>
    </row>
    <row r="53" spans="1:9" x14ac:dyDescent="0.25">
      <c r="A53" s="17">
        <v>340</v>
      </c>
      <c r="B53" s="159" t="s">
        <v>383</v>
      </c>
      <c r="C53" s="266"/>
      <c r="D53" s="266"/>
      <c r="E53" s="266"/>
      <c r="F53" s="266"/>
      <c r="G53" s="266"/>
      <c r="H53" s="266"/>
      <c r="I53" s="266"/>
    </row>
    <row r="54" spans="1:9" x14ac:dyDescent="0.25">
      <c r="A54" s="17">
        <v>350</v>
      </c>
      <c r="B54" s="158" t="s">
        <v>382</v>
      </c>
      <c r="C54" s="266"/>
      <c r="D54" s="266"/>
      <c r="E54" s="266"/>
      <c r="F54" s="266"/>
      <c r="G54" s="266"/>
      <c r="H54" s="266"/>
      <c r="I54" s="266"/>
    </row>
    <row r="55" spans="1:9" x14ac:dyDescent="0.25">
      <c r="A55" s="17">
        <v>360</v>
      </c>
      <c r="B55" s="159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159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159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159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7">
    <mergeCell ref="D8:E8"/>
    <mergeCell ref="A4:B4"/>
    <mergeCell ref="D7:E7"/>
    <mergeCell ref="C4:E4"/>
    <mergeCell ref="D5:E5"/>
    <mergeCell ref="D6:E6"/>
    <mergeCell ref="H10:H12"/>
    <mergeCell ref="I10:I12"/>
    <mergeCell ref="A10:B12"/>
    <mergeCell ref="C10:G10"/>
    <mergeCell ref="C11:D11"/>
    <mergeCell ref="C12"/>
    <mergeCell ref="D12"/>
    <mergeCell ref="E11:F11"/>
    <mergeCell ref="E12"/>
    <mergeCell ref="F12"/>
    <mergeCell ref="G11:G12"/>
  </mergeCells>
  <hyperlinks>
    <hyperlink ref="D2" location="'Pregled obrazaca'!A1" display="Povratak na Pregled obrazaca" xr:uid="{00000000-0004-0000-3900-000000000000}"/>
  </hyperlinks>
  <pageMargins left="0.25" right="0.25" top="0.75" bottom="0.75" header="0.3" footer="0.3"/>
  <pageSetup paperSize="9" scale="64" fitToHeight="0" orientation="portrait" r:id="rId1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7"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3" customWidth="1"/>
    <col min="2" max="2" width="68.5703125" style="23" customWidth="1"/>
    <col min="3" max="3" width="13.7109375" style="23" customWidth="1"/>
    <col min="4" max="6" width="10" style="23" customWidth="1"/>
    <col min="7" max="7" width="12" style="23" customWidth="1"/>
    <col min="8" max="8" width="10" style="23" customWidth="1"/>
    <col min="9" max="9" width="12.57031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1114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84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5" t="s">
        <v>423</v>
      </c>
      <c r="D12" s="25" t="s">
        <v>422</v>
      </c>
      <c r="E12" s="25" t="s">
        <v>423</v>
      </c>
      <c r="F12" s="25" t="s">
        <v>422</v>
      </c>
      <c r="G12" s="530"/>
      <c r="H12" s="530"/>
      <c r="I12" s="530"/>
    </row>
    <row r="13" spans="1:9" ht="15.75" x14ac:dyDescent="0.25">
      <c r="A13" s="19"/>
      <c r="B13" s="18"/>
      <c r="C13" s="34" t="s">
        <v>1</v>
      </c>
      <c r="D13" s="34" t="s">
        <v>3</v>
      </c>
      <c r="E13" s="34" t="s">
        <v>4</v>
      </c>
      <c r="F13" s="34" t="s">
        <v>5</v>
      </c>
      <c r="G13" s="34" t="s">
        <v>6</v>
      </c>
      <c r="H13" s="34" t="s">
        <v>7</v>
      </c>
      <c r="I13" s="34" t="s">
        <v>8</v>
      </c>
    </row>
    <row r="14" spans="1:9" x14ac:dyDescent="0.25">
      <c r="A14" s="17" t="s">
        <v>1</v>
      </c>
      <c r="B14" s="159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158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159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159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158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158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159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159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159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159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158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159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159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159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158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159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159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159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159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159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159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159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159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158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159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159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159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158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432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159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158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159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159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159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159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159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159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159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159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159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158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159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159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159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159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3A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E141"/>
  <sheetViews>
    <sheetView showGridLines="0" zoomScale="90" zoomScaleNormal="90" workbookViewId="0">
      <selection activeCell="C8" sqref="C8:D8"/>
    </sheetView>
  </sheetViews>
  <sheetFormatPr defaultColWidth="9.140625" defaultRowHeight="15" x14ac:dyDescent="0.25"/>
  <cols>
    <col min="1" max="1" width="9.140625" style="3" customWidth="1"/>
    <col min="2" max="2" width="103" style="3" customWidth="1"/>
    <col min="3" max="3" width="33.85546875" style="84" customWidth="1"/>
    <col min="4" max="4" width="13" style="155" customWidth="1"/>
    <col min="5" max="16384" width="9.140625" style="3"/>
  </cols>
  <sheetData>
    <row r="1" spans="1:5" s="44" customFormat="1" x14ac:dyDescent="0.25">
      <c r="A1" s="89"/>
      <c r="B1" s="89"/>
      <c r="C1" s="89"/>
      <c r="D1" s="146"/>
    </row>
    <row r="2" spans="1:5" s="46" customFormat="1" x14ac:dyDescent="0.25">
      <c r="A2" s="89"/>
      <c r="B2" s="90" t="s">
        <v>1146</v>
      </c>
      <c r="C2" s="43" t="s">
        <v>1147</v>
      </c>
      <c r="D2" s="147"/>
    </row>
    <row r="3" spans="1:5" s="46" customFormat="1" x14ac:dyDescent="0.25">
      <c r="A3" s="89"/>
      <c r="B3" s="89"/>
      <c r="C3" s="89"/>
      <c r="D3" s="148"/>
    </row>
    <row r="4" spans="1:5" s="46" customFormat="1" x14ac:dyDescent="0.25">
      <c r="A4" s="54" t="s">
        <v>1048</v>
      </c>
      <c r="B4" s="55"/>
      <c r="C4" s="80" t="s">
        <v>1157</v>
      </c>
      <c r="D4" s="149"/>
      <c r="E4" s="56"/>
    </row>
    <row r="5" spans="1:5" s="48" customFormat="1" ht="12.75" x14ac:dyDescent="0.2">
      <c r="A5" s="49" t="s">
        <v>1148</v>
      </c>
      <c r="B5" s="50"/>
      <c r="C5" s="49" t="s">
        <v>1149</v>
      </c>
      <c r="D5" s="150"/>
      <c r="E5" s="51"/>
    </row>
    <row r="6" spans="1:5" s="48" customFormat="1" ht="12.75" x14ac:dyDescent="0.2">
      <c r="A6" s="49" t="s">
        <v>1150</v>
      </c>
      <c r="B6" s="50"/>
      <c r="C6" s="49" t="s">
        <v>1151</v>
      </c>
      <c r="D6" s="150"/>
      <c r="E6" s="51"/>
    </row>
    <row r="7" spans="1:5" s="48" customFormat="1" ht="12.75" x14ac:dyDescent="0.2">
      <c r="A7" s="49" t="s">
        <v>1152</v>
      </c>
      <c r="B7" s="50"/>
      <c r="C7" s="49" t="s">
        <v>1153</v>
      </c>
      <c r="D7" s="150"/>
      <c r="E7" s="51"/>
    </row>
    <row r="8" spans="1:5" s="128" customFormat="1" x14ac:dyDescent="0.25">
      <c r="C8" s="49" t="s">
        <v>1444</v>
      </c>
      <c r="D8" s="439"/>
    </row>
    <row r="9" spans="1:5" s="129" customFormat="1" x14ac:dyDescent="0.25">
      <c r="D9" s="151" t="s">
        <v>1256</v>
      </c>
    </row>
    <row r="10" spans="1:5" s="85" customFormat="1" ht="23.25" customHeight="1" x14ac:dyDescent="0.25">
      <c r="A10" s="506" t="s">
        <v>306</v>
      </c>
      <c r="B10" s="507"/>
      <c r="C10" s="508"/>
      <c r="D10" s="398" t="s">
        <v>0</v>
      </c>
    </row>
    <row r="11" spans="1:5" s="85" customFormat="1" ht="15.75" customHeight="1" x14ac:dyDescent="0.25">
      <c r="A11" s="509"/>
      <c r="B11" s="510"/>
      <c r="C11" s="511"/>
      <c r="D11" s="215" t="s">
        <v>1</v>
      </c>
    </row>
    <row r="12" spans="1:5" s="85" customFormat="1" x14ac:dyDescent="0.25">
      <c r="A12" s="493" t="s">
        <v>182</v>
      </c>
      <c r="B12" s="494"/>
      <c r="C12" s="494"/>
      <c r="D12" s="495"/>
    </row>
    <row r="13" spans="1:5" s="85" customFormat="1" x14ac:dyDescent="0.25">
      <c r="A13" s="216" t="s">
        <v>1</v>
      </c>
      <c r="B13" s="500" t="s">
        <v>181</v>
      </c>
      <c r="C13" s="501"/>
      <c r="D13" s="67">
        <f>D14+D15+D16</f>
        <v>0</v>
      </c>
    </row>
    <row r="14" spans="1:5" s="85" customFormat="1" x14ac:dyDescent="0.25">
      <c r="A14" s="216" t="s">
        <v>3</v>
      </c>
      <c r="B14" s="496" t="s">
        <v>180</v>
      </c>
      <c r="C14" s="497"/>
      <c r="D14" s="212"/>
    </row>
    <row r="15" spans="1:5" s="85" customFormat="1" x14ac:dyDescent="0.25">
      <c r="A15" s="216" t="s">
        <v>4</v>
      </c>
      <c r="B15" s="496" t="s">
        <v>179</v>
      </c>
      <c r="C15" s="497"/>
      <c r="D15" s="212"/>
    </row>
    <row r="16" spans="1:5" s="85" customFormat="1" x14ac:dyDescent="0.25">
      <c r="A16" s="216" t="s">
        <v>5</v>
      </c>
      <c r="B16" s="496" t="s">
        <v>178</v>
      </c>
      <c r="C16" s="497"/>
      <c r="D16" s="212"/>
    </row>
    <row r="17" spans="1:4" s="85" customFormat="1" x14ac:dyDescent="0.25">
      <c r="A17" s="216" t="s">
        <v>6</v>
      </c>
      <c r="B17" s="500" t="s">
        <v>177</v>
      </c>
      <c r="C17" s="501"/>
      <c r="D17" s="67">
        <f>D18+D19</f>
        <v>0</v>
      </c>
    </row>
    <row r="18" spans="1:4" s="85" customFormat="1" x14ac:dyDescent="0.25">
      <c r="A18" s="216" t="s">
        <v>7</v>
      </c>
      <c r="B18" s="496" t="s">
        <v>176</v>
      </c>
      <c r="C18" s="497"/>
      <c r="D18" s="212"/>
    </row>
    <row r="19" spans="1:4" s="85" customFormat="1" x14ac:dyDescent="0.25">
      <c r="A19" s="216" t="s">
        <v>8</v>
      </c>
      <c r="B19" s="500" t="s">
        <v>175</v>
      </c>
      <c r="C19" s="501"/>
      <c r="D19" s="67">
        <f>D20+D21</f>
        <v>0</v>
      </c>
    </row>
    <row r="20" spans="1:4" s="85" customFormat="1" ht="28.5" customHeight="1" x14ac:dyDescent="0.25">
      <c r="A20" s="216" t="s">
        <v>9</v>
      </c>
      <c r="B20" s="502" t="s">
        <v>174</v>
      </c>
      <c r="C20" s="503"/>
      <c r="D20" s="212"/>
    </row>
    <row r="21" spans="1:4" s="85" customFormat="1" ht="30.75" customHeight="1" x14ac:dyDescent="0.25">
      <c r="A21" s="216" t="s">
        <v>10</v>
      </c>
      <c r="B21" s="502" t="s">
        <v>173</v>
      </c>
      <c r="C21" s="503"/>
      <c r="D21" s="212"/>
    </row>
    <row r="22" spans="1:4" s="85" customFormat="1" x14ac:dyDescent="0.25">
      <c r="A22" s="493" t="s">
        <v>172</v>
      </c>
      <c r="B22" s="494"/>
      <c r="C22" s="494"/>
      <c r="D22" s="495"/>
    </row>
    <row r="23" spans="1:4" s="85" customFormat="1" ht="30.75" customHeight="1" x14ac:dyDescent="0.25">
      <c r="A23" s="216">
        <v>100</v>
      </c>
      <c r="B23" s="504" t="s">
        <v>171</v>
      </c>
      <c r="C23" s="505"/>
      <c r="D23" s="217"/>
    </row>
    <row r="24" spans="1:4" s="85" customFormat="1" ht="30.75" customHeight="1" x14ac:dyDescent="0.25">
      <c r="A24" s="216">
        <v>110</v>
      </c>
      <c r="B24" s="504" t="s">
        <v>170</v>
      </c>
      <c r="C24" s="505"/>
      <c r="D24" s="217"/>
    </row>
    <row r="25" spans="1:4" s="85" customFormat="1" x14ac:dyDescent="0.25">
      <c r="A25" s="216">
        <v>120</v>
      </c>
      <c r="B25" s="496" t="s">
        <v>169</v>
      </c>
      <c r="C25" s="497"/>
      <c r="D25" s="217"/>
    </row>
    <row r="26" spans="1:4" s="85" customFormat="1" x14ac:dyDescent="0.25">
      <c r="A26" s="216">
        <v>130</v>
      </c>
      <c r="B26" s="496" t="s">
        <v>168</v>
      </c>
      <c r="C26" s="497"/>
      <c r="D26" s="217"/>
    </row>
    <row r="27" spans="1:4" s="85" customFormat="1" x14ac:dyDescent="0.25">
      <c r="A27" s="216">
        <v>131</v>
      </c>
      <c r="B27" s="496" t="s">
        <v>167</v>
      </c>
      <c r="C27" s="497"/>
      <c r="D27" s="217"/>
    </row>
    <row r="28" spans="1:4" s="85" customFormat="1" x14ac:dyDescent="0.25">
      <c r="A28" s="216">
        <v>140</v>
      </c>
      <c r="B28" s="496" t="s">
        <v>164</v>
      </c>
      <c r="C28" s="497"/>
      <c r="D28" s="217"/>
    </row>
    <row r="29" spans="1:4" s="85" customFormat="1" x14ac:dyDescent="0.25">
      <c r="A29" s="216">
        <v>145</v>
      </c>
      <c r="B29" s="500" t="s">
        <v>166</v>
      </c>
      <c r="C29" s="501"/>
      <c r="D29" s="217"/>
    </row>
    <row r="30" spans="1:4" s="85" customFormat="1" x14ac:dyDescent="0.25">
      <c r="A30" s="216">
        <v>150</v>
      </c>
      <c r="B30" s="496" t="s">
        <v>165</v>
      </c>
      <c r="C30" s="497"/>
      <c r="D30" s="217"/>
    </row>
    <row r="31" spans="1:4" s="85" customFormat="1" x14ac:dyDescent="0.25">
      <c r="A31" s="216">
        <v>155</v>
      </c>
      <c r="B31" s="496" t="s">
        <v>164</v>
      </c>
      <c r="C31" s="497"/>
      <c r="D31" s="217"/>
    </row>
    <row r="32" spans="1:4" s="85" customFormat="1" x14ac:dyDescent="0.25">
      <c r="A32" s="216">
        <v>160</v>
      </c>
      <c r="B32" s="496" t="s">
        <v>163</v>
      </c>
      <c r="C32" s="497"/>
      <c r="D32" s="217"/>
    </row>
    <row r="33" spans="1:4" s="85" customFormat="1" x14ac:dyDescent="0.25">
      <c r="A33" s="216">
        <v>170</v>
      </c>
      <c r="B33" s="496" t="s">
        <v>162</v>
      </c>
      <c r="C33" s="497"/>
      <c r="D33" s="218"/>
    </row>
    <row r="34" spans="1:4" s="85" customFormat="1" x14ac:dyDescent="0.25">
      <c r="A34" s="216">
        <v>180</v>
      </c>
      <c r="B34" s="496" t="s">
        <v>161</v>
      </c>
      <c r="C34" s="497"/>
      <c r="D34" s="218"/>
    </row>
    <row r="35" spans="1:4" s="85" customFormat="1" x14ac:dyDescent="0.25">
      <c r="A35" s="493" t="s">
        <v>160</v>
      </c>
      <c r="B35" s="494"/>
      <c r="C35" s="494"/>
      <c r="D35" s="495"/>
    </row>
    <row r="36" spans="1:4" s="85" customFormat="1" x14ac:dyDescent="0.25">
      <c r="A36" s="216">
        <v>190</v>
      </c>
      <c r="B36" s="496" t="s">
        <v>159</v>
      </c>
      <c r="C36" s="497"/>
      <c r="D36" s="218"/>
    </row>
    <row r="37" spans="1:4" s="85" customFormat="1" x14ac:dyDescent="0.25">
      <c r="A37" s="216">
        <v>200</v>
      </c>
      <c r="B37" s="496" t="s">
        <v>158</v>
      </c>
      <c r="C37" s="497"/>
      <c r="D37" s="217"/>
    </row>
    <row r="38" spans="1:4" s="85" customFormat="1" x14ac:dyDescent="0.25">
      <c r="A38" s="216">
        <v>210</v>
      </c>
      <c r="B38" s="496" t="s">
        <v>157</v>
      </c>
      <c r="C38" s="497"/>
      <c r="D38" s="217"/>
    </row>
    <row r="39" spans="1:4" s="85" customFormat="1" x14ac:dyDescent="0.25">
      <c r="A39" s="216">
        <v>225</v>
      </c>
      <c r="B39" s="496" t="s">
        <v>156</v>
      </c>
      <c r="C39" s="497"/>
      <c r="D39" s="218"/>
    </row>
    <row r="40" spans="1:4" s="85" customFormat="1" x14ac:dyDescent="0.25">
      <c r="A40" s="216">
        <v>226</v>
      </c>
      <c r="B40" s="496" t="s">
        <v>155</v>
      </c>
      <c r="C40" s="497"/>
      <c r="D40" s="218"/>
    </row>
    <row r="41" spans="1:4" s="85" customFormat="1" x14ac:dyDescent="0.25">
      <c r="A41" s="493" t="s">
        <v>154</v>
      </c>
      <c r="B41" s="494"/>
      <c r="C41" s="494"/>
      <c r="D41" s="495"/>
    </row>
    <row r="42" spans="1:4" s="85" customFormat="1" x14ac:dyDescent="0.25">
      <c r="A42" s="216">
        <v>230</v>
      </c>
      <c r="B42" s="500" t="s">
        <v>153</v>
      </c>
      <c r="C42" s="501"/>
      <c r="D42" s="67">
        <f>D43+D46</f>
        <v>0</v>
      </c>
    </row>
    <row r="43" spans="1:4" s="85" customFormat="1" x14ac:dyDescent="0.25">
      <c r="A43" s="216">
        <v>240</v>
      </c>
      <c r="B43" s="500" t="s">
        <v>152</v>
      </c>
      <c r="C43" s="501"/>
      <c r="D43" s="67">
        <f>D44+D45</f>
        <v>0</v>
      </c>
    </row>
    <row r="44" spans="1:4" s="85" customFormat="1" x14ac:dyDescent="0.25">
      <c r="A44" s="216">
        <v>250</v>
      </c>
      <c r="B44" s="496" t="s">
        <v>151</v>
      </c>
      <c r="C44" s="497"/>
      <c r="D44" s="212"/>
    </row>
    <row r="45" spans="1:4" s="85" customFormat="1" x14ac:dyDescent="0.25">
      <c r="A45" s="216">
        <v>260</v>
      </c>
      <c r="B45" s="496" t="s">
        <v>113</v>
      </c>
      <c r="C45" s="497"/>
      <c r="D45" s="213"/>
    </row>
    <row r="46" spans="1:4" s="85" customFormat="1" x14ac:dyDescent="0.25">
      <c r="A46" s="216">
        <v>270</v>
      </c>
      <c r="B46" s="500" t="s">
        <v>150</v>
      </c>
      <c r="C46" s="501"/>
      <c r="D46" s="67">
        <f>D47+D48</f>
        <v>0</v>
      </c>
    </row>
    <row r="47" spans="1:4" s="85" customFormat="1" x14ac:dyDescent="0.25">
      <c r="A47" s="216">
        <v>280</v>
      </c>
      <c r="B47" s="496" t="s">
        <v>149</v>
      </c>
      <c r="C47" s="497"/>
      <c r="D47" s="212"/>
    </row>
    <row r="48" spans="1:4" s="85" customFormat="1" x14ac:dyDescent="0.25">
      <c r="A48" s="216">
        <v>290</v>
      </c>
      <c r="B48" s="496" t="s">
        <v>110</v>
      </c>
      <c r="C48" s="497"/>
      <c r="D48" s="213"/>
    </row>
    <row r="49" spans="1:4" s="85" customFormat="1" x14ac:dyDescent="0.25">
      <c r="A49" s="216">
        <v>291</v>
      </c>
      <c r="B49" s="500" t="s">
        <v>148</v>
      </c>
      <c r="C49" s="501"/>
      <c r="D49" s="217"/>
    </row>
    <row r="50" spans="1:4" s="85" customFormat="1" x14ac:dyDescent="0.25">
      <c r="A50" s="216">
        <v>292</v>
      </c>
      <c r="B50" s="496" t="s">
        <v>147</v>
      </c>
      <c r="C50" s="497"/>
      <c r="D50" s="217"/>
    </row>
    <row r="51" spans="1:4" s="85" customFormat="1" x14ac:dyDescent="0.25">
      <c r="A51" s="216">
        <v>293</v>
      </c>
      <c r="B51" s="496" t="s">
        <v>107</v>
      </c>
      <c r="C51" s="497"/>
      <c r="D51" s="217"/>
    </row>
    <row r="52" spans="1:4" s="85" customFormat="1" x14ac:dyDescent="0.25">
      <c r="A52" s="216">
        <v>300</v>
      </c>
      <c r="B52" s="500" t="s">
        <v>146</v>
      </c>
      <c r="C52" s="501"/>
      <c r="D52" s="287">
        <f>D53+D56</f>
        <v>0</v>
      </c>
    </row>
    <row r="53" spans="1:4" s="85" customFormat="1" x14ac:dyDescent="0.25">
      <c r="A53" s="216">
        <v>310</v>
      </c>
      <c r="B53" s="500" t="s">
        <v>145</v>
      </c>
      <c r="C53" s="501"/>
      <c r="D53" s="287">
        <f>D54+D55</f>
        <v>0</v>
      </c>
    </row>
    <row r="54" spans="1:4" s="85" customFormat="1" x14ac:dyDescent="0.25">
      <c r="A54" s="216">
        <v>320</v>
      </c>
      <c r="B54" s="496" t="s">
        <v>144</v>
      </c>
      <c r="C54" s="497"/>
      <c r="D54" s="213"/>
    </row>
    <row r="55" spans="1:4" s="85" customFormat="1" x14ac:dyDescent="0.25">
      <c r="A55" s="216">
        <v>330</v>
      </c>
      <c r="B55" s="496" t="s">
        <v>113</v>
      </c>
      <c r="C55" s="497"/>
      <c r="D55" s="213"/>
    </row>
    <row r="56" spans="1:4" s="85" customFormat="1" x14ac:dyDescent="0.25">
      <c r="A56" s="216">
        <v>340</v>
      </c>
      <c r="B56" s="500" t="s">
        <v>143</v>
      </c>
      <c r="C56" s="501"/>
      <c r="D56" s="287">
        <f>D57+D58</f>
        <v>0</v>
      </c>
    </row>
    <row r="57" spans="1:4" s="85" customFormat="1" x14ac:dyDescent="0.25">
      <c r="A57" s="216">
        <v>350</v>
      </c>
      <c r="B57" s="496" t="s">
        <v>142</v>
      </c>
      <c r="C57" s="497"/>
      <c r="D57" s="213"/>
    </row>
    <row r="58" spans="1:4" s="85" customFormat="1" x14ac:dyDescent="0.25">
      <c r="A58" s="216">
        <v>360</v>
      </c>
      <c r="B58" s="496" t="s">
        <v>110</v>
      </c>
      <c r="C58" s="497"/>
      <c r="D58" s="213"/>
    </row>
    <row r="59" spans="1:4" s="85" customFormat="1" x14ac:dyDescent="0.25">
      <c r="A59" s="216">
        <v>361</v>
      </c>
      <c r="B59" s="500" t="s">
        <v>141</v>
      </c>
      <c r="C59" s="501"/>
      <c r="D59" s="217"/>
    </row>
    <row r="60" spans="1:4" s="85" customFormat="1" x14ac:dyDescent="0.25">
      <c r="A60" s="216">
        <v>362</v>
      </c>
      <c r="B60" s="496" t="s">
        <v>140</v>
      </c>
      <c r="C60" s="497"/>
      <c r="D60" s="217"/>
    </row>
    <row r="61" spans="1:4" s="85" customFormat="1" x14ac:dyDescent="0.25">
      <c r="A61" s="216">
        <v>363</v>
      </c>
      <c r="B61" s="496" t="s">
        <v>139</v>
      </c>
      <c r="C61" s="497"/>
      <c r="D61" s="217"/>
    </row>
    <row r="62" spans="1:4" s="85" customFormat="1" x14ac:dyDescent="0.25">
      <c r="A62" s="216">
        <v>370</v>
      </c>
      <c r="B62" s="500" t="s">
        <v>138</v>
      </c>
      <c r="C62" s="501"/>
      <c r="D62" s="287">
        <f>D63+D66</f>
        <v>0</v>
      </c>
    </row>
    <row r="63" spans="1:4" s="85" customFormat="1" x14ac:dyDescent="0.25">
      <c r="A63" s="216">
        <v>380</v>
      </c>
      <c r="B63" s="500" t="s">
        <v>137</v>
      </c>
      <c r="C63" s="501"/>
      <c r="D63" s="287">
        <f>D64+D65</f>
        <v>0</v>
      </c>
    </row>
    <row r="64" spans="1:4" s="85" customFormat="1" x14ac:dyDescent="0.25">
      <c r="A64" s="216">
        <v>390</v>
      </c>
      <c r="B64" s="496" t="s">
        <v>136</v>
      </c>
      <c r="C64" s="497"/>
      <c r="D64" s="213"/>
    </row>
    <row r="65" spans="1:4" s="85" customFormat="1" x14ac:dyDescent="0.25">
      <c r="A65" s="216">
        <v>400</v>
      </c>
      <c r="B65" s="496" t="s">
        <v>113</v>
      </c>
      <c r="C65" s="497"/>
      <c r="D65" s="213"/>
    </row>
    <row r="66" spans="1:4" s="85" customFormat="1" x14ac:dyDescent="0.25">
      <c r="A66" s="216">
        <v>410</v>
      </c>
      <c r="B66" s="500" t="s">
        <v>135</v>
      </c>
      <c r="C66" s="501"/>
      <c r="D66" s="287">
        <f>D67+D68</f>
        <v>0</v>
      </c>
    </row>
    <row r="67" spans="1:4" s="85" customFormat="1" x14ac:dyDescent="0.25">
      <c r="A67" s="216">
        <v>420</v>
      </c>
      <c r="B67" s="496" t="s">
        <v>134</v>
      </c>
      <c r="C67" s="497"/>
      <c r="D67" s="213"/>
    </row>
    <row r="68" spans="1:4" s="85" customFormat="1" x14ac:dyDescent="0.25">
      <c r="A68" s="216">
        <v>430</v>
      </c>
      <c r="B68" s="496" t="s">
        <v>110</v>
      </c>
      <c r="C68" s="497"/>
      <c r="D68" s="213"/>
    </row>
    <row r="69" spans="1:4" s="85" customFormat="1" x14ac:dyDescent="0.25">
      <c r="A69" s="216">
        <v>431</v>
      </c>
      <c r="B69" s="500" t="s">
        <v>133</v>
      </c>
      <c r="C69" s="501"/>
      <c r="D69" s="217"/>
    </row>
    <row r="70" spans="1:4" s="85" customFormat="1" x14ac:dyDescent="0.25">
      <c r="A70" s="216">
        <v>432</v>
      </c>
      <c r="B70" s="496" t="s">
        <v>132</v>
      </c>
      <c r="C70" s="497"/>
      <c r="D70" s="217"/>
    </row>
    <row r="71" spans="1:4" s="85" customFormat="1" x14ac:dyDescent="0.25">
      <c r="A71" s="216">
        <v>433</v>
      </c>
      <c r="B71" s="496" t="s">
        <v>107</v>
      </c>
      <c r="C71" s="497"/>
      <c r="D71" s="217"/>
    </row>
    <row r="72" spans="1:4" s="85" customFormat="1" x14ac:dyDescent="0.25">
      <c r="A72" s="493" t="s">
        <v>131</v>
      </c>
      <c r="B72" s="494"/>
      <c r="C72" s="494"/>
      <c r="D72" s="495"/>
    </row>
    <row r="73" spans="1:4" s="85" customFormat="1" x14ac:dyDescent="0.25">
      <c r="A73" s="216">
        <v>440</v>
      </c>
      <c r="B73" s="500" t="s">
        <v>130</v>
      </c>
      <c r="C73" s="501"/>
      <c r="D73" s="67">
        <f>D74+D77</f>
        <v>0</v>
      </c>
    </row>
    <row r="74" spans="1:4" s="85" customFormat="1" x14ac:dyDescent="0.25">
      <c r="A74" s="216">
        <v>450</v>
      </c>
      <c r="B74" s="500" t="s">
        <v>129</v>
      </c>
      <c r="C74" s="501"/>
      <c r="D74" s="67">
        <f>D75+D76</f>
        <v>0</v>
      </c>
    </row>
    <row r="75" spans="1:4" s="85" customFormat="1" x14ac:dyDescent="0.25">
      <c r="A75" s="216">
        <v>460</v>
      </c>
      <c r="B75" s="496" t="s">
        <v>128</v>
      </c>
      <c r="C75" s="497"/>
      <c r="D75" s="212"/>
    </row>
    <row r="76" spans="1:4" s="85" customFormat="1" x14ac:dyDescent="0.25">
      <c r="A76" s="216">
        <v>470</v>
      </c>
      <c r="B76" s="496" t="s">
        <v>113</v>
      </c>
      <c r="C76" s="497"/>
      <c r="D76" s="212"/>
    </row>
    <row r="77" spans="1:4" s="85" customFormat="1" x14ac:dyDescent="0.25">
      <c r="A77" s="216">
        <v>480</v>
      </c>
      <c r="B77" s="500" t="s">
        <v>127</v>
      </c>
      <c r="C77" s="501"/>
      <c r="D77" s="67">
        <f>D78+D79</f>
        <v>0</v>
      </c>
    </row>
    <row r="78" spans="1:4" s="85" customFormat="1" x14ac:dyDescent="0.25">
      <c r="A78" s="216">
        <v>490</v>
      </c>
      <c r="B78" s="496" t="s">
        <v>126</v>
      </c>
      <c r="C78" s="497"/>
      <c r="D78" s="213"/>
    </row>
    <row r="79" spans="1:4" s="85" customFormat="1" x14ac:dyDescent="0.25">
      <c r="A79" s="216">
        <v>500</v>
      </c>
      <c r="B79" s="496" t="s">
        <v>110</v>
      </c>
      <c r="C79" s="497"/>
      <c r="D79" s="213"/>
    </row>
    <row r="80" spans="1:4" s="85" customFormat="1" x14ac:dyDescent="0.25">
      <c r="A80" s="216">
        <v>501</v>
      </c>
      <c r="B80" s="500" t="s">
        <v>125</v>
      </c>
      <c r="C80" s="501"/>
      <c r="D80" s="217"/>
    </row>
    <row r="81" spans="1:4" s="85" customFormat="1" x14ac:dyDescent="0.25">
      <c r="A81" s="216">
        <v>502</v>
      </c>
      <c r="B81" s="496" t="s">
        <v>124</v>
      </c>
      <c r="C81" s="497"/>
      <c r="D81" s="217"/>
    </row>
    <row r="82" spans="1:4" s="85" customFormat="1" x14ac:dyDescent="0.25">
      <c r="A82" s="216">
        <v>503</v>
      </c>
      <c r="B82" s="496" t="s">
        <v>107</v>
      </c>
      <c r="C82" s="497"/>
      <c r="D82" s="217"/>
    </row>
    <row r="83" spans="1:4" s="85" customFormat="1" x14ac:dyDescent="0.25">
      <c r="A83" s="216">
        <v>510</v>
      </c>
      <c r="B83" s="500" t="s">
        <v>123</v>
      </c>
      <c r="C83" s="501"/>
      <c r="D83" s="287">
        <f>D84+D87</f>
        <v>0</v>
      </c>
    </row>
    <row r="84" spans="1:4" s="85" customFormat="1" x14ac:dyDescent="0.25">
      <c r="A84" s="216">
        <v>520</v>
      </c>
      <c r="B84" s="500" t="s">
        <v>122</v>
      </c>
      <c r="C84" s="501"/>
      <c r="D84" s="287">
        <f>D85+D86</f>
        <v>0</v>
      </c>
    </row>
    <row r="85" spans="1:4" s="85" customFormat="1" x14ac:dyDescent="0.25">
      <c r="A85" s="216">
        <v>530</v>
      </c>
      <c r="B85" s="496" t="s">
        <v>121</v>
      </c>
      <c r="C85" s="497"/>
      <c r="D85" s="213"/>
    </row>
    <row r="86" spans="1:4" s="85" customFormat="1" x14ac:dyDescent="0.25">
      <c r="A86" s="216">
        <v>540</v>
      </c>
      <c r="B86" s="496" t="s">
        <v>113</v>
      </c>
      <c r="C86" s="497"/>
      <c r="D86" s="213"/>
    </row>
    <row r="87" spans="1:4" s="85" customFormat="1" x14ac:dyDescent="0.25">
      <c r="A87" s="216">
        <v>550</v>
      </c>
      <c r="B87" s="500" t="s">
        <v>120</v>
      </c>
      <c r="C87" s="501"/>
      <c r="D87" s="287">
        <f>D88+D89</f>
        <v>0</v>
      </c>
    </row>
    <row r="88" spans="1:4" s="85" customFormat="1" x14ac:dyDescent="0.25">
      <c r="A88" s="216">
        <v>560</v>
      </c>
      <c r="B88" s="496" t="s">
        <v>119</v>
      </c>
      <c r="C88" s="497"/>
      <c r="D88" s="213"/>
    </row>
    <row r="89" spans="1:4" s="85" customFormat="1" x14ac:dyDescent="0.25">
      <c r="A89" s="216">
        <v>570</v>
      </c>
      <c r="B89" s="496" t="s">
        <v>110</v>
      </c>
      <c r="C89" s="497"/>
      <c r="D89" s="213"/>
    </row>
    <row r="90" spans="1:4" s="85" customFormat="1" x14ac:dyDescent="0.25">
      <c r="A90" s="216">
        <v>571</v>
      </c>
      <c r="B90" s="500" t="s">
        <v>118</v>
      </c>
      <c r="C90" s="501"/>
      <c r="D90" s="217"/>
    </row>
    <row r="91" spans="1:4" s="85" customFormat="1" x14ac:dyDescent="0.25">
      <c r="A91" s="216">
        <v>572</v>
      </c>
      <c r="B91" s="496" t="s">
        <v>117</v>
      </c>
      <c r="C91" s="497"/>
      <c r="D91" s="217"/>
    </row>
    <row r="92" spans="1:4" s="85" customFormat="1" x14ac:dyDescent="0.25">
      <c r="A92" s="216">
        <v>573</v>
      </c>
      <c r="B92" s="496" t="s">
        <v>107</v>
      </c>
      <c r="C92" s="497"/>
      <c r="D92" s="217"/>
    </row>
    <row r="93" spans="1:4" s="85" customFormat="1" x14ac:dyDescent="0.25">
      <c r="A93" s="216">
        <v>580</v>
      </c>
      <c r="B93" s="500" t="s">
        <v>116</v>
      </c>
      <c r="C93" s="501"/>
      <c r="D93" s="287">
        <f>D94+D97</f>
        <v>0</v>
      </c>
    </row>
    <row r="94" spans="1:4" s="85" customFormat="1" x14ac:dyDescent="0.25">
      <c r="A94" s="216">
        <v>590</v>
      </c>
      <c r="B94" s="500" t="s">
        <v>115</v>
      </c>
      <c r="C94" s="501"/>
      <c r="D94" s="287">
        <f>D95+D96</f>
        <v>0</v>
      </c>
    </row>
    <row r="95" spans="1:4" s="85" customFormat="1" x14ac:dyDescent="0.25">
      <c r="A95" s="216">
        <v>600</v>
      </c>
      <c r="B95" s="496" t="s">
        <v>114</v>
      </c>
      <c r="C95" s="497"/>
      <c r="D95" s="213"/>
    </row>
    <row r="96" spans="1:4" s="85" customFormat="1" x14ac:dyDescent="0.25">
      <c r="A96" s="216">
        <v>610</v>
      </c>
      <c r="B96" s="496" t="s">
        <v>113</v>
      </c>
      <c r="C96" s="497"/>
      <c r="D96" s="213"/>
    </row>
    <row r="97" spans="1:4" s="85" customFormat="1" x14ac:dyDescent="0.25">
      <c r="A97" s="216">
        <v>620</v>
      </c>
      <c r="B97" s="500" t="s">
        <v>112</v>
      </c>
      <c r="C97" s="501"/>
      <c r="D97" s="287">
        <f>D98+D99</f>
        <v>0</v>
      </c>
    </row>
    <row r="98" spans="1:4" s="85" customFormat="1" x14ac:dyDescent="0.25">
      <c r="A98" s="216">
        <v>630</v>
      </c>
      <c r="B98" s="496" t="s">
        <v>111</v>
      </c>
      <c r="C98" s="497"/>
      <c r="D98" s="213"/>
    </row>
    <row r="99" spans="1:4" s="85" customFormat="1" x14ac:dyDescent="0.25">
      <c r="A99" s="216">
        <v>640</v>
      </c>
      <c r="B99" s="496" t="s">
        <v>110</v>
      </c>
      <c r="C99" s="497"/>
      <c r="D99" s="213"/>
    </row>
    <row r="100" spans="1:4" s="85" customFormat="1" x14ac:dyDescent="0.25">
      <c r="A100" s="216">
        <v>641</v>
      </c>
      <c r="B100" s="500" t="s">
        <v>109</v>
      </c>
      <c r="C100" s="501"/>
      <c r="D100" s="217"/>
    </row>
    <row r="101" spans="1:4" s="85" customFormat="1" x14ac:dyDescent="0.25">
      <c r="A101" s="216">
        <v>642</v>
      </c>
      <c r="B101" s="496" t="s">
        <v>108</v>
      </c>
      <c r="C101" s="497"/>
      <c r="D101" s="217"/>
    </row>
    <row r="102" spans="1:4" s="85" customFormat="1" x14ac:dyDescent="0.25">
      <c r="A102" s="216">
        <v>643</v>
      </c>
      <c r="B102" s="496" t="s">
        <v>107</v>
      </c>
      <c r="C102" s="497"/>
      <c r="D102" s="217"/>
    </row>
    <row r="103" spans="1:4" s="85" customFormat="1" x14ac:dyDescent="0.25">
      <c r="A103" s="493" t="s">
        <v>106</v>
      </c>
      <c r="B103" s="494"/>
      <c r="C103" s="494"/>
      <c r="D103" s="495"/>
    </row>
    <row r="104" spans="1:4" s="85" customFormat="1" x14ac:dyDescent="0.25">
      <c r="A104" s="216">
        <v>650</v>
      </c>
      <c r="B104" s="219" t="s">
        <v>105</v>
      </c>
      <c r="C104" s="219"/>
      <c r="D104" s="218"/>
    </row>
    <row r="105" spans="1:4" s="85" customFormat="1" x14ac:dyDescent="0.25">
      <c r="A105" s="216">
        <v>660</v>
      </c>
      <c r="B105" s="219" t="s">
        <v>104</v>
      </c>
      <c r="C105" s="219"/>
      <c r="D105" s="218"/>
    </row>
    <row r="106" spans="1:4" s="85" customFormat="1" x14ac:dyDescent="0.25">
      <c r="A106" s="216">
        <v>670</v>
      </c>
      <c r="B106" s="219" t="s">
        <v>103</v>
      </c>
      <c r="C106" s="219"/>
      <c r="D106" s="218"/>
    </row>
    <row r="107" spans="1:4" s="85" customFormat="1" x14ac:dyDescent="0.25">
      <c r="A107" s="493" t="s">
        <v>102</v>
      </c>
      <c r="B107" s="494"/>
      <c r="C107" s="494"/>
      <c r="D107" s="495"/>
    </row>
    <row r="108" spans="1:4" s="85" customFormat="1" x14ac:dyDescent="0.25">
      <c r="A108" s="216">
        <v>680</v>
      </c>
      <c r="B108" s="219" t="s">
        <v>101</v>
      </c>
      <c r="C108" s="219"/>
      <c r="D108" s="218"/>
    </row>
    <row r="109" spans="1:4" s="85" customFormat="1" x14ac:dyDescent="0.25">
      <c r="A109" s="216">
        <v>690</v>
      </c>
      <c r="B109" s="219" t="s">
        <v>100</v>
      </c>
      <c r="C109" s="219"/>
      <c r="D109" s="218"/>
    </row>
    <row r="110" spans="1:4" s="85" customFormat="1" x14ac:dyDescent="0.25">
      <c r="A110" s="216">
        <v>700</v>
      </c>
      <c r="B110" s="219" t="s">
        <v>99</v>
      </c>
      <c r="C110" s="219"/>
      <c r="D110" s="218"/>
    </row>
    <row r="111" spans="1:4" s="85" customFormat="1" x14ac:dyDescent="0.25">
      <c r="A111" s="216">
        <v>710</v>
      </c>
      <c r="B111" s="219" t="s">
        <v>98</v>
      </c>
      <c r="C111" s="219"/>
      <c r="D111" s="218"/>
    </row>
    <row r="112" spans="1:4" s="85" customFormat="1" x14ac:dyDescent="0.25">
      <c r="A112" s="216">
        <v>720</v>
      </c>
      <c r="B112" s="219" t="s">
        <v>97</v>
      </c>
      <c r="C112" s="219"/>
      <c r="D112" s="218"/>
    </row>
    <row r="113" spans="1:4" s="85" customFormat="1" x14ac:dyDescent="0.25">
      <c r="A113" s="216">
        <v>730</v>
      </c>
      <c r="B113" s="219" t="s">
        <v>96</v>
      </c>
      <c r="C113" s="219"/>
      <c r="D113" s="218"/>
    </row>
    <row r="114" spans="1:4" s="85" customFormat="1" x14ac:dyDescent="0.25">
      <c r="A114" s="493" t="s">
        <v>95</v>
      </c>
      <c r="B114" s="494"/>
      <c r="C114" s="494"/>
      <c r="D114" s="495"/>
    </row>
    <row r="115" spans="1:4" s="85" customFormat="1" x14ac:dyDescent="0.25">
      <c r="A115" s="216">
        <v>740</v>
      </c>
      <c r="B115" s="496" t="s">
        <v>94</v>
      </c>
      <c r="C115" s="497"/>
      <c r="D115" s="218"/>
    </row>
    <row r="116" spans="1:4" s="85" customFormat="1" x14ac:dyDescent="0.25">
      <c r="A116" s="216">
        <v>750</v>
      </c>
      <c r="B116" s="496" t="s">
        <v>93</v>
      </c>
      <c r="C116" s="497"/>
      <c r="D116" s="218"/>
    </row>
    <row r="117" spans="1:4" s="85" customFormat="1" x14ac:dyDescent="0.25">
      <c r="A117" s="216">
        <v>760</v>
      </c>
      <c r="B117" s="496" t="s">
        <v>92</v>
      </c>
      <c r="C117" s="497"/>
      <c r="D117" s="217"/>
    </row>
    <row r="118" spans="1:4" s="85" customFormat="1" x14ac:dyDescent="0.25">
      <c r="A118" s="216">
        <v>770</v>
      </c>
      <c r="B118" s="496" t="s">
        <v>91</v>
      </c>
      <c r="C118" s="497"/>
      <c r="D118" s="217"/>
    </row>
    <row r="119" spans="1:4" s="85" customFormat="1" x14ac:dyDescent="0.25">
      <c r="A119" s="216">
        <v>780</v>
      </c>
      <c r="B119" s="496" t="s">
        <v>90</v>
      </c>
      <c r="C119" s="497"/>
      <c r="D119" s="217"/>
    </row>
    <row r="120" spans="1:4" s="85" customFormat="1" x14ac:dyDescent="0.25">
      <c r="A120" s="216">
        <v>790</v>
      </c>
      <c r="B120" s="496" t="s">
        <v>89</v>
      </c>
      <c r="C120" s="497"/>
      <c r="D120" s="218"/>
    </row>
    <row r="121" spans="1:4" s="85" customFormat="1" x14ac:dyDescent="0.25">
      <c r="A121" s="216">
        <v>800</v>
      </c>
      <c r="B121" s="496" t="s">
        <v>88</v>
      </c>
      <c r="C121" s="497"/>
      <c r="D121" s="217"/>
    </row>
    <row r="122" spans="1:4" s="85" customFormat="1" x14ac:dyDescent="0.25">
      <c r="A122" s="216">
        <v>810</v>
      </c>
      <c r="B122" s="496" t="s">
        <v>87</v>
      </c>
      <c r="C122" s="497"/>
      <c r="D122" s="217"/>
    </row>
    <row r="123" spans="1:4" s="85" customFormat="1" x14ac:dyDescent="0.25">
      <c r="A123" s="493" t="s">
        <v>86</v>
      </c>
      <c r="B123" s="494"/>
      <c r="C123" s="494"/>
      <c r="D123" s="495"/>
    </row>
    <row r="124" spans="1:4" s="85" customFormat="1" x14ac:dyDescent="0.25">
      <c r="A124" s="216">
        <v>820</v>
      </c>
      <c r="B124" s="496" t="s">
        <v>85</v>
      </c>
      <c r="C124" s="497"/>
      <c r="D124" s="218"/>
    </row>
    <row r="125" spans="1:4" s="85" customFormat="1" x14ac:dyDescent="0.25">
      <c r="A125" s="493" t="s">
        <v>84</v>
      </c>
      <c r="B125" s="494"/>
      <c r="C125" s="494"/>
      <c r="D125" s="495"/>
    </row>
    <row r="126" spans="1:4" s="85" customFormat="1" x14ac:dyDescent="0.25">
      <c r="A126" s="216">
        <v>830</v>
      </c>
      <c r="B126" s="496" t="s">
        <v>83</v>
      </c>
      <c r="C126" s="497"/>
      <c r="D126" s="217"/>
    </row>
    <row r="127" spans="1:4" s="85" customFormat="1" x14ac:dyDescent="0.25">
      <c r="A127" s="216">
        <v>840</v>
      </c>
      <c r="B127" s="496" t="s">
        <v>82</v>
      </c>
      <c r="C127" s="497"/>
      <c r="D127" s="217"/>
    </row>
    <row r="128" spans="1:4" s="85" customFormat="1" x14ac:dyDescent="0.25">
      <c r="A128" s="493" t="s">
        <v>81</v>
      </c>
      <c r="B128" s="494"/>
      <c r="C128" s="494"/>
      <c r="D128" s="495"/>
    </row>
    <row r="129" spans="1:5" s="85" customFormat="1" x14ac:dyDescent="0.25">
      <c r="A129" s="216">
        <v>850</v>
      </c>
      <c r="B129" s="496" t="s">
        <v>80</v>
      </c>
      <c r="C129" s="497"/>
      <c r="D129" s="217"/>
    </row>
    <row r="130" spans="1:5" s="85" customFormat="1" x14ac:dyDescent="0.25">
      <c r="A130" s="216">
        <v>860</v>
      </c>
      <c r="B130" s="496" t="s">
        <v>79</v>
      </c>
      <c r="C130" s="497"/>
      <c r="D130" s="217"/>
    </row>
    <row r="131" spans="1:5" s="85" customFormat="1" x14ac:dyDescent="0.25">
      <c r="A131" s="493" t="s">
        <v>78</v>
      </c>
      <c r="B131" s="494"/>
      <c r="C131" s="494"/>
      <c r="D131" s="495"/>
    </row>
    <row r="132" spans="1:5" s="85" customFormat="1" x14ac:dyDescent="0.25">
      <c r="A132" s="216">
        <v>870</v>
      </c>
      <c r="B132" s="496" t="s">
        <v>77</v>
      </c>
      <c r="C132" s="497"/>
      <c r="D132" s="217"/>
    </row>
    <row r="133" spans="1:5" s="85" customFormat="1" x14ac:dyDescent="0.25">
      <c r="A133" s="216">
        <v>880</v>
      </c>
      <c r="B133" s="496" t="s">
        <v>76</v>
      </c>
      <c r="C133" s="497"/>
      <c r="D133" s="217"/>
    </row>
    <row r="134" spans="1:5" s="85" customFormat="1" x14ac:dyDescent="0.25">
      <c r="A134" s="216">
        <v>890</v>
      </c>
      <c r="B134" s="496" t="s">
        <v>75</v>
      </c>
      <c r="C134" s="497"/>
      <c r="D134" s="217"/>
    </row>
    <row r="135" spans="1:5" s="85" customFormat="1" x14ac:dyDescent="0.25">
      <c r="A135" s="216">
        <v>900</v>
      </c>
      <c r="B135" s="498" t="s">
        <v>1395</v>
      </c>
      <c r="C135" s="499"/>
      <c r="D135" s="217"/>
    </row>
    <row r="137" spans="1:5" s="48" customFormat="1" ht="12.75" x14ac:dyDescent="0.2">
      <c r="B137" s="100" t="s">
        <v>1246</v>
      </c>
      <c r="C137" s="93"/>
      <c r="D137" s="152"/>
      <c r="E137" s="93"/>
    </row>
    <row r="138" spans="1:5" s="48" customFormat="1" ht="12.75" x14ac:dyDescent="0.2">
      <c r="B138" s="101" t="s">
        <v>1247</v>
      </c>
      <c r="C138" s="102"/>
      <c r="D138" s="153"/>
      <c r="E138" s="102"/>
    </row>
    <row r="139" spans="1:5" s="48" customFormat="1" ht="12.75" x14ac:dyDescent="0.2">
      <c r="B139" s="102"/>
      <c r="C139" s="102"/>
      <c r="D139" s="154"/>
    </row>
    <row r="140" spans="1:5" s="48" customFormat="1" ht="12.75" x14ac:dyDescent="0.2">
      <c r="B140" s="100" t="s">
        <v>1246</v>
      </c>
      <c r="C140" s="93"/>
      <c r="D140" s="152"/>
      <c r="E140" s="93"/>
    </row>
    <row r="141" spans="1:5" s="48" customFormat="1" ht="12.75" x14ac:dyDescent="0.2">
      <c r="B141" s="101" t="s">
        <v>1247</v>
      </c>
      <c r="C141" s="102"/>
      <c r="D141" s="153"/>
      <c r="E141" s="102"/>
    </row>
  </sheetData>
  <sheetProtection formatCells="0" formatColumns="0" formatRows="0" insertColumns="0" insertRows="0" insertHyperlinks="0" deleteColumns="0" deleteRows="0" sort="0" autoFilter="0" pivotTables="0"/>
  <mergeCells count="116">
    <mergeCell ref="B101:C101"/>
    <mergeCell ref="B102:C102"/>
    <mergeCell ref="B93:C93"/>
    <mergeCell ref="B94:C94"/>
    <mergeCell ref="B96:C96"/>
    <mergeCell ref="B97:C97"/>
    <mergeCell ref="B98:C98"/>
    <mergeCell ref="B86:C86"/>
    <mergeCell ref="B87:C87"/>
    <mergeCell ref="B88:C88"/>
    <mergeCell ref="B89:C89"/>
    <mergeCell ref="B92:C92"/>
    <mergeCell ref="B85:C85"/>
    <mergeCell ref="B76:C76"/>
    <mergeCell ref="B77:C77"/>
    <mergeCell ref="B78:C78"/>
    <mergeCell ref="B79:C79"/>
    <mergeCell ref="B80:C80"/>
    <mergeCell ref="A10:C11"/>
    <mergeCell ref="B99:C99"/>
    <mergeCell ref="B100:C100"/>
    <mergeCell ref="B59:C59"/>
    <mergeCell ref="B60:C60"/>
    <mergeCell ref="B61:C61"/>
    <mergeCell ref="B62:C62"/>
    <mergeCell ref="B63:C63"/>
    <mergeCell ref="B81:C81"/>
    <mergeCell ref="B82:C82"/>
    <mergeCell ref="B83:C83"/>
    <mergeCell ref="B84:C84"/>
    <mergeCell ref="A12:D12"/>
    <mergeCell ref="A22:D22"/>
    <mergeCell ref="A35:D35"/>
    <mergeCell ref="A41:D41"/>
    <mergeCell ref="A72:D72"/>
    <mergeCell ref="B58:C58"/>
    <mergeCell ref="B27:C27"/>
    <mergeCell ref="B36:C36"/>
    <mergeCell ref="B42:C42"/>
    <mergeCell ref="B46:C46"/>
    <mergeCell ref="B37:C37"/>
    <mergeCell ref="B38:C38"/>
    <mergeCell ref="B39:C39"/>
    <mergeCell ref="B21:C21"/>
    <mergeCell ref="B23:C23"/>
    <mergeCell ref="B24:C24"/>
    <mergeCell ref="B26:C26"/>
    <mergeCell ref="B28:C28"/>
    <mergeCell ref="B29:C29"/>
    <mergeCell ref="B30:C30"/>
    <mergeCell ref="B31:C31"/>
    <mergeCell ref="B32:C32"/>
    <mergeCell ref="A103:D103"/>
    <mergeCell ref="A107:D107"/>
    <mergeCell ref="A114:D114"/>
    <mergeCell ref="A123:D123"/>
    <mergeCell ref="B13:C13"/>
    <mergeCell ref="B14:C14"/>
    <mergeCell ref="B15:C15"/>
    <mergeCell ref="B16:C16"/>
    <mergeCell ref="B90:C90"/>
    <mergeCell ref="B91:C91"/>
    <mergeCell ref="B95:C95"/>
    <mergeCell ref="B33:C33"/>
    <mergeCell ref="B34:C34"/>
    <mergeCell ref="B69:C69"/>
    <mergeCell ref="B70:C70"/>
    <mergeCell ref="B74:C74"/>
    <mergeCell ref="B64:C64"/>
    <mergeCell ref="B65:C65"/>
    <mergeCell ref="B66:C66"/>
    <mergeCell ref="B53:C53"/>
    <mergeCell ref="B54:C54"/>
    <mergeCell ref="B55:C55"/>
    <mergeCell ref="B56:C56"/>
    <mergeCell ref="B57:C57"/>
    <mergeCell ref="B132:C132"/>
    <mergeCell ref="B133:C133"/>
    <mergeCell ref="B134:C134"/>
    <mergeCell ref="B135:C135"/>
    <mergeCell ref="B17:C17"/>
    <mergeCell ref="B18:C18"/>
    <mergeCell ref="B19:C19"/>
    <mergeCell ref="B20:C20"/>
    <mergeCell ref="B25:C25"/>
    <mergeCell ref="B67:C67"/>
    <mergeCell ref="B51:C51"/>
    <mergeCell ref="B47:C47"/>
    <mergeCell ref="B48:C48"/>
    <mergeCell ref="B49:C49"/>
    <mergeCell ref="B50:C50"/>
    <mergeCell ref="B52:C52"/>
    <mergeCell ref="B40:C40"/>
    <mergeCell ref="B43:C43"/>
    <mergeCell ref="B44:C44"/>
    <mergeCell ref="B45:C45"/>
    <mergeCell ref="B68:C68"/>
    <mergeCell ref="B71:C71"/>
    <mergeCell ref="B73:C73"/>
    <mergeCell ref="B75:C75"/>
    <mergeCell ref="A125:D125"/>
    <mergeCell ref="A128:D128"/>
    <mergeCell ref="A131:D131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4:C124"/>
    <mergeCell ref="B126:C126"/>
    <mergeCell ref="B127:C127"/>
    <mergeCell ref="B129:C129"/>
    <mergeCell ref="B130:C130"/>
  </mergeCells>
  <hyperlinks>
    <hyperlink ref="C2" location="'Pregled obrazaca'!A1" display="Povratak na Pregled obrazaca" xr:uid="{00000000-0004-0000-0500-000000000000}"/>
  </hyperlinks>
  <pageMargins left="0.25" right="0.25" top="0.75" bottom="0.75" header="0.3" footer="0.3"/>
  <pageSetup paperSize="9" scale="62" fitToHeight="0" orientation="portrait" r:id="rId1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1115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3B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7" t="s">
        <v>933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25" t="s">
        <v>428</v>
      </c>
      <c r="B10" s="526"/>
      <c r="C10" s="585" t="s">
        <v>427</v>
      </c>
      <c r="D10" s="586"/>
      <c r="E10" s="586"/>
      <c r="F10" s="586"/>
      <c r="G10" s="587"/>
      <c r="H10" s="529" t="s">
        <v>288</v>
      </c>
      <c r="I10" s="529" t="s">
        <v>1385</v>
      </c>
    </row>
    <row r="11" spans="1:9" s="58" customFormat="1" ht="28.5" customHeight="1" x14ac:dyDescent="0.25">
      <c r="A11" s="527"/>
      <c r="B11" s="528"/>
      <c r="C11" s="585" t="s">
        <v>426</v>
      </c>
      <c r="D11" s="587"/>
      <c r="E11" s="585" t="s">
        <v>425</v>
      </c>
      <c r="F11" s="587"/>
      <c r="G11" s="529" t="s">
        <v>424</v>
      </c>
      <c r="H11" s="530"/>
      <c r="I11" s="530"/>
    </row>
    <row r="12" spans="1:9" s="58" customFormat="1" ht="51.75" customHeight="1" x14ac:dyDescent="0.25">
      <c r="A12" s="527"/>
      <c r="B12" s="528"/>
      <c r="C12" s="59" t="s">
        <v>423</v>
      </c>
      <c r="D12" s="59" t="s">
        <v>422</v>
      </c>
      <c r="E12" s="59" t="s">
        <v>423</v>
      </c>
      <c r="F12" s="59" t="s">
        <v>422</v>
      </c>
      <c r="G12" s="588"/>
      <c r="H12" s="588"/>
      <c r="I12" s="588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6:E6"/>
    <mergeCell ref="D7:E7"/>
    <mergeCell ref="C4:E4"/>
    <mergeCell ref="D5:E5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3C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935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3D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934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3E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936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3F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937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0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938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1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939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2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940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3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941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4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Y50"/>
  <sheetViews>
    <sheetView showGridLines="0" zoomScale="80" zoomScaleNormal="80" workbookViewId="0">
      <selection activeCell="I26" sqref="I26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54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254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s="12" customFormat="1" ht="69.95" customHeight="1" x14ac:dyDescent="0.25">
      <c r="A10" s="512" t="s">
        <v>307</v>
      </c>
      <c r="B10" s="513"/>
      <c r="C10" s="516" t="s">
        <v>253</v>
      </c>
      <c r="D10" s="516" t="s">
        <v>252</v>
      </c>
      <c r="E10" s="516" t="s">
        <v>251</v>
      </c>
      <c r="F10" s="516" t="s">
        <v>250</v>
      </c>
      <c r="G10" s="518"/>
      <c r="H10" s="518"/>
      <c r="I10" s="518"/>
      <c r="J10" s="518"/>
      <c r="K10" s="519"/>
      <c r="L10" s="516" t="s">
        <v>249</v>
      </c>
      <c r="M10" s="516" t="s">
        <v>248</v>
      </c>
      <c r="N10" s="518"/>
      <c r="O10" s="519"/>
      <c r="P10" s="516" t="s">
        <v>247</v>
      </c>
      <c r="Q10" s="516" t="s">
        <v>246</v>
      </c>
      <c r="R10" s="518"/>
      <c r="S10" s="518"/>
      <c r="T10" s="519"/>
      <c r="U10" s="516" t="s">
        <v>245</v>
      </c>
      <c r="V10" s="516" t="s">
        <v>244</v>
      </c>
      <c r="W10" s="520" t="s">
        <v>243</v>
      </c>
      <c r="X10" s="518"/>
      <c r="Y10" s="519"/>
    </row>
    <row r="11" spans="1:25" s="12" customFormat="1" ht="45.75" customHeight="1" x14ac:dyDescent="0.25">
      <c r="A11" s="514"/>
      <c r="B11" s="515"/>
      <c r="C11" s="517"/>
      <c r="D11" s="517"/>
      <c r="E11" s="517"/>
      <c r="F11" s="516" t="s">
        <v>242</v>
      </c>
      <c r="G11" s="519"/>
      <c r="H11" s="516" t="s">
        <v>241</v>
      </c>
      <c r="I11" s="519"/>
      <c r="J11" s="516" t="s">
        <v>240</v>
      </c>
      <c r="K11" s="519"/>
      <c r="L11" s="517"/>
      <c r="M11" s="516" t="s">
        <v>239</v>
      </c>
      <c r="N11" s="520" t="s">
        <v>238</v>
      </c>
      <c r="O11" s="519"/>
      <c r="P11" s="517"/>
      <c r="Q11" s="516" t="s">
        <v>237</v>
      </c>
      <c r="R11" s="516" t="s">
        <v>236</v>
      </c>
      <c r="S11" s="516" t="s">
        <v>235</v>
      </c>
      <c r="T11" s="516" t="s">
        <v>234</v>
      </c>
      <c r="U11" s="517"/>
      <c r="V11" s="517"/>
      <c r="W11" s="16"/>
      <c r="X11" s="516" t="s">
        <v>233</v>
      </c>
      <c r="Y11" s="516" t="s">
        <v>232</v>
      </c>
    </row>
    <row r="12" spans="1:25" s="12" customFormat="1" ht="117.75" customHeight="1" x14ac:dyDescent="0.25">
      <c r="A12" s="514"/>
      <c r="B12" s="515"/>
      <c r="C12" s="517"/>
      <c r="D12" s="517"/>
      <c r="E12" s="517"/>
      <c r="F12" s="516" t="s">
        <v>231</v>
      </c>
      <c r="G12" s="516" t="s">
        <v>230</v>
      </c>
      <c r="H12" s="516" t="s">
        <v>229</v>
      </c>
      <c r="I12" s="516" t="s">
        <v>228</v>
      </c>
      <c r="J12" s="516" t="s">
        <v>227</v>
      </c>
      <c r="K12" s="516" t="s">
        <v>226</v>
      </c>
      <c r="L12" s="517"/>
      <c r="M12" s="517"/>
      <c r="N12" s="16"/>
      <c r="O12" s="516" t="s">
        <v>225</v>
      </c>
      <c r="P12" s="517"/>
      <c r="Q12" s="517"/>
      <c r="R12" s="517"/>
      <c r="S12" s="517"/>
      <c r="T12" s="517"/>
      <c r="U12" s="517"/>
      <c r="V12" s="517"/>
      <c r="W12" s="16"/>
      <c r="X12" s="517"/>
      <c r="Y12" s="517"/>
    </row>
    <row r="13" spans="1:25" s="12" customFormat="1" ht="15.75" x14ac:dyDescent="0.25">
      <c r="A13" s="15"/>
      <c r="B13" s="14"/>
      <c r="C13" s="13" t="s">
        <v>1</v>
      </c>
      <c r="D13" s="13" t="s">
        <v>4</v>
      </c>
      <c r="E13" s="13" t="s">
        <v>5</v>
      </c>
      <c r="F13" s="13" t="s">
        <v>6</v>
      </c>
      <c r="G13" s="13" t="s">
        <v>7</v>
      </c>
      <c r="H13" s="13" t="s">
        <v>8</v>
      </c>
      <c r="I13" s="13" t="s">
        <v>9</v>
      </c>
      <c r="J13" s="13" t="s">
        <v>10</v>
      </c>
      <c r="K13" s="13" t="s">
        <v>224</v>
      </c>
      <c r="L13" s="13" t="s">
        <v>223</v>
      </c>
      <c r="M13" s="13" t="s">
        <v>222</v>
      </c>
      <c r="N13" s="13" t="s">
        <v>221</v>
      </c>
      <c r="O13" s="13" t="s">
        <v>220</v>
      </c>
      <c r="P13" s="13" t="s">
        <v>219</v>
      </c>
      <c r="Q13" s="13" t="s">
        <v>218</v>
      </c>
      <c r="R13" s="13" t="s">
        <v>217</v>
      </c>
      <c r="S13" s="13" t="s">
        <v>216</v>
      </c>
      <c r="T13" s="13" t="s">
        <v>215</v>
      </c>
      <c r="U13" s="13" t="s">
        <v>214</v>
      </c>
      <c r="V13" s="13" t="s">
        <v>213</v>
      </c>
      <c r="W13" s="13" t="s">
        <v>212</v>
      </c>
      <c r="X13" s="13" t="s">
        <v>211</v>
      </c>
      <c r="Y13" s="13" t="s">
        <v>210</v>
      </c>
    </row>
    <row r="14" spans="1:25" x14ac:dyDescent="0.25">
      <c r="A14" s="7" t="s">
        <v>1</v>
      </c>
      <c r="B14" s="8" t="s">
        <v>209</v>
      </c>
      <c r="C14" s="162">
        <f>+'C 07.00.a 002'!C14+'C 07.00.a 003'!C14+'C 07.00.a 004'!C14+'C 07.00.a 005'!C14+'C 07.00.a 006'!C14+'C 07.00.a 007'!C14+'C 07.00.a 008'!C14+'C 07.00.a 009'!C14+'C 07.00.a 010'!C14+'C 07.00.a 011'!C14+'C 07.00.a 012'!C14+'C 07.00.a 013'!C14+'C 07.00.a 014'!C14+'C 07.00.a 015'!C14+'C 07.00.a 016'!C14+'C 07.00.a 017'!C14</f>
        <v>0</v>
      </c>
      <c r="D14" s="162">
        <f>+'C 07.00.a 002'!D14+'C 07.00.a 003'!D14+'C 07.00.a 004'!D14+'C 07.00.a 005'!D14+'C 07.00.a 006'!D14+'C 07.00.a 007'!D14+'C 07.00.a 008'!D14+'C 07.00.a 009'!D14+'C 07.00.a 010'!D14+'C 07.00.a 011'!D14+'C 07.00.a 012'!D14+'C 07.00.a 013'!D14+'C 07.00.a 014'!D14+'C 07.00.a 015'!D14+'C 07.00.a 016'!D14+'C 07.00.a 017'!D14</f>
        <v>0</v>
      </c>
      <c r="E14" s="162">
        <f>+'C 07.00.a 002'!E14+'C 07.00.a 003'!E14+'C 07.00.a 004'!E14+'C 07.00.a 005'!E14+'C 07.00.a 006'!E14+'C 07.00.a 007'!E14+'C 07.00.a 008'!E14+'C 07.00.a 009'!E14+'C 07.00.a 010'!E14+'C 07.00.a 011'!E14+'C 07.00.a 012'!E14+'C 07.00.a 013'!E14+'C 07.00.a 014'!E14+'C 07.00.a 015'!E14+'C 07.00.a 016'!E14+'C 07.00.a 017'!E14</f>
        <v>0</v>
      </c>
      <c r="F14" s="162">
        <f>+'C 07.00.a 002'!F14+'C 07.00.a 003'!F14+'C 07.00.a 004'!F14+'C 07.00.a 005'!F14+'C 07.00.a 006'!F14+'C 07.00.a 007'!F14+'C 07.00.a 008'!F14+'C 07.00.a 009'!F14+'C 07.00.a 010'!F14+'C 07.00.a 011'!F14+'C 07.00.a 012'!F14+'C 07.00.a 013'!F14+'C 07.00.a 014'!F14+'C 07.00.a 015'!F14+'C 07.00.a 016'!F14+'C 07.00.a 017'!F14</f>
        <v>0</v>
      </c>
      <c r="G14" s="191"/>
      <c r="H14" s="162">
        <f>+'C 07.00.a 002'!H14+'C 07.00.a 003'!H14+'C 07.00.a 004'!H14+'C 07.00.a 005'!H14+'C 07.00.a 006'!H14+'C 07.00.a 007'!H14+'C 07.00.a 008'!H14+'C 07.00.a 009'!H14+'C 07.00.a 010'!H14+'C 07.00.a 011'!H14+'C 07.00.a 012'!H14+'C 07.00.a 013'!H14+'C 07.00.a 014'!H14+'C 07.00.a 015'!H14+'C 07.00.a 016'!H14+'C 07.00.a 017'!H14</f>
        <v>0</v>
      </c>
      <c r="I14" s="162">
        <f>+'C 07.00.a 002'!I14+'C 07.00.a 003'!I14+'C 07.00.a 004'!I14+'C 07.00.a 005'!I14+'C 07.00.a 006'!I14+'C 07.00.a 007'!I14+'C 07.00.a 008'!I14+'C 07.00.a 009'!I14+'C 07.00.a 010'!I14+'C 07.00.a 011'!I14+'C 07.00.a 012'!I14+'C 07.00.a 013'!I14+'C 07.00.a 014'!I14+'C 07.00.a 015'!I14+'C 07.00.a 016'!I14+'C 07.00.a 017'!I14</f>
        <v>0</v>
      </c>
      <c r="J14" s="162">
        <f>+'C 07.00.a 002'!J14+'C 07.00.a 003'!J14+'C 07.00.a 004'!J14+'C 07.00.a 005'!J14+'C 07.00.a 006'!J14+'C 07.00.a 007'!J14+'C 07.00.a 008'!J14+'C 07.00.a 009'!J14+'C 07.00.a 010'!J14+'C 07.00.a 011'!J14+'C 07.00.a 012'!J14+'C 07.00.a 013'!J14+'C 07.00.a 014'!J14+'C 07.00.a 015'!J14+'C 07.00.a 016'!J14+'C 07.00.a 017'!J14</f>
        <v>0</v>
      </c>
      <c r="K14" s="162">
        <f>+'C 07.00.a 002'!K14+'C 07.00.a 003'!K14+'C 07.00.a 004'!K14+'C 07.00.a 005'!K14+'C 07.00.a 006'!K14+'C 07.00.a 007'!K14+'C 07.00.a 008'!K14+'C 07.00.a 009'!K14+'C 07.00.a 010'!K14+'C 07.00.a 011'!K14+'C 07.00.a 012'!K14+'C 07.00.a 013'!K14+'C 07.00.a 014'!K14+'C 07.00.a 015'!K14+'C 07.00.a 016'!K14+'C 07.00.a 017'!K14</f>
        <v>0</v>
      </c>
      <c r="L14" s="162">
        <f>+'C 07.00.a 002'!L14+'C 07.00.a 003'!L14+'C 07.00.a 004'!L14+'C 07.00.a 005'!L14+'C 07.00.a 006'!L14+'C 07.00.a 007'!L14+'C 07.00.a 008'!L14+'C 07.00.a 009'!L14+'C 07.00.a 010'!L14+'C 07.00.a 011'!L14+'C 07.00.a 012'!L14+'C 07.00.a 013'!L14+'C 07.00.a 014'!L14+'C 07.00.a 015'!L14+'C 07.00.a 016'!L14+'C 07.00.a 017'!L14</f>
        <v>0</v>
      </c>
      <c r="M14" s="162">
        <f>+'C 07.00.a 002'!M14+'C 07.00.a 003'!M14+'C 07.00.a 004'!M14+'C 07.00.a 005'!M14+'C 07.00.a 006'!M14+'C 07.00.a 007'!M14+'C 07.00.a 008'!M14+'C 07.00.a 009'!M14+'C 07.00.a 010'!M14+'C 07.00.a 011'!M14+'C 07.00.a 012'!M14+'C 07.00.a 013'!M14+'C 07.00.a 014'!M14+'C 07.00.a 015'!M14+'C 07.00.a 016'!M14+'C 07.00.a 017'!M14</f>
        <v>0</v>
      </c>
      <c r="N14" s="162">
        <f>+'C 07.00.a 002'!N14+'C 07.00.a 003'!N14+'C 07.00.a 004'!N14+'C 07.00.a 005'!N14+'C 07.00.a 006'!N14+'C 07.00.a 007'!N14+'C 07.00.a 008'!N14+'C 07.00.a 009'!N14+'C 07.00.a 010'!N14+'C 07.00.a 011'!N14+'C 07.00.a 012'!N14+'C 07.00.a 013'!N14+'C 07.00.a 014'!N14+'C 07.00.a 015'!N14+'C 07.00.a 016'!N14+'C 07.00.a 017'!N14</f>
        <v>0</v>
      </c>
      <c r="O14" s="162">
        <f>+'C 07.00.a 002'!O14+'C 07.00.a 003'!O14+'C 07.00.a 004'!O14+'C 07.00.a 005'!O14+'C 07.00.a 006'!O14+'C 07.00.a 007'!O14+'C 07.00.a 008'!O14+'C 07.00.a 009'!O14+'C 07.00.a 010'!O14+'C 07.00.a 011'!O14+'C 07.00.a 012'!O14+'C 07.00.a 013'!O14+'C 07.00.a 014'!O14+'C 07.00.a 015'!O14+'C 07.00.a 016'!O14+'C 07.00.a 017'!O14</f>
        <v>0</v>
      </c>
      <c r="P14" s="395">
        <f>MAX(0,L14+M14-N14)</f>
        <v>0</v>
      </c>
      <c r="Q14" s="162">
        <f>+'C 07.00.a 002'!Q14+'C 07.00.a 003'!Q14+'C 07.00.a 004'!Q14+'C 07.00.a 005'!Q14+'C 07.00.a 006'!Q14+'C 07.00.a 007'!Q14+'C 07.00.a 008'!Q14+'C 07.00.a 009'!Q14+'C 07.00.a 010'!Q14+'C 07.00.a 011'!Q14+'C 07.00.a 012'!Q14+'C 07.00.a 013'!Q14+'C 07.00.a 014'!Q14+'C 07.00.a 015'!Q14+'C 07.00.a 016'!Q14+'C 07.00.a 017'!Q14</f>
        <v>0</v>
      </c>
      <c r="R14" s="162">
        <f>+'C 07.00.a 002'!R14+'C 07.00.a 003'!R14+'C 07.00.a 004'!R14+'C 07.00.a 005'!R14+'C 07.00.a 006'!R14+'C 07.00.a 007'!R14+'C 07.00.a 008'!R14+'C 07.00.a 009'!R14+'C 07.00.a 010'!R14+'C 07.00.a 011'!R14+'C 07.00.a 012'!R14+'C 07.00.a 013'!R14+'C 07.00.a 014'!R14+'C 07.00.a 015'!R14+'C 07.00.a 016'!R14+'C 07.00.a 017'!R14</f>
        <v>0</v>
      </c>
      <c r="S14" s="162">
        <f>+'C 07.00.a 002'!S14+'C 07.00.a 003'!S14+'C 07.00.a 004'!S14+'C 07.00.a 005'!S14+'C 07.00.a 006'!S14+'C 07.00.a 007'!S14+'C 07.00.a 008'!S14+'C 07.00.a 009'!S14+'C 07.00.a 010'!S14+'C 07.00.a 011'!S14+'C 07.00.a 012'!S14+'C 07.00.a 013'!S14+'C 07.00.a 014'!S14+'C 07.00.a 015'!S14+'C 07.00.a 016'!S14+'C 07.00.a 017'!S14</f>
        <v>0</v>
      </c>
      <c r="T14" s="162">
        <f>+'C 07.00.a 002'!T14+'C 07.00.a 003'!T14+'C 07.00.a 004'!T14+'C 07.00.a 005'!T14+'C 07.00.a 006'!T14+'C 07.00.a 007'!T14+'C 07.00.a 008'!T14+'C 07.00.a 009'!T14+'C 07.00.a 010'!T14+'C 07.00.a 011'!T14+'C 07.00.a 012'!T14+'C 07.00.a 013'!T14+'C 07.00.a 014'!T14+'C 07.00.a 015'!T14+'C 07.00.a 016'!T14+'C 07.00.a 017'!T14</f>
        <v>0</v>
      </c>
      <c r="U14" s="249">
        <f>P14-Q14-0.8*R14-0.5*S14</f>
        <v>0</v>
      </c>
      <c r="V14" s="192"/>
      <c r="W14" s="162">
        <f>+'C 07.00.a 002'!W14+'C 07.00.a 003'!W14+'C 07.00.a 004'!W14+'C 07.00.a 005'!W14+'C 07.00.a 006'!W14+'C 07.00.a 007'!W14+'C 07.00.a 008'!W14+'C 07.00.a 009'!W14+'C 07.00.a 010'!W14+'C 07.00.a 011'!W14+'C 07.00.a 012'!W14+'C 07.00.a 013'!W14+'C 07.00.a 014'!W14+'C 07.00.a 015'!W14+'C 07.00.a 016'!W14+'C 07.00.a 017'!W14</f>
        <v>0</v>
      </c>
      <c r="X14" s="162">
        <f>+'C 07.00.a 002'!X14+'C 07.00.a 003'!X14+'C 07.00.a 004'!X14+'C 07.00.a 005'!X14+'C 07.00.a 006'!X14+'C 07.00.a 007'!X14+'C 07.00.a 008'!X14+'C 07.00.a 009'!X14+'C 07.00.a 010'!X14+'C 07.00.a 011'!X14+'C 07.00.a 012'!X14+'C 07.00.a 013'!X14+'C 07.00.a 014'!X14+'C 07.00.a 015'!X14+'C 07.00.a 016'!X14+'C 07.00.a 017'!X14</f>
        <v>0</v>
      </c>
      <c r="Y14" s="162">
        <f>+'C 07.00.a 002'!Y14+'C 07.00.a 003'!Y14+'C 07.00.a 004'!Y14+'C 07.00.a 005'!Y14+'C 07.00.a 006'!Y14+'C 07.00.a 007'!Y14+'C 07.00.a 008'!Y14+'C 07.00.a 009'!Y14+'C 07.00.a 010'!Y14+'C 07.00.a 011'!Y14+'C 07.00.a 012'!Y14+'C 07.00.a 013'!Y14+'C 07.00.a 014'!Y14+'C 07.00.a 015'!Y14+'C 07.00.a 016'!Y14+'C 07.00.a 017'!Y14</f>
        <v>0</v>
      </c>
    </row>
    <row r="15" spans="1:25" x14ac:dyDescent="0.25">
      <c r="A15" s="7" t="s">
        <v>3</v>
      </c>
      <c r="B15" s="6" t="s">
        <v>208</v>
      </c>
      <c r="C15" s="162">
        <f>+'C 07.00.a 002'!C15+'C 07.00.a 003'!C15+'C 07.00.a 004'!C15+'C 07.00.a 005'!C15+'C 07.00.a 006'!C15+'C 07.00.a 007'!C15+'C 07.00.a 008'!C15+'C 07.00.a 009'!C15+'C 07.00.a 010'!C15+'C 07.00.a 011'!C15+'C 07.00.a 012'!C15+'C 07.00.a 013'!C15+'C 07.00.a 014'!C15+'C 07.00.a 015'!C15+'C 07.00.a 016'!C15+'C 07.00.a 017'!C15</f>
        <v>0</v>
      </c>
      <c r="D15" s="162">
        <f>+'C 07.00.a 002'!D15+'C 07.00.a 003'!D15+'C 07.00.a 004'!D15+'C 07.00.a 005'!D15+'C 07.00.a 006'!D15+'C 07.00.a 007'!D15+'C 07.00.a 008'!D15+'C 07.00.a 009'!D15+'C 07.00.a 010'!D15+'C 07.00.a 011'!D15+'C 07.00.a 012'!D15+'C 07.00.a 013'!D15+'C 07.00.a 014'!D15+'C 07.00.a 015'!D15+'C 07.00.a 016'!D15+'C 07.00.a 017'!D15</f>
        <v>0</v>
      </c>
      <c r="E15" s="162">
        <f>+'C 07.00.a 002'!E15+'C 07.00.a 003'!E15+'C 07.00.a 004'!E15+'C 07.00.a 005'!E15+'C 07.00.a 006'!E15+'C 07.00.a 007'!E15+'C 07.00.a 008'!E15+'C 07.00.a 009'!E15+'C 07.00.a 010'!E15+'C 07.00.a 011'!E15+'C 07.00.a 012'!E15+'C 07.00.a 013'!E15+'C 07.00.a 014'!E15+'C 07.00.a 015'!E15+'C 07.00.a 016'!E15+'C 07.00.a 017'!E15</f>
        <v>0</v>
      </c>
      <c r="F15" s="162">
        <f>+'C 07.00.a 002'!F15+'C 07.00.a 003'!F15+'C 07.00.a 004'!F15+'C 07.00.a 005'!F15+'C 07.00.a 006'!F15+'C 07.00.a 007'!F15+'C 07.00.a 008'!F15+'C 07.00.a 009'!F15+'C 07.00.a 010'!F15+'C 07.00.a 011'!F15+'C 07.00.a 012'!F15+'C 07.00.a 013'!F15+'C 07.00.a 014'!F15+'C 07.00.a 015'!F15+'C 07.00.a 016'!F15+'C 07.00.a 017'!F15</f>
        <v>0</v>
      </c>
      <c r="G15" s="191"/>
      <c r="H15" s="162">
        <f>+'C 07.00.a 002'!H15+'C 07.00.a 003'!H15+'C 07.00.a 004'!H15+'C 07.00.a 005'!H15+'C 07.00.a 006'!H15+'C 07.00.a 007'!H15+'C 07.00.a 008'!H15+'C 07.00.a 009'!H15+'C 07.00.a 010'!H15+'C 07.00.a 011'!H15+'C 07.00.a 012'!H15+'C 07.00.a 013'!H15+'C 07.00.a 014'!H15+'C 07.00.a 015'!H15+'C 07.00.a 016'!H15+'C 07.00.a 017'!H15</f>
        <v>0</v>
      </c>
      <c r="I15" s="162">
        <f>+'C 07.00.a 002'!I15+'C 07.00.a 003'!I15+'C 07.00.a 004'!I15+'C 07.00.a 005'!I15+'C 07.00.a 006'!I15+'C 07.00.a 007'!I15+'C 07.00.a 008'!I15+'C 07.00.a 009'!I15+'C 07.00.a 010'!I15+'C 07.00.a 011'!I15+'C 07.00.a 012'!I15+'C 07.00.a 013'!I15+'C 07.00.a 014'!I15+'C 07.00.a 015'!I15+'C 07.00.a 016'!I15+'C 07.00.a 017'!I15</f>
        <v>0</v>
      </c>
      <c r="J15" s="162">
        <f>+'C 07.00.a 002'!J15+'C 07.00.a 003'!J15+'C 07.00.a 004'!J15+'C 07.00.a 005'!J15+'C 07.00.a 006'!J15+'C 07.00.a 007'!J15+'C 07.00.a 008'!J15+'C 07.00.a 009'!J15+'C 07.00.a 010'!J15+'C 07.00.a 011'!J15+'C 07.00.a 012'!J15+'C 07.00.a 013'!J15+'C 07.00.a 014'!J15+'C 07.00.a 015'!J15+'C 07.00.a 016'!J15+'C 07.00.a 017'!J15</f>
        <v>0</v>
      </c>
      <c r="K15" s="162">
        <f>+'C 07.00.a 002'!K15+'C 07.00.a 003'!K15+'C 07.00.a 004'!K15+'C 07.00.a 005'!K15+'C 07.00.a 006'!K15+'C 07.00.a 007'!K15+'C 07.00.a 008'!K15+'C 07.00.a 009'!K15+'C 07.00.a 010'!K15+'C 07.00.a 011'!K15+'C 07.00.a 012'!K15+'C 07.00.a 013'!K15+'C 07.00.a 014'!K15+'C 07.00.a 015'!K15+'C 07.00.a 016'!K15+'C 07.00.a 017'!K15</f>
        <v>0</v>
      </c>
      <c r="L15" s="162">
        <f>+'C 07.00.a 002'!L15+'C 07.00.a 003'!L15+'C 07.00.a 004'!L15+'C 07.00.a 005'!L15+'C 07.00.a 006'!L15+'C 07.00.a 007'!L15+'C 07.00.a 008'!L15+'C 07.00.a 009'!L15+'C 07.00.a 010'!L15+'C 07.00.a 011'!L15+'C 07.00.a 012'!L15+'C 07.00.a 013'!L15+'C 07.00.a 014'!L15+'C 07.00.a 015'!L15+'C 07.00.a 016'!L15+'C 07.00.a 017'!L15</f>
        <v>0</v>
      </c>
      <c r="M15" s="162">
        <f>+'C 07.00.a 002'!M15+'C 07.00.a 003'!M15+'C 07.00.a 004'!M15+'C 07.00.a 005'!M15+'C 07.00.a 006'!M15+'C 07.00.a 007'!M15+'C 07.00.a 008'!M15+'C 07.00.a 009'!M15+'C 07.00.a 010'!M15+'C 07.00.a 011'!M15+'C 07.00.a 012'!M15+'C 07.00.a 013'!M15+'C 07.00.a 014'!M15+'C 07.00.a 015'!M15+'C 07.00.a 016'!M15+'C 07.00.a 017'!M15</f>
        <v>0</v>
      </c>
      <c r="N15" s="162">
        <f>+'C 07.00.a 002'!N15+'C 07.00.a 003'!N15+'C 07.00.a 004'!N15+'C 07.00.a 005'!N15+'C 07.00.a 006'!N15+'C 07.00.a 007'!N15+'C 07.00.a 008'!N15+'C 07.00.a 009'!N15+'C 07.00.a 010'!N15+'C 07.00.a 011'!N15+'C 07.00.a 012'!N15+'C 07.00.a 013'!N15+'C 07.00.a 014'!N15+'C 07.00.a 015'!N15+'C 07.00.a 016'!N15+'C 07.00.a 017'!N15</f>
        <v>0</v>
      </c>
      <c r="O15" s="162">
        <f>+'C 07.00.a 002'!O15+'C 07.00.a 003'!O15+'C 07.00.a 004'!O15+'C 07.00.a 005'!O15+'C 07.00.a 006'!O15+'C 07.00.a 007'!O15+'C 07.00.a 008'!O15+'C 07.00.a 009'!O15+'C 07.00.a 010'!O15+'C 07.00.a 011'!O15+'C 07.00.a 012'!O15+'C 07.00.a 013'!O15+'C 07.00.a 014'!O15+'C 07.00.a 015'!O15+'C 07.00.a 016'!O15+'C 07.00.a 017'!O15</f>
        <v>0</v>
      </c>
      <c r="P15" s="245">
        <f>MAX(0,L15+M15-N15)</f>
        <v>0</v>
      </c>
      <c r="Q15" s="162">
        <f>+'C 07.00.a 002'!Q15+'C 07.00.a 003'!Q15+'C 07.00.a 004'!Q15+'C 07.00.a 005'!Q15+'C 07.00.a 006'!Q15+'C 07.00.a 007'!Q15+'C 07.00.a 008'!Q15+'C 07.00.a 009'!Q15+'C 07.00.a 010'!Q15+'C 07.00.a 011'!Q15+'C 07.00.a 012'!Q15+'C 07.00.a 013'!Q15+'C 07.00.a 014'!Q15+'C 07.00.a 015'!Q15+'C 07.00.a 016'!Q15+'C 07.00.a 017'!Q15</f>
        <v>0</v>
      </c>
      <c r="R15" s="162">
        <f>+'C 07.00.a 002'!R15+'C 07.00.a 003'!R15+'C 07.00.a 004'!R15+'C 07.00.a 005'!R15+'C 07.00.a 006'!R15+'C 07.00.a 007'!R15+'C 07.00.a 008'!R15+'C 07.00.a 009'!R15+'C 07.00.a 010'!R15+'C 07.00.a 011'!R15+'C 07.00.a 012'!R15+'C 07.00.a 013'!R15+'C 07.00.a 014'!R15+'C 07.00.a 015'!R15+'C 07.00.a 016'!R15+'C 07.00.a 017'!R15</f>
        <v>0</v>
      </c>
      <c r="S15" s="162">
        <f>+'C 07.00.a 002'!S15+'C 07.00.a 003'!S15+'C 07.00.a 004'!S15+'C 07.00.a 005'!S15+'C 07.00.a 006'!S15+'C 07.00.a 007'!S15+'C 07.00.a 008'!S15+'C 07.00.a 009'!S15+'C 07.00.a 010'!S15+'C 07.00.a 011'!S15+'C 07.00.a 012'!S15+'C 07.00.a 013'!S15+'C 07.00.a 014'!S15+'C 07.00.a 015'!S15+'C 07.00.a 016'!S15+'C 07.00.a 017'!S15</f>
        <v>0</v>
      </c>
      <c r="T15" s="162">
        <f>+'C 07.00.a 002'!T15+'C 07.00.a 003'!T15+'C 07.00.a 004'!T15+'C 07.00.a 005'!T15+'C 07.00.a 006'!T15+'C 07.00.a 007'!T15+'C 07.00.a 008'!T15+'C 07.00.a 009'!T15+'C 07.00.a 010'!T15+'C 07.00.a 011'!T15+'C 07.00.a 012'!T15+'C 07.00.a 013'!T15+'C 07.00.a 014'!T15+'C 07.00.a 015'!T15+'C 07.00.a 016'!T15+'C 07.00.a 017'!T15</f>
        <v>0</v>
      </c>
      <c r="U15" s="249">
        <f>P15-Q15-0.8*R15-0.5*S15</f>
        <v>0</v>
      </c>
      <c r="V15" s="192"/>
      <c r="W15" s="162">
        <f>+'C 07.00.a 002'!W15+'C 07.00.a 003'!W15+'C 07.00.a 004'!W15+'C 07.00.a 005'!W15+'C 07.00.a 006'!W15+'C 07.00.a 007'!W15+'C 07.00.a 008'!W15+'C 07.00.a 009'!W15+'C 07.00.a 010'!W15+'C 07.00.a 011'!W15+'C 07.00.a 012'!W15+'C 07.00.a 013'!W15+'C 07.00.a 014'!W15+'C 07.00.a 015'!W15+'C 07.00.a 016'!W15+'C 07.00.a 017'!W15</f>
        <v>0</v>
      </c>
      <c r="X15" s="192"/>
      <c r="Y15" s="192"/>
    </row>
    <row r="16" spans="1:25" x14ac:dyDescent="0.25">
      <c r="A16" s="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7"/>
      <c r="V16" s="192"/>
      <c r="W16" s="192"/>
      <c r="X16" s="192"/>
      <c r="Y16" s="192"/>
    </row>
    <row r="17" spans="1:25" x14ac:dyDescent="0.25">
      <c r="A17" s="7" t="s">
        <v>5</v>
      </c>
      <c r="B17" s="6" t="s">
        <v>206</v>
      </c>
      <c r="C17" s="162">
        <f>+'C 07.00.a 002'!C17+'C 07.00.a 003'!C17+'C 07.00.a 004'!C17+'C 07.00.a 005'!C17+'C 07.00.a 006'!C17+'C 07.00.a 007'!C17+'C 07.00.a 008'!C17+'C 07.00.a 009'!C17+'C 07.00.a 010'!C17+'C 07.00.a 011'!C17+'C 07.00.a 012'!C17+'C 07.00.a 013'!C17+'C 07.00.a 014'!C17+'C 07.00.a 015'!C17+'C 07.00.a 016'!C17+'C 07.00.a 017'!C17</f>
        <v>0</v>
      </c>
      <c r="D17" s="162">
        <f>+'C 07.00.a 002'!D17+'C 07.00.a 003'!D17+'C 07.00.a 004'!D17+'C 07.00.a 005'!D17+'C 07.00.a 006'!D17+'C 07.00.a 007'!D17+'C 07.00.a 008'!D17+'C 07.00.a 009'!D17+'C 07.00.a 010'!D17+'C 07.00.a 011'!D17+'C 07.00.a 012'!D17+'C 07.00.a 013'!D17+'C 07.00.a 014'!D17+'C 07.00.a 015'!D17+'C 07.00.a 016'!D17+'C 07.00.a 017'!D17</f>
        <v>0</v>
      </c>
      <c r="E17" s="162">
        <f>+'C 07.00.a 002'!E17+'C 07.00.a 003'!E17+'C 07.00.a 004'!E17+'C 07.00.a 005'!E17+'C 07.00.a 006'!E17+'C 07.00.a 007'!E17+'C 07.00.a 008'!E17+'C 07.00.a 009'!E17+'C 07.00.a 010'!E17+'C 07.00.a 011'!E17+'C 07.00.a 012'!E17+'C 07.00.a 013'!E17+'C 07.00.a 014'!E17+'C 07.00.a 015'!E17+'C 07.00.a 016'!E17+'C 07.00.a 017'!E17</f>
        <v>0</v>
      </c>
      <c r="F17" s="162">
        <f>+'C 07.00.a 002'!F17+'C 07.00.a 003'!F17+'C 07.00.a 004'!F17+'C 07.00.a 005'!F17+'C 07.00.a 006'!F17+'C 07.00.a 007'!F17+'C 07.00.a 008'!F17+'C 07.00.a 009'!F17+'C 07.00.a 010'!F17+'C 07.00.a 011'!F17+'C 07.00.a 012'!F17+'C 07.00.a 013'!F17+'C 07.00.a 014'!F17+'C 07.00.a 015'!F17+'C 07.00.a 016'!F17+'C 07.00.a 017'!F17</f>
        <v>0</v>
      </c>
      <c r="G17" s="191"/>
      <c r="H17" s="162">
        <f>+'C 07.00.a 002'!H17+'C 07.00.a 003'!H17+'C 07.00.a 004'!H17+'C 07.00.a 005'!H17+'C 07.00.a 006'!H17+'C 07.00.a 007'!H17+'C 07.00.a 008'!H17+'C 07.00.a 009'!H17+'C 07.00.a 010'!H17+'C 07.00.a 011'!H17+'C 07.00.a 012'!H17+'C 07.00.a 013'!H17+'C 07.00.a 014'!H17+'C 07.00.a 015'!H17+'C 07.00.a 016'!H17+'C 07.00.a 017'!H17</f>
        <v>0</v>
      </c>
      <c r="I17" s="162">
        <f>+'C 07.00.a 002'!I17+'C 07.00.a 003'!I17+'C 07.00.a 004'!I17+'C 07.00.a 005'!I17+'C 07.00.a 006'!I17+'C 07.00.a 007'!I17+'C 07.00.a 008'!I17+'C 07.00.a 009'!I17+'C 07.00.a 010'!I17+'C 07.00.a 011'!I17+'C 07.00.a 012'!I17+'C 07.00.a 013'!I17+'C 07.00.a 014'!I17+'C 07.00.a 015'!I17+'C 07.00.a 016'!I17+'C 07.00.a 017'!I17</f>
        <v>0</v>
      </c>
      <c r="J17" s="162">
        <f>+'C 07.00.a 002'!J17+'C 07.00.a 003'!J17+'C 07.00.a 004'!J17+'C 07.00.a 005'!J17+'C 07.00.a 006'!J17+'C 07.00.a 007'!J17+'C 07.00.a 008'!J17+'C 07.00.a 009'!J17+'C 07.00.a 010'!J17+'C 07.00.a 011'!J17+'C 07.00.a 012'!J17+'C 07.00.a 013'!J17+'C 07.00.a 014'!J17+'C 07.00.a 015'!J17+'C 07.00.a 016'!J17+'C 07.00.a 017'!J17</f>
        <v>0</v>
      </c>
      <c r="K17" s="162">
        <f>+'C 07.00.a 002'!K17+'C 07.00.a 003'!K17+'C 07.00.a 004'!K17+'C 07.00.a 005'!K17+'C 07.00.a 006'!K17+'C 07.00.a 007'!K17+'C 07.00.a 008'!K17+'C 07.00.a 009'!K17+'C 07.00.a 010'!K17+'C 07.00.a 011'!K17+'C 07.00.a 012'!K17+'C 07.00.a 013'!K17+'C 07.00.a 014'!K17+'C 07.00.a 015'!K17+'C 07.00.a 016'!K17+'C 07.00.a 017'!K17</f>
        <v>0</v>
      </c>
      <c r="L17" s="162">
        <f>+'C 07.00.a 002'!L17+'C 07.00.a 003'!L17+'C 07.00.a 004'!L17+'C 07.00.a 005'!L17+'C 07.00.a 006'!L17+'C 07.00.a 007'!L17+'C 07.00.a 008'!L17+'C 07.00.a 009'!L17+'C 07.00.a 010'!L17+'C 07.00.a 011'!L17+'C 07.00.a 012'!L17+'C 07.00.a 013'!L17+'C 07.00.a 014'!L17+'C 07.00.a 015'!L17+'C 07.00.a 016'!L17+'C 07.00.a 017'!L17</f>
        <v>0</v>
      </c>
      <c r="M17" s="162">
        <f>+'C 07.00.a 002'!M17+'C 07.00.a 003'!M17+'C 07.00.a 004'!M17+'C 07.00.a 005'!M17+'C 07.00.a 006'!M17+'C 07.00.a 007'!M17+'C 07.00.a 008'!M17+'C 07.00.a 009'!M17+'C 07.00.a 010'!M17+'C 07.00.a 011'!M17+'C 07.00.a 012'!M17+'C 07.00.a 013'!M17+'C 07.00.a 014'!M17+'C 07.00.a 015'!M17+'C 07.00.a 016'!M17+'C 07.00.a 017'!M17</f>
        <v>0</v>
      </c>
      <c r="N17" s="162">
        <f>+'C 07.00.a 002'!N17+'C 07.00.a 003'!N17+'C 07.00.a 004'!N17+'C 07.00.a 005'!N17+'C 07.00.a 006'!N17+'C 07.00.a 007'!N17+'C 07.00.a 008'!N17+'C 07.00.a 009'!N17+'C 07.00.a 010'!N17+'C 07.00.a 011'!N17+'C 07.00.a 012'!N17+'C 07.00.a 013'!N17+'C 07.00.a 014'!N17+'C 07.00.a 015'!N17+'C 07.00.a 016'!N17+'C 07.00.a 017'!N17</f>
        <v>0</v>
      </c>
      <c r="O17" s="162">
        <f>+'C 07.00.a 002'!O17+'C 07.00.a 003'!O17+'C 07.00.a 004'!O17+'C 07.00.a 005'!O17+'C 07.00.a 006'!O17+'C 07.00.a 007'!O17+'C 07.00.a 008'!O17+'C 07.00.a 009'!O17+'C 07.00.a 010'!O17+'C 07.00.a 011'!O17+'C 07.00.a 012'!O17+'C 07.00.a 013'!O17+'C 07.00.a 014'!O17+'C 07.00.a 015'!O17+'C 07.00.a 016'!O17+'C 07.00.a 017'!O17</f>
        <v>0</v>
      </c>
      <c r="P17" s="162">
        <f>MAX(0,L17+M17-N17)</f>
        <v>0</v>
      </c>
      <c r="Q17" s="162">
        <f>+'C 07.00.a 002'!Q17+'C 07.00.a 003'!Q17+'C 07.00.a 004'!Q17+'C 07.00.a 005'!Q17+'C 07.00.a 006'!Q17+'C 07.00.a 007'!Q17+'C 07.00.a 008'!Q17+'C 07.00.a 009'!Q17+'C 07.00.a 010'!Q17+'C 07.00.a 011'!Q17+'C 07.00.a 012'!Q17+'C 07.00.a 013'!Q17+'C 07.00.a 014'!Q17+'C 07.00.a 015'!Q17+'C 07.00.a 016'!Q17+'C 07.00.a 017'!Q17</f>
        <v>0</v>
      </c>
      <c r="R17" s="162">
        <f>+'C 07.00.a 002'!R17+'C 07.00.a 003'!R17+'C 07.00.a 004'!R17+'C 07.00.a 005'!R17+'C 07.00.a 006'!R17+'C 07.00.a 007'!R17+'C 07.00.a 008'!R17+'C 07.00.a 009'!R17+'C 07.00.a 010'!R17+'C 07.00.a 011'!R17+'C 07.00.a 012'!R17+'C 07.00.a 013'!R17+'C 07.00.a 014'!R17+'C 07.00.a 015'!R17+'C 07.00.a 016'!R17+'C 07.00.a 017'!R17</f>
        <v>0</v>
      </c>
      <c r="S17" s="162">
        <f>+'C 07.00.a 002'!S17+'C 07.00.a 003'!S17+'C 07.00.a 004'!S17+'C 07.00.a 005'!S17+'C 07.00.a 006'!S17+'C 07.00.a 007'!S17+'C 07.00.a 008'!S17+'C 07.00.a 009'!S17+'C 07.00.a 010'!S17+'C 07.00.a 011'!S17+'C 07.00.a 012'!S17+'C 07.00.a 013'!S17+'C 07.00.a 014'!S17+'C 07.00.a 015'!S17+'C 07.00.a 016'!S17+'C 07.00.a 017'!S17</f>
        <v>0</v>
      </c>
      <c r="T17" s="162">
        <f>+'C 07.00.a 002'!T17+'C 07.00.a 003'!T17+'C 07.00.a 004'!T17+'C 07.00.a 005'!T17+'C 07.00.a 006'!T17+'C 07.00.a 007'!T17+'C 07.00.a 008'!T17+'C 07.00.a 009'!T17+'C 07.00.a 010'!T17+'C 07.00.a 011'!T17+'C 07.00.a 012'!T17+'C 07.00.a 013'!T17+'C 07.00.a 014'!T17+'C 07.00.a 015'!T17+'C 07.00.a 016'!T17+'C 07.00.a 017'!T17</f>
        <v>0</v>
      </c>
      <c r="U17" s="249">
        <f>P17-Q17-0.8*R17-0.5*S17</f>
        <v>0</v>
      </c>
      <c r="V17" s="192"/>
      <c r="W17" s="162">
        <f>+'C 07.00.a 002'!W17+'C 07.00.a 003'!W17+'C 07.00.a 004'!W17+'C 07.00.a 005'!W17+'C 07.00.a 006'!W17+'C 07.00.a 007'!W17+'C 07.00.a 008'!W17+'C 07.00.a 009'!W17+'C 07.00.a 010'!W17+'C 07.00.a 011'!W17+'C 07.00.a 012'!W17+'C 07.00.a 013'!W17+'C 07.00.a 014'!W17+'C 07.00.a 015'!W17+'C 07.00.a 016'!W17+'C 07.00.a 017'!W17</f>
        <v>0</v>
      </c>
      <c r="X17" s="192"/>
      <c r="Y17" s="192"/>
    </row>
    <row r="18" spans="1:25" x14ac:dyDescent="0.25">
      <c r="A18" s="7" t="s">
        <v>6</v>
      </c>
      <c r="B18" s="295" t="s">
        <v>1381</v>
      </c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6"/>
      <c r="Q18" s="241"/>
      <c r="R18" s="241"/>
      <c r="S18" s="241"/>
      <c r="T18" s="241"/>
      <c r="U18" s="250"/>
      <c r="V18" s="241"/>
      <c r="W18" s="241"/>
      <c r="X18" s="241"/>
      <c r="Y18" s="241"/>
    </row>
    <row r="19" spans="1:25" x14ac:dyDescent="0.25">
      <c r="A19" s="160" t="s">
        <v>7</v>
      </c>
      <c r="B19" s="429" t="s">
        <v>1396</v>
      </c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7"/>
      <c r="Q19" s="242"/>
      <c r="R19" s="242"/>
      <c r="S19" s="242"/>
      <c r="T19" s="242"/>
      <c r="U19" s="251"/>
      <c r="V19" s="242"/>
      <c r="W19" s="242"/>
      <c r="X19" s="242"/>
      <c r="Y19" s="242"/>
    </row>
    <row r="20" spans="1:25" s="144" customFormat="1" x14ac:dyDescent="0.25">
      <c r="A20" s="177" t="s">
        <v>205</v>
      </c>
      <c r="B20" s="177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8"/>
      <c r="Q20" s="243"/>
      <c r="R20" s="243"/>
      <c r="S20" s="243"/>
      <c r="T20" s="243"/>
      <c r="U20" s="252"/>
      <c r="V20" s="243"/>
      <c r="W20" s="243"/>
      <c r="X20" s="243"/>
      <c r="Y20" s="244"/>
    </row>
    <row r="21" spans="1:25" x14ac:dyDescent="0.25">
      <c r="A21" s="170" t="s">
        <v>8</v>
      </c>
      <c r="B21" s="179" t="s">
        <v>204</v>
      </c>
      <c r="C21" s="162">
        <f>+'C 07.00.a 002'!C21+'C 07.00.a 003'!C21+'C 07.00.a 004'!C21+'C 07.00.a 005'!C21+'C 07.00.a 006'!C21+'C 07.00.a 007'!C21+'C 07.00.a 008'!C21+'C 07.00.a 009'!C21+'C 07.00.a 010'!C21+'C 07.00.a 011'!C21+'C 07.00.a 012'!C21+'C 07.00.a 013'!C21+'C 07.00.a 014'!C21+'C 07.00.a 015'!C21+'C 07.00.a 016'!C21+'C 07.00.a 017'!C21</f>
        <v>0</v>
      </c>
      <c r="D21" s="162">
        <f>+'C 07.00.a 002'!D21+'C 07.00.a 003'!D21+'C 07.00.a 004'!D21+'C 07.00.a 005'!D21+'C 07.00.a 006'!D21+'C 07.00.a 007'!D21+'C 07.00.a 008'!D21+'C 07.00.a 009'!D21+'C 07.00.a 010'!D21+'C 07.00.a 011'!D21+'C 07.00.a 012'!D21+'C 07.00.a 013'!D21+'C 07.00.a 014'!D21+'C 07.00.a 015'!D21+'C 07.00.a 016'!D21+'C 07.00.a 017'!D21</f>
        <v>0</v>
      </c>
      <c r="E21" s="162">
        <f>+'C 07.00.a 002'!E21+'C 07.00.a 003'!E21+'C 07.00.a 004'!E21+'C 07.00.a 005'!E21+'C 07.00.a 006'!E21+'C 07.00.a 007'!E21+'C 07.00.a 008'!E21+'C 07.00.a 009'!E21+'C 07.00.a 010'!E21+'C 07.00.a 011'!E21+'C 07.00.a 012'!E21+'C 07.00.a 013'!E21+'C 07.00.a 014'!E21+'C 07.00.a 015'!E21+'C 07.00.a 016'!E21+'C 07.00.a 017'!E21</f>
        <v>0</v>
      </c>
      <c r="F21" s="162">
        <f>+'C 07.00.a 002'!F21+'C 07.00.a 003'!F21+'C 07.00.a 004'!F21+'C 07.00.a 005'!F21+'C 07.00.a 006'!F21+'C 07.00.a 007'!F21+'C 07.00.a 008'!F21+'C 07.00.a 009'!F21+'C 07.00.a 010'!F21+'C 07.00.a 011'!F21+'C 07.00.a 012'!F21+'C 07.00.a 013'!F21+'C 07.00.a 014'!F21+'C 07.00.a 015'!F21+'C 07.00.a 016'!F21+'C 07.00.a 017'!F21</f>
        <v>0</v>
      </c>
      <c r="G21" s="193"/>
      <c r="H21" s="162">
        <f>+'C 07.00.a 002'!H21+'C 07.00.a 003'!H21+'C 07.00.a 004'!H21+'C 07.00.a 005'!H21+'C 07.00.a 006'!H21+'C 07.00.a 007'!H21+'C 07.00.a 008'!H21+'C 07.00.a 009'!H21+'C 07.00.a 010'!H21+'C 07.00.a 011'!H21+'C 07.00.a 012'!H21+'C 07.00.a 013'!H21+'C 07.00.a 014'!H21+'C 07.00.a 015'!H21+'C 07.00.a 016'!H21+'C 07.00.a 017'!H21</f>
        <v>0</v>
      </c>
      <c r="I21" s="162">
        <f>+'C 07.00.a 002'!I21+'C 07.00.a 003'!I21+'C 07.00.a 004'!I21+'C 07.00.a 005'!I21+'C 07.00.a 006'!I21+'C 07.00.a 007'!I21+'C 07.00.a 008'!I21+'C 07.00.a 009'!I21+'C 07.00.a 010'!I21+'C 07.00.a 011'!I21+'C 07.00.a 012'!I21+'C 07.00.a 013'!I21+'C 07.00.a 014'!I21+'C 07.00.a 015'!I21+'C 07.00.a 016'!I21+'C 07.00.a 017'!I21</f>
        <v>0</v>
      </c>
      <c r="J21" s="162">
        <f>+'C 07.00.a 002'!J21+'C 07.00.a 003'!J21+'C 07.00.a 004'!J21+'C 07.00.a 005'!J21+'C 07.00.a 006'!J21+'C 07.00.a 007'!J21+'C 07.00.a 008'!J21+'C 07.00.a 009'!J21+'C 07.00.a 010'!J21+'C 07.00.a 011'!J21+'C 07.00.a 012'!J21+'C 07.00.a 013'!J21+'C 07.00.a 014'!J21+'C 07.00.a 015'!J21+'C 07.00.a 016'!J21+'C 07.00.a 017'!J21</f>
        <v>0</v>
      </c>
      <c r="K21" s="162">
        <f>+'C 07.00.a 002'!K21+'C 07.00.a 003'!K21+'C 07.00.a 004'!K21+'C 07.00.a 005'!K21+'C 07.00.a 006'!K21+'C 07.00.a 007'!K21+'C 07.00.a 008'!K21+'C 07.00.a 009'!K21+'C 07.00.a 010'!K21+'C 07.00.a 011'!K21+'C 07.00.a 012'!K21+'C 07.00.a 013'!K21+'C 07.00.a 014'!K21+'C 07.00.a 015'!K21+'C 07.00.a 016'!K21+'C 07.00.a 017'!K21</f>
        <v>0</v>
      </c>
      <c r="L21" s="162">
        <f>+'C 07.00.a 002'!L21+'C 07.00.a 003'!L21+'C 07.00.a 004'!L21+'C 07.00.a 005'!L21+'C 07.00.a 006'!L21+'C 07.00.a 007'!L21+'C 07.00.a 008'!L21+'C 07.00.a 009'!L21+'C 07.00.a 010'!L21+'C 07.00.a 011'!L21+'C 07.00.a 012'!L21+'C 07.00.a 013'!L21+'C 07.00.a 014'!L21+'C 07.00.a 015'!L21+'C 07.00.a 016'!L21+'C 07.00.a 017'!L21</f>
        <v>0</v>
      </c>
      <c r="M21" s="162">
        <f>+'C 07.00.a 002'!M21+'C 07.00.a 003'!M21+'C 07.00.a 004'!M21+'C 07.00.a 005'!M21+'C 07.00.a 006'!M21+'C 07.00.a 007'!M21+'C 07.00.a 008'!M21+'C 07.00.a 009'!M21+'C 07.00.a 010'!M21+'C 07.00.a 011'!M21+'C 07.00.a 012'!M21+'C 07.00.a 013'!M21+'C 07.00.a 014'!M21+'C 07.00.a 015'!M21+'C 07.00.a 016'!M21+'C 07.00.a 017'!M21</f>
        <v>0</v>
      </c>
      <c r="N21" s="162">
        <f>+'C 07.00.a 002'!N21+'C 07.00.a 003'!N21+'C 07.00.a 004'!N21+'C 07.00.a 005'!N21+'C 07.00.a 006'!N21+'C 07.00.a 007'!N21+'C 07.00.a 008'!N21+'C 07.00.a 009'!N21+'C 07.00.a 010'!N21+'C 07.00.a 011'!N21+'C 07.00.a 012'!N21+'C 07.00.a 013'!N21+'C 07.00.a 014'!N21+'C 07.00.a 015'!N21+'C 07.00.a 016'!N21+'C 07.00.a 017'!N21</f>
        <v>0</v>
      </c>
      <c r="O21" s="162">
        <f>+'C 07.00.a 002'!O21+'C 07.00.a 003'!O21+'C 07.00.a 004'!O21+'C 07.00.a 005'!O21+'C 07.00.a 006'!O21+'C 07.00.a 007'!O21+'C 07.00.a 008'!O21+'C 07.00.a 009'!O21+'C 07.00.a 010'!O21+'C 07.00.a 011'!O21+'C 07.00.a 012'!O21+'C 07.00.a 013'!O21+'C 07.00.a 014'!O21+'C 07.00.a 015'!O21+'C 07.00.a 016'!O21+'C 07.00.a 017'!O21</f>
        <v>0</v>
      </c>
      <c r="P21" s="162">
        <f t="shared" ref="P21:P22" si="0">MAX(0,L21+M21-N21)</f>
        <v>0</v>
      </c>
      <c r="Q21" s="193"/>
      <c r="R21" s="193"/>
      <c r="S21" s="193"/>
      <c r="T21" s="193"/>
      <c r="U21" s="253">
        <f t="shared" ref="U21:U22" si="1">P21-Q21-0.8*R21-0.5*S21</f>
        <v>0</v>
      </c>
      <c r="V21" s="174"/>
      <c r="W21" s="162">
        <f>+'C 07.00.a 002'!W21+'C 07.00.a 003'!W21+'C 07.00.a 004'!W21+'C 07.00.a 005'!W21+'C 07.00.a 006'!W21+'C 07.00.a 007'!W21+'C 07.00.a 008'!W21+'C 07.00.a 009'!W21+'C 07.00.a 010'!W21+'C 07.00.a 011'!W21+'C 07.00.a 012'!W21+'C 07.00.a 013'!W21+'C 07.00.a 014'!W21+'C 07.00.a 015'!W21+'C 07.00.a 016'!W21+'C 07.00.a 017'!W21</f>
        <v>0</v>
      </c>
      <c r="X21" s="174"/>
      <c r="Y21" s="174"/>
    </row>
    <row r="22" spans="1:25" x14ac:dyDescent="0.25">
      <c r="A22" s="160" t="s">
        <v>9</v>
      </c>
      <c r="B22" s="168" t="s">
        <v>203</v>
      </c>
      <c r="C22" s="162">
        <f>+'C 07.00.a 002'!C22+'C 07.00.a 003'!C22+'C 07.00.a 004'!C22+'C 07.00.a 005'!C22+'C 07.00.a 006'!C22+'C 07.00.a 007'!C22+'C 07.00.a 008'!C22+'C 07.00.a 009'!C22+'C 07.00.a 010'!C22+'C 07.00.a 011'!C22+'C 07.00.a 012'!C22+'C 07.00.a 013'!C22+'C 07.00.a 014'!C22+'C 07.00.a 015'!C22+'C 07.00.a 016'!C22+'C 07.00.a 017'!C22</f>
        <v>0</v>
      </c>
      <c r="D22" s="162">
        <f>+'C 07.00.a 002'!D22+'C 07.00.a 003'!D22+'C 07.00.a 004'!D22+'C 07.00.a 005'!D22+'C 07.00.a 006'!D22+'C 07.00.a 007'!D22+'C 07.00.a 008'!D22+'C 07.00.a 009'!D22+'C 07.00.a 010'!D22+'C 07.00.a 011'!D22+'C 07.00.a 012'!D22+'C 07.00.a 013'!D22+'C 07.00.a 014'!D22+'C 07.00.a 015'!D22+'C 07.00.a 016'!D22+'C 07.00.a 017'!D22</f>
        <v>0</v>
      </c>
      <c r="E22" s="162">
        <f>+'C 07.00.a 002'!E22+'C 07.00.a 003'!E22+'C 07.00.a 004'!E22+'C 07.00.a 005'!E22+'C 07.00.a 006'!E22+'C 07.00.a 007'!E22+'C 07.00.a 008'!E22+'C 07.00.a 009'!E22+'C 07.00.a 010'!E22+'C 07.00.a 011'!E22+'C 07.00.a 012'!E22+'C 07.00.a 013'!E22+'C 07.00.a 014'!E22+'C 07.00.a 015'!E22+'C 07.00.a 016'!E22+'C 07.00.a 017'!E22</f>
        <v>0</v>
      </c>
      <c r="F22" s="162">
        <f>+'C 07.00.a 002'!F22+'C 07.00.a 003'!F22+'C 07.00.a 004'!F22+'C 07.00.a 005'!F22+'C 07.00.a 006'!F22+'C 07.00.a 007'!F22+'C 07.00.a 008'!F22+'C 07.00.a 009'!F22+'C 07.00.a 010'!F22+'C 07.00.a 011'!F22+'C 07.00.a 012'!F22+'C 07.00.a 013'!F22+'C 07.00.a 014'!F22+'C 07.00.a 015'!F22+'C 07.00.a 016'!F22+'C 07.00.a 017'!F22</f>
        <v>0</v>
      </c>
      <c r="G22" s="198"/>
      <c r="H22" s="162">
        <f>+'C 07.00.a 002'!H22+'C 07.00.a 003'!H22+'C 07.00.a 004'!H22+'C 07.00.a 005'!H22+'C 07.00.a 006'!H22+'C 07.00.a 007'!H22+'C 07.00.a 008'!H22+'C 07.00.a 009'!H22+'C 07.00.a 010'!H22+'C 07.00.a 011'!H22+'C 07.00.a 012'!H22+'C 07.00.a 013'!H22+'C 07.00.a 014'!H22+'C 07.00.a 015'!H22+'C 07.00.a 016'!H22+'C 07.00.a 017'!H22</f>
        <v>0</v>
      </c>
      <c r="I22" s="162">
        <f>+'C 07.00.a 002'!I22+'C 07.00.a 003'!I22+'C 07.00.a 004'!I22+'C 07.00.a 005'!I22+'C 07.00.a 006'!I22+'C 07.00.a 007'!I22+'C 07.00.a 008'!I22+'C 07.00.a 009'!I22+'C 07.00.a 010'!I22+'C 07.00.a 011'!I22+'C 07.00.a 012'!I22+'C 07.00.a 013'!I22+'C 07.00.a 014'!I22+'C 07.00.a 015'!I22+'C 07.00.a 016'!I22+'C 07.00.a 017'!I22</f>
        <v>0</v>
      </c>
      <c r="J22" s="162">
        <f>+'C 07.00.a 002'!J22+'C 07.00.a 003'!J22+'C 07.00.a 004'!J22+'C 07.00.a 005'!J22+'C 07.00.a 006'!J22+'C 07.00.a 007'!J22+'C 07.00.a 008'!J22+'C 07.00.a 009'!J22+'C 07.00.a 010'!J22+'C 07.00.a 011'!J22+'C 07.00.a 012'!J22+'C 07.00.a 013'!J22+'C 07.00.a 014'!J22+'C 07.00.a 015'!J22+'C 07.00.a 016'!J22+'C 07.00.a 017'!J22</f>
        <v>0</v>
      </c>
      <c r="K22" s="162">
        <f>+'C 07.00.a 002'!K22+'C 07.00.a 003'!K22+'C 07.00.a 004'!K22+'C 07.00.a 005'!K22+'C 07.00.a 006'!K22+'C 07.00.a 007'!K22+'C 07.00.a 008'!K22+'C 07.00.a 009'!K22+'C 07.00.a 010'!K22+'C 07.00.a 011'!K22+'C 07.00.a 012'!K22+'C 07.00.a 013'!K22+'C 07.00.a 014'!K22+'C 07.00.a 015'!K22+'C 07.00.a 016'!K22+'C 07.00.a 017'!K22</f>
        <v>0</v>
      </c>
      <c r="L22" s="162">
        <f>+'C 07.00.a 002'!L22+'C 07.00.a 003'!L22+'C 07.00.a 004'!L22+'C 07.00.a 005'!L22+'C 07.00.a 006'!L22+'C 07.00.a 007'!L22+'C 07.00.a 008'!L22+'C 07.00.a 009'!L22+'C 07.00.a 010'!L22+'C 07.00.a 011'!L22+'C 07.00.a 012'!L22+'C 07.00.a 013'!L22+'C 07.00.a 014'!L22+'C 07.00.a 015'!L22+'C 07.00.a 016'!L22+'C 07.00.a 017'!L22</f>
        <v>0</v>
      </c>
      <c r="M22" s="162">
        <f>+'C 07.00.a 002'!M22+'C 07.00.a 003'!M22+'C 07.00.a 004'!M22+'C 07.00.a 005'!M22+'C 07.00.a 006'!M22+'C 07.00.a 007'!M22+'C 07.00.a 008'!M22+'C 07.00.a 009'!M22+'C 07.00.a 010'!M22+'C 07.00.a 011'!M22+'C 07.00.a 012'!M22+'C 07.00.a 013'!M22+'C 07.00.a 014'!M22+'C 07.00.a 015'!M22+'C 07.00.a 016'!M22+'C 07.00.a 017'!M22</f>
        <v>0</v>
      </c>
      <c r="N22" s="162">
        <f>+'C 07.00.a 002'!N22+'C 07.00.a 003'!N22+'C 07.00.a 004'!N22+'C 07.00.a 005'!N22+'C 07.00.a 006'!N22+'C 07.00.a 007'!N22+'C 07.00.a 008'!N22+'C 07.00.a 009'!N22+'C 07.00.a 010'!N22+'C 07.00.a 011'!N22+'C 07.00.a 012'!N22+'C 07.00.a 013'!N22+'C 07.00.a 014'!N22+'C 07.00.a 015'!N22+'C 07.00.a 016'!N22+'C 07.00.a 017'!N22</f>
        <v>0</v>
      </c>
      <c r="O22" s="162">
        <f>+'C 07.00.a 002'!O22+'C 07.00.a 003'!O22+'C 07.00.a 004'!O22+'C 07.00.a 005'!O22+'C 07.00.a 006'!O22+'C 07.00.a 007'!O22+'C 07.00.a 008'!O22+'C 07.00.a 009'!O22+'C 07.00.a 010'!O22+'C 07.00.a 011'!O22+'C 07.00.a 012'!O22+'C 07.00.a 013'!O22+'C 07.00.a 014'!O22+'C 07.00.a 015'!O22+'C 07.00.a 016'!O22+'C 07.00.a 017'!O22</f>
        <v>0</v>
      </c>
      <c r="P22" s="245">
        <f t="shared" si="0"/>
        <v>0</v>
      </c>
      <c r="Q22" s="162">
        <f>+'C 07.00.a 002'!Q22+'C 07.00.a 003'!Q22+'C 07.00.a 004'!Q22+'C 07.00.a 005'!Q22+'C 07.00.a 006'!Q22+'C 07.00.a 007'!Q22+'C 07.00.a 008'!Q22+'C 07.00.a 009'!Q22+'C 07.00.a 010'!Q22+'C 07.00.a 011'!Q22+'C 07.00.a 012'!Q22+'C 07.00.a 013'!Q22+'C 07.00.a 014'!Q22+'C 07.00.a 015'!Q22+'C 07.00.a 016'!Q22+'C 07.00.a 017'!Q22</f>
        <v>0</v>
      </c>
      <c r="R22" s="162">
        <f>+'C 07.00.a 002'!R22+'C 07.00.a 003'!R22+'C 07.00.a 004'!R22+'C 07.00.a 005'!R22+'C 07.00.a 006'!R22+'C 07.00.a 007'!R22+'C 07.00.a 008'!R22+'C 07.00.a 009'!R22+'C 07.00.a 010'!R22+'C 07.00.a 011'!R22+'C 07.00.a 012'!R22+'C 07.00.a 013'!R22+'C 07.00.a 014'!R22+'C 07.00.a 015'!R22+'C 07.00.a 016'!R22+'C 07.00.a 017'!R22</f>
        <v>0</v>
      </c>
      <c r="S22" s="162">
        <f>+'C 07.00.a 002'!S22+'C 07.00.a 003'!S22+'C 07.00.a 004'!S22+'C 07.00.a 005'!S22+'C 07.00.a 006'!S22+'C 07.00.a 007'!S22+'C 07.00.a 008'!S22+'C 07.00.a 009'!S22+'C 07.00.a 010'!S22+'C 07.00.a 011'!S22+'C 07.00.a 012'!S22+'C 07.00.a 013'!S22+'C 07.00.a 014'!S22+'C 07.00.a 015'!S22+'C 07.00.a 016'!S22+'C 07.00.a 017'!S22</f>
        <v>0</v>
      </c>
      <c r="T22" s="162">
        <f>+'C 07.00.a 002'!T22+'C 07.00.a 003'!T22+'C 07.00.a 004'!T22+'C 07.00.a 005'!T22+'C 07.00.a 006'!T22+'C 07.00.a 007'!T22+'C 07.00.a 008'!T22+'C 07.00.a 009'!T22+'C 07.00.a 010'!T22+'C 07.00.a 011'!T22+'C 07.00.a 012'!T22+'C 07.00.a 013'!T22+'C 07.00.a 014'!T22+'C 07.00.a 015'!T22+'C 07.00.a 016'!T22+'C 07.00.a 017'!T22</f>
        <v>0</v>
      </c>
      <c r="U22" s="249">
        <f t="shared" si="1"/>
        <v>0</v>
      </c>
      <c r="V22" s="185"/>
      <c r="W22" s="162">
        <f>+'C 07.00.a 002'!W22+'C 07.00.a 003'!W22+'C 07.00.a 004'!W22+'C 07.00.a 005'!W22+'C 07.00.a 006'!W22+'C 07.00.a 007'!W22+'C 07.00.a 008'!W22+'C 07.00.a 009'!W22+'C 07.00.a 010'!W22+'C 07.00.a 011'!W22+'C 07.00.a 012'!W22+'C 07.00.a 013'!W22+'C 07.00.a 014'!W22+'C 07.00.a 015'!W22+'C 07.00.a 016'!W22+'C 07.00.a 017'!W22</f>
        <v>0</v>
      </c>
      <c r="X22" s="185"/>
      <c r="Y22" s="185"/>
    </row>
    <row r="23" spans="1:25" s="144" customFormat="1" x14ac:dyDescent="0.25">
      <c r="A23" s="430" t="s">
        <v>1380</v>
      </c>
      <c r="B23" s="431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8"/>
      <c r="Q23" s="243"/>
      <c r="R23" s="243"/>
      <c r="S23" s="243"/>
      <c r="T23" s="243"/>
      <c r="U23" s="252"/>
      <c r="V23" s="243"/>
      <c r="W23" s="243"/>
      <c r="X23" s="243"/>
      <c r="Y23" s="244"/>
    </row>
    <row r="24" spans="1:25" x14ac:dyDescent="0.25">
      <c r="A24" s="170" t="s">
        <v>10</v>
      </c>
      <c r="B24" s="187" t="s">
        <v>202</v>
      </c>
      <c r="C24" s="162">
        <f>+'C 07.00.a 002'!C24+'C 07.00.a 003'!C24+'C 07.00.a 004'!C24+'C 07.00.a 005'!C24+'C 07.00.a 006'!C24+'C 07.00.a 007'!C24+'C 07.00.a 008'!C24+'C 07.00.a 009'!C24+'C 07.00.a 010'!C24+'C 07.00.a 011'!C24+'C 07.00.a 012'!C24+'C 07.00.a 013'!C24+'C 07.00.a 014'!C24+'C 07.00.a 015'!C24+'C 07.00.a 016'!C24+'C 07.00.a 017'!C24</f>
        <v>0</v>
      </c>
      <c r="D24" s="162">
        <f>+'C 07.00.a 002'!D24+'C 07.00.a 003'!D24+'C 07.00.a 004'!D24+'C 07.00.a 005'!D24+'C 07.00.a 006'!D24+'C 07.00.a 007'!D24+'C 07.00.a 008'!D24+'C 07.00.a 009'!D24+'C 07.00.a 010'!D24+'C 07.00.a 011'!D24+'C 07.00.a 012'!D24+'C 07.00.a 013'!D24+'C 07.00.a 014'!D24+'C 07.00.a 015'!D24+'C 07.00.a 016'!D24+'C 07.00.a 017'!D24</f>
        <v>0</v>
      </c>
      <c r="E24" s="162">
        <f>+'C 07.00.a 002'!E24+'C 07.00.a 003'!E24+'C 07.00.a 004'!E24+'C 07.00.a 005'!E24+'C 07.00.a 006'!E24+'C 07.00.a 007'!E24+'C 07.00.a 008'!E24+'C 07.00.a 009'!E24+'C 07.00.a 010'!E24+'C 07.00.a 011'!E24+'C 07.00.a 012'!E24+'C 07.00.a 013'!E24+'C 07.00.a 014'!E24+'C 07.00.a 015'!E24+'C 07.00.a 016'!E24+'C 07.00.a 017'!E24</f>
        <v>0</v>
      </c>
      <c r="F24" s="162">
        <f>+'C 07.00.a 002'!F24+'C 07.00.a 003'!F24+'C 07.00.a 004'!F24+'C 07.00.a 005'!F24+'C 07.00.a 006'!F24+'C 07.00.a 007'!F24+'C 07.00.a 008'!F24+'C 07.00.a 009'!F24+'C 07.00.a 010'!F24+'C 07.00.a 011'!F24+'C 07.00.a 012'!F24+'C 07.00.a 013'!F24+'C 07.00.a 014'!F24+'C 07.00.a 015'!F24+'C 07.00.a 016'!F24+'C 07.00.a 017'!F24</f>
        <v>0</v>
      </c>
      <c r="G24" s="193"/>
      <c r="H24" s="162">
        <f>+'C 07.00.a 002'!H24+'C 07.00.a 003'!H24+'C 07.00.a 004'!H24+'C 07.00.a 005'!H24+'C 07.00.a 006'!H24+'C 07.00.a 007'!H24+'C 07.00.a 008'!H24+'C 07.00.a 009'!H24+'C 07.00.a 010'!H24+'C 07.00.a 011'!H24+'C 07.00.a 012'!H24+'C 07.00.a 013'!H24+'C 07.00.a 014'!H24+'C 07.00.a 015'!H24+'C 07.00.a 016'!H24+'C 07.00.a 017'!H24</f>
        <v>0</v>
      </c>
      <c r="I24" s="162">
        <f>+'C 07.00.a 002'!I24+'C 07.00.a 003'!I24+'C 07.00.a 004'!I24+'C 07.00.a 005'!I24+'C 07.00.a 006'!I24+'C 07.00.a 007'!I24+'C 07.00.a 008'!I24+'C 07.00.a 009'!I24+'C 07.00.a 010'!I24+'C 07.00.a 011'!I24+'C 07.00.a 012'!I24+'C 07.00.a 013'!I24+'C 07.00.a 014'!I24+'C 07.00.a 015'!I24+'C 07.00.a 016'!I24+'C 07.00.a 017'!I24</f>
        <v>0</v>
      </c>
      <c r="J24" s="162">
        <f>+'C 07.00.a 002'!J24+'C 07.00.a 003'!J24+'C 07.00.a 004'!J24+'C 07.00.a 005'!J24+'C 07.00.a 006'!J24+'C 07.00.a 007'!J24+'C 07.00.a 008'!J24+'C 07.00.a 009'!J24+'C 07.00.a 010'!J24+'C 07.00.a 011'!J24+'C 07.00.a 012'!J24+'C 07.00.a 013'!J24+'C 07.00.a 014'!J24+'C 07.00.a 015'!J24+'C 07.00.a 016'!J24+'C 07.00.a 017'!J24</f>
        <v>0</v>
      </c>
      <c r="K24" s="162">
        <f>+'C 07.00.a 002'!K24+'C 07.00.a 003'!K24+'C 07.00.a 004'!K24+'C 07.00.a 005'!K24+'C 07.00.a 006'!K24+'C 07.00.a 007'!K24+'C 07.00.a 008'!K24+'C 07.00.a 009'!K24+'C 07.00.a 010'!K24+'C 07.00.a 011'!K24+'C 07.00.a 012'!K24+'C 07.00.a 013'!K24+'C 07.00.a 014'!K24+'C 07.00.a 015'!K24+'C 07.00.a 016'!K24+'C 07.00.a 017'!K24</f>
        <v>0</v>
      </c>
      <c r="L24" s="162">
        <f>+'C 07.00.a 002'!L24+'C 07.00.a 003'!L24+'C 07.00.a 004'!L24+'C 07.00.a 005'!L24+'C 07.00.a 006'!L24+'C 07.00.a 007'!L24+'C 07.00.a 008'!L24+'C 07.00.a 009'!L24+'C 07.00.a 010'!L24+'C 07.00.a 011'!L24+'C 07.00.a 012'!L24+'C 07.00.a 013'!L24+'C 07.00.a 014'!L24+'C 07.00.a 015'!L24+'C 07.00.a 016'!L24+'C 07.00.a 017'!L24</f>
        <v>0</v>
      </c>
      <c r="M24" s="162">
        <f>+'C 07.00.a 002'!M24+'C 07.00.a 003'!M24+'C 07.00.a 004'!M24+'C 07.00.a 005'!M24+'C 07.00.a 006'!M24+'C 07.00.a 007'!M24+'C 07.00.a 008'!M24+'C 07.00.a 009'!M24+'C 07.00.a 010'!M24+'C 07.00.a 011'!M24+'C 07.00.a 012'!M24+'C 07.00.a 013'!M24+'C 07.00.a 014'!M24+'C 07.00.a 015'!M24+'C 07.00.a 016'!M24+'C 07.00.a 017'!M24</f>
        <v>0</v>
      </c>
      <c r="N24" s="162">
        <f>+'C 07.00.a 002'!N24+'C 07.00.a 003'!N24+'C 07.00.a 004'!N24+'C 07.00.a 005'!N24+'C 07.00.a 006'!N24+'C 07.00.a 007'!N24+'C 07.00.a 008'!N24+'C 07.00.a 009'!N24+'C 07.00.a 010'!N24+'C 07.00.a 011'!N24+'C 07.00.a 012'!N24+'C 07.00.a 013'!N24+'C 07.00.a 014'!N24+'C 07.00.a 015'!N24+'C 07.00.a 016'!N24+'C 07.00.a 017'!N24</f>
        <v>0</v>
      </c>
      <c r="O24" s="162">
        <f>+'C 07.00.a 002'!O24+'C 07.00.a 003'!O24+'C 07.00.a 004'!O24+'C 07.00.a 005'!O24+'C 07.00.a 006'!O24+'C 07.00.a 007'!O24+'C 07.00.a 008'!O24+'C 07.00.a 009'!O24+'C 07.00.a 010'!O24+'C 07.00.a 011'!O24+'C 07.00.a 012'!O24+'C 07.00.a 013'!O24+'C 07.00.a 014'!O24+'C 07.00.a 015'!O24+'C 07.00.a 016'!O24+'C 07.00.a 017'!O24</f>
        <v>0</v>
      </c>
      <c r="P24" s="245">
        <f>MAX(0,L24+M24-N24)</f>
        <v>0</v>
      </c>
      <c r="Q24" s="193"/>
      <c r="R24" s="193"/>
      <c r="S24" s="193"/>
      <c r="T24" s="193"/>
      <c r="U24" s="258">
        <f>P24-Q24-0.8*R24-0.5*S24</f>
        <v>0</v>
      </c>
      <c r="V24" s="174"/>
      <c r="W24" s="162">
        <f>+'C 07.00.a 002'!W24+'C 07.00.a 003'!W24+'C 07.00.a 004'!W24+'C 07.00.a 005'!W24+'C 07.00.a 006'!W24+'C 07.00.a 007'!W24+'C 07.00.a 008'!W24+'C 07.00.a 009'!W24+'C 07.00.a 010'!W24+'C 07.00.a 011'!W24+'C 07.00.a 012'!W24+'C 07.00.a 013'!W24+'C 07.00.a 014'!W24+'C 07.00.a 015'!W24+'C 07.00.a 016'!W24+'C 07.00.a 017'!W24</f>
        <v>0</v>
      </c>
      <c r="X24" s="174"/>
      <c r="Y24" s="174"/>
    </row>
    <row r="25" spans="1:25" x14ac:dyDescent="0.25">
      <c r="A25" s="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254"/>
      <c r="V25" s="164"/>
      <c r="W25" s="164"/>
      <c r="X25" s="164"/>
      <c r="Y25" s="164"/>
    </row>
    <row r="26" spans="1:25" x14ac:dyDescent="0.25">
      <c r="A26" s="7">
        <v>110</v>
      </c>
      <c r="B26" s="8" t="s">
        <v>201</v>
      </c>
      <c r="C26" s="162">
        <f>+'C 07.00.a 002'!C26+'C 07.00.a 003'!C26+'C 07.00.a 004'!C26+'C 07.00.a 005'!C26+'C 07.00.a 006'!C26+'C 07.00.a 007'!C26+'C 07.00.a 008'!C26+'C 07.00.a 009'!C26+'C 07.00.a 010'!C26+'C 07.00.a 011'!C26+'C 07.00.a 012'!C26+'C 07.00.a 013'!C26+'C 07.00.a 014'!C26+'C 07.00.a 015'!C26+'C 07.00.a 016'!C26+'C 07.00.a 017'!C26</f>
        <v>0</v>
      </c>
      <c r="D26" s="162">
        <f>+'C 07.00.a 002'!D26+'C 07.00.a 003'!D26+'C 07.00.a 004'!D26+'C 07.00.a 005'!D26+'C 07.00.a 006'!D26+'C 07.00.a 007'!D26+'C 07.00.a 008'!D26+'C 07.00.a 009'!D26+'C 07.00.a 010'!D26+'C 07.00.a 011'!D26+'C 07.00.a 012'!D26+'C 07.00.a 013'!D26+'C 07.00.a 014'!D26+'C 07.00.a 015'!D26+'C 07.00.a 016'!D26+'C 07.00.a 017'!D26</f>
        <v>0</v>
      </c>
      <c r="E26" s="162">
        <f>+'C 07.00.a 002'!E26+'C 07.00.a 003'!E26+'C 07.00.a 004'!E26+'C 07.00.a 005'!E26+'C 07.00.a 006'!E26+'C 07.00.a 007'!E26+'C 07.00.a 008'!E26+'C 07.00.a 009'!E26+'C 07.00.a 010'!E26+'C 07.00.a 011'!E26+'C 07.00.a 012'!E26+'C 07.00.a 013'!E26+'C 07.00.a 014'!E26+'C 07.00.a 015'!E26+'C 07.00.a 016'!E26+'C 07.00.a 017'!E26</f>
        <v>0</v>
      </c>
      <c r="F26" s="162">
        <f>+'C 07.00.a 002'!F26+'C 07.00.a 003'!F26+'C 07.00.a 004'!F26+'C 07.00.a 005'!F26+'C 07.00.a 006'!F26+'C 07.00.a 007'!F26+'C 07.00.a 008'!F26+'C 07.00.a 009'!F26+'C 07.00.a 010'!F26+'C 07.00.a 011'!F26+'C 07.00.a 012'!F26+'C 07.00.a 013'!F26+'C 07.00.a 014'!F26+'C 07.00.a 015'!F26+'C 07.00.a 016'!F26+'C 07.00.a 017'!F26</f>
        <v>0</v>
      </c>
      <c r="G26" s="194"/>
      <c r="H26" s="162">
        <f>+'C 07.00.a 002'!H26+'C 07.00.a 003'!H26+'C 07.00.a 004'!H26+'C 07.00.a 005'!H26+'C 07.00.a 006'!H26+'C 07.00.a 007'!H26+'C 07.00.a 008'!H26+'C 07.00.a 009'!H26+'C 07.00.a 010'!H26+'C 07.00.a 011'!H26+'C 07.00.a 012'!H26+'C 07.00.a 013'!H26+'C 07.00.a 014'!H26+'C 07.00.a 015'!H26+'C 07.00.a 016'!H26+'C 07.00.a 017'!H26</f>
        <v>0</v>
      </c>
      <c r="I26" s="162">
        <f>+'C 07.00.a 002'!I26+'C 07.00.a 003'!I26+'C 07.00.a 004'!I26+'C 07.00.a 005'!I26+'C 07.00.a 006'!I26+'C 07.00.a 007'!I26+'C 07.00.a 008'!I26+'C 07.00.a 009'!I26+'C 07.00.a 010'!I26+'C 07.00.a 011'!I26+'C 07.00.a 012'!I26+'C 07.00.a 013'!I26+'C 07.00.a 014'!I26+'C 07.00.a 015'!I26+'C 07.00.a 016'!I26+'C 07.00.a 017'!I26</f>
        <v>0</v>
      </c>
      <c r="J26" s="162">
        <f>+'C 07.00.a 002'!J26+'C 07.00.a 003'!J26+'C 07.00.a 004'!J26+'C 07.00.a 005'!J26+'C 07.00.a 006'!J26+'C 07.00.a 007'!J26+'C 07.00.a 008'!J26+'C 07.00.a 009'!J26+'C 07.00.a 010'!J26+'C 07.00.a 011'!J26+'C 07.00.a 012'!J26+'C 07.00.a 013'!J26+'C 07.00.a 014'!J26+'C 07.00.a 015'!J26+'C 07.00.a 016'!J26+'C 07.00.a 017'!J26</f>
        <v>0</v>
      </c>
      <c r="K26" s="162">
        <f>+'C 07.00.a 002'!K26+'C 07.00.a 003'!K26+'C 07.00.a 004'!K26+'C 07.00.a 005'!K26+'C 07.00.a 006'!K26+'C 07.00.a 007'!K26+'C 07.00.a 008'!K26+'C 07.00.a 009'!K26+'C 07.00.a 010'!K26+'C 07.00.a 011'!K26+'C 07.00.a 012'!K26+'C 07.00.a 013'!K26+'C 07.00.a 014'!K26+'C 07.00.a 015'!K26+'C 07.00.a 016'!K26+'C 07.00.a 017'!K26</f>
        <v>0</v>
      </c>
      <c r="L26" s="162">
        <f>+'C 07.00.a 002'!L26+'C 07.00.a 003'!L26+'C 07.00.a 004'!L26+'C 07.00.a 005'!L26+'C 07.00.a 006'!L26+'C 07.00.a 007'!L26+'C 07.00.a 008'!L26+'C 07.00.a 009'!L26+'C 07.00.a 010'!L26+'C 07.00.a 011'!L26+'C 07.00.a 012'!L26+'C 07.00.a 013'!L26+'C 07.00.a 014'!L26+'C 07.00.a 015'!L26+'C 07.00.a 016'!L26+'C 07.00.a 017'!L26</f>
        <v>0</v>
      </c>
      <c r="M26" s="162">
        <f>+'C 07.00.a 002'!M26+'C 07.00.a 003'!M26+'C 07.00.a 004'!M26+'C 07.00.a 005'!M26+'C 07.00.a 006'!M26+'C 07.00.a 007'!M26+'C 07.00.a 008'!M26+'C 07.00.a 009'!M26+'C 07.00.a 010'!M26+'C 07.00.a 011'!M26+'C 07.00.a 012'!M26+'C 07.00.a 013'!M26+'C 07.00.a 014'!M26+'C 07.00.a 015'!M26+'C 07.00.a 016'!M26+'C 07.00.a 017'!M26</f>
        <v>0</v>
      </c>
      <c r="N26" s="162">
        <f>+'C 07.00.a 002'!N26+'C 07.00.a 003'!N26+'C 07.00.a 004'!N26+'C 07.00.a 005'!N26+'C 07.00.a 006'!N26+'C 07.00.a 007'!N26+'C 07.00.a 008'!N26+'C 07.00.a 009'!N26+'C 07.00.a 010'!N26+'C 07.00.a 011'!N26+'C 07.00.a 012'!N26+'C 07.00.a 013'!N26+'C 07.00.a 014'!N26+'C 07.00.a 015'!N26+'C 07.00.a 016'!N26+'C 07.00.a 017'!N26</f>
        <v>0</v>
      </c>
      <c r="O26" s="162">
        <f>+'C 07.00.a 002'!O26+'C 07.00.a 003'!O26+'C 07.00.a 004'!O26+'C 07.00.a 005'!O26+'C 07.00.a 006'!O26+'C 07.00.a 007'!O26+'C 07.00.a 008'!O26+'C 07.00.a 009'!O26+'C 07.00.a 010'!O26+'C 07.00.a 011'!O26+'C 07.00.a 012'!O26+'C 07.00.a 013'!O26+'C 07.00.a 014'!O26+'C 07.00.a 015'!O26+'C 07.00.a 016'!O26+'C 07.00.a 017'!O26</f>
        <v>0</v>
      </c>
      <c r="P26" s="245">
        <f>MAX(0,L26+M26-N26)</f>
        <v>0</v>
      </c>
      <c r="Q26" s="194"/>
      <c r="R26" s="194"/>
      <c r="S26" s="194"/>
      <c r="T26" s="194"/>
      <c r="U26" s="259">
        <f>P26-Q26-0.8*R26-0.5*S26</f>
        <v>0</v>
      </c>
      <c r="V26" s="164"/>
      <c r="W26" s="162">
        <f>+'C 07.00.a 002'!W26+'C 07.00.a 003'!W26+'C 07.00.a 004'!W26+'C 07.00.a 005'!W26+'C 07.00.a 006'!W26+'C 07.00.a 007'!W26+'C 07.00.a 008'!W26+'C 07.00.a 009'!W26+'C 07.00.a 010'!W26+'C 07.00.a 011'!W26+'C 07.00.a 012'!W26+'C 07.00.a 013'!W26+'C 07.00.a 014'!W26+'C 07.00.a 015'!W26+'C 07.00.a 016'!W26+'C 07.00.a 017'!W26</f>
        <v>0</v>
      </c>
      <c r="X26" s="164"/>
      <c r="Y26" s="164"/>
    </row>
    <row r="27" spans="1:25" x14ac:dyDescent="0.25">
      <c r="A27" s="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255"/>
      <c r="V27" s="164"/>
      <c r="W27" s="164"/>
      <c r="X27" s="164"/>
      <c r="Y27" s="164"/>
    </row>
    <row r="28" spans="1:25" x14ac:dyDescent="0.25">
      <c r="A28" s="160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256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52"/>
      <c r="V29" s="243"/>
      <c r="W29" s="243"/>
      <c r="X29" s="243"/>
      <c r="Y29" s="244"/>
    </row>
    <row r="30" spans="1:25" x14ac:dyDescent="0.25">
      <c r="A30" s="170">
        <v>140</v>
      </c>
      <c r="B30" s="179" t="s">
        <v>197</v>
      </c>
      <c r="C30" s="162">
        <f>+'C 07.00.a 002'!C30+'C 07.00.a 003'!C30+'C 07.00.a 004'!C30+'C 07.00.a 005'!C30+'C 07.00.a 006'!C30+'C 07.00.a 007'!C30+'C 07.00.a 008'!C30+'C 07.00.a 009'!C30+'C 07.00.a 010'!C30+'C 07.00.a 011'!C30+'C 07.00.a 012'!C30+'C 07.00.a 013'!C30+'C 07.00.a 014'!C30+'C 07.00.a 015'!C30+'C 07.00.a 016'!C30+'C 07.00.a 017'!C30</f>
        <v>0</v>
      </c>
      <c r="D30" s="162">
        <f>+'C 07.00.a 002'!D30+'C 07.00.a 003'!D30+'C 07.00.a 004'!D30+'C 07.00.a 005'!D30+'C 07.00.a 006'!D30+'C 07.00.a 007'!D30+'C 07.00.a 008'!D30+'C 07.00.a 009'!D30+'C 07.00.a 010'!D30+'C 07.00.a 011'!D30+'C 07.00.a 012'!D30+'C 07.00.a 013'!D30+'C 07.00.a 014'!D30+'C 07.00.a 015'!D30+'C 07.00.a 016'!D30+'C 07.00.a 017'!D30</f>
        <v>0</v>
      </c>
      <c r="E30" s="162">
        <f>+'C 07.00.a 002'!E30+'C 07.00.a 003'!E30+'C 07.00.a 004'!E30+'C 07.00.a 005'!E30+'C 07.00.a 006'!E30+'C 07.00.a 007'!E30+'C 07.00.a 008'!E30+'C 07.00.a 009'!E30+'C 07.00.a 010'!E30+'C 07.00.a 011'!E30+'C 07.00.a 012'!E30+'C 07.00.a 013'!E30+'C 07.00.a 014'!E30+'C 07.00.a 015'!E30+'C 07.00.a 016'!E30+'C 07.00.a 017'!E30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62">
        <f>+'C 07.00.a 002'!P30+'C 07.00.a 003'!P30+'C 07.00.a 004'!P30+'C 07.00.a 005'!P30+'C 07.00.a 006'!P30+'C 07.00.a 007'!P30+'C 07.00.a 008'!P30+'C 07.00.a 009'!P30+'C 07.00.a 010'!P30+'C 07.00.a 011'!P30+'C 07.00.a 012'!P30+'C 07.00.a 013'!P30+'C 07.00.a 014'!P30+'C 07.00.a 015'!P30+'C 07.00.a 016'!P30+'C 07.00.a 017'!P30</f>
        <v>0</v>
      </c>
      <c r="Q30" s="162">
        <f>+'C 07.00.a 002'!Q30+'C 07.00.a 003'!Q30+'C 07.00.a 004'!Q30+'C 07.00.a 005'!Q30+'C 07.00.a 006'!Q30+'C 07.00.a 007'!Q30+'C 07.00.a 008'!Q30+'C 07.00.a 009'!Q30+'C 07.00.a 010'!Q30+'C 07.00.a 011'!Q30+'C 07.00.a 012'!Q30+'C 07.00.a 013'!Q30+'C 07.00.a 014'!Q30+'C 07.00.a 015'!Q30+'C 07.00.a 016'!Q30+'C 07.00.a 017'!Q30</f>
        <v>0</v>
      </c>
      <c r="R30" s="162">
        <f>+'C 07.00.a 002'!R30+'C 07.00.a 003'!R30+'C 07.00.a 004'!R30+'C 07.00.a 005'!R30+'C 07.00.a 006'!R30+'C 07.00.a 007'!R30+'C 07.00.a 008'!R30+'C 07.00.a 009'!R30+'C 07.00.a 010'!R30+'C 07.00.a 011'!R30+'C 07.00.a 012'!R30+'C 07.00.a 013'!R30+'C 07.00.a 014'!R30+'C 07.00.a 015'!R30+'C 07.00.a 016'!R30+'C 07.00.a 017'!R30</f>
        <v>0</v>
      </c>
      <c r="S30" s="162">
        <f>+'C 07.00.a 002'!S30+'C 07.00.a 003'!S30+'C 07.00.a 004'!S30+'C 07.00.a 005'!S30+'C 07.00.a 006'!S30+'C 07.00.a 007'!S30+'C 07.00.a 008'!S30+'C 07.00.a 009'!S30+'C 07.00.a 010'!S30+'C 07.00.a 011'!S30+'C 07.00.a 012'!S30+'C 07.00.a 013'!S30+'C 07.00.a 014'!S30+'C 07.00.a 015'!S30+'C 07.00.a 016'!S30+'C 07.00.a 017'!S30</f>
        <v>0</v>
      </c>
      <c r="T30" s="162">
        <f>+'C 07.00.a 002'!T30+'C 07.00.a 003'!T30+'C 07.00.a 004'!T30+'C 07.00.a 005'!T30+'C 07.00.a 006'!T30+'C 07.00.a 007'!T30+'C 07.00.a 008'!T30+'C 07.00.a 009'!T30+'C 07.00.a 010'!T30+'C 07.00.a 011'!T30+'C 07.00.a 012'!T30+'C 07.00.a 013'!T30+'C 07.00.a 014'!T30+'C 07.00.a 015'!T30+'C 07.00.a 016'!T30+'C 07.00.a 017'!T30</f>
        <v>0</v>
      </c>
      <c r="U30" s="249">
        <f>P30-Q30-0.8*R30-0.5*S30</f>
        <v>0</v>
      </c>
      <c r="V30" s="190"/>
      <c r="W30" s="257">
        <f>U30*B30</f>
        <v>0</v>
      </c>
      <c r="X30" s="162">
        <f>+'C 07.00.a 002'!X30+'C 07.00.a 003'!X30+'C 07.00.a 004'!X30+'C 07.00.a 005'!X30+'C 07.00.a 006'!X30+'C 07.00.a 007'!X30+'C 07.00.a 008'!X30+'C 07.00.a 009'!X30+'C 07.00.a 010'!X30+'C 07.00.a 011'!X30+'C 07.00.a 012'!X30+'C 07.00.a 013'!X30+'C 07.00.a 014'!X30+'C 07.00.a 015'!X30+'C 07.00.a 016'!X30+'C 07.00.a 017'!X30</f>
        <v>0</v>
      </c>
      <c r="Y30" s="162">
        <f>+'C 07.00.a 002'!Y30+'C 07.00.a 003'!Y30+'C 07.00.a 004'!Y30+'C 07.00.a 005'!Y30+'C 07.00.a 006'!Y30+'C 07.00.a 007'!Y30+'C 07.00.a 008'!Y30+'C 07.00.a 009'!Y30+'C 07.00.a 010'!Y30+'C 07.00.a 011'!Y30+'C 07.00.a 012'!Y30+'C 07.00.a 013'!Y30+'C 07.00.a 014'!Y30+'C 07.00.a 015'!Y30+'C 07.00.a 016'!Y30+'C 07.00.a 017'!Y30</f>
        <v>0</v>
      </c>
    </row>
    <row r="31" spans="1:25" x14ac:dyDescent="0.25">
      <c r="A31" s="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255"/>
      <c r="V31" s="167"/>
      <c r="W31" s="195"/>
      <c r="X31" s="167"/>
      <c r="Y31" s="167"/>
    </row>
    <row r="32" spans="1:25" x14ac:dyDescent="0.25">
      <c r="A32" s="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255"/>
      <c r="V32" s="167"/>
      <c r="W32" s="195"/>
      <c r="X32" s="167"/>
      <c r="Y32" s="167"/>
    </row>
    <row r="33" spans="1:25" x14ac:dyDescent="0.25">
      <c r="A33" s="7">
        <v>170</v>
      </c>
      <c r="B33" s="6" t="s">
        <v>194</v>
      </c>
      <c r="C33" s="162">
        <f>+'C 07.00.a 002'!C33+'C 07.00.a 003'!C33+'C 07.00.a 004'!C33+'C 07.00.a 005'!C33+'C 07.00.a 006'!C33+'C 07.00.a 007'!C33+'C 07.00.a 008'!C33+'C 07.00.a 009'!C33+'C 07.00.a 010'!C33+'C 07.00.a 011'!C33+'C 07.00.a 012'!C33+'C 07.00.a 013'!C33+'C 07.00.a 014'!C33+'C 07.00.a 015'!C33+'C 07.00.a 016'!C33+'C 07.00.a 017'!C33</f>
        <v>0</v>
      </c>
      <c r="D33" s="162">
        <f>+'C 07.00.a 002'!D33+'C 07.00.a 003'!D33+'C 07.00.a 004'!D33+'C 07.00.a 005'!D33+'C 07.00.a 006'!D33+'C 07.00.a 007'!D33+'C 07.00.a 008'!D33+'C 07.00.a 009'!D33+'C 07.00.a 010'!D33+'C 07.00.a 011'!D33+'C 07.00.a 012'!D33+'C 07.00.a 013'!D33+'C 07.00.a 014'!D33+'C 07.00.a 015'!D33+'C 07.00.a 016'!D33+'C 07.00.a 017'!D33</f>
        <v>0</v>
      </c>
      <c r="E33" s="162">
        <f>+'C 07.00.a 002'!E33+'C 07.00.a 003'!E33+'C 07.00.a 004'!E33+'C 07.00.a 005'!E33+'C 07.00.a 006'!E33+'C 07.00.a 007'!E33+'C 07.00.a 008'!E33+'C 07.00.a 009'!E33+'C 07.00.a 010'!E33+'C 07.00.a 011'!E33+'C 07.00.a 012'!E33+'C 07.00.a 013'!E33+'C 07.00.a 014'!E33+'C 07.00.a 015'!E33+'C 07.00.a 016'!E33+'C 07.00.a 017'!E33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2">
        <f>+'C 07.00.a 002'!P33+'C 07.00.a 003'!P33+'C 07.00.a 004'!P33+'C 07.00.a 005'!P33+'C 07.00.a 006'!P33+'C 07.00.a 007'!P33+'C 07.00.a 008'!P33+'C 07.00.a 009'!P33+'C 07.00.a 010'!P33+'C 07.00.a 011'!P33+'C 07.00.a 012'!P33+'C 07.00.a 013'!P33+'C 07.00.a 014'!P33+'C 07.00.a 015'!P33+'C 07.00.a 016'!P33+'C 07.00.a 017'!P33</f>
        <v>0</v>
      </c>
      <c r="Q33" s="162">
        <f>+'C 07.00.a 002'!Q33+'C 07.00.a 003'!Q33+'C 07.00.a 004'!Q33+'C 07.00.a 005'!Q33+'C 07.00.a 006'!Q33+'C 07.00.a 007'!Q33+'C 07.00.a 008'!Q33+'C 07.00.a 009'!Q33+'C 07.00.a 010'!Q33+'C 07.00.a 011'!Q33+'C 07.00.a 012'!Q33+'C 07.00.a 013'!Q33+'C 07.00.a 014'!Q33+'C 07.00.a 015'!Q33+'C 07.00.a 016'!Q33+'C 07.00.a 017'!Q33</f>
        <v>0</v>
      </c>
      <c r="R33" s="162">
        <f>+'C 07.00.a 002'!R33+'C 07.00.a 003'!R33+'C 07.00.a 004'!R33+'C 07.00.a 005'!R33+'C 07.00.a 006'!R33+'C 07.00.a 007'!R33+'C 07.00.a 008'!R33+'C 07.00.a 009'!R33+'C 07.00.a 010'!R33+'C 07.00.a 011'!R33+'C 07.00.a 012'!R33+'C 07.00.a 013'!R33+'C 07.00.a 014'!R33+'C 07.00.a 015'!R33+'C 07.00.a 016'!R33+'C 07.00.a 017'!R33</f>
        <v>0</v>
      </c>
      <c r="S33" s="162">
        <f>+'C 07.00.a 002'!S33+'C 07.00.a 003'!S33+'C 07.00.a 004'!S33+'C 07.00.a 005'!S33+'C 07.00.a 006'!S33+'C 07.00.a 007'!S33+'C 07.00.a 008'!S33+'C 07.00.a 009'!S33+'C 07.00.a 010'!S33+'C 07.00.a 011'!S33+'C 07.00.a 012'!S33+'C 07.00.a 013'!S33+'C 07.00.a 014'!S33+'C 07.00.a 015'!S33+'C 07.00.a 016'!S33+'C 07.00.a 017'!S33</f>
        <v>0</v>
      </c>
      <c r="T33" s="162">
        <f>+'C 07.00.a 002'!T33+'C 07.00.a 003'!T33+'C 07.00.a 004'!T33+'C 07.00.a 005'!T33+'C 07.00.a 006'!T33+'C 07.00.a 007'!T33+'C 07.00.a 008'!T33+'C 07.00.a 009'!T33+'C 07.00.a 010'!T33+'C 07.00.a 011'!T33+'C 07.00.a 012'!T33+'C 07.00.a 013'!T33+'C 07.00.a 014'!T33+'C 07.00.a 015'!T33+'C 07.00.a 016'!T33+'C 07.00.a 017'!T33</f>
        <v>0</v>
      </c>
      <c r="U33" s="249">
        <f t="shared" ref="U33:U40" si="2">P33-Q33-0.8*R33-0.5*S33</f>
        <v>0</v>
      </c>
      <c r="V33" s="167"/>
      <c r="W33" s="249">
        <f t="shared" ref="W33:W40" si="3">U33*B33</f>
        <v>0</v>
      </c>
      <c r="X33" s="162">
        <f>+'C 07.00.a 002'!X33+'C 07.00.a 003'!X33+'C 07.00.a 004'!X33+'C 07.00.a 005'!X33+'C 07.00.a 006'!X33+'C 07.00.a 007'!X33+'C 07.00.a 008'!X33+'C 07.00.a 009'!X33+'C 07.00.a 010'!X33+'C 07.00.a 011'!X33+'C 07.00.a 012'!X33+'C 07.00.a 013'!X33+'C 07.00.a 014'!X33+'C 07.00.a 015'!X33+'C 07.00.a 016'!X33+'C 07.00.a 017'!X33</f>
        <v>0</v>
      </c>
      <c r="Y33" s="162">
        <f>+'C 07.00.a 002'!Y33+'C 07.00.a 003'!Y33+'C 07.00.a 004'!Y33+'C 07.00.a 005'!Y33+'C 07.00.a 006'!Y33+'C 07.00.a 007'!Y33+'C 07.00.a 008'!Y33+'C 07.00.a 009'!Y33+'C 07.00.a 010'!Y33+'C 07.00.a 011'!Y33+'C 07.00.a 012'!Y33+'C 07.00.a 013'!Y33+'C 07.00.a 014'!Y33+'C 07.00.a 015'!Y33+'C 07.00.a 016'!Y33+'C 07.00.a 017'!Y33</f>
        <v>0</v>
      </c>
    </row>
    <row r="34" spans="1:25" x14ac:dyDescent="0.25">
      <c r="A34" s="7">
        <v>180</v>
      </c>
      <c r="B34" s="6" t="s">
        <v>193</v>
      </c>
      <c r="C34" s="162">
        <f>+'C 07.00.a 002'!C34+'C 07.00.a 003'!C34+'C 07.00.a 004'!C34+'C 07.00.a 005'!C34+'C 07.00.a 006'!C34+'C 07.00.a 007'!C34+'C 07.00.a 008'!C34+'C 07.00.a 009'!C34+'C 07.00.a 010'!C34+'C 07.00.a 011'!C34+'C 07.00.a 012'!C34+'C 07.00.a 013'!C34+'C 07.00.a 014'!C34+'C 07.00.a 015'!C34+'C 07.00.a 016'!C34+'C 07.00.a 017'!C34</f>
        <v>0</v>
      </c>
      <c r="D34" s="162">
        <f>+'C 07.00.a 002'!D34+'C 07.00.a 003'!D34+'C 07.00.a 004'!D34+'C 07.00.a 005'!D34+'C 07.00.a 006'!D34+'C 07.00.a 007'!D34+'C 07.00.a 008'!D34+'C 07.00.a 009'!D34+'C 07.00.a 010'!D34+'C 07.00.a 011'!D34+'C 07.00.a 012'!D34+'C 07.00.a 013'!D34+'C 07.00.a 014'!D34+'C 07.00.a 015'!D34+'C 07.00.a 016'!D34+'C 07.00.a 017'!D34</f>
        <v>0</v>
      </c>
      <c r="E34" s="162">
        <f>+'C 07.00.a 002'!E34+'C 07.00.a 003'!E34+'C 07.00.a 004'!E34+'C 07.00.a 005'!E34+'C 07.00.a 006'!E34+'C 07.00.a 007'!E34+'C 07.00.a 008'!E34+'C 07.00.a 009'!E34+'C 07.00.a 010'!E34+'C 07.00.a 011'!E34+'C 07.00.a 012'!E34+'C 07.00.a 013'!E34+'C 07.00.a 014'!E34+'C 07.00.a 015'!E34+'C 07.00.a 016'!E34+'C 07.00.a 017'!E34</f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2">
        <f>+'C 07.00.a 002'!P34+'C 07.00.a 003'!P34+'C 07.00.a 004'!P34+'C 07.00.a 005'!P34+'C 07.00.a 006'!P34+'C 07.00.a 007'!P34+'C 07.00.a 008'!P34+'C 07.00.a 009'!P34+'C 07.00.a 010'!P34+'C 07.00.a 011'!P34+'C 07.00.a 012'!P34+'C 07.00.a 013'!P34+'C 07.00.a 014'!P34+'C 07.00.a 015'!P34+'C 07.00.a 016'!P34+'C 07.00.a 017'!P34</f>
        <v>0</v>
      </c>
      <c r="Q34" s="162">
        <f>+'C 07.00.a 002'!Q34+'C 07.00.a 003'!Q34+'C 07.00.a 004'!Q34+'C 07.00.a 005'!Q34+'C 07.00.a 006'!Q34+'C 07.00.a 007'!Q34+'C 07.00.a 008'!Q34+'C 07.00.a 009'!Q34+'C 07.00.a 010'!Q34+'C 07.00.a 011'!Q34+'C 07.00.a 012'!Q34+'C 07.00.a 013'!Q34+'C 07.00.a 014'!Q34+'C 07.00.a 015'!Q34+'C 07.00.a 016'!Q34+'C 07.00.a 017'!Q34</f>
        <v>0</v>
      </c>
      <c r="R34" s="162">
        <f>+'C 07.00.a 002'!R34+'C 07.00.a 003'!R34+'C 07.00.a 004'!R34+'C 07.00.a 005'!R34+'C 07.00.a 006'!R34+'C 07.00.a 007'!R34+'C 07.00.a 008'!R34+'C 07.00.a 009'!R34+'C 07.00.a 010'!R34+'C 07.00.a 011'!R34+'C 07.00.a 012'!R34+'C 07.00.a 013'!R34+'C 07.00.a 014'!R34+'C 07.00.a 015'!R34+'C 07.00.a 016'!R34+'C 07.00.a 017'!R34</f>
        <v>0</v>
      </c>
      <c r="S34" s="162">
        <f>+'C 07.00.a 002'!S34+'C 07.00.a 003'!S34+'C 07.00.a 004'!S34+'C 07.00.a 005'!S34+'C 07.00.a 006'!S34+'C 07.00.a 007'!S34+'C 07.00.a 008'!S34+'C 07.00.a 009'!S34+'C 07.00.a 010'!S34+'C 07.00.a 011'!S34+'C 07.00.a 012'!S34+'C 07.00.a 013'!S34+'C 07.00.a 014'!S34+'C 07.00.a 015'!S34+'C 07.00.a 016'!S34+'C 07.00.a 017'!S34</f>
        <v>0</v>
      </c>
      <c r="T34" s="162">
        <f>+'C 07.00.a 002'!T34+'C 07.00.a 003'!T34+'C 07.00.a 004'!T34+'C 07.00.a 005'!T34+'C 07.00.a 006'!T34+'C 07.00.a 007'!T34+'C 07.00.a 008'!T34+'C 07.00.a 009'!T34+'C 07.00.a 010'!T34+'C 07.00.a 011'!T34+'C 07.00.a 012'!T34+'C 07.00.a 013'!T34+'C 07.00.a 014'!T34+'C 07.00.a 015'!T34+'C 07.00.a 016'!T34+'C 07.00.a 017'!T34</f>
        <v>0</v>
      </c>
      <c r="U34" s="249">
        <f t="shared" si="2"/>
        <v>0</v>
      </c>
      <c r="V34" s="167"/>
      <c r="W34" s="249">
        <f t="shared" si="3"/>
        <v>0</v>
      </c>
      <c r="X34" s="162">
        <f>+'C 07.00.a 002'!X34+'C 07.00.a 003'!X34+'C 07.00.a 004'!X34+'C 07.00.a 005'!X34+'C 07.00.a 006'!X34+'C 07.00.a 007'!X34+'C 07.00.a 008'!X34+'C 07.00.a 009'!X34+'C 07.00.a 010'!X34+'C 07.00.a 011'!X34+'C 07.00.a 012'!X34+'C 07.00.a 013'!X34+'C 07.00.a 014'!X34+'C 07.00.a 015'!X34+'C 07.00.a 016'!X34+'C 07.00.a 017'!X34</f>
        <v>0</v>
      </c>
      <c r="Y34" s="162">
        <f>+'C 07.00.a 002'!Y34+'C 07.00.a 003'!Y34+'C 07.00.a 004'!Y34+'C 07.00.a 005'!Y34+'C 07.00.a 006'!Y34+'C 07.00.a 007'!Y34+'C 07.00.a 008'!Y34+'C 07.00.a 009'!Y34+'C 07.00.a 010'!Y34+'C 07.00.a 011'!Y34+'C 07.00.a 012'!Y34+'C 07.00.a 013'!Y34+'C 07.00.a 014'!Y34+'C 07.00.a 015'!Y34+'C 07.00.a 016'!Y34+'C 07.00.a 017'!Y34</f>
        <v>0</v>
      </c>
    </row>
    <row r="35" spans="1:25" x14ac:dyDescent="0.25">
      <c r="A35" s="7">
        <v>190</v>
      </c>
      <c r="B35" s="6" t="s">
        <v>192</v>
      </c>
      <c r="C35" s="162">
        <f>+'C 07.00.a 002'!C35+'C 07.00.a 003'!C35+'C 07.00.a 004'!C35+'C 07.00.a 005'!C35+'C 07.00.a 006'!C35+'C 07.00.a 007'!C35+'C 07.00.a 008'!C35+'C 07.00.a 009'!C35+'C 07.00.a 010'!C35+'C 07.00.a 011'!C35+'C 07.00.a 012'!C35+'C 07.00.a 013'!C35+'C 07.00.a 014'!C35+'C 07.00.a 015'!C35+'C 07.00.a 016'!C35+'C 07.00.a 017'!C35</f>
        <v>0</v>
      </c>
      <c r="D35" s="162">
        <f>+'C 07.00.a 002'!D35+'C 07.00.a 003'!D35+'C 07.00.a 004'!D35+'C 07.00.a 005'!D35+'C 07.00.a 006'!D35+'C 07.00.a 007'!D35+'C 07.00.a 008'!D35+'C 07.00.a 009'!D35+'C 07.00.a 010'!D35+'C 07.00.a 011'!D35+'C 07.00.a 012'!D35+'C 07.00.a 013'!D35+'C 07.00.a 014'!D35+'C 07.00.a 015'!D35+'C 07.00.a 016'!D35+'C 07.00.a 017'!D35</f>
        <v>0</v>
      </c>
      <c r="E35" s="162">
        <f>+'C 07.00.a 002'!E35+'C 07.00.a 003'!E35+'C 07.00.a 004'!E35+'C 07.00.a 005'!E35+'C 07.00.a 006'!E35+'C 07.00.a 007'!E35+'C 07.00.a 008'!E35+'C 07.00.a 009'!E35+'C 07.00.a 010'!E35+'C 07.00.a 011'!E35+'C 07.00.a 012'!E35+'C 07.00.a 013'!E35+'C 07.00.a 014'!E35+'C 07.00.a 015'!E35+'C 07.00.a 016'!E35+'C 07.00.a 017'!E35</f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2">
        <f>+'C 07.00.a 002'!P35+'C 07.00.a 003'!P35+'C 07.00.a 004'!P35+'C 07.00.a 005'!P35+'C 07.00.a 006'!P35+'C 07.00.a 007'!P35+'C 07.00.a 008'!P35+'C 07.00.a 009'!P35+'C 07.00.a 010'!P35+'C 07.00.a 011'!P35+'C 07.00.a 012'!P35+'C 07.00.a 013'!P35+'C 07.00.a 014'!P35+'C 07.00.a 015'!P35+'C 07.00.a 016'!P35+'C 07.00.a 017'!P35</f>
        <v>0</v>
      </c>
      <c r="Q35" s="162">
        <f>+'C 07.00.a 002'!Q35+'C 07.00.a 003'!Q35+'C 07.00.a 004'!Q35+'C 07.00.a 005'!Q35+'C 07.00.a 006'!Q35+'C 07.00.a 007'!Q35+'C 07.00.a 008'!Q35+'C 07.00.a 009'!Q35+'C 07.00.a 010'!Q35+'C 07.00.a 011'!Q35+'C 07.00.a 012'!Q35+'C 07.00.a 013'!Q35+'C 07.00.a 014'!Q35+'C 07.00.a 015'!Q35+'C 07.00.a 016'!Q35+'C 07.00.a 017'!Q35</f>
        <v>0</v>
      </c>
      <c r="R35" s="162">
        <f>+'C 07.00.a 002'!R35+'C 07.00.a 003'!R35+'C 07.00.a 004'!R35+'C 07.00.a 005'!R35+'C 07.00.a 006'!R35+'C 07.00.a 007'!R35+'C 07.00.a 008'!R35+'C 07.00.a 009'!R35+'C 07.00.a 010'!R35+'C 07.00.a 011'!R35+'C 07.00.a 012'!R35+'C 07.00.a 013'!R35+'C 07.00.a 014'!R35+'C 07.00.a 015'!R35+'C 07.00.a 016'!R35+'C 07.00.a 017'!R35</f>
        <v>0</v>
      </c>
      <c r="S35" s="162">
        <f>+'C 07.00.a 002'!S35+'C 07.00.a 003'!S35+'C 07.00.a 004'!S35+'C 07.00.a 005'!S35+'C 07.00.a 006'!S35+'C 07.00.a 007'!S35+'C 07.00.a 008'!S35+'C 07.00.a 009'!S35+'C 07.00.a 010'!S35+'C 07.00.a 011'!S35+'C 07.00.a 012'!S35+'C 07.00.a 013'!S35+'C 07.00.a 014'!S35+'C 07.00.a 015'!S35+'C 07.00.a 016'!S35+'C 07.00.a 017'!S35</f>
        <v>0</v>
      </c>
      <c r="T35" s="162">
        <f>+'C 07.00.a 002'!T35+'C 07.00.a 003'!T35+'C 07.00.a 004'!T35+'C 07.00.a 005'!T35+'C 07.00.a 006'!T35+'C 07.00.a 007'!T35+'C 07.00.a 008'!T35+'C 07.00.a 009'!T35+'C 07.00.a 010'!T35+'C 07.00.a 011'!T35+'C 07.00.a 012'!T35+'C 07.00.a 013'!T35+'C 07.00.a 014'!T35+'C 07.00.a 015'!T35+'C 07.00.a 016'!T35+'C 07.00.a 017'!T35</f>
        <v>0</v>
      </c>
      <c r="U35" s="249">
        <f t="shared" si="2"/>
        <v>0</v>
      </c>
      <c r="V35" s="167"/>
      <c r="W35" s="249">
        <f t="shared" si="3"/>
        <v>0</v>
      </c>
      <c r="X35" s="162">
        <f>+'C 07.00.a 002'!X35+'C 07.00.a 003'!X35+'C 07.00.a 004'!X35+'C 07.00.a 005'!X35+'C 07.00.a 006'!X35+'C 07.00.a 007'!X35+'C 07.00.a 008'!X35+'C 07.00.a 009'!X35+'C 07.00.a 010'!X35+'C 07.00.a 011'!X35+'C 07.00.a 012'!X35+'C 07.00.a 013'!X35+'C 07.00.a 014'!X35+'C 07.00.a 015'!X35+'C 07.00.a 016'!X35+'C 07.00.a 017'!X35</f>
        <v>0</v>
      </c>
      <c r="Y35" s="162">
        <f>+'C 07.00.a 002'!Y35+'C 07.00.a 003'!Y35+'C 07.00.a 004'!Y35+'C 07.00.a 005'!Y35+'C 07.00.a 006'!Y35+'C 07.00.a 007'!Y35+'C 07.00.a 008'!Y35+'C 07.00.a 009'!Y35+'C 07.00.a 010'!Y35+'C 07.00.a 011'!Y35+'C 07.00.a 012'!Y35+'C 07.00.a 013'!Y35+'C 07.00.a 014'!Y35+'C 07.00.a 015'!Y35+'C 07.00.a 016'!Y35+'C 07.00.a 017'!Y35</f>
        <v>0</v>
      </c>
    </row>
    <row r="36" spans="1:25" x14ac:dyDescent="0.25">
      <c r="A36" s="7">
        <v>200</v>
      </c>
      <c r="B36" s="6" t="s">
        <v>191</v>
      </c>
      <c r="C36" s="162">
        <f>+'C 07.00.a 002'!C36+'C 07.00.a 003'!C36+'C 07.00.a 004'!C36+'C 07.00.a 005'!C36+'C 07.00.a 006'!C36+'C 07.00.a 007'!C36+'C 07.00.a 008'!C36+'C 07.00.a 009'!C36+'C 07.00.a 010'!C36+'C 07.00.a 011'!C36+'C 07.00.a 012'!C36+'C 07.00.a 013'!C36+'C 07.00.a 014'!C36+'C 07.00.a 015'!C36+'C 07.00.a 016'!C36+'C 07.00.a 017'!C36</f>
        <v>0</v>
      </c>
      <c r="D36" s="162">
        <f>+'C 07.00.a 002'!D36+'C 07.00.a 003'!D36+'C 07.00.a 004'!D36+'C 07.00.a 005'!D36+'C 07.00.a 006'!D36+'C 07.00.a 007'!D36+'C 07.00.a 008'!D36+'C 07.00.a 009'!D36+'C 07.00.a 010'!D36+'C 07.00.a 011'!D36+'C 07.00.a 012'!D36+'C 07.00.a 013'!D36+'C 07.00.a 014'!D36+'C 07.00.a 015'!D36+'C 07.00.a 016'!D36+'C 07.00.a 017'!D36</f>
        <v>0</v>
      </c>
      <c r="E36" s="162">
        <f>+'C 07.00.a 002'!E36+'C 07.00.a 003'!E36+'C 07.00.a 004'!E36+'C 07.00.a 005'!E36+'C 07.00.a 006'!E36+'C 07.00.a 007'!E36+'C 07.00.a 008'!E36+'C 07.00.a 009'!E36+'C 07.00.a 010'!E36+'C 07.00.a 011'!E36+'C 07.00.a 012'!E36+'C 07.00.a 013'!E36+'C 07.00.a 014'!E36+'C 07.00.a 015'!E36+'C 07.00.a 016'!E36+'C 07.00.a 017'!E36</f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2">
        <f>+'C 07.00.a 002'!P36+'C 07.00.a 003'!P36+'C 07.00.a 004'!P36+'C 07.00.a 005'!P36+'C 07.00.a 006'!P36+'C 07.00.a 007'!P36+'C 07.00.a 008'!P36+'C 07.00.a 009'!P36+'C 07.00.a 010'!P36+'C 07.00.a 011'!P36+'C 07.00.a 012'!P36+'C 07.00.a 013'!P36+'C 07.00.a 014'!P36+'C 07.00.a 015'!P36+'C 07.00.a 016'!P36+'C 07.00.a 017'!P36</f>
        <v>0</v>
      </c>
      <c r="Q36" s="162">
        <f>+'C 07.00.a 002'!Q36+'C 07.00.a 003'!Q36+'C 07.00.a 004'!Q36+'C 07.00.a 005'!Q36+'C 07.00.a 006'!Q36+'C 07.00.a 007'!Q36+'C 07.00.a 008'!Q36+'C 07.00.a 009'!Q36+'C 07.00.a 010'!Q36+'C 07.00.a 011'!Q36+'C 07.00.a 012'!Q36+'C 07.00.a 013'!Q36+'C 07.00.a 014'!Q36+'C 07.00.a 015'!Q36+'C 07.00.a 016'!Q36+'C 07.00.a 017'!Q36</f>
        <v>0</v>
      </c>
      <c r="R36" s="162">
        <f>+'C 07.00.a 002'!R36+'C 07.00.a 003'!R36+'C 07.00.a 004'!R36+'C 07.00.a 005'!R36+'C 07.00.a 006'!R36+'C 07.00.a 007'!R36+'C 07.00.a 008'!R36+'C 07.00.a 009'!R36+'C 07.00.a 010'!R36+'C 07.00.a 011'!R36+'C 07.00.a 012'!R36+'C 07.00.a 013'!R36+'C 07.00.a 014'!R36+'C 07.00.a 015'!R36+'C 07.00.a 016'!R36+'C 07.00.a 017'!R36</f>
        <v>0</v>
      </c>
      <c r="S36" s="162">
        <f>+'C 07.00.a 002'!S36+'C 07.00.a 003'!S36+'C 07.00.a 004'!S36+'C 07.00.a 005'!S36+'C 07.00.a 006'!S36+'C 07.00.a 007'!S36+'C 07.00.a 008'!S36+'C 07.00.a 009'!S36+'C 07.00.a 010'!S36+'C 07.00.a 011'!S36+'C 07.00.a 012'!S36+'C 07.00.a 013'!S36+'C 07.00.a 014'!S36+'C 07.00.a 015'!S36+'C 07.00.a 016'!S36+'C 07.00.a 017'!S36</f>
        <v>0</v>
      </c>
      <c r="T36" s="162">
        <f>+'C 07.00.a 002'!T36+'C 07.00.a 003'!T36+'C 07.00.a 004'!T36+'C 07.00.a 005'!T36+'C 07.00.a 006'!T36+'C 07.00.a 007'!T36+'C 07.00.a 008'!T36+'C 07.00.a 009'!T36+'C 07.00.a 010'!T36+'C 07.00.a 011'!T36+'C 07.00.a 012'!T36+'C 07.00.a 013'!T36+'C 07.00.a 014'!T36+'C 07.00.a 015'!T36+'C 07.00.a 016'!T36+'C 07.00.a 017'!T36</f>
        <v>0</v>
      </c>
      <c r="U36" s="249">
        <f t="shared" si="2"/>
        <v>0</v>
      </c>
      <c r="V36" s="167"/>
      <c r="W36" s="249">
        <f t="shared" si="3"/>
        <v>0</v>
      </c>
      <c r="X36" s="162">
        <f>+'C 07.00.a 002'!X36+'C 07.00.a 003'!X36+'C 07.00.a 004'!X36+'C 07.00.a 005'!X36+'C 07.00.a 006'!X36+'C 07.00.a 007'!X36+'C 07.00.a 008'!X36+'C 07.00.a 009'!X36+'C 07.00.a 010'!X36+'C 07.00.a 011'!X36+'C 07.00.a 012'!X36+'C 07.00.a 013'!X36+'C 07.00.a 014'!X36+'C 07.00.a 015'!X36+'C 07.00.a 016'!X36+'C 07.00.a 017'!X36</f>
        <v>0</v>
      </c>
      <c r="Y36" s="162">
        <f>+'C 07.00.a 002'!Y36+'C 07.00.a 003'!Y36+'C 07.00.a 004'!Y36+'C 07.00.a 005'!Y36+'C 07.00.a 006'!Y36+'C 07.00.a 007'!Y36+'C 07.00.a 008'!Y36+'C 07.00.a 009'!Y36+'C 07.00.a 010'!Y36+'C 07.00.a 011'!Y36+'C 07.00.a 012'!Y36+'C 07.00.a 013'!Y36+'C 07.00.a 014'!Y36+'C 07.00.a 015'!Y36+'C 07.00.a 016'!Y36+'C 07.00.a 017'!Y36</f>
        <v>0</v>
      </c>
    </row>
    <row r="37" spans="1:25" x14ac:dyDescent="0.25">
      <c r="A37" s="7">
        <v>210</v>
      </c>
      <c r="B37" s="6" t="s">
        <v>190</v>
      </c>
      <c r="C37" s="162">
        <f>+'C 07.00.a 002'!C37+'C 07.00.a 003'!C37+'C 07.00.a 004'!C37+'C 07.00.a 005'!C37+'C 07.00.a 006'!C37+'C 07.00.a 007'!C37+'C 07.00.a 008'!C37+'C 07.00.a 009'!C37+'C 07.00.a 010'!C37+'C 07.00.a 011'!C37+'C 07.00.a 012'!C37+'C 07.00.a 013'!C37+'C 07.00.a 014'!C37+'C 07.00.a 015'!C37+'C 07.00.a 016'!C37+'C 07.00.a 017'!C37</f>
        <v>0</v>
      </c>
      <c r="D37" s="162">
        <f>+'C 07.00.a 002'!D37+'C 07.00.a 003'!D37+'C 07.00.a 004'!D37+'C 07.00.a 005'!D37+'C 07.00.a 006'!D37+'C 07.00.a 007'!D37+'C 07.00.a 008'!D37+'C 07.00.a 009'!D37+'C 07.00.a 010'!D37+'C 07.00.a 011'!D37+'C 07.00.a 012'!D37+'C 07.00.a 013'!D37+'C 07.00.a 014'!D37+'C 07.00.a 015'!D37+'C 07.00.a 016'!D37+'C 07.00.a 017'!D37</f>
        <v>0</v>
      </c>
      <c r="E37" s="162">
        <f>+'C 07.00.a 002'!E37+'C 07.00.a 003'!E37+'C 07.00.a 004'!E37+'C 07.00.a 005'!E37+'C 07.00.a 006'!E37+'C 07.00.a 007'!E37+'C 07.00.a 008'!E37+'C 07.00.a 009'!E37+'C 07.00.a 010'!E37+'C 07.00.a 011'!E37+'C 07.00.a 012'!E37+'C 07.00.a 013'!E37+'C 07.00.a 014'!E37+'C 07.00.a 015'!E37+'C 07.00.a 016'!E37+'C 07.00.a 017'!E37</f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2">
        <f>+'C 07.00.a 002'!P37+'C 07.00.a 003'!P37+'C 07.00.a 004'!P37+'C 07.00.a 005'!P37+'C 07.00.a 006'!P37+'C 07.00.a 007'!P37+'C 07.00.a 008'!P37+'C 07.00.a 009'!P37+'C 07.00.a 010'!P37+'C 07.00.a 011'!P37+'C 07.00.a 012'!P37+'C 07.00.a 013'!P37+'C 07.00.a 014'!P37+'C 07.00.a 015'!P37+'C 07.00.a 016'!P37+'C 07.00.a 017'!P37</f>
        <v>0</v>
      </c>
      <c r="Q37" s="162">
        <f>+'C 07.00.a 002'!Q37+'C 07.00.a 003'!Q37+'C 07.00.a 004'!Q37+'C 07.00.a 005'!Q37+'C 07.00.a 006'!Q37+'C 07.00.a 007'!Q37+'C 07.00.a 008'!Q37+'C 07.00.a 009'!Q37+'C 07.00.a 010'!Q37+'C 07.00.a 011'!Q37+'C 07.00.a 012'!Q37+'C 07.00.a 013'!Q37+'C 07.00.a 014'!Q37+'C 07.00.a 015'!Q37+'C 07.00.a 016'!Q37+'C 07.00.a 017'!Q37</f>
        <v>0</v>
      </c>
      <c r="R37" s="162">
        <f>+'C 07.00.a 002'!R37+'C 07.00.a 003'!R37+'C 07.00.a 004'!R37+'C 07.00.a 005'!R37+'C 07.00.a 006'!R37+'C 07.00.a 007'!R37+'C 07.00.a 008'!R37+'C 07.00.a 009'!R37+'C 07.00.a 010'!R37+'C 07.00.a 011'!R37+'C 07.00.a 012'!R37+'C 07.00.a 013'!R37+'C 07.00.a 014'!R37+'C 07.00.a 015'!R37+'C 07.00.a 016'!R37+'C 07.00.a 017'!R37</f>
        <v>0</v>
      </c>
      <c r="S37" s="162">
        <f>+'C 07.00.a 002'!S37+'C 07.00.a 003'!S37+'C 07.00.a 004'!S37+'C 07.00.a 005'!S37+'C 07.00.a 006'!S37+'C 07.00.a 007'!S37+'C 07.00.a 008'!S37+'C 07.00.a 009'!S37+'C 07.00.a 010'!S37+'C 07.00.a 011'!S37+'C 07.00.a 012'!S37+'C 07.00.a 013'!S37+'C 07.00.a 014'!S37+'C 07.00.a 015'!S37+'C 07.00.a 016'!S37+'C 07.00.a 017'!S37</f>
        <v>0</v>
      </c>
      <c r="T37" s="162">
        <f>+'C 07.00.a 002'!T37+'C 07.00.a 003'!T37+'C 07.00.a 004'!T37+'C 07.00.a 005'!T37+'C 07.00.a 006'!T37+'C 07.00.a 007'!T37+'C 07.00.a 008'!T37+'C 07.00.a 009'!T37+'C 07.00.a 010'!T37+'C 07.00.a 011'!T37+'C 07.00.a 012'!T37+'C 07.00.a 013'!T37+'C 07.00.a 014'!T37+'C 07.00.a 015'!T37+'C 07.00.a 016'!T37+'C 07.00.a 017'!T37</f>
        <v>0</v>
      </c>
      <c r="U37" s="249">
        <f t="shared" si="2"/>
        <v>0</v>
      </c>
      <c r="V37" s="167"/>
      <c r="W37" s="249">
        <f t="shared" si="3"/>
        <v>0</v>
      </c>
      <c r="X37" s="162">
        <f>+'C 07.00.a 002'!X37+'C 07.00.a 003'!X37+'C 07.00.a 004'!X37+'C 07.00.a 005'!X37+'C 07.00.a 006'!X37+'C 07.00.a 007'!X37+'C 07.00.a 008'!X37+'C 07.00.a 009'!X37+'C 07.00.a 010'!X37+'C 07.00.a 011'!X37+'C 07.00.a 012'!X37+'C 07.00.a 013'!X37+'C 07.00.a 014'!X37+'C 07.00.a 015'!X37+'C 07.00.a 016'!X37+'C 07.00.a 017'!X37</f>
        <v>0</v>
      </c>
      <c r="Y37" s="162">
        <f>+'C 07.00.a 002'!Y37+'C 07.00.a 003'!Y37+'C 07.00.a 004'!Y37+'C 07.00.a 005'!Y37+'C 07.00.a 006'!Y37+'C 07.00.a 007'!Y37+'C 07.00.a 008'!Y37+'C 07.00.a 009'!Y37+'C 07.00.a 010'!Y37+'C 07.00.a 011'!Y37+'C 07.00.a 012'!Y37+'C 07.00.a 013'!Y37+'C 07.00.a 014'!Y37+'C 07.00.a 015'!Y37+'C 07.00.a 016'!Y37+'C 07.00.a 017'!Y37</f>
        <v>0</v>
      </c>
    </row>
    <row r="38" spans="1:25" x14ac:dyDescent="0.25">
      <c r="A38" s="7">
        <v>220</v>
      </c>
      <c r="B38" s="6" t="s">
        <v>189</v>
      </c>
      <c r="C38" s="162">
        <f>+'C 07.00.a 002'!C38+'C 07.00.a 003'!C38+'C 07.00.a 004'!C38+'C 07.00.a 005'!C38+'C 07.00.a 006'!C38+'C 07.00.a 007'!C38+'C 07.00.a 008'!C38+'C 07.00.a 009'!C38+'C 07.00.a 010'!C38+'C 07.00.a 011'!C38+'C 07.00.a 012'!C38+'C 07.00.a 013'!C38+'C 07.00.a 014'!C38+'C 07.00.a 015'!C38+'C 07.00.a 016'!C38+'C 07.00.a 017'!C38</f>
        <v>0</v>
      </c>
      <c r="D38" s="162">
        <f>+'C 07.00.a 002'!D38+'C 07.00.a 003'!D38+'C 07.00.a 004'!D38+'C 07.00.a 005'!D38+'C 07.00.a 006'!D38+'C 07.00.a 007'!D38+'C 07.00.a 008'!D38+'C 07.00.a 009'!D38+'C 07.00.a 010'!D38+'C 07.00.a 011'!D38+'C 07.00.a 012'!D38+'C 07.00.a 013'!D38+'C 07.00.a 014'!D38+'C 07.00.a 015'!D38+'C 07.00.a 016'!D38+'C 07.00.a 017'!D38</f>
        <v>0</v>
      </c>
      <c r="E38" s="162">
        <f>+'C 07.00.a 002'!E38+'C 07.00.a 003'!E38+'C 07.00.a 004'!E38+'C 07.00.a 005'!E38+'C 07.00.a 006'!E38+'C 07.00.a 007'!E38+'C 07.00.a 008'!E38+'C 07.00.a 009'!E38+'C 07.00.a 010'!E38+'C 07.00.a 011'!E38+'C 07.00.a 012'!E38+'C 07.00.a 013'!E38+'C 07.00.a 014'!E38+'C 07.00.a 015'!E38+'C 07.00.a 016'!E38+'C 07.00.a 017'!E38</f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2">
        <f>+'C 07.00.a 002'!P38+'C 07.00.a 003'!P38+'C 07.00.a 004'!P38+'C 07.00.a 005'!P38+'C 07.00.a 006'!P38+'C 07.00.a 007'!P38+'C 07.00.a 008'!P38+'C 07.00.a 009'!P38+'C 07.00.a 010'!P38+'C 07.00.a 011'!P38+'C 07.00.a 012'!P38+'C 07.00.a 013'!P38+'C 07.00.a 014'!P38+'C 07.00.a 015'!P38+'C 07.00.a 016'!P38+'C 07.00.a 017'!P38</f>
        <v>0</v>
      </c>
      <c r="Q38" s="162">
        <f>+'C 07.00.a 002'!Q38+'C 07.00.a 003'!Q38+'C 07.00.a 004'!Q38+'C 07.00.a 005'!Q38+'C 07.00.a 006'!Q38+'C 07.00.a 007'!Q38+'C 07.00.a 008'!Q38+'C 07.00.a 009'!Q38+'C 07.00.a 010'!Q38+'C 07.00.a 011'!Q38+'C 07.00.a 012'!Q38+'C 07.00.a 013'!Q38+'C 07.00.a 014'!Q38+'C 07.00.a 015'!Q38+'C 07.00.a 016'!Q38+'C 07.00.a 017'!Q38</f>
        <v>0</v>
      </c>
      <c r="R38" s="162">
        <f>+'C 07.00.a 002'!R38+'C 07.00.a 003'!R38+'C 07.00.a 004'!R38+'C 07.00.a 005'!R38+'C 07.00.a 006'!R38+'C 07.00.a 007'!R38+'C 07.00.a 008'!R38+'C 07.00.a 009'!R38+'C 07.00.a 010'!R38+'C 07.00.a 011'!R38+'C 07.00.a 012'!R38+'C 07.00.a 013'!R38+'C 07.00.a 014'!R38+'C 07.00.a 015'!R38+'C 07.00.a 016'!R38+'C 07.00.a 017'!R38</f>
        <v>0</v>
      </c>
      <c r="S38" s="162">
        <f>+'C 07.00.a 002'!S38+'C 07.00.a 003'!S38+'C 07.00.a 004'!S38+'C 07.00.a 005'!S38+'C 07.00.a 006'!S38+'C 07.00.a 007'!S38+'C 07.00.a 008'!S38+'C 07.00.a 009'!S38+'C 07.00.a 010'!S38+'C 07.00.a 011'!S38+'C 07.00.a 012'!S38+'C 07.00.a 013'!S38+'C 07.00.a 014'!S38+'C 07.00.a 015'!S38+'C 07.00.a 016'!S38+'C 07.00.a 017'!S38</f>
        <v>0</v>
      </c>
      <c r="T38" s="162">
        <f>+'C 07.00.a 002'!T38+'C 07.00.a 003'!T38+'C 07.00.a 004'!T38+'C 07.00.a 005'!T38+'C 07.00.a 006'!T38+'C 07.00.a 007'!T38+'C 07.00.a 008'!T38+'C 07.00.a 009'!T38+'C 07.00.a 010'!T38+'C 07.00.a 011'!T38+'C 07.00.a 012'!T38+'C 07.00.a 013'!T38+'C 07.00.a 014'!T38+'C 07.00.a 015'!T38+'C 07.00.a 016'!T38+'C 07.00.a 017'!T38</f>
        <v>0</v>
      </c>
      <c r="U38" s="249">
        <f t="shared" si="2"/>
        <v>0</v>
      </c>
      <c r="V38" s="167"/>
      <c r="W38" s="249">
        <f t="shared" si="3"/>
        <v>0</v>
      </c>
      <c r="X38" s="162">
        <f>+'C 07.00.a 002'!X38+'C 07.00.a 003'!X38+'C 07.00.a 004'!X38+'C 07.00.a 005'!X38+'C 07.00.a 006'!X38+'C 07.00.a 007'!X38+'C 07.00.a 008'!X38+'C 07.00.a 009'!X38+'C 07.00.a 010'!X38+'C 07.00.a 011'!X38+'C 07.00.a 012'!X38+'C 07.00.a 013'!X38+'C 07.00.a 014'!X38+'C 07.00.a 015'!X38+'C 07.00.a 016'!X38+'C 07.00.a 017'!X38</f>
        <v>0</v>
      </c>
      <c r="Y38" s="162">
        <f>+'C 07.00.a 002'!Y38+'C 07.00.a 003'!Y38+'C 07.00.a 004'!Y38+'C 07.00.a 005'!Y38+'C 07.00.a 006'!Y38+'C 07.00.a 007'!Y38+'C 07.00.a 008'!Y38+'C 07.00.a 009'!Y38+'C 07.00.a 010'!Y38+'C 07.00.a 011'!Y38+'C 07.00.a 012'!Y38+'C 07.00.a 013'!Y38+'C 07.00.a 014'!Y38+'C 07.00.a 015'!Y38+'C 07.00.a 016'!Y38+'C 07.00.a 017'!Y38</f>
        <v>0</v>
      </c>
    </row>
    <row r="39" spans="1:25" x14ac:dyDescent="0.25">
      <c r="A39" s="7">
        <v>230</v>
      </c>
      <c r="B39" s="6" t="s">
        <v>188</v>
      </c>
      <c r="C39" s="162">
        <f>+'C 07.00.a 002'!C39+'C 07.00.a 003'!C39+'C 07.00.a 004'!C39+'C 07.00.a 005'!C39+'C 07.00.a 006'!C39+'C 07.00.a 007'!C39+'C 07.00.a 008'!C39+'C 07.00.a 009'!C39+'C 07.00.a 010'!C39+'C 07.00.a 011'!C39+'C 07.00.a 012'!C39+'C 07.00.a 013'!C39+'C 07.00.a 014'!C39+'C 07.00.a 015'!C39+'C 07.00.a 016'!C39+'C 07.00.a 017'!C39</f>
        <v>0</v>
      </c>
      <c r="D39" s="162">
        <f>+'C 07.00.a 002'!D39+'C 07.00.a 003'!D39+'C 07.00.a 004'!D39+'C 07.00.a 005'!D39+'C 07.00.a 006'!D39+'C 07.00.a 007'!D39+'C 07.00.a 008'!D39+'C 07.00.a 009'!D39+'C 07.00.a 010'!D39+'C 07.00.a 011'!D39+'C 07.00.a 012'!D39+'C 07.00.a 013'!D39+'C 07.00.a 014'!D39+'C 07.00.a 015'!D39+'C 07.00.a 016'!D39+'C 07.00.a 017'!D39</f>
        <v>0</v>
      </c>
      <c r="E39" s="162">
        <f>+'C 07.00.a 002'!E39+'C 07.00.a 003'!E39+'C 07.00.a 004'!E39+'C 07.00.a 005'!E39+'C 07.00.a 006'!E39+'C 07.00.a 007'!E39+'C 07.00.a 008'!E39+'C 07.00.a 009'!E39+'C 07.00.a 010'!E39+'C 07.00.a 011'!E39+'C 07.00.a 012'!E39+'C 07.00.a 013'!E39+'C 07.00.a 014'!E39+'C 07.00.a 015'!E39+'C 07.00.a 016'!E39+'C 07.00.a 017'!E39</f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2">
        <f>+'C 07.00.a 002'!P39+'C 07.00.a 003'!P39+'C 07.00.a 004'!P39+'C 07.00.a 005'!P39+'C 07.00.a 006'!P39+'C 07.00.a 007'!P39+'C 07.00.a 008'!P39+'C 07.00.a 009'!P39+'C 07.00.a 010'!P39+'C 07.00.a 011'!P39+'C 07.00.a 012'!P39+'C 07.00.a 013'!P39+'C 07.00.a 014'!P39+'C 07.00.a 015'!P39+'C 07.00.a 016'!P39+'C 07.00.a 017'!P39</f>
        <v>0</v>
      </c>
      <c r="Q39" s="162">
        <f>+'C 07.00.a 002'!Q39+'C 07.00.a 003'!Q39+'C 07.00.a 004'!Q39+'C 07.00.a 005'!Q39+'C 07.00.a 006'!Q39+'C 07.00.a 007'!Q39+'C 07.00.a 008'!Q39+'C 07.00.a 009'!Q39+'C 07.00.a 010'!Q39+'C 07.00.a 011'!Q39+'C 07.00.a 012'!Q39+'C 07.00.a 013'!Q39+'C 07.00.a 014'!Q39+'C 07.00.a 015'!Q39+'C 07.00.a 016'!Q39+'C 07.00.a 017'!Q39</f>
        <v>0</v>
      </c>
      <c r="R39" s="162">
        <f>+'C 07.00.a 002'!R39+'C 07.00.a 003'!R39+'C 07.00.a 004'!R39+'C 07.00.a 005'!R39+'C 07.00.a 006'!R39+'C 07.00.a 007'!R39+'C 07.00.a 008'!R39+'C 07.00.a 009'!R39+'C 07.00.a 010'!R39+'C 07.00.a 011'!R39+'C 07.00.a 012'!R39+'C 07.00.a 013'!R39+'C 07.00.a 014'!R39+'C 07.00.a 015'!R39+'C 07.00.a 016'!R39+'C 07.00.a 017'!R39</f>
        <v>0</v>
      </c>
      <c r="S39" s="162">
        <f>+'C 07.00.a 002'!S39+'C 07.00.a 003'!S39+'C 07.00.a 004'!S39+'C 07.00.a 005'!S39+'C 07.00.a 006'!S39+'C 07.00.a 007'!S39+'C 07.00.a 008'!S39+'C 07.00.a 009'!S39+'C 07.00.a 010'!S39+'C 07.00.a 011'!S39+'C 07.00.a 012'!S39+'C 07.00.a 013'!S39+'C 07.00.a 014'!S39+'C 07.00.a 015'!S39+'C 07.00.a 016'!S39+'C 07.00.a 017'!S39</f>
        <v>0</v>
      </c>
      <c r="T39" s="162">
        <f>+'C 07.00.a 002'!T39+'C 07.00.a 003'!T39+'C 07.00.a 004'!T39+'C 07.00.a 005'!T39+'C 07.00.a 006'!T39+'C 07.00.a 007'!T39+'C 07.00.a 008'!T39+'C 07.00.a 009'!T39+'C 07.00.a 010'!T39+'C 07.00.a 011'!T39+'C 07.00.a 012'!T39+'C 07.00.a 013'!T39+'C 07.00.a 014'!T39+'C 07.00.a 015'!T39+'C 07.00.a 016'!T39+'C 07.00.a 017'!T39</f>
        <v>0</v>
      </c>
      <c r="U39" s="249">
        <f t="shared" si="2"/>
        <v>0</v>
      </c>
      <c r="V39" s="167"/>
      <c r="W39" s="249">
        <f t="shared" si="3"/>
        <v>0</v>
      </c>
      <c r="X39" s="162">
        <f>+'C 07.00.a 002'!X39+'C 07.00.a 003'!X39+'C 07.00.a 004'!X39+'C 07.00.a 005'!X39+'C 07.00.a 006'!X39+'C 07.00.a 007'!X39+'C 07.00.a 008'!X39+'C 07.00.a 009'!X39+'C 07.00.a 010'!X39+'C 07.00.a 011'!X39+'C 07.00.a 012'!X39+'C 07.00.a 013'!X39+'C 07.00.a 014'!X39+'C 07.00.a 015'!X39+'C 07.00.a 016'!X39+'C 07.00.a 017'!X39</f>
        <v>0</v>
      </c>
      <c r="Y39" s="162">
        <f>+'C 07.00.a 002'!Y39+'C 07.00.a 003'!Y39+'C 07.00.a 004'!Y39+'C 07.00.a 005'!Y39+'C 07.00.a 006'!Y39+'C 07.00.a 007'!Y39+'C 07.00.a 008'!Y39+'C 07.00.a 009'!Y39+'C 07.00.a 010'!Y39+'C 07.00.a 011'!Y39+'C 07.00.a 012'!Y39+'C 07.00.a 013'!Y39+'C 07.00.a 014'!Y39+'C 07.00.a 015'!Y39+'C 07.00.a 016'!Y39+'C 07.00.a 017'!Y39</f>
        <v>0</v>
      </c>
    </row>
    <row r="40" spans="1:25" x14ac:dyDescent="0.25">
      <c r="A40" s="7">
        <v>240</v>
      </c>
      <c r="B40" s="6" t="s">
        <v>187</v>
      </c>
      <c r="C40" s="162">
        <f>+'C 07.00.a 002'!C40+'C 07.00.a 003'!C40+'C 07.00.a 004'!C40+'C 07.00.a 005'!C40+'C 07.00.a 006'!C40+'C 07.00.a 007'!C40+'C 07.00.a 008'!C40+'C 07.00.a 009'!C40+'C 07.00.a 010'!C40+'C 07.00.a 011'!C40+'C 07.00.a 012'!C40+'C 07.00.a 013'!C40+'C 07.00.a 014'!C40+'C 07.00.a 015'!C40+'C 07.00.a 016'!C40+'C 07.00.a 017'!C40</f>
        <v>0</v>
      </c>
      <c r="D40" s="162">
        <f>+'C 07.00.a 002'!D40+'C 07.00.a 003'!D40+'C 07.00.a 004'!D40+'C 07.00.a 005'!D40+'C 07.00.a 006'!D40+'C 07.00.a 007'!D40+'C 07.00.a 008'!D40+'C 07.00.a 009'!D40+'C 07.00.a 010'!D40+'C 07.00.a 011'!D40+'C 07.00.a 012'!D40+'C 07.00.a 013'!D40+'C 07.00.a 014'!D40+'C 07.00.a 015'!D40+'C 07.00.a 016'!D40+'C 07.00.a 017'!D40</f>
        <v>0</v>
      </c>
      <c r="E40" s="162">
        <f>+'C 07.00.a 002'!E40+'C 07.00.a 003'!E40+'C 07.00.a 004'!E40+'C 07.00.a 005'!E40+'C 07.00.a 006'!E40+'C 07.00.a 007'!E40+'C 07.00.a 008'!E40+'C 07.00.a 009'!E40+'C 07.00.a 010'!E40+'C 07.00.a 011'!E40+'C 07.00.a 012'!E40+'C 07.00.a 013'!E40+'C 07.00.a 014'!E40+'C 07.00.a 015'!E40+'C 07.00.a 016'!E40+'C 07.00.a 017'!E40</f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2">
        <f>+'C 07.00.a 002'!P40+'C 07.00.a 003'!P40+'C 07.00.a 004'!P40+'C 07.00.a 005'!P40+'C 07.00.a 006'!P40+'C 07.00.a 007'!P40+'C 07.00.a 008'!P40+'C 07.00.a 009'!P40+'C 07.00.a 010'!P40+'C 07.00.a 011'!P40+'C 07.00.a 012'!P40+'C 07.00.a 013'!P40+'C 07.00.a 014'!P40+'C 07.00.a 015'!P40+'C 07.00.a 016'!P40+'C 07.00.a 017'!P40</f>
        <v>0</v>
      </c>
      <c r="Q40" s="162">
        <f>+'C 07.00.a 002'!Q40+'C 07.00.a 003'!Q40+'C 07.00.a 004'!Q40+'C 07.00.a 005'!Q40+'C 07.00.a 006'!Q40+'C 07.00.a 007'!Q40+'C 07.00.a 008'!Q40+'C 07.00.a 009'!Q40+'C 07.00.a 010'!Q40+'C 07.00.a 011'!Q40+'C 07.00.a 012'!Q40+'C 07.00.a 013'!Q40+'C 07.00.a 014'!Q40+'C 07.00.a 015'!Q40+'C 07.00.a 016'!Q40+'C 07.00.a 017'!Q40</f>
        <v>0</v>
      </c>
      <c r="R40" s="162">
        <f>+'C 07.00.a 002'!R40+'C 07.00.a 003'!R40+'C 07.00.a 004'!R40+'C 07.00.a 005'!R40+'C 07.00.a 006'!R40+'C 07.00.a 007'!R40+'C 07.00.a 008'!R40+'C 07.00.a 009'!R40+'C 07.00.a 010'!R40+'C 07.00.a 011'!R40+'C 07.00.a 012'!R40+'C 07.00.a 013'!R40+'C 07.00.a 014'!R40+'C 07.00.a 015'!R40+'C 07.00.a 016'!R40+'C 07.00.a 017'!R40</f>
        <v>0</v>
      </c>
      <c r="S40" s="162">
        <f>+'C 07.00.a 002'!S40+'C 07.00.a 003'!S40+'C 07.00.a 004'!S40+'C 07.00.a 005'!S40+'C 07.00.a 006'!S40+'C 07.00.a 007'!S40+'C 07.00.a 008'!S40+'C 07.00.a 009'!S40+'C 07.00.a 010'!S40+'C 07.00.a 011'!S40+'C 07.00.a 012'!S40+'C 07.00.a 013'!S40+'C 07.00.a 014'!S40+'C 07.00.a 015'!S40+'C 07.00.a 016'!S40+'C 07.00.a 017'!S40</f>
        <v>0</v>
      </c>
      <c r="T40" s="162">
        <f>+'C 07.00.a 002'!T40+'C 07.00.a 003'!T40+'C 07.00.a 004'!T40+'C 07.00.a 005'!T40+'C 07.00.a 006'!T40+'C 07.00.a 007'!T40+'C 07.00.a 008'!T40+'C 07.00.a 009'!T40+'C 07.00.a 010'!T40+'C 07.00.a 011'!T40+'C 07.00.a 012'!T40+'C 07.00.a 013'!T40+'C 07.00.a 014'!T40+'C 07.00.a 015'!T40+'C 07.00.a 016'!T40+'C 07.00.a 017'!T40</f>
        <v>0</v>
      </c>
      <c r="U40" s="249">
        <f t="shared" si="2"/>
        <v>0</v>
      </c>
      <c r="V40" s="167"/>
      <c r="W40" s="249">
        <f t="shared" si="3"/>
        <v>0</v>
      </c>
      <c r="X40" s="162">
        <f>+'C 07.00.a 002'!X40+'C 07.00.a 003'!X40+'C 07.00.a 004'!X40+'C 07.00.a 005'!X40+'C 07.00.a 006'!X40+'C 07.00.a 007'!X40+'C 07.00.a 008'!X40+'C 07.00.a 009'!X40+'C 07.00.a 010'!X40+'C 07.00.a 011'!X40+'C 07.00.a 012'!X40+'C 07.00.a 013'!X40+'C 07.00.a 014'!X40+'C 07.00.a 015'!X40+'C 07.00.a 016'!X40+'C 07.00.a 017'!X40</f>
        <v>0</v>
      </c>
      <c r="Y40" s="162">
        <f>+'C 07.00.a 002'!Y40+'C 07.00.a 003'!Y40+'C 07.00.a 004'!Y40+'C 07.00.a 005'!Y40+'C 07.00.a 006'!Y40+'C 07.00.a 007'!Y40+'C 07.00.a 008'!Y40+'C 07.00.a 009'!Y40+'C 07.00.a 010'!Y40+'C 07.00.a 011'!Y40+'C 07.00.a 012'!Y40+'C 07.00.a 013'!Y40+'C 07.00.a 014'!Y40+'C 07.00.a 015'!Y40+'C 07.00.a 016'!Y40+'C 07.00.a 017'!Y40</f>
        <v>0</v>
      </c>
    </row>
    <row r="41" spans="1:25" x14ac:dyDescent="0.25">
      <c r="A41" s="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255"/>
      <c r="V41" s="167"/>
      <c r="W41" s="191"/>
      <c r="X41" s="167"/>
      <c r="Y41" s="167"/>
    </row>
    <row r="42" spans="1:25" x14ac:dyDescent="0.25">
      <c r="A42" s="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255"/>
      <c r="V42" s="167"/>
      <c r="W42" s="191"/>
      <c r="X42" s="167"/>
      <c r="Y42" s="167"/>
    </row>
    <row r="43" spans="1:25" x14ac:dyDescent="0.25">
      <c r="A43" s="7">
        <v>270</v>
      </c>
      <c r="B43" s="6" t="s">
        <v>184</v>
      </c>
      <c r="C43" s="162">
        <f>+'C 07.00.a 002'!C43+'C 07.00.a 003'!C43+'C 07.00.a 004'!C43+'C 07.00.a 005'!C43+'C 07.00.a 006'!C43+'C 07.00.a 007'!C43+'C 07.00.a 008'!C43+'C 07.00.a 009'!C43+'C 07.00.a 010'!C43+'C 07.00.a 011'!C43+'C 07.00.a 012'!C43+'C 07.00.a 013'!C43+'C 07.00.a 014'!C43+'C 07.00.a 015'!C43+'C 07.00.a 016'!C43+'C 07.00.a 017'!C43</f>
        <v>0</v>
      </c>
      <c r="D43" s="162">
        <f>+'C 07.00.a 002'!D43+'C 07.00.a 003'!D43+'C 07.00.a 004'!D43+'C 07.00.a 005'!D43+'C 07.00.a 006'!D43+'C 07.00.a 007'!D43+'C 07.00.a 008'!D43+'C 07.00.a 009'!D43+'C 07.00.a 010'!D43+'C 07.00.a 011'!D43+'C 07.00.a 012'!D43+'C 07.00.a 013'!D43+'C 07.00.a 014'!D43+'C 07.00.a 015'!D43+'C 07.00.a 016'!D43+'C 07.00.a 017'!D43</f>
        <v>0</v>
      </c>
      <c r="E43" s="162">
        <f>+'C 07.00.a 002'!E43+'C 07.00.a 003'!E43+'C 07.00.a 004'!E43+'C 07.00.a 005'!E43+'C 07.00.a 006'!E43+'C 07.00.a 007'!E43+'C 07.00.a 008'!E43+'C 07.00.a 009'!E43+'C 07.00.a 010'!E43+'C 07.00.a 011'!E43+'C 07.00.a 012'!E43+'C 07.00.a 013'!E43+'C 07.00.a 014'!E43+'C 07.00.a 015'!E43+'C 07.00.a 016'!E43+'C 07.00.a 017'!E43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2">
        <f>+'C 07.00.a 002'!P43+'C 07.00.a 003'!P43+'C 07.00.a 004'!P43+'C 07.00.a 005'!P43+'C 07.00.a 006'!P43+'C 07.00.a 007'!P43+'C 07.00.a 008'!P43+'C 07.00.a 009'!P43+'C 07.00.a 010'!P43+'C 07.00.a 011'!P43+'C 07.00.a 012'!P43+'C 07.00.a 013'!P43+'C 07.00.a 014'!P43+'C 07.00.a 015'!P43+'C 07.00.a 016'!P43+'C 07.00.a 017'!P43</f>
        <v>0</v>
      </c>
      <c r="Q43" s="162">
        <f>+'C 07.00.a 002'!Q43+'C 07.00.a 003'!Q43+'C 07.00.a 004'!Q43+'C 07.00.a 005'!Q43+'C 07.00.a 006'!Q43+'C 07.00.a 007'!Q43+'C 07.00.a 008'!Q43+'C 07.00.a 009'!Q43+'C 07.00.a 010'!Q43+'C 07.00.a 011'!Q43+'C 07.00.a 012'!Q43+'C 07.00.a 013'!Q43+'C 07.00.a 014'!Q43+'C 07.00.a 015'!Q43+'C 07.00.a 016'!Q43+'C 07.00.a 017'!Q43</f>
        <v>0</v>
      </c>
      <c r="R43" s="162">
        <f>+'C 07.00.a 002'!R43+'C 07.00.a 003'!R43+'C 07.00.a 004'!R43+'C 07.00.a 005'!R43+'C 07.00.a 006'!R43+'C 07.00.a 007'!R43+'C 07.00.a 008'!R43+'C 07.00.a 009'!R43+'C 07.00.a 010'!R43+'C 07.00.a 011'!R43+'C 07.00.a 012'!R43+'C 07.00.a 013'!R43+'C 07.00.a 014'!R43+'C 07.00.a 015'!R43+'C 07.00.a 016'!R43+'C 07.00.a 017'!R43</f>
        <v>0</v>
      </c>
      <c r="S43" s="162">
        <f>+'C 07.00.a 002'!S43+'C 07.00.a 003'!S43+'C 07.00.a 004'!S43+'C 07.00.a 005'!S43+'C 07.00.a 006'!S43+'C 07.00.a 007'!S43+'C 07.00.a 008'!S43+'C 07.00.a 009'!S43+'C 07.00.a 010'!S43+'C 07.00.a 011'!S43+'C 07.00.a 012'!S43+'C 07.00.a 013'!S43+'C 07.00.a 014'!S43+'C 07.00.a 015'!S43+'C 07.00.a 016'!S43+'C 07.00.a 017'!S43</f>
        <v>0</v>
      </c>
      <c r="T43" s="162">
        <f>+'C 07.00.a 002'!T43+'C 07.00.a 003'!T43+'C 07.00.a 004'!T43+'C 07.00.a 005'!T43+'C 07.00.a 006'!T43+'C 07.00.a 007'!T43+'C 07.00.a 008'!T43+'C 07.00.a 009'!T43+'C 07.00.a 010'!T43+'C 07.00.a 011'!T43+'C 07.00.a 012'!T43+'C 07.00.a 013'!T43+'C 07.00.a 014'!T43+'C 07.00.a 015'!T43+'C 07.00.a 016'!T43+'C 07.00.a 017'!T43</f>
        <v>0</v>
      </c>
      <c r="U43" s="249">
        <f t="shared" ref="U43:U44" si="4">P43-Q43-0.8*R43-0.5*S43</f>
        <v>0</v>
      </c>
      <c r="V43" s="167"/>
      <c r="W43" s="257">
        <f t="shared" ref="W43" si="5">U43*B43</f>
        <v>0</v>
      </c>
      <c r="X43" s="162">
        <f>+'C 07.00.a 002'!X43+'C 07.00.a 003'!X43+'C 07.00.a 004'!X43+'C 07.00.a 005'!X43+'C 07.00.a 006'!X43+'C 07.00.a 007'!X43+'C 07.00.a 008'!X43+'C 07.00.a 009'!X43+'C 07.00.a 010'!X43+'C 07.00.a 011'!X43+'C 07.00.a 012'!X43+'C 07.00.a 013'!X43+'C 07.00.a 014'!X43+'C 07.00.a 015'!X43+'C 07.00.a 016'!X43+'C 07.00.a 017'!X43</f>
        <v>0</v>
      </c>
      <c r="Y43" s="162">
        <f>+'C 07.00.a 002'!Y43+'C 07.00.a 003'!Y43+'C 07.00.a 004'!Y43+'C 07.00.a 005'!Y43+'C 07.00.a 006'!Y43+'C 07.00.a 007'!Y43+'C 07.00.a 008'!Y43+'C 07.00.a 009'!Y43+'C 07.00.a 010'!Y43+'C 07.00.a 011'!Y43+'C 07.00.a 012'!Y43+'C 07.00.a 013'!Y43+'C 07.00.a 014'!Y43+'C 07.00.a 015'!Y43+'C 07.00.a 016'!Y43+'C 07.00.a 017'!Y43</f>
        <v>0</v>
      </c>
    </row>
    <row r="44" spans="1:25" x14ac:dyDescent="0.25">
      <c r="A44" s="7">
        <v>280</v>
      </c>
      <c r="B44" s="6" t="s">
        <v>183</v>
      </c>
      <c r="C44" s="162">
        <f>+'C 07.00.a 002'!C44+'C 07.00.a 003'!C44+'C 07.00.a 004'!C44+'C 07.00.a 005'!C44+'C 07.00.a 006'!C44+'C 07.00.a 007'!C44+'C 07.00.a 008'!C44+'C 07.00.a 009'!C44+'C 07.00.a 010'!C44+'C 07.00.a 011'!C44+'C 07.00.a 012'!C44+'C 07.00.a 013'!C44+'C 07.00.a 014'!C44+'C 07.00.a 015'!C44+'C 07.00.a 016'!C44+'C 07.00.a 017'!C44</f>
        <v>0</v>
      </c>
      <c r="D44" s="162">
        <f>+'C 07.00.a 002'!D44+'C 07.00.a 003'!D44+'C 07.00.a 004'!D44+'C 07.00.a 005'!D44+'C 07.00.a 006'!D44+'C 07.00.a 007'!D44+'C 07.00.a 008'!D44+'C 07.00.a 009'!D44+'C 07.00.a 010'!D44+'C 07.00.a 011'!D44+'C 07.00.a 012'!D44+'C 07.00.a 013'!D44+'C 07.00.a 014'!D44+'C 07.00.a 015'!D44+'C 07.00.a 016'!D44+'C 07.00.a 017'!D44</f>
        <v>0</v>
      </c>
      <c r="E44" s="162">
        <f>+'C 07.00.a 002'!E44+'C 07.00.a 003'!E44+'C 07.00.a 004'!E44+'C 07.00.a 005'!E44+'C 07.00.a 006'!E44+'C 07.00.a 007'!E44+'C 07.00.a 008'!E44+'C 07.00.a 009'!E44+'C 07.00.a 010'!E44+'C 07.00.a 011'!E44+'C 07.00.a 012'!E44+'C 07.00.a 013'!E44+'C 07.00.a 014'!E44+'C 07.00.a 015'!E44+'C 07.00.a 016'!E44+'C 07.00.a 017'!E44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2">
        <f>+'C 07.00.a 002'!P44+'C 07.00.a 003'!P44+'C 07.00.a 004'!P44+'C 07.00.a 005'!P44+'C 07.00.a 006'!P44+'C 07.00.a 007'!P44+'C 07.00.a 008'!P44+'C 07.00.a 009'!P44+'C 07.00.a 010'!P44+'C 07.00.a 011'!P44+'C 07.00.a 012'!P44+'C 07.00.a 013'!P44+'C 07.00.a 014'!P44+'C 07.00.a 015'!P44+'C 07.00.a 016'!P44+'C 07.00.a 017'!P44</f>
        <v>0</v>
      </c>
      <c r="Q44" s="162">
        <f>+'C 07.00.a 002'!Q44+'C 07.00.a 003'!Q44+'C 07.00.a 004'!Q44+'C 07.00.a 005'!Q44+'C 07.00.a 006'!Q44+'C 07.00.a 007'!Q44+'C 07.00.a 008'!Q44+'C 07.00.a 009'!Q44+'C 07.00.a 010'!Q44+'C 07.00.a 011'!Q44+'C 07.00.a 012'!Q44+'C 07.00.a 013'!Q44+'C 07.00.a 014'!Q44+'C 07.00.a 015'!Q44+'C 07.00.a 016'!Q44+'C 07.00.a 017'!Q44</f>
        <v>0</v>
      </c>
      <c r="R44" s="162">
        <f>+'C 07.00.a 002'!R44+'C 07.00.a 003'!R44+'C 07.00.a 004'!R44+'C 07.00.a 005'!R44+'C 07.00.a 006'!R44+'C 07.00.a 007'!R44+'C 07.00.a 008'!R44+'C 07.00.a 009'!R44+'C 07.00.a 010'!R44+'C 07.00.a 011'!R44+'C 07.00.a 012'!R44+'C 07.00.a 013'!R44+'C 07.00.a 014'!R44+'C 07.00.a 015'!R44+'C 07.00.a 016'!R44+'C 07.00.a 017'!R44</f>
        <v>0</v>
      </c>
      <c r="S44" s="162">
        <f>+'C 07.00.a 002'!S44+'C 07.00.a 003'!S44+'C 07.00.a 004'!S44+'C 07.00.a 005'!S44+'C 07.00.a 006'!S44+'C 07.00.a 007'!S44+'C 07.00.a 008'!S44+'C 07.00.a 009'!S44+'C 07.00.a 010'!S44+'C 07.00.a 011'!S44+'C 07.00.a 012'!S44+'C 07.00.a 013'!S44+'C 07.00.a 014'!S44+'C 07.00.a 015'!S44+'C 07.00.a 016'!S44+'C 07.00.a 017'!S44</f>
        <v>0</v>
      </c>
      <c r="T44" s="162">
        <f>+'C 07.00.a 002'!T44+'C 07.00.a 003'!T44+'C 07.00.a 004'!T44+'C 07.00.a 005'!T44+'C 07.00.a 006'!T44+'C 07.00.a 007'!T44+'C 07.00.a 008'!T44+'C 07.00.a 009'!T44+'C 07.00.a 010'!T44+'C 07.00.a 011'!T44+'C 07.00.a 012'!T44+'C 07.00.a 013'!T44+'C 07.00.a 014'!T44+'C 07.00.a 015'!T44+'C 07.00.a 016'!T44+'C 07.00.a 017'!T44</f>
        <v>0</v>
      </c>
      <c r="U44" s="249">
        <f t="shared" si="4"/>
        <v>0</v>
      </c>
      <c r="V44" s="167"/>
      <c r="W44" s="162">
        <f>+'C 07.00.a 002'!W44+'C 07.00.a 003'!W44+'C 07.00.a 004'!W44+'C 07.00.a 005'!W44+'C 07.00.a 006'!W44+'C 07.00.a 007'!W44+'C 07.00.a 008'!W44+'C 07.00.a 009'!W44+'C 07.00.a 010'!W44+'C 07.00.a 011'!W44+'C 07.00.a 012'!W44+'C 07.00.a 013'!W44+'C 07.00.a 014'!W44+'C 07.00.a 015'!W44+'C 07.00.a 016'!W44+'C 07.00.a 017'!W44</f>
        <v>0</v>
      </c>
      <c r="X44" s="162">
        <f>+'C 07.00.a 002'!X44+'C 07.00.a 003'!X44+'C 07.00.a 004'!X44+'C 07.00.a 005'!X44+'C 07.00.a 006'!X44+'C 07.00.a 007'!X44+'C 07.00.a 008'!X44+'C 07.00.a 009'!X44+'C 07.00.a 010'!X44+'C 07.00.a 011'!X44+'C 07.00.a 012'!X44+'C 07.00.a 013'!X44+'C 07.00.a 014'!X44+'C 07.00.a 015'!X44+'C 07.00.a 016'!X44+'C 07.00.a 017'!X44</f>
        <v>0</v>
      </c>
      <c r="Y44" s="162">
        <f>+'C 07.00.a 002'!Y44+'C 07.00.a 003'!Y44+'C 07.00.a 004'!Y44+'C 07.00.a 005'!Y44+'C 07.00.a 006'!Y44+'C 07.00.a 007'!Y44+'C 07.00.a 008'!Y44+'C 07.00.a 009'!Y44+'C 07.00.a 010'!Y44+'C 07.00.a 011'!Y44+'C 07.00.a 012'!Y44+'C 07.00.a 013'!Y44+'C 07.00.a 014'!Y44+'C 07.00.a 015'!Y44+'C 07.00.a 016'!Y44+'C 07.00.a 017'!Y44</f>
        <v>0</v>
      </c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hyperlinks>
    <hyperlink ref="D2" location="'Pregled obrazaca'!A1" display="Povratak na Pregled obrazaca" xr:uid="{00000000-0004-0000-0600-000000000000}"/>
  </hyperlinks>
  <pageMargins left="0.25" right="0.25" top="0.75" bottom="0.56999999999999995" header="0.3" footer="0.3"/>
  <pageSetup paperSize="9" scale="55" fitToWidth="0" orientation="landscape" r:id="rId1"/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7" t="s">
        <v>942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25" t="s">
        <v>428</v>
      </c>
      <c r="B10" s="526"/>
      <c r="C10" s="585" t="s">
        <v>427</v>
      </c>
      <c r="D10" s="586"/>
      <c r="E10" s="586"/>
      <c r="F10" s="586"/>
      <c r="G10" s="587"/>
      <c r="H10" s="529" t="s">
        <v>288</v>
      </c>
      <c r="I10" s="529" t="s">
        <v>1385</v>
      </c>
    </row>
    <row r="11" spans="1:9" s="58" customFormat="1" ht="28.5" customHeight="1" x14ac:dyDescent="0.25">
      <c r="A11" s="527"/>
      <c r="B11" s="528"/>
      <c r="C11" s="585" t="s">
        <v>426</v>
      </c>
      <c r="D11" s="587"/>
      <c r="E11" s="585" t="s">
        <v>425</v>
      </c>
      <c r="F11" s="587"/>
      <c r="G11" s="529" t="s">
        <v>424</v>
      </c>
      <c r="H11" s="530"/>
      <c r="I11" s="530"/>
    </row>
    <row r="12" spans="1:9" s="58" customFormat="1" ht="51.75" customHeight="1" x14ac:dyDescent="0.25">
      <c r="A12" s="527"/>
      <c r="B12" s="528"/>
      <c r="C12" s="59" t="s">
        <v>423</v>
      </c>
      <c r="D12" s="59" t="s">
        <v>422</v>
      </c>
      <c r="E12" s="59" t="s">
        <v>423</v>
      </c>
      <c r="F12" s="59" t="s">
        <v>422</v>
      </c>
      <c r="G12" s="588"/>
      <c r="H12" s="588"/>
      <c r="I12" s="588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6:E6"/>
    <mergeCell ref="D7:E7"/>
    <mergeCell ref="C4:E4"/>
    <mergeCell ref="D5:E5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5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7" t="s">
        <v>1293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25" t="s">
        <v>428</v>
      </c>
      <c r="B10" s="526"/>
      <c r="C10" s="585" t="s">
        <v>427</v>
      </c>
      <c r="D10" s="586"/>
      <c r="E10" s="586"/>
      <c r="F10" s="586"/>
      <c r="G10" s="587"/>
      <c r="H10" s="529" t="s">
        <v>288</v>
      </c>
      <c r="I10" s="529" t="s">
        <v>1385</v>
      </c>
    </row>
    <row r="11" spans="1:9" s="58" customFormat="1" ht="28.5" customHeight="1" x14ac:dyDescent="0.25">
      <c r="A11" s="527"/>
      <c r="B11" s="528"/>
      <c r="C11" s="585" t="s">
        <v>426</v>
      </c>
      <c r="D11" s="587"/>
      <c r="E11" s="585" t="s">
        <v>425</v>
      </c>
      <c r="F11" s="587"/>
      <c r="G11" s="529" t="s">
        <v>424</v>
      </c>
      <c r="H11" s="530"/>
      <c r="I11" s="530"/>
    </row>
    <row r="12" spans="1:9" s="58" customFormat="1" ht="51.75" customHeight="1" x14ac:dyDescent="0.25">
      <c r="A12" s="527"/>
      <c r="B12" s="528"/>
      <c r="C12" s="59" t="s">
        <v>423</v>
      </c>
      <c r="D12" s="59" t="s">
        <v>422</v>
      </c>
      <c r="E12" s="59" t="s">
        <v>423</v>
      </c>
      <c r="F12" s="59" t="s">
        <v>422</v>
      </c>
      <c r="G12" s="588"/>
      <c r="H12" s="588"/>
      <c r="I12" s="588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6:E6"/>
    <mergeCell ref="D7:E7"/>
    <mergeCell ref="C4:E4"/>
    <mergeCell ref="D5:E5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6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944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7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946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8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945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9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947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A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948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B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7" t="s">
        <v>949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25" t="s">
        <v>428</v>
      </c>
      <c r="B10" s="526"/>
      <c r="C10" s="585" t="s">
        <v>427</v>
      </c>
      <c r="D10" s="586"/>
      <c r="E10" s="586"/>
      <c r="F10" s="586"/>
      <c r="G10" s="587"/>
      <c r="H10" s="529" t="s">
        <v>288</v>
      </c>
      <c r="I10" s="529" t="s">
        <v>1385</v>
      </c>
    </row>
    <row r="11" spans="1:9" s="58" customFormat="1" ht="28.5" customHeight="1" x14ac:dyDescent="0.25">
      <c r="A11" s="527"/>
      <c r="B11" s="528"/>
      <c r="C11" s="585" t="s">
        <v>426</v>
      </c>
      <c r="D11" s="587"/>
      <c r="E11" s="585" t="s">
        <v>425</v>
      </c>
      <c r="F11" s="587"/>
      <c r="G11" s="529" t="s">
        <v>424</v>
      </c>
      <c r="H11" s="530"/>
      <c r="I11" s="530"/>
    </row>
    <row r="12" spans="1:9" s="58" customFormat="1" ht="51.75" customHeight="1" x14ac:dyDescent="0.25">
      <c r="A12" s="527"/>
      <c r="B12" s="528"/>
      <c r="C12" s="59" t="s">
        <v>423</v>
      </c>
      <c r="D12" s="59" t="s">
        <v>422</v>
      </c>
      <c r="E12" s="59" t="s">
        <v>423</v>
      </c>
      <c r="F12" s="59" t="s">
        <v>422</v>
      </c>
      <c r="G12" s="588"/>
      <c r="H12" s="588"/>
      <c r="I12" s="588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6:E6"/>
    <mergeCell ref="D7:E7"/>
    <mergeCell ref="C4:E4"/>
    <mergeCell ref="D5:E5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C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950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D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951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E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Y50"/>
  <sheetViews>
    <sheetView showGridLines="0" zoomScale="80" zoomScaleNormal="80" workbookViewId="0">
      <selection activeCell="D2" sqref="D2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87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255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4" t="s">
        <v>307</v>
      </c>
      <c r="B10" s="513"/>
      <c r="C10" s="516" t="s">
        <v>253</v>
      </c>
      <c r="D10" s="516" t="s">
        <v>252</v>
      </c>
      <c r="E10" s="516" t="s">
        <v>251</v>
      </c>
      <c r="F10" s="516" t="s">
        <v>250</v>
      </c>
      <c r="G10" s="518"/>
      <c r="H10" s="518"/>
      <c r="I10" s="518"/>
      <c r="J10" s="518"/>
      <c r="K10" s="519"/>
      <c r="L10" s="516" t="s">
        <v>249</v>
      </c>
      <c r="M10" s="516" t="s">
        <v>248</v>
      </c>
      <c r="N10" s="518"/>
      <c r="O10" s="519"/>
      <c r="P10" s="516" t="s">
        <v>247</v>
      </c>
      <c r="Q10" s="516" t="s">
        <v>246</v>
      </c>
      <c r="R10" s="518"/>
      <c r="S10" s="518"/>
      <c r="T10" s="519"/>
      <c r="U10" s="516" t="s">
        <v>245</v>
      </c>
      <c r="V10" s="516" t="s">
        <v>244</v>
      </c>
      <c r="W10" s="520" t="s">
        <v>243</v>
      </c>
      <c r="X10" s="518"/>
      <c r="Y10" s="519"/>
    </row>
    <row r="11" spans="1:25" ht="45.75" customHeight="1" x14ac:dyDescent="0.25">
      <c r="A11" s="514"/>
      <c r="B11" s="515"/>
      <c r="C11" s="517"/>
      <c r="D11" s="517"/>
      <c r="E11" s="517"/>
      <c r="F11" s="516" t="s">
        <v>242</v>
      </c>
      <c r="G11" s="519"/>
      <c r="H11" s="516" t="s">
        <v>241</v>
      </c>
      <c r="I11" s="519"/>
      <c r="J11" s="516" t="s">
        <v>240</v>
      </c>
      <c r="K11" s="519"/>
      <c r="L11" s="517"/>
      <c r="M11" s="516" t="s">
        <v>239</v>
      </c>
      <c r="N11" s="520" t="s">
        <v>238</v>
      </c>
      <c r="O11" s="519"/>
      <c r="P11" s="517"/>
      <c r="Q11" s="516" t="s">
        <v>237</v>
      </c>
      <c r="R11" s="516" t="s">
        <v>236</v>
      </c>
      <c r="S11" s="516" t="s">
        <v>235</v>
      </c>
      <c r="T11" s="516" t="s">
        <v>234</v>
      </c>
      <c r="U11" s="517"/>
      <c r="V11" s="517"/>
      <c r="W11" s="16"/>
      <c r="X11" s="516" t="s">
        <v>233</v>
      </c>
      <c r="Y11" s="516" t="s">
        <v>232</v>
      </c>
    </row>
    <row r="12" spans="1:25" ht="117.75" customHeight="1" x14ac:dyDescent="0.25">
      <c r="A12" s="514"/>
      <c r="B12" s="515"/>
      <c r="C12" s="517"/>
      <c r="D12" s="517"/>
      <c r="E12" s="517"/>
      <c r="F12" s="516" t="s">
        <v>231</v>
      </c>
      <c r="G12" s="516" t="s">
        <v>230</v>
      </c>
      <c r="H12" s="516" t="s">
        <v>229</v>
      </c>
      <c r="I12" s="516" t="s">
        <v>228</v>
      </c>
      <c r="J12" s="516" t="s">
        <v>227</v>
      </c>
      <c r="K12" s="516" t="s">
        <v>226</v>
      </c>
      <c r="L12" s="517"/>
      <c r="M12" s="517"/>
      <c r="N12" s="16"/>
      <c r="O12" s="516" t="s">
        <v>225</v>
      </c>
      <c r="P12" s="517"/>
      <c r="Q12" s="517"/>
      <c r="R12" s="517"/>
      <c r="S12" s="517"/>
      <c r="T12" s="517"/>
      <c r="U12" s="517"/>
      <c r="V12" s="517"/>
      <c r="W12" s="16"/>
      <c r="X12" s="517"/>
      <c r="Y12" s="517"/>
    </row>
    <row r="13" spans="1:25" ht="15.75" x14ac:dyDescent="0.25">
      <c r="A13" s="15"/>
      <c r="B13" s="14"/>
      <c r="C13" s="160" t="s">
        <v>1</v>
      </c>
      <c r="D13" s="160" t="s">
        <v>4</v>
      </c>
      <c r="E13" s="160" t="s">
        <v>5</v>
      </c>
      <c r="F13" s="160" t="s">
        <v>6</v>
      </c>
      <c r="G13" s="160" t="s">
        <v>7</v>
      </c>
      <c r="H13" s="160" t="s">
        <v>8</v>
      </c>
      <c r="I13" s="160" t="s">
        <v>9</v>
      </c>
      <c r="J13" s="160" t="s">
        <v>10</v>
      </c>
      <c r="K13" s="160" t="s">
        <v>224</v>
      </c>
      <c r="L13" s="160" t="s">
        <v>223</v>
      </c>
      <c r="M13" s="160" t="s">
        <v>222</v>
      </c>
      <c r="N13" s="160" t="s">
        <v>221</v>
      </c>
      <c r="O13" s="160" t="s">
        <v>220</v>
      </c>
      <c r="P13" s="160" t="s">
        <v>219</v>
      </c>
      <c r="Q13" s="160" t="s">
        <v>218</v>
      </c>
      <c r="R13" s="160" t="s">
        <v>217</v>
      </c>
      <c r="S13" s="160" t="s">
        <v>216</v>
      </c>
      <c r="T13" s="160" t="s">
        <v>215</v>
      </c>
      <c r="U13" s="160" t="s">
        <v>214</v>
      </c>
      <c r="V13" s="160" t="s">
        <v>213</v>
      </c>
      <c r="W13" s="160" t="s">
        <v>212</v>
      </c>
      <c r="X13" s="160" t="s">
        <v>211</v>
      </c>
      <c r="Y13" s="160" t="s">
        <v>210</v>
      </c>
    </row>
    <row r="14" spans="1:25" x14ac:dyDescent="0.25">
      <c r="A14" s="7" t="s">
        <v>1</v>
      </c>
      <c r="B14" s="15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7" t="s">
        <v>3</v>
      </c>
      <c r="B15" s="159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7" t="s">
        <v>4</v>
      </c>
      <c r="B16" s="159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7" t="s">
        <v>5</v>
      </c>
      <c r="B17" s="159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160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76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70" t="s">
        <v>8</v>
      </c>
      <c r="B21" s="171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160" t="s">
        <v>9</v>
      </c>
      <c r="B22" s="182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70" t="s">
        <v>10</v>
      </c>
      <c r="B24" s="188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7">
        <v>100</v>
      </c>
      <c r="B25" s="159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7">
        <v>110</v>
      </c>
      <c r="B26" s="15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7">
        <v>120</v>
      </c>
      <c r="B27" s="159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160">
        <v>130</v>
      </c>
      <c r="B28" s="182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70">
        <v>140</v>
      </c>
      <c r="B30" s="171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7">
        <v>150</v>
      </c>
      <c r="B31" s="159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7">
        <v>160</v>
      </c>
      <c r="B32" s="159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7">
        <v>170</v>
      </c>
      <c r="B33" s="159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7">
        <v>180</v>
      </c>
      <c r="B34" s="159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7">
        <v>190</v>
      </c>
      <c r="B35" s="159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7">
        <v>200</v>
      </c>
      <c r="B36" s="159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7">
        <v>210</v>
      </c>
      <c r="B37" s="159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7">
        <v>220</v>
      </c>
      <c r="B38" s="159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7">
        <v>230</v>
      </c>
      <c r="B39" s="159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7">
        <v>240</v>
      </c>
      <c r="B40" s="159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7">
        <v>250</v>
      </c>
      <c r="B41" s="159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7">
        <v>260</v>
      </c>
      <c r="B42" s="159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7">
        <v>270</v>
      </c>
      <c r="B43" s="159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7">
        <v>280</v>
      </c>
      <c r="B44" s="159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D7:E7"/>
    <mergeCell ref="C4:E4"/>
    <mergeCell ref="D5:E5"/>
    <mergeCell ref="D6:E6"/>
    <mergeCell ref="N11:O11"/>
    <mergeCell ref="D8:E8"/>
    <mergeCell ref="O12"/>
    <mergeCell ref="I12"/>
    <mergeCell ref="J11:K11"/>
    <mergeCell ref="J12"/>
    <mergeCell ref="K12"/>
    <mergeCell ref="L10:L12"/>
    <mergeCell ref="M10:O10"/>
    <mergeCell ref="M11:M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</mergeCells>
  <conditionalFormatting sqref="U41:U42">
    <cfRule type="cellIs" dxfId="47" priority="1" stopIfTrue="1" operator="equal">
      <formula>#REF!</formula>
    </cfRule>
  </conditionalFormatting>
  <conditionalFormatting sqref="U41:U42">
    <cfRule type="cellIs" dxfId="46" priority="3" stopIfTrue="1" operator="equal">
      <formula>#REF!</formula>
    </cfRule>
  </conditionalFormatting>
  <conditionalFormatting sqref="U41:U42">
    <cfRule type="cellIs" dxfId="45" priority="2" stopIfTrue="1" operator="equal">
      <formula>#REF!</formula>
    </cfRule>
  </conditionalFormatting>
  <hyperlinks>
    <hyperlink ref="D2" location="'Pregled obrazaca'!A1" display="Povratak na Pregled obrazaca" xr:uid="{00000000-0004-0000-07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952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4F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953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50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22" t="s">
        <v>1161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3" customFormat="1" x14ac:dyDescent="0.25">
      <c r="A9" s="76" t="s">
        <v>894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25" t="s">
        <v>428</v>
      </c>
      <c r="B10" s="526"/>
      <c r="C10" s="529" t="s">
        <v>427</v>
      </c>
      <c r="D10" s="531"/>
      <c r="E10" s="531"/>
      <c r="F10" s="531"/>
      <c r="G10" s="532"/>
      <c r="H10" s="529" t="s">
        <v>288</v>
      </c>
      <c r="I10" s="529" t="s">
        <v>1385</v>
      </c>
    </row>
    <row r="11" spans="1:9" ht="28.5" customHeight="1" x14ac:dyDescent="0.25">
      <c r="A11" s="527"/>
      <c r="B11" s="528"/>
      <c r="C11" s="529" t="s">
        <v>426</v>
      </c>
      <c r="D11" s="532"/>
      <c r="E11" s="529" t="s">
        <v>425</v>
      </c>
      <c r="F11" s="532"/>
      <c r="G11" s="529" t="s">
        <v>424</v>
      </c>
      <c r="H11" s="530"/>
      <c r="I11" s="530"/>
    </row>
    <row r="12" spans="1:9" ht="51.75" customHeight="1" x14ac:dyDescent="0.25">
      <c r="A12" s="527"/>
      <c r="B12" s="528"/>
      <c r="C12" s="28" t="s">
        <v>423</v>
      </c>
      <c r="D12" s="28" t="s">
        <v>422</v>
      </c>
      <c r="E12" s="28" t="s">
        <v>423</v>
      </c>
      <c r="F12" s="28" t="s">
        <v>422</v>
      </c>
      <c r="G12" s="530"/>
      <c r="H12" s="530"/>
      <c r="I12" s="530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1418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D8:E8"/>
    <mergeCell ref="A4:B4"/>
    <mergeCell ref="D7:E7"/>
    <mergeCell ref="C4:E4"/>
    <mergeCell ref="D5:E5"/>
    <mergeCell ref="D6:E6"/>
    <mergeCell ref="A10:B12"/>
    <mergeCell ref="C10:G10"/>
    <mergeCell ref="H10:H12"/>
    <mergeCell ref="I10:I12"/>
    <mergeCell ref="C11:D11"/>
    <mergeCell ref="E11:F11"/>
    <mergeCell ref="G11:G12"/>
  </mergeCells>
  <hyperlinks>
    <hyperlink ref="D2" location="'Pregled obrazaca'!A1" display="Povratak na Pregled obrazaca" xr:uid="{00000000-0004-0000-51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62"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3" customWidth="1"/>
    <col min="2" max="2" width="104" style="23" customWidth="1"/>
    <col min="3" max="3" width="13.5703125" style="23" customWidth="1"/>
    <col min="4" max="9" width="11.285156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6" t="s">
        <v>254</v>
      </c>
      <c r="B9" s="76"/>
      <c r="C9" s="76"/>
      <c r="D9" s="76"/>
      <c r="E9" s="76"/>
      <c r="F9" s="76"/>
      <c r="G9" s="76"/>
      <c r="H9" s="76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57" t="s">
        <v>1385</v>
      </c>
    </row>
    <row r="11" spans="1:9" ht="36" customHeight="1" x14ac:dyDescent="0.25">
      <c r="A11" s="527"/>
      <c r="B11" s="528"/>
      <c r="C11" s="529" t="s">
        <v>423</v>
      </c>
      <c r="D11" s="529" t="s">
        <v>422</v>
      </c>
      <c r="E11" s="529" t="s">
        <v>423</v>
      </c>
      <c r="F11" s="529" t="s">
        <v>422</v>
      </c>
      <c r="G11" s="530"/>
      <c r="H11" s="530"/>
      <c r="I11" s="517"/>
    </row>
    <row r="12" spans="1:9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</row>
    <row r="13" spans="1:9" x14ac:dyDescent="0.25">
      <c r="A13" s="17" t="s">
        <v>1</v>
      </c>
      <c r="B13" s="159" t="s">
        <v>437</v>
      </c>
      <c r="C13" s="279"/>
      <c r="D13" s="279"/>
      <c r="E13" s="279"/>
      <c r="F13" s="279"/>
      <c r="G13" s="279"/>
      <c r="H13" s="207">
        <f>H14+H19</f>
        <v>0</v>
      </c>
      <c r="I13" s="285">
        <f>H13*8.33</f>
        <v>0</v>
      </c>
    </row>
    <row r="14" spans="1:9" x14ac:dyDescent="0.25">
      <c r="A14" s="17" t="s">
        <v>3</v>
      </c>
      <c r="B14" s="158" t="s">
        <v>419</v>
      </c>
      <c r="C14" s="281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159" t="s">
        <v>417</v>
      </c>
      <c r="C15" s="285">
        <f>+'C 21.00 002'!C15+'C 21.00 003'!C15+'C 21.00 004'!C15+'C 21.00 005'!C15+'C 21.00 006'!C15+'C 21.00 007'!C15+'C 21.00 008'!C15+'C 21.00 009'!C15+'C 21.00 010'!C15+'C 21.00 011'!C15+'C 21.00 012'!C15+'C 21.00 013'!C15+'C 21.00 014'!C15+'C 21.00 015'!C15+'C 21.00 016'!C15+'C 21.00 017'!C15+'C 21.00 018'!C15+'C 21.00 019'!C15+'C 21.00 020'!C15+'C 21.00 021'!C15+'C 21.00 022'!C15+'C 21.00 023'!C15+'C 21.00 024'!C15+'C 21.00 025'!C15+'C 21.00 026'!C15</f>
        <v>0</v>
      </c>
      <c r="D15" s="285">
        <f>+'C 21.00 002'!D15+'C 21.00 003'!D15+'C 21.00 004'!D15+'C 21.00 005'!D15+'C 21.00 006'!D15+'C 21.00 007'!D15+'C 21.00 008'!D15+'C 21.00 009'!D15+'C 21.00 010'!D15+'C 21.00 011'!D15+'C 21.00 012'!D15+'C 21.00 013'!D15+'C 21.00 014'!D15+'C 21.00 015'!D15+'C 21.00 016'!D15+'C 21.00 017'!D15+'C 21.00 018'!D15+'C 21.00 019'!D15+'C 21.00 020'!D15+'C 21.00 021'!D15+'C 21.00 022'!D15+'C 21.00 023'!D15+'C 21.00 024'!D15+'C 21.00 025'!D15+'C 21.00 026'!D15</f>
        <v>0</v>
      </c>
      <c r="E15" s="164"/>
      <c r="F15" s="164"/>
      <c r="G15" s="164"/>
      <c r="H15" s="164"/>
      <c r="I15" s="279"/>
    </row>
    <row r="16" spans="1:9" x14ac:dyDescent="0.25">
      <c r="A16" s="17" t="s">
        <v>435</v>
      </c>
      <c r="B16" s="159" t="s">
        <v>415</v>
      </c>
      <c r="C16" s="285">
        <f>+'C 21.00 002'!C16+'C 21.00 003'!C16+'C 21.00 004'!C16+'C 21.00 005'!C16+'C 21.00 006'!C16+'C 21.00 007'!C16+'C 21.00 008'!C16+'C 21.00 009'!C16+'C 21.00 010'!C16+'C 21.00 011'!C16+'C 21.00 012'!C16+'C 21.00 013'!C16+'C 21.00 014'!C16+'C 21.00 015'!C16+'C 21.00 016'!C16+'C 21.00 017'!C16+'C 21.00 018'!C16+'C 21.00 019'!C16+'C 21.00 020'!C16+'C 21.00 021'!C16+'C 21.00 022'!C16+'C 21.00 023'!C16+'C 21.00 024'!C16+'C 21.00 025'!C16+'C 21.00 026'!C16</f>
        <v>0</v>
      </c>
      <c r="D16" s="285">
        <f>+'C 21.00 002'!D16+'C 21.00 003'!D16+'C 21.00 004'!D16+'C 21.00 005'!D16+'C 21.00 006'!D16+'C 21.00 007'!D16+'C 21.00 008'!D16+'C 21.00 009'!D16+'C 21.00 010'!D16+'C 21.00 011'!D16+'C 21.00 012'!D16+'C 21.00 013'!D16+'C 21.00 014'!D16+'C 21.00 015'!D16+'C 21.00 016'!D16+'C 21.00 017'!D16+'C 21.00 018'!D16+'C 21.00 019'!D16+'C 21.00 020'!D16+'C 21.00 021'!D16+'C 21.00 022'!D16+'C 21.00 023'!D16+'C 21.00 024'!D16+'C 21.00 025'!D16+'C 21.00 026'!D16</f>
        <v>0</v>
      </c>
      <c r="E16" s="164"/>
      <c r="F16" s="164"/>
      <c r="G16" s="164"/>
      <c r="H16" s="164"/>
      <c r="I16" s="279"/>
    </row>
    <row r="17" spans="1:9" x14ac:dyDescent="0.25">
      <c r="A17" s="17" t="s">
        <v>4</v>
      </c>
      <c r="B17" s="159" t="s">
        <v>434</v>
      </c>
      <c r="C17" s="285">
        <f>+'C 21.00 002'!C17+'C 21.00 003'!C17+'C 21.00 004'!C17+'C 21.00 005'!C17+'C 21.00 006'!C17+'C 21.00 007'!C17+'C 21.00 008'!C17+'C 21.00 009'!C17+'C 21.00 010'!C17+'C 21.00 011'!C17+'C 21.00 012'!C17+'C 21.00 013'!C17+'C 21.00 014'!C17+'C 21.00 015'!C17+'C 21.00 016'!C17+'C 21.00 017'!C17+'C 21.00 018'!C17+'C 21.00 019'!C17+'C 21.00 020'!C17+'C 21.00 021'!C17+'C 21.00 022'!C17+'C 21.00 023'!C17+'C 21.00 024'!C17+'C 21.00 025'!C17+'C 21.00 026'!C17</f>
        <v>0</v>
      </c>
      <c r="D17" s="285">
        <f>+'C 21.00 002'!D17+'C 21.00 003'!D17+'C 21.00 004'!D17+'C 21.00 005'!D17+'C 21.00 006'!D17+'C 21.00 007'!D17+'C 21.00 008'!D17+'C 21.00 009'!D17+'C 21.00 010'!D17+'C 21.00 011'!D17+'C 21.00 012'!D17+'C 21.00 013'!D17+'C 21.00 014'!D17+'C 21.00 015'!D17+'C 21.00 016'!D17+'C 21.00 017'!D17+'C 21.00 018'!D17+'C 21.00 019'!D17+'C 21.00 020'!D17+'C 21.00 021'!D17+'C 21.00 022'!D17+'C 21.00 023'!D17+'C 21.00 024'!D17+'C 21.00 025'!D17+'C 21.00 026'!D17</f>
        <v>0</v>
      </c>
      <c r="E17" s="281">
        <f>MAX(C17-D17,0)</f>
        <v>0</v>
      </c>
      <c r="F17" s="207">
        <f>MAX(D17-C17,0)</f>
        <v>0</v>
      </c>
      <c r="G17" s="164"/>
      <c r="H17" s="164"/>
      <c r="I17" s="279"/>
    </row>
    <row r="18" spans="1:9" x14ac:dyDescent="0.25">
      <c r="A18" s="17" t="s">
        <v>5</v>
      </c>
      <c r="B18" s="159" t="s">
        <v>433</v>
      </c>
      <c r="C18" s="285">
        <f>+'C 21.00 002'!C18+'C 21.00 003'!C18+'C 21.00 004'!C18+'C 21.00 005'!C18+'C 21.00 006'!C18+'C 21.00 007'!C18+'C 21.00 008'!C18+'C 21.00 009'!C18+'C 21.00 010'!C18+'C 21.00 011'!C18+'C 21.00 012'!C18+'C 21.00 013'!C18+'C 21.00 014'!C18+'C 21.00 015'!C18+'C 21.00 016'!C18+'C 21.00 017'!C18+'C 21.00 018'!C18+'C 21.00 019'!C18+'C 21.00 020'!C18+'C 21.00 021'!C18+'C 21.00 022'!C18+'C 21.00 023'!C18+'C 21.00 024'!C18+'C 21.00 025'!C18+'C 21.00 026'!C18</f>
        <v>0</v>
      </c>
      <c r="D18" s="285">
        <f>+'C 21.00 002'!D18+'C 21.00 003'!D18+'C 21.00 004'!D18+'C 21.00 005'!D18+'C 21.00 006'!D18+'C 21.00 007'!D18+'C 21.00 008'!D18+'C 21.00 009'!D18+'C 21.00 010'!D18+'C 21.00 011'!D18+'C 21.00 012'!D18+'C 21.00 013'!D18+'C 21.00 014'!D18+'C 21.00 015'!D18+'C 21.00 016'!D18+'C 21.00 017'!D18+'C 21.00 018'!D18+'C 21.00 019'!D18+'C 21.00 020'!D18+'C 21.00 021'!D18+'C 21.00 022'!D18+'C 21.00 023'!D18+'C 21.00 024'!D18+'C 21.00 025'!D18+'C 21.00 026'!D18</f>
        <v>0</v>
      </c>
      <c r="E18" s="281">
        <f>MAX(C18-D18,0)</f>
        <v>0</v>
      </c>
      <c r="F18" s="207">
        <f>MAX(D18-C18,0)</f>
        <v>0</v>
      </c>
      <c r="G18" s="164"/>
      <c r="H18" s="164"/>
      <c r="I18" s="279"/>
    </row>
    <row r="19" spans="1:9" x14ac:dyDescent="0.25">
      <c r="A19" s="17" t="s">
        <v>6</v>
      </c>
      <c r="B19" s="159" t="s">
        <v>394</v>
      </c>
      <c r="C19" s="285">
        <f>+'C 21.00 002'!C19+'C 21.00 003'!C19+'C 21.00 004'!C19+'C 21.00 005'!C19+'C 21.00 006'!C19+'C 21.00 007'!C19+'C 21.00 008'!C19+'C 21.00 009'!C19+'C 21.00 010'!C19+'C 21.00 011'!C19+'C 21.00 012'!C19+'C 21.00 013'!C19+'C 21.00 014'!C19+'C 21.00 015'!C19+'C 21.00 016'!C19+'C 21.00 017'!C19+'C 21.00 018'!C19+'C 21.00 019'!C19+'C 21.00 020'!C19+'C 21.00 021'!C19+'C 21.00 022'!C19+'C 21.00 023'!C19+'C 21.00 024'!C19+'C 21.00 025'!C19+'C 21.00 026'!C19</f>
        <v>0</v>
      </c>
      <c r="D19" s="285">
        <f>+'C 21.00 002'!D19+'C 21.00 003'!D19+'C 21.00 004'!D19+'C 21.00 005'!D19+'C 21.00 006'!D19+'C 21.00 007'!D19+'C 21.00 008'!D19+'C 21.00 009'!D19+'C 21.00 010'!D19+'C 21.00 011'!D19+'C 21.00 012'!D19+'C 21.00 013'!D19+'C 21.00 014'!D19+'C 21.00 015'!D19+'C 21.00 016'!D19+'C 21.00 017'!D19+'C 21.00 018'!D19+'C 21.00 019'!D19+'C 21.00 020'!D19+'C 21.00 021'!D19+'C 21.00 022'!D19+'C 21.00 023'!D19+'C 21.00 024'!D19+'C 21.00 025'!D19+'C 21.00 026'!D19</f>
        <v>0</v>
      </c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159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158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159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159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159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159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6">
    <mergeCell ref="A4:B4"/>
    <mergeCell ref="G10:G11"/>
    <mergeCell ref="H10:H11"/>
    <mergeCell ref="I10:I11"/>
    <mergeCell ref="D7:E7"/>
    <mergeCell ref="C4:E4"/>
    <mergeCell ref="D5:E5"/>
    <mergeCell ref="D6:E6"/>
    <mergeCell ref="A10:B11"/>
    <mergeCell ref="C10:D10"/>
    <mergeCell ref="C11"/>
    <mergeCell ref="D11"/>
    <mergeCell ref="E10:F10"/>
    <mergeCell ref="E11"/>
    <mergeCell ref="F11"/>
    <mergeCell ref="D8:E8"/>
  </mergeCells>
  <hyperlinks>
    <hyperlink ref="D2" location="'Pregled obrazaca'!A1" display="Povratak na Pregled obrazaca" xr:uid="{00000000-0004-0000-5200-000000000000}"/>
  </hyperlinks>
  <pageMargins left="0.25" right="0.25" top="0.75" bottom="0.75" header="0.3" footer="0.3"/>
  <pageSetup paperSize="9" scale="51" fitToHeight="0" orientation="portrait" r:id="rId1"/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895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84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</row>
    <row r="13" spans="1:9" x14ac:dyDescent="0.25">
      <c r="A13" s="17" t="s">
        <v>1</v>
      </c>
      <c r="B13" s="159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158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159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159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159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159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159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159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158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159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159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159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159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3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896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4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897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5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898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6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899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7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900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8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54" t="s">
        <v>1243</v>
      </c>
      <c r="B4" s="55"/>
      <c r="C4" s="522" t="s">
        <v>1175</v>
      </c>
      <c r="D4" s="522"/>
      <c r="E4" s="522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25" s="73" customFormat="1" x14ac:dyDescent="0.25">
      <c r="C8" s="49" t="s">
        <v>1444</v>
      </c>
      <c r="D8" s="523"/>
      <c r="E8" s="523"/>
    </row>
    <row r="9" spans="1:25" s="10" customFormat="1" x14ac:dyDescent="0.25">
      <c r="A9" s="73" t="s">
        <v>256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5" t="s">
        <v>307</v>
      </c>
      <c r="B10" s="526"/>
      <c r="C10" s="529" t="s">
        <v>253</v>
      </c>
      <c r="D10" s="529" t="s">
        <v>252</v>
      </c>
      <c r="E10" s="529" t="s">
        <v>251</v>
      </c>
      <c r="F10" s="529" t="s">
        <v>250</v>
      </c>
      <c r="G10" s="531"/>
      <c r="H10" s="531"/>
      <c r="I10" s="531"/>
      <c r="J10" s="531"/>
      <c r="K10" s="532"/>
      <c r="L10" s="529" t="s">
        <v>249</v>
      </c>
      <c r="M10" s="529" t="s">
        <v>248</v>
      </c>
      <c r="N10" s="531"/>
      <c r="O10" s="532"/>
      <c r="P10" s="529" t="s">
        <v>247</v>
      </c>
      <c r="Q10" s="529" t="s">
        <v>246</v>
      </c>
      <c r="R10" s="531"/>
      <c r="S10" s="531"/>
      <c r="T10" s="532"/>
      <c r="U10" s="529" t="s">
        <v>245</v>
      </c>
      <c r="V10" s="529" t="s">
        <v>244</v>
      </c>
      <c r="W10" s="533" t="s">
        <v>243</v>
      </c>
      <c r="X10" s="531"/>
      <c r="Y10" s="532"/>
    </row>
    <row r="11" spans="1:25" ht="45.75" customHeight="1" x14ac:dyDescent="0.25">
      <c r="A11" s="527"/>
      <c r="B11" s="528"/>
      <c r="C11" s="530"/>
      <c r="D11" s="530"/>
      <c r="E11" s="530"/>
      <c r="F11" s="529" t="s">
        <v>242</v>
      </c>
      <c r="G11" s="532"/>
      <c r="H11" s="529" t="s">
        <v>241</v>
      </c>
      <c r="I11" s="532"/>
      <c r="J11" s="529" t="s">
        <v>240</v>
      </c>
      <c r="K11" s="532"/>
      <c r="L11" s="530"/>
      <c r="M11" s="529" t="s">
        <v>239</v>
      </c>
      <c r="N11" s="533" t="s">
        <v>238</v>
      </c>
      <c r="O11" s="532"/>
      <c r="P11" s="530"/>
      <c r="Q11" s="529" t="s">
        <v>237</v>
      </c>
      <c r="R11" s="529" t="s">
        <v>236</v>
      </c>
      <c r="S11" s="529" t="s">
        <v>235</v>
      </c>
      <c r="T11" s="529" t="s">
        <v>234</v>
      </c>
      <c r="U11" s="530"/>
      <c r="V11" s="530"/>
      <c r="W11" s="20"/>
      <c r="X11" s="529" t="s">
        <v>233</v>
      </c>
      <c r="Y11" s="529" t="s">
        <v>232</v>
      </c>
    </row>
    <row r="12" spans="1:25" ht="117.75" customHeight="1" x14ac:dyDescent="0.25">
      <c r="A12" s="527"/>
      <c r="B12" s="528"/>
      <c r="C12" s="530"/>
      <c r="D12" s="530"/>
      <c r="E12" s="530"/>
      <c r="F12" s="529" t="s">
        <v>231</v>
      </c>
      <c r="G12" s="529" t="s">
        <v>230</v>
      </c>
      <c r="H12" s="529" t="s">
        <v>229</v>
      </c>
      <c r="I12" s="529" t="s">
        <v>228</v>
      </c>
      <c r="J12" s="529" t="s">
        <v>227</v>
      </c>
      <c r="K12" s="529" t="s">
        <v>226</v>
      </c>
      <c r="L12" s="530"/>
      <c r="M12" s="530"/>
      <c r="N12" s="20"/>
      <c r="O12" s="529" t="s">
        <v>225</v>
      </c>
      <c r="P12" s="530"/>
      <c r="Q12" s="530"/>
      <c r="R12" s="530"/>
      <c r="S12" s="530"/>
      <c r="T12" s="530"/>
      <c r="U12" s="530"/>
      <c r="V12" s="530"/>
      <c r="W12" s="20"/>
      <c r="X12" s="530"/>
      <c r="Y12" s="530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1381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1396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1380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H12"/>
    <mergeCell ref="I12"/>
    <mergeCell ref="D7:E7"/>
    <mergeCell ref="C4:E4"/>
    <mergeCell ref="D5:E5"/>
    <mergeCell ref="D6:E6"/>
    <mergeCell ref="E10:E12"/>
    <mergeCell ref="D8:E8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</mergeCells>
  <conditionalFormatting sqref="U41:U42">
    <cfRule type="cellIs" dxfId="44" priority="1" stopIfTrue="1" operator="equal">
      <formula>#REF!</formula>
    </cfRule>
  </conditionalFormatting>
  <conditionalFormatting sqref="U41:U42">
    <cfRule type="cellIs" dxfId="43" priority="3" stopIfTrue="1" operator="equal">
      <formula>#REF!</formula>
    </cfRule>
  </conditionalFormatting>
  <conditionalFormatting sqref="U41:U42">
    <cfRule type="cellIs" dxfId="42" priority="2" stopIfTrue="1" operator="equal">
      <formula>#REF!</formula>
    </cfRule>
  </conditionalFormatting>
  <hyperlinks>
    <hyperlink ref="D2" location="'Pregled obrazaca'!A1" display="Povratak na Pregled obrazaca" xr:uid="{00000000-0004-0000-0800-000000000000}"/>
  </hyperlinks>
  <pageMargins left="0.25" right="0.25" top="0.75" bottom="0.54" header="0.3" footer="0.3"/>
  <pageSetup paperSize="9" scale="55" fitToWidth="0" orientation="landscape" r:id="rId1"/>
  <drawing r:id="rId2"/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901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9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902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A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903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B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904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C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954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D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E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906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F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907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0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908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1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22" t="s">
        <v>1162</v>
      </c>
      <c r="D4" s="522"/>
      <c r="E4" s="522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21"/>
      <c r="E5" s="521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21"/>
      <c r="E6" s="521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21"/>
      <c r="E7" s="521"/>
      <c r="F7" s="51"/>
      <c r="G7" s="47"/>
      <c r="H7" s="71"/>
      <c r="I7" s="71"/>
    </row>
    <row r="8" spans="1:9" s="73" customFormat="1" x14ac:dyDescent="0.25">
      <c r="C8" s="53" t="s">
        <v>1444</v>
      </c>
      <c r="D8" s="521"/>
      <c r="E8" s="521"/>
    </row>
    <row r="9" spans="1:9" s="75" customFormat="1" x14ac:dyDescent="0.25">
      <c r="A9" s="73" t="s">
        <v>909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25" t="s">
        <v>439</v>
      </c>
      <c r="B10" s="526"/>
      <c r="C10" s="529" t="s">
        <v>426</v>
      </c>
      <c r="D10" s="532"/>
      <c r="E10" s="529" t="s">
        <v>425</v>
      </c>
      <c r="F10" s="532"/>
      <c r="G10" s="529" t="s">
        <v>438</v>
      </c>
      <c r="H10" s="529" t="s">
        <v>288</v>
      </c>
      <c r="I10" s="529" t="s">
        <v>1385</v>
      </c>
    </row>
    <row r="11" spans="1:9" ht="36" customHeight="1" x14ac:dyDescent="0.25">
      <c r="A11" s="527"/>
      <c r="B11" s="528"/>
      <c r="C11" s="28" t="s">
        <v>423</v>
      </c>
      <c r="D11" s="28" t="s">
        <v>422</v>
      </c>
      <c r="E11" s="28" t="s">
        <v>423</v>
      </c>
      <c r="F11" s="28" t="s">
        <v>422</v>
      </c>
      <c r="G11" s="530"/>
      <c r="H11" s="530"/>
      <c r="I11" s="530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200-000000000000}"/>
  </hyperlinks>
  <pageMargins left="0.25" right="0.25" top="0.75" bottom="0.75" header="0.3" footer="0.3"/>
  <pageSetup paperSize="9" scale="5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156</vt:i4>
      </vt:variant>
    </vt:vector>
  </HeadingPairs>
  <TitlesOfParts>
    <vt:vector size="156" baseType="lpstr">
      <vt:lpstr>Pregled obrazaca</vt:lpstr>
      <vt:lpstr>BFBiH-FBA</vt:lpstr>
      <vt:lpstr>C 01.00</vt:lpstr>
      <vt:lpstr>C 02.00</vt:lpstr>
      <vt:lpstr>C 03.00</vt:lpstr>
      <vt:lpstr>C 04.00</vt:lpstr>
      <vt:lpstr>C 07.00.a 001</vt:lpstr>
      <vt:lpstr>C 07.00.a 002</vt:lpstr>
      <vt:lpstr>C 07.00.a 003</vt:lpstr>
      <vt:lpstr>C 07.00.a 004</vt:lpstr>
      <vt:lpstr>C 07.00.a 005</vt:lpstr>
      <vt:lpstr>C 07.00.a 006</vt:lpstr>
      <vt:lpstr>C 07.00.a 007</vt:lpstr>
      <vt:lpstr>C 07.00.a 008</vt:lpstr>
      <vt:lpstr>C 07.00.a 009</vt:lpstr>
      <vt:lpstr>C 07.00.a 010</vt:lpstr>
      <vt:lpstr>C 07.00.a 011</vt:lpstr>
      <vt:lpstr>C 07.00.a 012</vt:lpstr>
      <vt:lpstr>C 07.00.a 013</vt:lpstr>
      <vt:lpstr>C 07.00.a 014</vt:lpstr>
      <vt:lpstr>C 07.00.a 015</vt:lpstr>
      <vt:lpstr>C 07.00.a 016</vt:lpstr>
      <vt:lpstr>C 07.00.a 017</vt:lpstr>
      <vt:lpstr>C 07.00.b 001</vt:lpstr>
      <vt:lpstr>C 07.00.b 002</vt:lpstr>
      <vt:lpstr>C 07.00.b 003</vt:lpstr>
      <vt:lpstr>C 07.00.b 004</vt:lpstr>
      <vt:lpstr>C 07.00.b 005</vt:lpstr>
      <vt:lpstr>C 07.00.b 006</vt:lpstr>
      <vt:lpstr>C 07.00.b 007</vt:lpstr>
      <vt:lpstr>C 07.00.b 008</vt:lpstr>
      <vt:lpstr>C 07.00.b 009</vt:lpstr>
      <vt:lpstr>C 07.00.b 010</vt:lpstr>
      <vt:lpstr>C 07.00.b 011</vt:lpstr>
      <vt:lpstr>C 07.00.b 012</vt:lpstr>
      <vt:lpstr>C 07.00.b 013</vt:lpstr>
      <vt:lpstr>C 07.00.b 014</vt:lpstr>
      <vt:lpstr>C 07.00.b 015</vt:lpstr>
      <vt:lpstr>C 07.00.b 016</vt:lpstr>
      <vt:lpstr>C 07.00.b 017</vt:lpstr>
      <vt:lpstr>C 07.00.c 001</vt:lpstr>
      <vt:lpstr>C 07.00.c 002</vt:lpstr>
      <vt:lpstr>C 07.00.c 003</vt:lpstr>
      <vt:lpstr>C 07.00.c 004</vt:lpstr>
      <vt:lpstr>C 07.00.c 007</vt:lpstr>
      <vt:lpstr>C 07.00.c 008</vt:lpstr>
      <vt:lpstr>C 07.00.c 009</vt:lpstr>
      <vt:lpstr>C 07.00.d 001</vt:lpstr>
      <vt:lpstr>C 07.00.d 002</vt:lpstr>
      <vt:lpstr>C 07.00.d 003</vt:lpstr>
      <vt:lpstr>C 07.00.d 004</vt:lpstr>
      <vt:lpstr>C 07.00.d 007</vt:lpstr>
      <vt:lpstr>C 07.00.d 008</vt:lpstr>
      <vt:lpstr>C 07.00.d 009</vt:lpstr>
      <vt:lpstr>C 11.00 </vt:lpstr>
      <vt:lpstr>C 16.00</vt:lpstr>
      <vt:lpstr>C 17.00</vt:lpstr>
      <vt:lpstr>C 18.00 001</vt:lpstr>
      <vt:lpstr>C 18.00 002</vt:lpstr>
      <vt:lpstr>C 18.00 003</vt:lpstr>
      <vt:lpstr>C 18.00 004</vt:lpstr>
      <vt:lpstr>C 18.00 005</vt:lpstr>
      <vt:lpstr>C 18.00 006</vt:lpstr>
      <vt:lpstr>C 18.00 007</vt:lpstr>
      <vt:lpstr>C 18.00 008</vt:lpstr>
      <vt:lpstr>C 18.00 009</vt:lpstr>
      <vt:lpstr>C 18.00 010</vt:lpstr>
      <vt:lpstr>C 18.00 011</vt:lpstr>
      <vt:lpstr>C 18.00 012</vt:lpstr>
      <vt:lpstr>C 18.00 013</vt:lpstr>
      <vt:lpstr>C 18.00 014</vt:lpstr>
      <vt:lpstr>C 18.00 015</vt:lpstr>
      <vt:lpstr>C 18.00 016</vt:lpstr>
      <vt:lpstr>C 18.00 017</vt:lpstr>
      <vt:lpstr>C 18.00 018</vt:lpstr>
      <vt:lpstr>C 18.00 019</vt:lpstr>
      <vt:lpstr>C 18.00 020</vt:lpstr>
      <vt:lpstr>C 18.00 021</vt:lpstr>
      <vt:lpstr>C 18.00 022</vt:lpstr>
      <vt:lpstr>C 18.00 023</vt:lpstr>
      <vt:lpstr>C 18.00 024</vt:lpstr>
      <vt:lpstr>C 18.00 025</vt:lpstr>
      <vt:lpstr> C21.00 001</vt:lpstr>
      <vt:lpstr>C 21.00 002</vt:lpstr>
      <vt:lpstr>C 21.00 003</vt:lpstr>
      <vt:lpstr>C 21.00 004</vt:lpstr>
      <vt:lpstr>C 21.00 005</vt:lpstr>
      <vt:lpstr>C 21.00 006</vt:lpstr>
      <vt:lpstr>C 21.00 007</vt:lpstr>
      <vt:lpstr>C 21.00 008</vt:lpstr>
      <vt:lpstr>C 21.00 009</vt:lpstr>
      <vt:lpstr>C 21.00 010</vt:lpstr>
      <vt:lpstr>C 21.00 011</vt:lpstr>
      <vt:lpstr>C 21.00 012</vt:lpstr>
      <vt:lpstr>C 21.00 013</vt:lpstr>
      <vt:lpstr>C 21.00 014</vt:lpstr>
      <vt:lpstr>C 21.00 015</vt:lpstr>
      <vt:lpstr>C 21.00 016</vt:lpstr>
      <vt:lpstr>C 21.00 017</vt:lpstr>
      <vt:lpstr>C 21.00 018</vt:lpstr>
      <vt:lpstr>C 21.00 019</vt:lpstr>
      <vt:lpstr>C 21.00 020</vt:lpstr>
      <vt:lpstr>C 21.00 021</vt:lpstr>
      <vt:lpstr>C 21.00 022</vt:lpstr>
      <vt:lpstr>C 21.00 023</vt:lpstr>
      <vt:lpstr>C 21.00 024</vt:lpstr>
      <vt:lpstr>C 21.00 025</vt:lpstr>
      <vt:lpstr>C 21.00 026</vt:lpstr>
      <vt:lpstr>C 22.00</vt:lpstr>
      <vt:lpstr>C 23.00</vt:lpstr>
      <vt:lpstr>C 47.00</vt:lpstr>
      <vt:lpstr>C 26.00</vt:lpstr>
      <vt:lpstr>C 27.00</vt:lpstr>
      <vt:lpstr>C 28.00</vt:lpstr>
      <vt:lpstr>C 29.00</vt:lpstr>
      <vt:lpstr>C 72.00.a</vt:lpstr>
      <vt:lpstr>C 72.00.w 001</vt:lpstr>
      <vt:lpstr>C 72.00.w 002</vt:lpstr>
      <vt:lpstr>C 72.00.w 003</vt:lpstr>
      <vt:lpstr>C 72.00.w 004</vt:lpstr>
      <vt:lpstr>C 72.00.w 005</vt:lpstr>
      <vt:lpstr>C 72.00.w 006</vt:lpstr>
      <vt:lpstr>C 72.00.w 007</vt:lpstr>
      <vt:lpstr>C 73.00.a</vt:lpstr>
      <vt:lpstr>C 73.00.w 001</vt:lpstr>
      <vt:lpstr>C 73.00.w 002</vt:lpstr>
      <vt:lpstr>C 73.00.w 003</vt:lpstr>
      <vt:lpstr>C 73.00.w 004</vt:lpstr>
      <vt:lpstr>C 73.00.w 005</vt:lpstr>
      <vt:lpstr>C 73.00.w 006</vt:lpstr>
      <vt:lpstr>C 73.00.w 007</vt:lpstr>
      <vt:lpstr>C 74.00.a</vt:lpstr>
      <vt:lpstr>C 74.00.w 001</vt:lpstr>
      <vt:lpstr>C 74.00.w 002</vt:lpstr>
      <vt:lpstr>C 74.00.w 003</vt:lpstr>
      <vt:lpstr>C 74.00.w 004</vt:lpstr>
      <vt:lpstr>C 74.00.w 005</vt:lpstr>
      <vt:lpstr>C 74.00.w 006</vt:lpstr>
      <vt:lpstr>C 74.00.w 007</vt:lpstr>
      <vt:lpstr>C 75.00.a </vt:lpstr>
      <vt:lpstr>C 75.00.w 001</vt:lpstr>
      <vt:lpstr>C 75.00.w 002</vt:lpstr>
      <vt:lpstr>C 75.00.w 003</vt:lpstr>
      <vt:lpstr>C 75.00.w 004</vt:lpstr>
      <vt:lpstr>C 75.00.w 005</vt:lpstr>
      <vt:lpstr>C 75.00.w 006</vt:lpstr>
      <vt:lpstr>C 75.00.w 007</vt:lpstr>
      <vt:lpstr>C 76.00.a</vt:lpstr>
      <vt:lpstr>C 76.00.w 001</vt:lpstr>
      <vt:lpstr>C 76.00.w 002</vt:lpstr>
      <vt:lpstr>C 76.00.w 003</vt:lpstr>
      <vt:lpstr>C 76.00.w 004</vt:lpstr>
      <vt:lpstr>C 76.00.w 005</vt:lpstr>
      <vt:lpstr>C 76.00.w 006</vt:lpstr>
      <vt:lpstr>C 76.00.w 007</vt:lpstr>
      <vt:lpstr>Sheet1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FBA BATEDIS 2</dc:title>
  <dc:subject>Ver.1.2.</dc:subject>
  <dc:creator>Agencija za bankarstvo FBA</dc:creator>
  <cp:keywords/>
  <dc:description>File je kreiran na osnovu XBRL specifikacija</dc:description>
  <cp:lastModifiedBy>Zeljka StanicNB</cp:lastModifiedBy>
  <cp:lastPrinted>2021-01-14T10:17:39Z</cp:lastPrinted>
  <dcterms:created xsi:type="dcterms:W3CDTF">2020-02-25T07:18:25Z</dcterms:created>
  <dcterms:modified xsi:type="dcterms:W3CDTF">2021-01-25T08:51:34Z</dcterms:modified>
  <cp:category>XBRL</cp:category>
</cp:coreProperties>
</file>