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elma.merdzanovic\Documents\stari desktop\ELMA\FBA\U nacrtu\Nacrt IRRBB\BCBS-EBA-konsultanti\"/>
    </mc:Choice>
  </mc:AlternateContent>
  <xr:revisionPtr revIDLastSave="0" documentId="8_{0FC02BA8-D428-4EAF-A1EE-ECE180A1C487}" xr6:coauthVersionLast="47" xr6:coauthVersionMax="47" xr10:uidLastSave="{00000000-0000-0000-0000-000000000000}"/>
  <bookViews>
    <workbookView xWindow="-120" yWindow="-120" windowWidth="29040" windowHeight="15840" xr2:uid="{00000000-000D-0000-FFFF-FFFF00000000}"/>
  </bookViews>
  <sheets>
    <sheet name="Struktura NMD" sheetId="3" r:id="rId1"/>
    <sheet name="Raspoređivanje NMD" sheetId="1" r:id="rId2"/>
    <sheet name="Krediti-prijevremena otplata" sheetId="4" r:id="rId3"/>
    <sheet name="Depoziti - prijevremena isplata" sheetId="5" r:id="rId4"/>
    <sheet name="AO-prijevremena otplata" sheetId="6" r:id="rId5"/>
    <sheet name="AO-caps, floors" sheetId="9" r:id="rId6"/>
    <sheet name="J 02.00" sheetId="7" r:id="rId7"/>
    <sheet name="J 05.00" sheetId="8" r:id="rId8"/>
  </sheets>
  <definedNames>
    <definedName name="_1F17_Attr_Indvƒ" localSheetId="5">#REF!</definedName>
    <definedName name="_1F17_Attr_Indvƒ" localSheetId="4">#REF!</definedName>
    <definedName name="_1F17_Attr_Indvƒ" localSheetId="3">#REF!</definedName>
    <definedName name="_1F17_Attr_Indvƒ" localSheetId="2">#REF!</definedName>
    <definedName name="_1F17_Attr_Indvƒ">#REF!</definedName>
    <definedName name="_2F17_Attr_Indvƒ__00000000" localSheetId="2">#REF!</definedName>
    <definedName name="_2F17_Attr_Indvƒ__00000000">#REF!</definedName>
    <definedName name="a" localSheetId="2">#REF!</definedName>
    <definedName name="a">#REF!</definedName>
    <definedName name="aaaaaaa">#REF!</definedName>
    <definedName name="Ass">#REF!</definedName>
    <definedName name="CF17_Attr_ABnk_15D_Am_AMD">#REF!</definedName>
    <definedName name="CF17_Attr_ABnk_15D_Am_EUR">#REF!</definedName>
    <definedName name="CF17_Attr_ABnk_15D_Am_OthC">#REF!</definedName>
    <definedName name="CF17_Attr_ABnk_15D_Am_RUR">#REF!</definedName>
    <definedName name="CF17_Attr_ABnk_15D_Am_USD">#REF!</definedName>
    <definedName name="CF17_Attr_ABnk_15D_I_AMD">#REF!</definedName>
    <definedName name="CF17_Attr_ABnk_15D_I_EUR">#REF!</definedName>
    <definedName name="CF17_Attr_ABnk_15D_I_OthC">#REF!</definedName>
    <definedName name="CF17_Attr_ABnk_15D_I_RUR">#REF!</definedName>
    <definedName name="CF17_Attr_ABnk_15D_I_USD">#REF!</definedName>
    <definedName name="CF17_Attr_ABnk_180D_Am_AMD">#REF!</definedName>
    <definedName name="CF17_Attr_ABnk_180D_Am_EUR">#REF!</definedName>
    <definedName name="CF17_Attr_ABnk_180D_Am_OthC">#REF!</definedName>
    <definedName name="CF17_Attr_ABnk_180D_Am_RUR">#REF!</definedName>
    <definedName name="CF17_Attr_ABnk_180D_Am_USD">#REF!</definedName>
    <definedName name="CF17_Attr_ABnk_180D_I_AMD">#REF!</definedName>
    <definedName name="CF17_Attr_ABnk_180D_I_EUR">#REF!</definedName>
    <definedName name="CF17_Attr_ABnk_180D_I_OthC">#REF!</definedName>
    <definedName name="CF17_Attr_ABnk_180D_I_RUR">#REF!</definedName>
    <definedName name="CF17_Attr_ABnk_180D_I_USD">#REF!</definedName>
    <definedName name="CF17_Attr_ABnk_30D_Am_AMD">#REF!</definedName>
    <definedName name="CF17_Attr_ABnk_30D_Am_EUR">#REF!</definedName>
    <definedName name="CF17_Attr_ABnk_30D_Am_OthC">#REF!</definedName>
    <definedName name="CF17_Attr_ABnk_30D_Am_RUR">#REF!</definedName>
    <definedName name="CF17_Attr_ABnk_30D_Am_USD">#REF!</definedName>
    <definedName name="CF17_Attr_ABnk_30D_I_AMD">#REF!</definedName>
    <definedName name="CF17_Attr_ABnk_30D_I_EUR">#REF!</definedName>
    <definedName name="CF17_Attr_ABnk_30D_I_OthC">#REF!</definedName>
    <definedName name="CF17_Attr_ABnk_30D_I_RUR">#REF!</definedName>
    <definedName name="CF17_Attr_ABnk_30D_I_USD">#REF!</definedName>
    <definedName name="CF17_Attr_ABnk_360D_Am_AMD">#REF!</definedName>
    <definedName name="CF17_Attr_ABnk_360D_Am_EUR">#REF!</definedName>
    <definedName name="CF17_Attr_ABnk_360D_Am_OthC">#REF!</definedName>
    <definedName name="CF17_Attr_ABnk_360D_Am_RUR">#REF!</definedName>
    <definedName name="CF17_Attr_ABnk_360D_Am_USD">#REF!</definedName>
    <definedName name="CF17_Attr_ABnk_360D_I_AMD">#REF!</definedName>
    <definedName name="CF17_Attr_ABnk_360D_I_EUR">#REF!</definedName>
    <definedName name="CF17_Attr_ABnk_360D_I_OthC">#REF!</definedName>
    <definedName name="CF17_Attr_ABnk_360D_I_RUR">#REF!</definedName>
    <definedName name="CF17_Attr_ABnk_360D_I_USD">#REF!</definedName>
    <definedName name="CF17_Attr_ABnk_60D_Am_AMD">#REF!</definedName>
    <definedName name="CF17_Attr_ABnk_60D_Am_EUR">#REF!</definedName>
    <definedName name="CF17_Attr_ABnk_60D_Am_OthC">#REF!</definedName>
    <definedName name="CF17_Attr_ABnk_60D_Am_RUR">#REF!</definedName>
    <definedName name="CF17_Attr_ABnk_60D_Am_USD">#REF!</definedName>
    <definedName name="CF17_Attr_ABnk_60D_I_AMD">#REF!</definedName>
    <definedName name="CF17_Attr_ABnk_60D_I_EUR">#REF!</definedName>
    <definedName name="CF17_Attr_ABnk_60D_I_OthC">#REF!</definedName>
    <definedName name="CF17_Attr_ABnk_60D_I_RUR">#REF!</definedName>
    <definedName name="CF17_Attr_ABnk_60D_I_USD">#REF!</definedName>
    <definedName name="CF17_Attr_ABnk_90D_Am_AMD">#REF!</definedName>
    <definedName name="CF17_Attr_ABnk_90D_Am_EUR">#REF!</definedName>
    <definedName name="CF17_Attr_ABnk_90D_Am_OthC">#REF!</definedName>
    <definedName name="CF17_Attr_ABnk_90D_Am_RUR">#REF!</definedName>
    <definedName name="CF17_Attr_ABnk_90D_Am_USD">#REF!</definedName>
    <definedName name="CF17_Attr_ABnk_90D_I_AMD">#REF!</definedName>
    <definedName name="CF17_Attr_ABnk_90D_I_EUR">#REF!</definedName>
    <definedName name="CF17_Attr_ABnk_90D_I_OthC">#REF!</definedName>
    <definedName name="CF17_Attr_ABnk_90D_I_RUR">#REF!</definedName>
    <definedName name="CF17_Attr_ABnk_90D_I_USD">#REF!</definedName>
    <definedName name="CF17_Attr_ABnk_Dem_Am_AMD">#REF!</definedName>
    <definedName name="CF17_Attr_ABnk_Dem_Am_EUR">#REF!</definedName>
    <definedName name="CF17_Attr_ABnk_Dem_Am_OthC">#REF!</definedName>
    <definedName name="CF17_Attr_ABnk_Dem_Am_RUR">#REF!</definedName>
    <definedName name="CF17_Attr_ABnk_Dem_Am_USD">#REF!</definedName>
    <definedName name="CF17_Attr_ABnk_Dem_I_AMD">#REF!</definedName>
    <definedName name="CF17_Attr_ABnk_Dem_I_EUR">#REF!</definedName>
    <definedName name="CF17_Attr_ABnk_Dem_I_OthC">#REF!</definedName>
    <definedName name="CF17_Attr_ABnk_Dem_I_RUR">#REF!</definedName>
    <definedName name="CF17_Attr_ABnk_Dem_I_USD">#REF!</definedName>
    <definedName name="CF17_Attr_ABnk_Mr360D_Am_AMD">#REF!</definedName>
    <definedName name="CF17_Attr_ABnk_Mr360D_Am_EUR">#REF!</definedName>
    <definedName name="CF17_Attr_ABnk_Mr360D_Am_OthC">#REF!</definedName>
    <definedName name="CF17_Attr_ABnk_Mr360D_Am_RUR">#REF!</definedName>
    <definedName name="CF17_Attr_ABnk_Mr360D_Am_USD">#REF!</definedName>
    <definedName name="CF17_Attr_ABnk_Mr360D_I_AMD">#REF!</definedName>
    <definedName name="CF17_Attr_ABnk_Mr360D_I_EUR">#REF!</definedName>
    <definedName name="CF17_Attr_ABnk_Mr360D_I_OthC">#REF!</definedName>
    <definedName name="CF17_Attr_ABnk_Mr360D_I_RUR">#REF!</definedName>
    <definedName name="CF17_Attr_ABnk_Mr360D_I_USD">#REF!</definedName>
    <definedName name="CF17_Attr_Bus_15D_Am_AMD">#REF!</definedName>
    <definedName name="CF17_Attr_Bus_15D_Am_EUR">#REF!</definedName>
    <definedName name="CF17_Attr_Bus_15D_Am_OthC">#REF!</definedName>
    <definedName name="CF17_Attr_Bus_15D_Am_RUR">#REF!</definedName>
    <definedName name="CF17_Attr_Bus_15D_Am_USD">#REF!</definedName>
    <definedName name="CF17_Attr_Bus_15D_I_AMD">#REF!</definedName>
    <definedName name="CF17_Attr_Bus_15D_I_EUR">#REF!</definedName>
    <definedName name="CF17_Attr_Bus_15D_I_OthC">#REF!</definedName>
    <definedName name="CF17_Attr_Bus_15D_I_RUR">#REF!</definedName>
    <definedName name="CF17_Attr_Bus_15D_I_USD">#REF!</definedName>
    <definedName name="CF17_Attr_Bus_180D_Am_AMD">#REF!</definedName>
    <definedName name="CF17_Attr_Bus_180D_Am_EUR">#REF!</definedName>
    <definedName name="CF17_Attr_Bus_180D_Am_OthC">#REF!</definedName>
    <definedName name="CF17_Attr_Bus_180D_Am_RUR">#REF!</definedName>
    <definedName name="CF17_Attr_Bus_180D_Am_USD">#REF!</definedName>
    <definedName name="CF17_Attr_Bus_180D_I_AMD">#REF!</definedName>
    <definedName name="CF17_Attr_Bus_180D_I_EUR">#REF!</definedName>
    <definedName name="CF17_Attr_Bus_180D_I_OthC">#REF!</definedName>
    <definedName name="CF17_Attr_Bus_180D_I_RUR">#REF!</definedName>
    <definedName name="CF17_Attr_Bus_180D_I_USD">#REF!</definedName>
    <definedName name="CF17_Attr_Bus_30D_Am_AMD">#REF!</definedName>
    <definedName name="CF17_Attr_Bus_30D_Am_EUR">#REF!</definedName>
    <definedName name="CF17_Attr_Bus_30D_Am_OthC">#REF!</definedName>
    <definedName name="CF17_Attr_Bus_30D_Am_RUR">#REF!</definedName>
    <definedName name="CF17_Attr_Bus_30D_Am_USD">#REF!</definedName>
    <definedName name="CF17_Attr_Bus_30D_I_AMD">#REF!</definedName>
    <definedName name="CF17_Attr_Bus_30D_I_EUR">#REF!</definedName>
    <definedName name="CF17_Attr_Bus_30D_I_OthC">#REF!</definedName>
    <definedName name="CF17_Attr_Bus_30D_I_RUR">#REF!</definedName>
    <definedName name="CF17_Attr_Bus_30D_I_USD">#REF!</definedName>
    <definedName name="CF17_Attr_Bus_360D_Am_AMD">#REF!</definedName>
    <definedName name="CF17_Attr_Bus_360D_Am_EUR">#REF!</definedName>
    <definedName name="CF17_Attr_Bus_360D_Am_OthC">#REF!</definedName>
    <definedName name="CF17_Attr_Bus_360D_Am_RUR">#REF!</definedName>
    <definedName name="CF17_Attr_Bus_360D_Am_USD">#REF!</definedName>
    <definedName name="CF17_Attr_Bus_360D_I_AMD">#REF!</definedName>
    <definedName name="CF17_Attr_Bus_360D_I_EUR">#REF!</definedName>
    <definedName name="CF17_Attr_Bus_360D_I_OthC">#REF!</definedName>
    <definedName name="CF17_Attr_Bus_360D_I_RUR">#REF!</definedName>
    <definedName name="CF17_Attr_Bus_360D_I_USD">#REF!</definedName>
    <definedName name="CF17_Attr_Bus_60D_Am_AMD">#REF!</definedName>
    <definedName name="CF17_Attr_Bus_60D_Am_EUR">#REF!</definedName>
    <definedName name="CF17_Attr_Bus_60D_Am_OthC">#REF!</definedName>
    <definedName name="CF17_Attr_Bus_60D_Am_RUR">#REF!</definedName>
    <definedName name="CF17_Attr_Bus_60D_Am_USD">#REF!</definedName>
    <definedName name="CF17_Attr_Bus_60D_I_AMD">#REF!</definedName>
    <definedName name="CF17_Attr_Bus_60D_I_EUR">#REF!</definedName>
    <definedName name="CF17_Attr_Bus_60D_I_OthC">#REF!</definedName>
    <definedName name="CF17_Attr_Bus_60D_I_RUR">#REF!</definedName>
    <definedName name="CF17_Attr_Bus_60D_I_USD">#REF!</definedName>
    <definedName name="CF17_Attr_Bus_90D_Am_AMD">#REF!</definedName>
    <definedName name="CF17_Attr_Bus_90D_Am_EUR">#REF!</definedName>
    <definedName name="CF17_Attr_Bus_90D_Am_OthC">#REF!</definedName>
    <definedName name="CF17_Attr_Bus_90D_Am_RUR">#REF!</definedName>
    <definedName name="CF17_Attr_Bus_90D_Am_USD">#REF!</definedName>
    <definedName name="CF17_Attr_Bus_90D_I_AMD">#REF!</definedName>
    <definedName name="CF17_Attr_Bus_90D_I_EUR">#REF!</definedName>
    <definedName name="CF17_Attr_Bus_90D_I_OthC">#REF!</definedName>
    <definedName name="CF17_Attr_Bus_90D_I_RUR">#REF!</definedName>
    <definedName name="CF17_Attr_Bus_90D_I_USD">#REF!</definedName>
    <definedName name="CF17_Attr_Bus_Dem_Am_AMD">#REF!</definedName>
    <definedName name="CF17_Attr_Bus_Dem_Am_EUR">#REF!</definedName>
    <definedName name="CF17_Attr_Bus_Dem_Am_OthC">#REF!</definedName>
    <definedName name="CF17_Attr_Bus_Dem_Am_RUR">#REF!</definedName>
    <definedName name="CF17_Attr_Bus_Dem_Am_USD">#REF!</definedName>
    <definedName name="CF17_Attr_Bus_Dem_I_AMD">#REF!</definedName>
    <definedName name="CF17_Attr_Bus_Dem_I_EUR">#REF!</definedName>
    <definedName name="CF17_Attr_Bus_Dem_I_OthC">#REF!</definedName>
    <definedName name="CF17_Attr_Bus_Dem_I_RUR">#REF!</definedName>
    <definedName name="CF17_Attr_Bus_Dem_I_USD">#REF!</definedName>
    <definedName name="CF17_Attr_Bus_Mr360D_Am_AMD">#REF!</definedName>
    <definedName name="CF17_Attr_Bus_Mr360D_Am_EUR">#REF!</definedName>
    <definedName name="CF17_Attr_Bus_Mr360D_Am_OthC">#REF!</definedName>
    <definedName name="CF17_Attr_Bus_Mr360D_Am_RUR">#REF!</definedName>
    <definedName name="CF17_Attr_Bus_Mr360D_Am_USD">#REF!</definedName>
    <definedName name="CF17_Attr_Bus_Mr360D_I_AMD">#REF!</definedName>
    <definedName name="CF17_Attr_Bus_Mr360D_I_EUR">#REF!</definedName>
    <definedName name="CF17_Attr_Bus_Mr360D_I_OthC">#REF!</definedName>
    <definedName name="CF17_Attr_Bus_Mr360D_I_RUR">#REF!</definedName>
    <definedName name="CF17_Attr_Bus_Mr360D_I_USD">#REF!</definedName>
    <definedName name="CF17_Attr_Ind_15D_Am_AMD">#REF!</definedName>
    <definedName name="CF17_Attr_Ind_15D_Am_EUR">#REF!</definedName>
    <definedName name="CF17_Attr_Ind_15D_Am_OthC">#REF!</definedName>
    <definedName name="CF17_Attr_Ind_15D_Am_RUR">#REF!</definedName>
    <definedName name="CF17_Attr_Ind_15D_Am_USD">#REF!</definedName>
    <definedName name="CF17_Attr_Ind_15D_I_AMD">#REF!</definedName>
    <definedName name="CF17_Attr_Ind_15D_I_EUR">#REF!</definedName>
    <definedName name="CF17_Attr_Ind_15D_I_OthC">#REF!</definedName>
    <definedName name="CF17_Attr_Ind_15D_I_RUR">#REF!</definedName>
    <definedName name="CF17_Attr_Ind_15D_I_USD">#REF!</definedName>
    <definedName name="CF17_Attr_Ind_180D_Am_AMD">#REF!</definedName>
    <definedName name="CF17_Attr_Ind_180D_Am_EUR">#REF!</definedName>
    <definedName name="CF17_Attr_Ind_180D_Am_OthC">#REF!</definedName>
    <definedName name="CF17_Attr_Ind_180D_Am_RUR">#REF!</definedName>
    <definedName name="CF17_Attr_Ind_180D_Am_USD">#REF!</definedName>
    <definedName name="CF17_Attr_Ind_180D_I_AMD">#REF!</definedName>
    <definedName name="CF17_Attr_Ind_180D_I_EUR">#REF!</definedName>
    <definedName name="CF17_Attr_Ind_180D_I_OthC">#REF!</definedName>
    <definedName name="CF17_Attr_Ind_180D_I_RUR">#REF!</definedName>
    <definedName name="CF17_Attr_Ind_180D_I_USD">#REF!</definedName>
    <definedName name="CF17_Attr_Ind_30D_Am_AMD">#REF!</definedName>
    <definedName name="CF17_Attr_Ind_30D_Am_EUR">#REF!</definedName>
    <definedName name="CF17_Attr_Ind_30D_Am_OthC">#REF!</definedName>
    <definedName name="CF17_Attr_Ind_30D_Am_RUR">#REF!</definedName>
    <definedName name="CF17_Attr_Ind_30D_Am_USD">#REF!</definedName>
    <definedName name="CF17_Attr_Ind_30D_I_AMD">#REF!</definedName>
    <definedName name="CF17_Attr_Ind_30D_I_EUR">#REF!</definedName>
    <definedName name="CF17_Attr_Ind_30D_I_OthC">#REF!</definedName>
    <definedName name="CF17_Attr_Ind_30D_I_RUR">#REF!</definedName>
    <definedName name="CF17_Attr_Ind_30D_I_USD">#REF!</definedName>
    <definedName name="CF17_Attr_Ind_360D_Am_AMD">#REF!</definedName>
    <definedName name="CF17_Attr_Ind_360D_Am_EUR">#REF!</definedName>
    <definedName name="CF17_Attr_Ind_360D_Am_OthC">#REF!</definedName>
    <definedName name="CF17_Attr_Ind_360D_Am_RUR">#REF!</definedName>
    <definedName name="CF17_Attr_Ind_360D_Am_USD">#REF!</definedName>
    <definedName name="CF17_Attr_Ind_360D_I_AMD">#REF!</definedName>
    <definedName name="CF17_Attr_Ind_360D_I_EUR">#REF!</definedName>
    <definedName name="CF17_Attr_Ind_360D_I_OthC">#REF!</definedName>
    <definedName name="CF17_Attr_Ind_360D_I_RUR">#REF!</definedName>
    <definedName name="CF17_Attr_Ind_360D_I_USD">#REF!</definedName>
    <definedName name="CF17_Attr_Ind_60D_Am_AMD">#REF!</definedName>
    <definedName name="CF17_Attr_Ind_60D_Am_EUR">#REF!</definedName>
    <definedName name="CF17_Attr_Ind_60D_Am_OthC">#REF!</definedName>
    <definedName name="CF17_Attr_Ind_60D_Am_RUR">#REF!</definedName>
    <definedName name="CF17_Attr_Ind_60D_Am_USD">#REF!</definedName>
    <definedName name="CF17_Attr_Ind_60D_I_AMD">#REF!</definedName>
    <definedName name="CF17_Attr_Ind_60D_I_EUR">#REF!</definedName>
    <definedName name="CF17_Attr_Ind_60D_I_OthC">#REF!</definedName>
    <definedName name="CF17_Attr_Ind_60D_I_RUR">#REF!</definedName>
    <definedName name="CF17_Attr_Ind_60D_I_USD">#REF!</definedName>
    <definedName name="CF17_Attr_Ind_90D_Am_AMD">#REF!</definedName>
    <definedName name="CF17_Attr_Ind_90D_Am_EUR">#REF!</definedName>
    <definedName name="CF17_Attr_Ind_90D_Am_OthC">#REF!</definedName>
    <definedName name="CF17_Attr_Ind_90D_Am_RUR">#REF!</definedName>
    <definedName name="CF17_Attr_Ind_90D_Am_USD">#REF!</definedName>
    <definedName name="CF17_Attr_Ind_90D_I_AMD">#REF!</definedName>
    <definedName name="CF17_Attr_Ind_90D_I_EUR">#REF!</definedName>
    <definedName name="CF17_Attr_Ind_90D_I_OthC">#REF!</definedName>
    <definedName name="CF17_Attr_Ind_90D_I_RUR">#REF!</definedName>
    <definedName name="CF17_Attr_Ind_90D_I_USD">#REF!</definedName>
    <definedName name="CF17_Attr_Ind_Dem_Am_AMD">#REF!</definedName>
    <definedName name="CF17_Attr_Ind_Dem_Am_EUR">#REF!</definedName>
    <definedName name="CF17_Attr_Ind_Dem_Am_OthC">#REF!</definedName>
    <definedName name="CF17_Attr_Ind_Dem_Am_RUR">#REF!</definedName>
    <definedName name="CF17_Attr_Ind_Dem_Am_USD">#REF!</definedName>
    <definedName name="CF17_Attr_Ind_Dem_I_AMD">#REF!</definedName>
    <definedName name="CF17_Attr_Ind_Dem_I_EUR">#REF!</definedName>
    <definedName name="CF17_Attr_Ind_Dem_I_OthC">#REF!</definedName>
    <definedName name="CF17_Attr_Ind_Dem_I_RUR">#REF!</definedName>
    <definedName name="CF17_Attr_Ind_Dem_I_USD">#REF!</definedName>
    <definedName name="CF17_Attr_Ind_Mr360D_Am_AMD">#REF!</definedName>
    <definedName name="CF17_Attr_Ind_Mr360D_Am_EUR">#REF!</definedName>
    <definedName name="CF17_Attr_Ind_Mr360D_Am_OthC">#REF!</definedName>
    <definedName name="CF17_Attr_Ind_Mr360D_Am_RUR">#REF!</definedName>
    <definedName name="CF17_Attr_Ind_Mr360D_Am_USD">#REF!</definedName>
    <definedName name="CF17_Attr_Ind_Mr360D_I_AMD">#REF!</definedName>
    <definedName name="CF17_Attr_Ind_Mr360D_I_EUR">#REF!</definedName>
    <definedName name="CF17_Attr_Ind_Mr360D_I_OthC">#REF!</definedName>
    <definedName name="CF17_Attr_Ind_Mr360D_I_RUR">#REF!</definedName>
    <definedName name="CF17_Attr_Ind_Mr360D_I_USD">#REF!</definedName>
    <definedName name="CF17_Attr_IndCo_Mr360D_Am_OthC">#REF!</definedName>
    <definedName name="CF17_Attr_IndCor_15D_Am_AMD">#REF!</definedName>
    <definedName name="CF17_Attr_IndCor_15D_Am_EUR">#REF!</definedName>
    <definedName name="CF17_Attr_IndCor_15D_Am_OthC">#REF!</definedName>
    <definedName name="CF17_Attr_IndCor_15D_Am_RUR">#REF!</definedName>
    <definedName name="CF17_Attr_IndCor_15D_Am_USD">#REF!</definedName>
    <definedName name="CF17_Attr_IndCor_15D_I_AMD">#REF!</definedName>
    <definedName name="CF17_Attr_IndCor_15D_I_EUR">#REF!</definedName>
    <definedName name="CF17_Attr_IndCor_15D_I_OthC">#REF!</definedName>
    <definedName name="CF17_Attr_IndCor_15D_I_RUR">#REF!</definedName>
    <definedName name="CF17_Attr_IndCor_15D_I_USD">#REF!</definedName>
    <definedName name="CF17_Attr_IndCor_180D_Am_AMD">#REF!</definedName>
    <definedName name="CF17_Attr_IndCor_180D_Am_EUR">#REF!</definedName>
    <definedName name="CF17_Attr_IndCor_180D_Am_OthC">#REF!</definedName>
    <definedName name="CF17_Attr_IndCor_180D_Am_RUR">#REF!</definedName>
    <definedName name="CF17_Attr_IndCor_180D_Am_USD">#REF!</definedName>
    <definedName name="CF17_Attr_IndCor_180D_I_AMD">#REF!</definedName>
    <definedName name="CF17_Attr_IndCor_180D_I_EUR">#REF!</definedName>
    <definedName name="CF17_Attr_IndCor_180D_I_OthC">#REF!</definedName>
    <definedName name="CF17_Attr_IndCor_180D_I_RUR">#REF!</definedName>
    <definedName name="CF17_Attr_IndCor_180D_I_USD">#REF!</definedName>
    <definedName name="CF17_Attr_IndCor_30D_Am_AMD">#REF!</definedName>
    <definedName name="CF17_Attr_IndCor_30D_Am_EUR">#REF!</definedName>
    <definedName name="CF17_Attr_IndCor_30D_Am_OthC">#REF!</definedName>
    <definedName name="CF17_Attr_IndCor_30D_Am_RUR">#REF!</definedName>
    <definedName name="CF17_Attr_IndCor_30D_Am_USD">#REF!</definedName>
    <definedName name="CF17_Attr_IndCor_30D_I_AMD">#REF!</definedName>
    <definedName name="CF17_Attr_IndCor_30D_I_EUR">#REF!</definedName>
    <definedName name="CF17_Attr_IndCor_30D_I_OthC">#REF!</definedName>
    <definedName name="CF17_Attr_IndCor_30D_I_RUR">#REF!</definedName>
    <definedName name="CF17_Attr_IndCor_30D_I_USD">#REF!</definedName>
    <definedName name="CF17_Attr_IndCor_360D_Am_AMD">#REF!</definedName>
    <definedName name="CF17_Attr_IndCor_360D_Am_EUR">#REF!</definedName>
    <definedName name="CF17_Attr_IndCor_360D_Am_OthC">#REF!</definedName>
    <definedName name="CF17_Attr_IndCor_360D_Am_RUR">#REF!</definedName>
    <definedName name="CF17_Attr_IndCor_360D_Am_USD">#REF!</definedName>
    <definedName name="CF17_Attr_IndCor_360D_I_AMD">#REF!</definedName>
    <definedName name="CF17_Attr_IndCor_360D_I_EUR">#REF!</definedName>
    <definedName name="CF17_Attr_IndCor_360D_I_OthC">#REF!</definedName>
    <definedName name="CF17_Attr_IndCor_360D_I_RUR">#REF!</definedName>
    <definedName name="CF17_Attr_IndCor_360D_I_USD">#REF!</definedName>
    <definedName name="CF17_Attr_IndCor_60D_Am_AMD">#REF!</definedName>
    <definedName name="CF17_Attr_IndCor_60D_Am_EUR">#REF!</definedName>
    <definedName name="CF17_Attr_IndCor_60D_Am_OthC">#REF!</definedName>
    <definedName name="CF17_Attr_IndCor_60D_Am_RUR">#REF!</definedName>
    <definedName name="CF17_Attr_IndCor_60D_Am_USD">#REF!</definedName>
    <definedName name="CF17_Attr_IndCor_60D_I_AMD">#REF!</definedName>
    <definedName name="CF17_Attr_IndCor_60D_I_EUR">#REF!</definedName>
    <definedName name="CF17_Attr_IndCor_60D_I_OthC">#REF!</definedName>
    <definedName name="CF17_Attr_IndCor_60D_I_RUR">#REF!</definedName>
    <definedName name="CF17_Attr_IndCor_60D_I_USD">#REF!</definedName>
    <definedName name="CF17_Attr_IndCor_90D_Am_AMD">#REF!</definedName>
    <definedName name="CF17_Attr_IndCor_90D_Am_EUR">#REF!</definedName>
    <definedName name="CF17_Attr_IndCor_90D_Am_OthC">#REF!</definedName>
    <definedName name="CF17_Attr_IndCor_90D_Am_RUR">#REF!</definedName>
    <definedName name="CF17_Attr_IndCor_90D_Am_USD">#REF!</definedName>
    <definedName name="CF17_Attr_IndCor_90D_I_AMD">#REF!</definedName>
    <definedName name="CF17_Attr_IndCor_90D_I_EUR">#REF!</definedName>
    <definedName name="CF17_Attr_IndCor_90D_I_OthC">#REF!</definedName>
    <definedName name="CF17_Attr_IndCor_90D_I_RUR">#REF!</definedName>
    <definedName name="CF17_Attr_IndCor_90D_I_USD">#REF!</definedName>
    <definedName name="CF17_Attr_IndCor_Dem_Am_AMD">#REF!</definedName>
    <definedName name="CF17_Attr_IndCor_Dem_Am_EUR">#REF!</definedName>
    <definedName name="CF17_Attr_IndCor_Dem_Am_OthC">#REF!</definedName>
    <definedName name="CF17_Attr_IndCor_Dem_Am_RUR">#REF!</definedName>
    <definedName name="CF17_Attr_IndCor_Dem_Am_USD">#REF!</definedName>
    <definedName name="CF17_Attr_IndCor_Dem_I_AMD">#REF!</definedName>
    <definedName name="CF17_Attr_IndCor_Dem_I_EUR">#REF!</definedName>
    <definedName name="CF17_Attr_IndCor_Dem_I_OthC">#REF!</definedName>
    <definedName name="CF17_Attr_IndCor_Dem_I_RUR">#REF!</definedName>
    <definedName name="CF17_Attr_IndCor_Dem_I_USD">#REF!</definedName>
    <definedName name="CF17_Attr_IndCor_Mr360D_Am_AMD">#REF!</definedName>
    <definedName name="CF17_Attr_IndCor_Mr360D_Am_EUR">#REF!</definedName>
    <definedName name="CF17_Attr_IndCor_Mr360D_Am_RUR">#REF!</definedName>
    <definedName name="CF17_Attr_IndCor_Mr360D_Am_USD">#REF!</definedName>
    <definedName name="CF17_Attr_IndCor_Mr360D_I_AMD">#REF!</definedName>
    <definedName name="CF17_Attr_IndCor_Mr360D_I_EUR">#REF!</definedName>
    <definedName name="CF17_Attr_IndCor_Mr360D_I_OthC">#REF!</definedName>
    <definedName name="CF17_Attr_IndCor_Mr360D_I_RUR">#REF!</definedName>
    <definedName name="CF17_Attr_IndCor_Mr360D_I_USD">#REF!</definedName>
    <definedName name="CF17_Attr_InterPo_Mr360D_Am_AM">#REF!</definedName>
    <definedName name="CF17_Attr_InterPo_Mr360D_Am_EU">#REF!</definedName>
    <definedName name="CF17_Attr_InterPo_Mr360D_Am_Ot">#REF!</definedName>
    <definedName name="CF17_Attr_InterPo_Mr360D_Am_RU">#REF!</definedName>
    <definedName name="CF17_Attr_InterPo_Mr360D_Am_US">#REF!</definedName>
    <definedName name="CF17_Attr_InterPo_Mr360D_I_EUR">#REF!</definedName>
    <definedName name="CF17_Attr_InterPo_Mr360D_I_Oth">#REF!</definedName>
    <definedName name="CF17_Attr_InterPo_Mr360D_I_RUR">#REF!</definedName>
    <definedName name="CF17_Attr_InterPo_Mr360D_I_USD">#REF!</definedName>
    <definedName name="CF17_Attr_InterPog_15D_Am_AMD">#REF!</definedName>
    <definedName name="CF17_Attr_InterPog_15D_Am_EUR">#REF!</definedName>
    <definedName name="CF17_Attr_InterPog_15D_Am_OthC">#REF!</definedName>
    <definedName name="CF17_Attr_InterPog_15D_Am_RUR">#REF!</definedName>
    <definedName name="CF17_Attr_InterPog_15D_Am_USD">#REF!</definedName>
    <definedName name="CF17_Attr_InterPog_15D_I_AMD">#REF!</definedName>
    <definedName name="CF17_Attr_InterPog_15D_I_EUR">#REF!</definedName>
    <definedName name="CF17_Attr_InterPog_15D_I_OthC">#REF!</definedName>
    <definedName name="CF17_Attr_InterPog_15D_I_RUR">#REF!</definedName>
    <definedName name="CF17_Attr_InterPog_15D_I_USD">#REF!</definedName>
    <definedName name="CF17_Attr_InterPog_180D_Am_AMD">#REF!</definedName>
    <definedName name="CF17_Attr_InterPog_180D_Am_EUR">#REF!</definedName>
    <definedName name="CF17_Attr_InterPog_180D_Am_Oth">#REF!</definedName>
    <definedName name="CF17_Attr_InterPog_180D_Am_RUR">#REF!</definedName>
    <definedName name="CF17_Attr_InterPog_180D_Am_USD">#REF!</definedName>
    <definedName name="CF17_Attr_InterPog_180D_I_AMD">#REF!</definedName>
    <definedName name="CF17_Attr_InterPog_180D_I_EUR">#REF!</definedName>
    <definedName name="CF17_Attr_InterPog_180D_I_OthC">#REF!</definedName>
    <definedName name="CF17_Attr_InterPog_180D_I_RUR">#REF!</definedName>
    <definedName name="CF17_Attr_InterPog_180D_I_USD">#REF!</definedName>
    <definedName name="CF17_Attr_InterPog_30D_Am_AMD">#REF!</definedName>
    <definedName name="CF17_Attr_InterPog_30D_Am_EUR">#REF!</definedName>
    <definedName name="CF17_Attr_InterPog_30D_Am_OthC">#REF!</definedName>
    <definedName name="CF17_Attr_InterPog_30D_Am_RUR">#REF!</definedName>
    <definedName name="CF17_Attr_InterPog_30D_Am_USD">#REF!</definedName>
    <definedName name="CF17_Attr_InterPog_30D_I_AMD">#REF!</definedName>
    <definedName name="CF17_Attr_InterPog_30D_I_EUR">#REF!</definedName>
    <definedName name="CF17_Attr_InterPog_30D_I_OthC">#REF!</definedName>
    <definedName name="CF17_Attr_InterPog_30D_I_RUR">#REF!</definedName>
    <definedName name="CF17_Attr_InterPog_30D_I_USD">#REF!</definedName>
    <definedName name="CF17_Attr_InterPog_360D_Am_AMD">#REF!</definedName>
    <definedName name="CF17_Attr_InterPog_360D_Am_EUR">#REF!</definedName>
    <definedName name="CF17_Attr_InterPog_360D_Am_Oth">#REF!</definedName>
    <definedName name="CF17_Attr_InterPog_360D_Am_RUR">#REF!</definedName>
    <definedName name="CF17_Attr_InterPog_360D_Am_USD">#REF!</definedName>
    <definedName name="CF17_Attr_InterPog_360D_I_AMD">#REF!</definedName>
    <definedName name="CF17_Attr_InterPog_360D_I_EUR">#REF!</definedName>
    <definedName name="CF17_Attr_InterPog_360D_I_OthC">#REF!</definedName>
    <definedName name="CF17_Attr_InterPog_360D_I_RUR">#REF!</definedName>
    <definedName name="CF17_Attr_InterPog_360D_I_USD">#REF!</definedName>
    <definedName name="CF17_Attr_InterPog_60D_Am_AMD">#REF!</definedName>
    <definedName name="CF17_Attr_InterPog_60D_Am_EUR">#REF!</definedName>
    <definedName name="CF17_Attr_InterPog_60D_Am_OthC">#REF!</definedName>
    <definedName name="CF17_Attr_InterPog_60D_Am_RUR">#REF!</definedName>
    <definedName name="CF17_Attr_InterPog_60D_Am_USD">#REF!</definedName>
    <definedName name="CF17_Attr_InterPog_60D_I_AMD">#REF!</definedName>
    <definedName name="CF17_Attr_InterPog_60D_I_EUR">#REF!</definedName>
    <definedName name="CF17_Attr_InterPog_60D_I_OthC">#REF!</definedName>
    <definedName name="CF17_Attr_InterPog_60D_I_RUR">#REF!</definedName>
    <definedName name="CF17_Attr_InterPog_60D_I_USD">#REF!</definedName>
    <definedName name="CF17_Attr_InterPog_90D_Am_AMD">#REF!</definedName>
    <definedName name="CF17_Attr_InterPog_90D_Am_EUR">#REF!</definedName>
    <definedName name="CF17_Attr_InterPog_90D_Am_OthC">#REF!</definedName>
    <definedName name="CF17_Attr_InterPog_90D_Am_RUR">#REF!</definedName>
    <definedName name="CF17_Attr_InterPog_90D_Am_USD">#REF!</definedName>
    <definedName name="CF17_Attr_InterPog_90D_I_AMD">#REF!</definedName>
    <definedName name="CF17_Attr_InterPog_90D_I_EUR">#REF!</definedName>
    <definedName name="CF17_Attr_InterPog_90D_I_OthC">#REF!</definedName>
    <definedName name="CF17_Attr_InterPog_90D_I_RUR">#REF!</definedName>
    <definedName name="CF17_Attr_InterPog_90D_I_USD">#REF!</definedName>
    <definedName name="CF17_Attr_InterPog_Dem_Am_AMD">#REF!</definedName>
    <definedName name="CF17_Attr_InterPog_Dem_Am_EUR">#REF!</definedName>
    <definedName name="CF17_Attr_InterPog_Dem_Am_OthC">#REF!</definedName>
    <definedName name="CF17_Attr_InterPog_Dem_Am_RUR">#REF!</definedName>
    <definedName name="CF17_Attr_InterPog_Dem_Am_USD">#REF!</definedName>
    <definedName name="CF17_Attr_InterPog_Dem_I_AMD">#REF!</definedName>
    <definedName name="CF17_Attr_InterPog_Dem_I_EUR">#REF!</definedName>
    <definedName name="CF17_Attr_InterPog_Dem_I_OthC">#REF!</definedName>
    <definedName name="CF17_Attr_InterPog_Dem_I_RUR">#REF!</definedName>
    <definedName name="CF17_Attr_InterPog_Dem_I_USD">#REF!</definedName>
    <definedName name="CF17_Attr_InterPog_Mr360D_I_AMD">#REF!</definedName>
    <definedName name="CF17_Attr_OthBnk_15D_Am_AMD">#REF!</definedName>
    <definedName name="CF17_Attr_OthBnk_15D_Am_EUR">#REF!</definedName>
    <definedName name="CF17_Attr_OthBnk_15D_Am_OthC">#REF!</definedName>
    <definedName name="CF17_Attr_OthBnk_15D_Am_RUR">#REF!</definedName>
    <definedName name="CF17_Attr_OthBnk_15D_Am_USD">#REF!</definedName>
    <definedName name="CF17_Attr_OthBnk_15D_I_AMD">#REF!</definedName>
    <definedName name="CF17_Attr_OthBnk_15D_I_EUR">#REF!</definedName>
    <definedName name="CF17_Attr_OthBnk_15D_I_OthC">#REF!</definedName>
    <definedName name="CF17_Attr_OthBnk_15D_I_RUR">#REF!</definedName>
    <definedName name="CF17_Attr_OthBnk_15D_I_USD">#REF!</definedName>
    <definedName name="CF17_Attr_OthBnk_180D_Am_AMD">#REF!</definedName>
    <definedName name="CF17_Attr_OthBnk_180D_Am_EUR">#REF!</definedName>
    <definedName name="CF17_Attr_OthBnk_180D_Am_OthC">#REF!</definedName>
    <definedName name="CF17_Attr_OthBnk_180D_Am_RUR">#REF!</definedName>
    <definedName name="CF17_Attr_OthBnk_180D_Am_USD">#REF!</definedName>
    <definedName name="CF17_Attr_OthBnk_180D_I_AMD">#REF!</definedName>
    <definedName name="CF17_Attr_OthBnk_180D_I_EUR">#REF!</definedName>
    <definedName name="CF17_Attr_OthBnk_180D_I_OthC">#REF!</definedName>
    <definedName name="CF17_Attr_OthBnk_180D_I_RUR">#REF!</definedName>
    <definedName name="CF17_Attr_OthBnk_180D_I_USD">#REF!</definedName>
    <definedName name="CF17_Attr_OthBnk_30D_Am_AMD">#REF!</definedName>
    <definedName name="CF17_Attr_OthBnk_30D_Am_EUR">#REF!</definedName>
    <definedName name="CF17_Attr_OthBnk_30D_Am_OthC">#REF!</definedName>
    <definedName name="CF17_Attr_OthBnk_30D_Am_RUR">#REF!</definedName>
    <definedName name="CF17_Attr_OthBnk_30D_Am_USD">#REF!</definedName>
    <definedName name="CF17_Attr_OthBnk_30D_I_AMD">#REF!</definedName>
    <definedName name="CF17_Attr_OthBnk_30D_I_EUR">#REF!</definedName>
    <definedName name="CF17_Attr_OthBnk_30D_I_OthC">#REF!</definedName>
    <definedName name="CF17_Attr_OthBnk_30D_I_RUR">#REF!</definedName>
    <definedName name="CF17_Attr_OthBnk_30D_I_USD">#REF!</definedName>
    <definedName name="CF17_Attr_OthBnk_360D_Am_AMD">#REF!</definedName>
    <definedName name="CF17_Attr_OthBnk_360D_Am_EUR">#REF!</definedName>
    <definedName name="CF17_Attr_OthBnk_360D_Am_OthC">#REF!</definedName>
    <definedName name="CF17_Attr_OthBnk_360D_Am_RUR">#REF!</definedName>
    <definedName name="CF17_Attr_OthBnk_360D_Am_USD">#REF!</definedName>
    <definedName name="CF17_Attr_OthBnk_360D_I_AMD">#REF!</definedName>
    <definedName name="CF17_Attr_OthBnk_360D_I_EUR">#REF!</definedName>
    <definedName name="CF17_Attr_OthBnk_360D_I_OthC">#REF!</definedName>
    <definedName name="CF17_Attr_OthBnk_360D_I_RUR">#REF!</definedName>
    <definedName name="CF17_Attr_OthBnk_360D_I_USD">#REF!</definedName>
    <definedName name="CF17_Attr_OthBnk_60D_Am_AMD">#REF!</definedName>
    <definedName name="CF17_Attr_OthBnk_60D_Am_EUR">#REF!</definedName>
    <definedName name="CF17_Attr_OthBnk_60D_Am_OthC">#REF!</definedName>
    <definedName name="CF17_Attr_OthBnk_60D_Am_RUR">#REF!</definedName>
    <definedName name="CF17_Attr_OthBnk_60D_Am_USD">#REF!</definedName>
    <definedName name="CF17_Attr_OthBnk_60D_I_AMD">#REF!</definedName>
    <definedName name="CF17_Attr_OthBnk_60D_I_EUR">#REF!</definedName>
    <definedName name="CF17_Attr_OthBnk_60D_I_OthC">#REF!</definedName>
    <definedName name="CF17_Attr_OthBnk_60D_I_RUR">#REF!</definedName>
    <definedName name="CF17_Attr_OthBnk_60D_I_USD">#REF!</definedName>
    <definedName name="CF17_Attr_OthBnk_90D_Am_AMD">#REF!</definedName>
    <definedName name="CF17_Attr_OthBnk_90D_Am_EUR">#REF!</definedName>
    <definedName name="CF17_Attr_OthBnk_90D_Am_OthC">#REF!</definedName>
    <definedName name="CF17_Attr_OthBnk_90D_Am_RUR">#REF!</definedName>
    <definedName name="CF17_Attr_OthBnk_90D_Am_USD">#REF!</definedName>
    <definedName name="CF17_Attr_OthBnk_90D_I_AMD">#REF!</definedName>
    <definedName name="CF17_Attr_OthBnk_90D_I_EUR">#REF!</definedName>
    <definedName name="CF17_Attr_OthBnk_90D_I_OthC">#REF!</definedName>
    <definedName name="CF17_Attr_OthBnk_90D_I_RUR">#REF!</definedName>
    <definedName name="CF17_Attr_OthBnk_90D_I_USD">#REF!</definedName>
    <definedName name="CF17_Attr_OthBnk_Dem_Am_AMD">#REF!</definedName>
    <definedName name="CF17_Attr_OthBnk_Dem_Am_EUR">#REF!</definedName>
    <definedName name="CF17_Attr_OthBnk_Dem_Am_OthC">#REF!</definedName>
    <definedName name="CF17_Attr_OthBnk_Dem_Am_RUR">#REF!</definedName>
    <definedName name="CF17_Attr_OthBnk_Dem_Am_USD">#REF!</definedName>
    <definedName name="CF17_Attr_OthBnk_Dem_I_AMD">#REF!</definedName>
    <definedName name="CF17_Attr_OthBnk_Dem_I_EUR">#REF!</definedName>
    <definedName name="CF17_Attr_OthBnk_Dem_I_OthC">#REF!</definedName>
    <definedName name="CF17_Attr_OthBnk_Dem_I_RUR">#REF!</definedName>
    <definedName name="CF17_Attr_OthBnk_Dem_I_USD">#REF!</definedName>
    <definedName name="CF17_Attr_OthBnk_Mr360D_Am_AMD">#REF!</definedName>
    <definedName name="CF17_Attr_OthBnk_Mr360D_Am_EUR">#REF!</definedName>
    <definedName name="CF17_Attr_OthBnk_Mr360D_Am_Oth">#REF!</definedName>
    <definedName name="CF17_Attr_OthBnk_Mr360D_Am_RUR">#REF!</definedName>
    <definedName name="CF17_Attr_OthBnk_Mr360D_Am_USD">#REF!</definedName>
    <definedName name="CF17_Attr_OthBnk_Mr360D_I_AMD">#REF!</definedName>
    <definedName name="CF17_Attr_OthBnk_Mr360D_I_EUR">#REF!</definedName>
    <definedName name="CF17_Attr_OthBnk_Mr360D_I_OthC">#REF!</definedName>
    <definedName name="CF17_Attr_OthBnk_Mr360D_I_RUR">#REF!</definedName>
    <definedName name="CF17_Attr_OthBnk_Mr360D_I_USD">#REF!</definedName>
    <definedName name="CF17_Attr_RRepo_15D_Am_ABnk">#REF!</definedName>
    <definedName name="CF17_Attr_RRepo_15D_Am_Bus">#REF!</definedName>
    <definedName name="CF17_Attr_RRepo_15D_Am_Ind">#REF!</definedName>
    <definedName name="CF17_Attr_RRepo_15D_Am_OthBn">#REF!</definedName>
    <definedName name="CF17_Attr_RRepo_15D_I_ABnk">#REF!</definedName>
    <definedName name="CF17_Attr_RRepo_15D_I_Bus">#REF!</definedName>
    <definedName name="CF17_Attr_RRepo_15D_I_Ind">#REF!</definedName>
    <definedName name="CF17_Attr_RRepo_15D_I_OthBn">#REF!</definedName>
    <definedName name="CF17_Attr_RRepo_180D_Am_ABnk">#REF!</definedName>
    <definedName name="CF17_Attr_RRepo_180D_Am_Bus">#REF!</definedName>
    <definedName name="CF17_Attr_RRepo_180D_Am_Ind">#REF!</definedName>
    <definedName name="CF17_Attr_RRepo_180D_Am_OthBn">#REF!</definedName>
    <definedName name="CF17_Attr_RRepo_180D_I_ABnk">#REF!</definedName>
    <definedName name="CF17_Attr_RRepo_180D_I_Bus">#REF!</definedName>
    <definedName name="CF17_Attr_RRepo_180D_I_Ind">#REF!</definedName>
    <definedName name="CF17_Attr_RRepo_180D_I_OthBn">#REF!</definedName>
    <definedName name="CF17_Attr_RRepo_30D_Am_ABnk">#REF!</definedName>
    <definedName name="CF17_Attr_RRepo_30D_Am_Bus">#REF!</definedName>
    <definedName name="CF17_Attr_RRepo_30D_Am_Ind">#REF!</definedName>
    <definedName name="CF17_Attr_RRepo_30D_Am_OthBn">#REF!</definedName>
    <definedName name="CF17_Attr_RRepo_30D_I_ABnk">#REF!</definedName>
    <definedName name="CF17_Attr_RRepo_30D_I_Bus">#REF!</definedName>
    <definedName name="CF17_Attr_RRepo_30D_I_Ind">#REF!</definedName>
    <definedName name="CF17_Attr_RRepo_30D_I_OthBn">#REF!</definedName>
    <definedName name="CF17_Attr_RRepo_360D_Am_ABnk">#REF!</definedName>
    <definedName name="CF17_Attr_RRepo_360D_Am_Bus">#REF!</definedName>
    <definedName name="CF17_Attr_RRepo_360D_Am_Ind">#REF!</definedName>
    <definedName name="CF17_Attr_RRepo_360D_Am_OthBn">#REF!</definedName>
    <definedName name="CF17_Attr_RRepo_360D_I_ABnk">#REF!</definedName>
    <definedName name="CF17_Attr_RRepo_360D_I_Bus">#REF!</definedName>
    <definedName name="CF17_Attr_RRepo_360D_I_Ind">#REF!</definedName>
    <definedName name="CF17_Attr_RRepo_360D_I_OthBn">#REF!</definedName>
    <definedName name="CF17_Attr_RRepo_60D_Am_ABnk">#REF!</definedName>
    <definedName name="CF17_Attr_RRepo_60D_Am_Bus">#REF!</definedName>
    <definedName name="CF17_Attr_RRepo_60D_Am_Ind">#REF!</definedName>
    <definedName name="CF17_Attr_RRepo_60D_Am_OthBn">#REF!</definedName>
    <definedName name="CF17_Attr_RRepo_60D_I_ABnk">#REF!</definedName>
    <definedName name="CF17_Attr_RRepo_60D_I_Bus">#REF!</definedName>
    <definedName name="CF17_Attr_RRepo_60D_I_Ind">#REF!</definedName>
    <definedName name="CF17_Attr_RRepo_60D_I_OthBn">#REF!</definedName>
    <definedName name="CF17_Attr_RRepo_90D_Am_ABnk">#REF!</definedName>
    <definedName name="CF17_Attr_RRepo_90D_Am_Bus">#REF!</definedName>
    <definedName name="CF17_Attr_RRepo_90D_Am_Ind">#REF!</definedName>
    <definedName name="CF17_Attr_RRepo_90D_Am_OthBn">#REF!</definedName>
    <definedName name="CF17_Attr_RRepo_90D_I_ABnk">#REF!</definedName>
    <definedName name="CF17_Attr_RRepo_90D_I_Bus">#REF!</definedName>
    <definedName name="CF17_Attr_RRepo_90D_I_Ind">#REF!</definedName>
    <definedName name="CF17_Attr_RRepo_90D_I_OthBn">#REF!</definedName>
    <definedName name="CF17_Attr_RRepo_Dem_Am_ABnk">#REF!</definedName>
    <definedName name="CF17_Attr_RRepo_Dem_Am_Bus">#REF!</definedName>
    <definedName name="CF17_Attr_RRepo_Dem_Am_Ind">#REF!</definedName>
    <definedName name="CF17_Attr_RRepo_Dem_Am_OthBn">#REF!</definedName>
    <definedName name="CF17_Attr_RRepo_Dem_I_ABnk">#REF!</definedName>
    <definedName name="CF17_Attr_RRepo_Dem_I_Bus">#REF!</definedName>
    <definedName name="CF17_Attr_RRepo_Dem_I_Ind">#REF!</definedName>
    <definedName name="CF17_Attr_RRepo_Dem_I_OthBn">#REF!</definedName>
    <definedName name="CF17_Attr_RRepo_Mr360D_Am_ABnk">#REF!</definedName>
    <definedName name="CF17_Attr_RRepo_Mr360D_Am_Bus">#REF!</definedName>
    <definedName name="CF17_Attr_RRepo_Mr360D_Am_Ind">#REF!</definedName>
    <definedName name="CF17_Attr_RRepo_Mr360D_Am_OthB">#REF!</definedName>
    <definedName name="CF17_Attr_RRepo_Mr360D_I_ABnk">#REF!</definedName>
    <definedName name="CF17_Attr_RRepo_Mr360D_I_Bus">#REF!</definedName>
    <definedName name="CF17_Attr_RRepo_Mr360D_I_Ind">#REF!</definedName>
    <definedName name="CF17_Attr_RRepo_Mr360D_I_OthBn">#REF!</definedName>
    <definedName name="CF17_Attr_RRepoF_Mr360D_Am">#REF!</definedName>
    <definedName name="CF17_Attr_RRepoFX_15D_Am">#REF!</definedName>
    <definedName name="CF17_Attr_RRepoFX_15D_I">#REF!</definedName>
    <definedName name="CF17_Attr_RRepoFX_180D_Am">#REF!</definedName>
    <definedName name="CF17_Attr_RRepoFX_180D_I">#REF!</definedName>
    <definedName name="CF17_Attr_RRepoFX_30D_Am">#REF!</definedName>
    <definedName name="CF17_Attr_RRepoFX_30D_I">#REF!</definedName>
    <definedName name="CF17_Attr_RRepoFX_360D_Am">#REF!</definedName>
    <definedName name="CF17_Attr_RRepoFX_360D_I">#REF!</definedName>
    <definedName name="CF17_Attr_RRepoFX_60D_Am">#REF!</definedName>
    <definedName name="CF17_Attr_RRepoFX_60D_I">#REF!</definedName>
    <definedName name="CF17_Attr_RRepoFX_90D_Am">#REF!</definedName>
    <definedName name="CF17_Attr_RRepoFX_90D_I">#REF!</definedName>
    <definedName name="CF17_Attr_RRepoFX_Dem_Am">#REF!</definedName>
    <definedName name="CF17_Attr_RRepoFX_Dem_I">#REF!</definedName>
    <definedName name="CF17_Attr_RRepoFX_Mr360D_I">#REF!</definedName>
    <definedName name="CF17_Tot_15D_Am_AMD">#REF!</definedName>
    <definedName name="CF17_Tot_15D_Am_EUR">#REF!</definedName>
    <definedName name="CF17_Tot_15D_Am_OthC">#REF!</definedName>
    <definedName name="CF17_Tot_15D_Am_RUR">#REF!</definedName>
    <definedName name="CF17_Tot_15D_Am_USD">#REF!</definedName>
    <definedName name="CF17_Tot_15D_I_AMD">#REF!</definedName>
    <definedName name="CF17_Tot_15D_I_EUR">#REF!</definedName>
    <definedName name="CF17_Tot_15D_I_OthC">#REF!</definedName>
    <definedName name="CF17_Tot_15D_I_RUR">#REF!</definedName>
    <definedName name="CF17_Tot_15D_I_USD">#REF!</definedName>
    <definedName name="CF17_Tot_180D_Am_AMD">#REF!</definedName>
    <definedName name="CF17_Tot_180D_Am_EUR">#REF!</definedName>
    <definedName name="CF17_Tot_180D_Am_OthC">#REF!</definedName>
    <definedName name="CF17_Tot_180D_Am_RUR">#REF!</definedName>
    <definedName name="CF17_Tot_180D_Am_USD">#REF!</definedName>
    <definedName name="CF17_Tot_180D_I_AMD">#REF!</definedName>
    <definedName name="CF17_Tot_180D_I_EUR">#REF!</definedName>
    <definedName name="CF17_Tot_180D_I_OthC">#REF!</definedName>
    <definedName name="CF17_Tot_180D_I_RUR">#REF!</definedName>
    <definedName name="CF17_Tot_180D_I_USD">#REF!</definedName>
    <definedName name="CF17_Tot_30D_Am_AMD">#REF!</definedName>
    <definedName name="CF17_Tot_30D_Am_EUR">#REF!</definedName>
    <definedName name="CF17_Tot_30D_Am_OthC">#REF!</definedName>
    <definedName name="CF17_Tot_30D_Am_RUR">#REF!</definedName>
    <definedName name="CF17_Tot_30D_Am_USD">#REF!</definedName>
    <definedName name="CF17_Tot_30D_I_AMD">#REF!</definedName>
    <definedName name="CF17_Tot_30D_I_EUR">#REF!</definedName>
    <definedName name="CF17_Tot_30D_I_OthC">#REF!</definedName>
    <definedName name="CF17_Tot_30D_I_RUR">#REF!</definedName>
    <definedName name="CF17_Tot_30D_I_USD">#REF!</definedName>
    <definedName name="CF17_Tot_360D_Am_AMD">#REF!</definedName>
    <definedName name="CF17_Tot_360D_Am_EUR">#REF!</definedName>
    <definedName name="CF17_Tot_360D_Am_OthC">#REF!</definedName>
    <definedName name="CF17_Tot_360D_Am_RUR">#REF!</definedName>
    <definedName name="CF17_Tot_360D_Am_USD">#REF!</definedName>
    <definedName name="CF17_Tot_360D_I_AMD">#REF!</definedName>
    <definedName name="CF17_Tot_360D_I_EUR">#REF!</definedName>
    <definedName name="CF17_Tot_360D_I_OthC">#REF!</definedName>
    <definedName name="CF17_Tot_360D_I_RUR">#REF!</definedName>
    <definedName name="CF17_Tot_360D_I_USD">#REF!</definedName>
    <definedName name="CF17_Tot_60D_Am_AMD">#REF!</definedName>
    <definedName name="CF17_Tot_60D_Am_EUR">#REF!</definedName>
    <definedName name="CF17_Tot_60D_Am_OthC">#REF!</definedName>
    <definedName name="CF17_Tot_60D_Am_RUR">#REF!</definedName>
    <definedName name="CF17_Tot_60D_Am_USD">#REF!</definedName>
    <definedName name="CF17_Tot_60D_I_AMD">#REF!</definedName>
    <definedName name="CF17_Tot_60D_I_EUR">#REF!</definedName>
    <definedName name="CF17_Tot_60D_I_OthC">#REF!</definedName>
    <definedName name="CF17_Tot_60D_I_RUR">#REF!</definedName>
    <definedName name="CF17_Tot_60D_I_USD">#REF!</definedName>
    <definedName name="CF17_Tot_90D_Am_AMD">#REF!</definedName>
    <definedName name="CF17_Tot_90D_Am_EUR">#REF!</definedName>
    <definedName name="CF17_Tot_90D_Am_OthC">#REF!</definedName>
    <definedName name="CF17_Tot_90D_Am_RUR">#REF!</definedName>
    <definedName name="CF17_Tot_90D_Am_USD">#REF!</definedName>
    <definedName name="CF17_Tot_90D_I_AMD">#REF!</definedName>
    <definedName name="CF17_Tot_90D_I_EUR">#REF!</definedName>
    <definedName name="CF17_Tot_90D_I_OthC">#REF!</definedName>
    <definedName name="CF17_Tot_90D_I_RUR">#REF!</definedName>
    <definedName name="CF17_Tot_90D_I_USD">#REF!</definedName>
    <definedName name="CF17_Tot_Dem_Am_AMD">#REF!</definedName>
    <definedName name="CF17_Tot_Dem_Am_EUR">#REF!</definedName>
    <definedName name="CF17_Tot_Dem_Am_OthC">#REF!</definedName>
    <definedName name="CF17_Tot_Dem_Am_RUR">#REF!</definedName>
    <definedName name="CF17_Tot_Dem_Am_USD">#REF!</definedName>
    <definedName name="CF17_Tot_Dem_I_AMD">#REF!</definedName>
    <definedName name="CF17_Tot_Dem_I_EUR">#REF!</definedName>
    <definedName name="CF17_Tot_Dem_I_OthC">#REF!</definedName>
    <definedName name="CF17_Tot_Dem_I_RUR">#REF!</definedName>
    <definedName name="CF17_Tot_Dem_I_USD">#REF!</definedName>
    <definedName name="CF17_Tot_Mr360D_Am_AMD">#REF!</definedName>
    <definedName name="CF17_Tot_Mr360D_Am_EUR">#REF!</definedName>
    <definedName name="CF17_Tot_Mr360D_Am_OthC">#REF!</definedName>
    <definedName name="CF17_Tot_Mr360D_Am_RUR">#REF!</definedName>
    <definedName name="CF17_Tot_Mr360D_Am_USD">#REF!</definedName>
    <definedName name="CF17_Tot_Mr360D_I_AMD">#REF!</definedName>
    <definedName name="CF17_Tot_Mr360D_I_EUR">#REF!</definedName>
    <definedName name="CF17_Tot_Mr360D_I_OthC">#REF!</definedName>
    <definedName name="CF17_Tot_Mr360D_I_RUR">#REF!</definedName>
    <definedName name="CF17_Tot_Mr360D_I_USD">#REF!</definedName>
    <definedName name="CIQWBGuid" hidden="1">"2cd8126d-26c3-430c-b7fa-a069e3a1fc62"</definedName>
    <definedName name="d" localSheetId="5">#REF!</definedName>
    <definedName name="d" localSheetId="4">#REF!</definedName>
    <definedName name="d" localSheetId="3">#REF!</definedName>
    <definedName name="d" localSheetId="2">#REF!</definedName>
    <definedName name="d">#REF!</definedName>
    <definedName name="Date1" localSheetId="2">#REF!</definedName>
    <definedName name="Date1">#REF!</definedName>
    <definedName name="Date2" localSheetId="2">#REF!</definedName>
    <definedName name="Date2">#REF!</definedName>
    <definedName name="dddd">#REF!</definedName>
    <definedName name="DF17_Alloc_ABnk_15D_Am_AMD">#REF!</definedName>
    <definedName name="DF17_Alloc_ABnk_15D_Am_EUR">#REF!</definedName>
    <definedName name="DF17_Alloc_ABnk_15D_Am_OthC">#REF!</definedName>
    <definedName name="DF17_Alloc_ABnk_15D_Am_RUR">#REF!</definedName>
    <definedName name="DF17_Alloc_ABnk_15D_Am_USD">#REF!</definedName>
    <definedName name="DF17_Alloc_ABnk_15D_I_AMD">#REF!</definedName>
    <definedName name="DF17_Alloc_ABnk_15D_I_EUR">#REF!</definedName>
    <definedName name="DF17_Alloc_ABnk_15D_I_OthC">#REF!</definedName>
    <definedName name="DF17_Alloc_ABnk_15D_I_RUR">#REF!</definedName>
    <definedName name="DF17_Alloc_ABnk_15D_I_USD">#REF!</definedName>
    <definedName name="DF17_Alloc_ABnk_180D_Am_AMD">#REF!</definedName>
    <definedName name="DF17_Alloc_ABnk_180D_Am_EUR">#REF!</definedName>
    <definedName name="DF17_Alloc_ABnk_180D_Am_OthC">#REF!</definedName>
    <definedName name="DF17_Alloc_ABnk_180D_Am_RUR">#REF!</definedName>
    <definedName name="DF17_Alloc_ABnk_180D_Am_USD">#REF!</definedName>
    <definedName name="DF17_Alloc_ABnk_180D_I_AMD">#REF!</definedName>
    <definedName name="DF17_Alloc_ABnk_180D_I_EUR">#REF!</definedName>
    <definedName name="DF17_Alloc_ABnk_180D_I_OthC">#REF!</definedName>
    <definedName name="DF17_Alloc_ABnk_180D_I_RUR">#REF!</definedName>
    <definedName name="DF17_Alloc_ABnk_180D_I_USD">#REF!</definedName>
    <definedName name="DF17_Alloc_ABnk_30D_Am_AMD">#REF!</definedName>
    <definedName name="DF17_Alloc_ABnk_30D_Am_EUR">#REF!</definedName>
    <definedName name="DF17_Alloc_ABnk_30D_Am_OthC">#REF!</definedName>
    <definedName name="DF17_Alloc_ABnk_30D_Am_RUR">#REF!</definedName>
    <definedName name="DF17_Alloc_ABnk_30D_Am_USD">#REF!</definedName>
    <definedName name="DF17_Alloc_ABnk_30D_I_AMD">#REF!</definedName>
    <definedName name="DF17_Alloc_ABnk_30D_I_EUR">#REF!</definedName>
    <definedName name="DF17_Alloc_ABnk_30D_I_OthC">#REF!</definedName>
    <definedName name="DF17_Alloc_ABnk_30D_I_RUR">#REF!</definedName>
    <definedName name="DF17_Alloc_ABnk_30D_I_USD">#REF!</definedName>
    <definedName name="DF17_Alloc_ABnk_360D_Am_AMD">#REF!</definedName>
    <definedName name="DF17_Alloc_ABnk_360D_Am_EUR">#REF!</definedName>
    <definedName name="DF17_Alloc_ABnk_360D_Am_OthC">#REF!</definedName>
    <definedName name="DF17_Alloc_ABnk_360D_Am_RUR">#REF!</definedName>
    <definedName name="DF17_Alloc_ABnk_360D_Am_USD">#REF!</definedName>
    <definedName name="DF17_Alloc_ABnk_360D_I_AMD">#REF!</definedName>
    <definedName name="DF17_Alloc_ABnk_360D_I_EUR">#REF!</definedName>
    <definedName name="DF17_Alloc_ABnk_360D_I_OthC">#REF!</definedName>
    <definedName name="DF17_Alloc_ABnk_360D_I_RUR">#REF!</definedName>
    <definedName name="DF17_Alloc_ABnk_360D_I_USD">#REF!</definedName>
    <definedName name="DF17_Alloc_ABnk_60D_Am_AMD">#REF!</definedName>
    <definedName name="DF17_Alloc_ABnk_60D_Am_EUR">#REF!</definedName>
    <definedName name="DF17_Alloc_ABnk_60D_Am_OthC">#REF!</definedName>
    <definedName name="DF17_Alloc_ABnk_60D_Am_RUR">#REF!</definedName>
    <definedName name="DF17_Alloc_ABnk_60D_Am_USD">#REF!</definedName>
    <definedName name="DF17_Alloc_ABnk_60D_I_AMD">#REF!</definedName>
    <definedName name="DF17_Alloc_ABnk_60D_I_EUR">#REF!</definedName>
    <definedName name="DF17_Alloc_ABnk_60D_I_OthC">#REF!</definedName>
    <definedName name="DF17_Alloc_ABnk_60D_I_RUR">#REF!</definedName>
    <definedName name="DF17_Alloc_ABnk_60D_I_USD">#REF!</definedName>
    <definedName name="DF17_Alloc_ABnk_90D_Am_AMD">#REF!</definedName>
    <definedName name="DF17_Alloc_ABnk_90D_Am_EUR">#REF!</definedName>
    <definedName name="DF17_Alloc_ABnk_90D_Am_OthC">#REF!</definedName>
    <definedName name="DF17_Alloc_ABnk_90D_Am_RUR">#REF!</definedName>
    <definedName name="DF17_Alloc_ABnk_90D_Am_USD">#REF!</definedName>
    <definedName name="DF17_Alloc_ABnk_90D_I_AMD">#REF!</definedName>
    <definedName name="DF17_Alloc_ABnk_90D_I_EUR">#REF!</definedName>
    <definedName name="DF17_Alloc_ABnk_90D_I_OthC">#REF!</definedName>
    <definedName name="DF17_Alloc_ABnk_90D_I_RUR">#REF!</definedName>
    <definedName name="DF17_Alloc_ABnk_90D_I_USD">#REF!</definedName>
    <definedName name="DF17_Alloc_ABnk_Dem_Am_AMD">#REF!</definedName>
    <definedName name="DF17_Alloc_ABnk_Dem_Am_EUR">#REF!</definedName>
    <definedName name="DF17_Alloc_ABnk_Dem_Am_OthC">#REF!</definedName>
    <definedName name="DF17_Alloc_ABnk_Dem_Am_RUR">#REF!</definedName>
    <definedName name="DF17_Alloc_ABnk_Dem_Am_USD">#REF!</definedName>
    <definedName name="DF17_Alloc_ABnk_Dem_I_AMD">#REF!</definedName>
    <definedName name="DF17_Alloc_ABnk_Dem_I_EUR">#REF!</definedName>
    <definedName name="DF17_Alloc_ABnk_Dem_I_OthC">#REF!</definedName>
    <definedName name="DF17_Alloc_ABnk_Dem_I_RUR">#REF!</definedName>
    <definedName name="DF17_Alloc_ABnk_Dem_I_USD">#REF!</definedName>
    <definedName name="DF17_Alloc_ABnk_Mr360D_Am_AMD">#REF!</definedName>
    <definedName name="DF17_Alloc_ABnk_Mr360D_Am_EUR">#REF!</definedName>
    <definedName name="DF17_Alloc_ABnk_Mr360D_Am_OthC">#REF!</definedName>
    <definedName name="DF17_Alloc_ABnk_Mr360D_Am_RUR">#REF!</definedName>
    <definedName name="DF17_Alloc_ABnk_Mr360D_Am_USD">#REF!</definedName>
    <definedName name="DF17_Alloc_ABnk_Mr360D_I_AMD">#REF!</definedName>
    <definedName name="DF17_Alloc_ABnk_Mr360D_I_EUR">#REF!</definedName>
    <definedName name="DF17_Alloc_ABnk_Mr360D_I_OthC">#REF!</definedName>
    <definedName name="DF17_Alloc_ABnk_Mr360D_I_RUR">#REF!</definedName>
    <definedName name="DF17_Alloc_ABnk_Mr360D_I_USD">#REF!</definedName>
    <definedName name="DF17_Alloc_Bus_15D_Am_AMD">#REF!</definedName>
    <definedName name="DF17_Alloc_Bus_15D_Am_EUR">#REF!</definedName>
    <definedName name="DF17_Alloc_Bus_15D_Am_OthC">#REF!</definedName>
    <definedName name="DF17_Alloc_Bus_15D_Am_RUR">#REF!</definedName>
    <definedName name="DF17_Alloc_Bus_15D_Am_USD">#REF!</definedName>
    <definedName name="DF17_Alloc_Bus_15D_I_AMD">#REF!</definedName>
    <definedName name="DF17_Alloc_Bus_15D_I_EUR">#REF!</definedName>
    <definedName name="DF17_Alloc_Bus_15D_I_OthC">#REF!</definedName>
    <definedName name="DF17_Alloc_Bus_15D_I_RUR">#REF!</definedName>
    <definedName name="DF17_Alloc_Bus_15D_I_USD">#REF!</definedName>
    <definedName name="DF17_Alloc_Bus_180D_Am_AMD">#REF!</definedName>
    <definedName name="DF17_Alloc_Bus_180D_Am_EUR">#REF!</definedName>
    <definedName name="DF17_Alloc_Bus_180D_Am_OthC">#REF!</definedName>
    <definedName name="DF17_Alloc_Bus_180D_Am_RUR">#REF!</definedName>
    <definedName name="DF17_Alloc_Bus_180D_Am_USD">#REF!</definedName>
    <definedName name="DF17_Alloc_Bus_180D_I_AMD">#REF!</definedName>
    <definedName name="DF17_Alloc_Bus_180D_I_EUR">#REF!</definedName>
    <definedName name="DF17_Alloc_Bus_180D_I_OthC">#REF!</definedName>
    <definedName name="DF17_Alloc_Bus_180D_I_RUR">#REF!</definedName>
    <definedName name="DF17_Alloc_Bus_180D_I_USD">#REF!</definedName>
    <definedName name="DF17_Alloc_Bus_30D_Am_AMD">#REF!</definedName>
    <definedName name="DF17_Alloc_Bus_30D_Am_EUR">#REF!</definedName>
    <definedName name="DF17_Alloc_Bus_30D_Am_OthC">#REF!</definedName>
    <definedName name="DF17_Alloc_Bus_30D_Am_RUR">#REF!</definedName>
    <definedName name="DF17_Alloc_Bus_30D_Am_USD">#REF!</definedName>
    <definedName name="DF17_Alloc_Bus_30D_I_AMD">#REF!</definedName>
    <definedName name="DF17_Alloc_Bus_30D_I_EUR">#REF!</definedName>
    <definedName name="DF17_Alloc_Bus_30D_I_OthC">#REF!</definedName>
    <definedName name="DF17_Alloc_Bus_30D_I_RUR">#REF!</definedName>
    <definedName name="DF17_Alloc_Bus_30D_I_USD">#REF!</definedName>
    <definedName name="DF17_Alloc_Bus_360D_Am_AMD">#REF!</definedName>
    <definedName name="DF17_Alloc_Bus_360D_Am_EUR">#REF!</definedName>
    <definedName name="DF17_Alloc_Bus_360D_Am_OthC">#REF!</definedName>
    <definedName name="DF17_Alloc_Bus_360D_Am_RUR">#REF!</definedName>
    <definedName name="DF17_Alloc_Bus_360D_Am_USD">#REF!</definedName>
    <definedName name="DF17_Alloc_Bus_360D_I_AMD">#REF!</definedName>
    <definedName name="DF17_Alloc_Bus_360D_I_EUR">#REF!</definedName>
    <definedName name="DF17_Alloc_Bus_360D_I_OthC">#REF!</definedName>
    <definedName name="DF17_Alloc_Bus_360D_I_RUR">#REF!</definedName>
    <definedName name="DF17_Alloc_Bus_360D_I_USD">#REF!</definedName>
    <definedName name="DF17_Alloc_Bus_60D_Am_AMD">#REF!</definedName>
    <definedName name="DF17_Alloc_Bus_60D_Am_EUR">#REF!</definedName>
    <definedName name="DF17_Alloc_Bus_60D_Am_OthC">#REF!</definedName>
    <definedName name="DF17_Alloc_Bus_60D_Am_RUR">#REF!</definedName>
    <definedName name="DF17_Alloc_Bus_60D_Am_USD">#REF!</definedName>
    <definedName name="DF17_Alloc_Bus_60D_I_AMD">#REF!</definedName>
    <definedName name="DF17_Alloc_Bus_60D_I_EUR">#REF!</definedName>
    <definedName name="DF17_Alloc_Bus_60D_I_OthC">#REF!</definedName>
    <definedName name="DF17_Alloc_Bus_60D_I_RUR">#REF!</definedName>
    <definedName name="DF17_Alloc_Bus_60D_I_USD">#REF!</definedName>
    <definedName name="DF17_Alloc_Bus_90D_Am_AMD">#REF!</definedName>
    <definedName name="DF17_Alloc_Bus_90D_Am_EUR">#REF!</definedName>
    <definedName name="DF17_Alloc_Bus_90D_Am_OthC">#REF!</definedName>
    <definedName name="DF17_Alloc_Bus_90D_Am_RUR">#REF!</definedName>
    <definedName name="DF17_Alloc_Bus_90D_Am_USD">#REF!</definedName>
    <definedName name="DF17_Alloc_Bus_90D_I_AMD">#REF!</definedName>
    <definedName name="DF17_Alloc_Bus_90D_I_EUR">#REF!</definedName>
    <definedName name="DF17_Alloc_Bus_90D_I_OthC">#REF!</definedName>
    <definedName name="DF17_Alloc_Bus_90D_I_RUR">#REF!</definedName>
    <definedName name="DF17_Alloc_Bus_90D_I_USD">#REF!</definedName>
    <definedName name="DF17_Alloc_Bus_Dem_Am_AMD">#REF!</definedName>
    <definedName name="DF17_Alloc_Bus_Dem_Am_EUR">#REF!</definedName>
    <definedName name="DF17_Alloc_Bus_Dem_Am_OthC">#REF!</definedName>
    <definedName name="DF17_Alloc_Bus_Dem_Am_RUR">#REF!</definedName>
    <definedName name="DF17_Alloc_Bus_Dem_Am_USD">#REF!</definedName>
    <definedName name="DF17_Alloc_Bus_Dem_I_AMD">#REF!</definedName>
    <definedName name="DF17_Alloc_Bus_Dem_I_EUR">#REF!</definedName>
    <definedName name="DF17_Alloc_Bus_Dem_I_OthC">#REF!</definedName>
    <definedName name="DF17_Alloc_Bus_Dem_I_RUR">#REF!</definedName>
    <definedName name="DF17_Alloc_Bus_Dem_I_USD">#REF!</definedName>
    <definedName name="DF17_Alloc_Bus_Mr360D_Am_AMD">#REF!</definedName>
    <definedName name="DF17_Alloc_Bus_Mr360D_Am_EUR">#REF!</definedName>
    <definedName name="DF17_Alloc_Bus_Mr360D_Am_OthC">#REF!</definedName>
    <definedName name="DF17_Alloc_Bus_Mr360D_Am_RUR">#REF!</definedName>
    <definedName name="DF17_Alloc_Bus_Mr360D_Am_USD">#REF!</definedName>
    <definedName name="DF17_Alloc_Bus_Mr360D_I_AMD">#REF!</definedName>
    <definedName name="DF17_Alloc_Bus_Mr360D_I_EUR">#REF!</definedName>
    <definedName name="DF17_Alloc_Bus_Mr360D_I_OthC">#REF!</definedName>
    <definedName name="DF17_Alloc_Bus_Mr360D_I_RUR">#REF!</definedName>
    <definedName name="DF17_Alloc_Bus_Mr360D_I_USD">#REF!</definedName>
    <definedName name="DF17_Alloc_GovG_15D_Am_AMD">#REF!</definedName>
    <definedName name="DF17_Alloc_GovG_15D_Am_EUR">#REF!</definedName>
    <definedName name="DF17_Alloc_GovG_15D_Am_OthC">#REF!</definedName>
    <definedName name="DF17_Alloc_GovG_15D_Am_RUR">#REF!</definedName>
    <definedName name="DF17_Alloc_GovG_15D_Am_USD">#REF!</definedName>
    <definedName name="DF17_Alloc_GovG_15D_I_AMD">#REF!</definedName>
    <definedName name="DF17_Alloc_GovG_15D_I_EUR">#REF!</definedName>
    <definedName name="DF17_Alloc_GovG_15D_I_OthC">#REF!</definedName>
    <definedName name="DF17_Alloc_GovG_15D_I_RUR">#REF!</definedName>
    <definedName name="DF17_Alloc_GovG_15D_I_USD">#REF!</definedName>
    <definedName name="DF17_Alloc_GovG_180D_Am_AMD">#REF!</definedName>
    <definedName name="DF17_Alloc_GovG_180D_Am_EUR">#REF!</definedName>
    <definedName name="DF17_Alloc_GovG_180D_Am_OthC">#REF!</definedName>
    <definedName name="DF17_Alloc_GovG_180D_Am_RUR">#REF!</definedName>
    <definedName name="DF17_Alloc_GovG_180D_Am_USD">#REF!</definedName>
    <definedName name="DF17_Alloc_GovG_180D_I_AMD">#REF!</definedName>
    <definedName name="DF17_Alloc_GovG_180D_I_EUR">#REF!</definedName>
    <definedName name="DF17_Alloc_GovG_180D_I_OthC">#REF!</definedName>
    <definedName name="DF17_Alloc_GovG_180D_I_RUR">#REF!</definedName>
    <definedName name="DF17_Alloc_GovG_180D_I_USD">#REF!</definedName>
    <definedName name="DF17_Alloc_GovG_30D_Am_AMD">#REF!</definedName>
    <definedName name="DF17_Alloc_GovG_30D_Am_EUR">#REF!</definedName>
    <definedName name="DF17_Alloc_GovG_30D_Am_OthC">#REF!</definedName>
    <definedName name="DF17_Alloc_GovG_30D_Am_RUR">#REF!</definedName>
    <definedName name="DF17_Alloc_GovG_30D_Am_USD">#REF!</definedName>
    <definedName name="DF17_Alloc_GovG_30D_I_AMD">#REF!</definedName>
    <definedName name="DF17_Alloc_GovG_30D_I_EUR">#REF!</definedName>
    <definedName name="DF17_Alloc_GovG_30D_I_OthC">#REF!</definedName>
    <definedName name="DF17_Alloc_GovG_30D_I_RUR">#REF!</definedName>
    <definedName name="DF17_Alloc_GovG_30D_I_USD">#REF!</definedName>
    <definedName name="DF17_Alloc_GovG_360D_Am_AMD">#REF!</definedName>
    <definedName name="DF17_Alloc_GovG_360D_Am_EUR">#REF!</definedName>
    <definedName name="DF17_Alloc_GovG_360D_Am_OthC">#REF!</definedName>
    <definedName name="DF17_Alloc_GovG_360D_Am_RUR">#REF!</definedName>
    <definedName name="DF17_Alloc_GovG_360D_Am_USD">#REF!</definedName>
    <definedName name="DF17_Alloc_GovG_360D_I_AMD">#REF!</definedName>
    <definedName name="DF17_Alloc_GovG_360D_I_EUR">#REF!</definedName>
    <definedName name="DF17_Alloc_GovG_360D_I_OthC">#REF!</definedName>
    <definedName name="DF17_Alloc_GovG_360D_I_RUR">#REF!</definedName>
    <definedName name="DF17_Alloc_GovG_360D_I_USD">#REF!</definedName>
    <definedName name="DF17_Alloc_GovG_60D_Am_AMD">#REF!</definedName>
    <definedName name="DF17_Alloc_GovG_60D_Am_EUR">#REF!</definedName>
    <definedName name="DF17_Alloc_GovG_60D_Am_OthC">#REF!</definedName>
    <definedName name="DF17_Alloc_GovG_60D_Am_RUR">#REF!</definedName>
    <definedName name="DF17_Alloc_GovG_60D_Am_USD">#REF!</definedName>
    <definedName name="DF17_Alloc_GovG_60D_I_AMD">#REF!</definedName>
    <definedName name="DF17_Alloc_GovG_60D_I_EUR">#REF!</definedName>
    <definedName name="DF17_Alloc_GovG_60D_I_OthC">#REF!</definedName>
    <definedName name="DF17_Alloc_GovG_60D_I_RUR">#REF!</definedName>
    <definedName name="DF17_Alloc_GovG_60D_I_USD">#REF!</definedName>
    <definedName name="DF17_Alloc_GovG_90D_Am_AMD">#REF!</definedName>
    <definedName name="DF17_Alloc_GovG_90D_Am_EUR">#REF!</definedName>
    <definedName name="DF17_Alloc_GovG_90D_Am_OthC">#REF!</definedName>
    <definedName name="DF17_Alloc_GovG_90D_Am_RUR">#REF!</definedName>
    <definedName name="DF17_Alloc_GovG_90D_Am_USD">#REF!</definedName>
    <definedName name="DF17_Alloc_GovG_90D_I_AMD">#REF!</definedName>
    <definedName name="DF17_Alloc_GovG_90D_I_EUR">#REF!</definedName>
    <definedName name="DF17_Alloc_GovG_90D_I_OthC">#REF!</definedName>
    <definedName name="DF17_Alloc_GovG_90D_I_RUR">#REF!</definedName>
    <definedName name="DF17_Alloc_GovG_90D_I_USD">#REF!</definedName>
    <definedName name="DF17_Alloc_GovG_Dem_Am_AMD">#REF!</definedName>
    <definedName name="DF17_Alloc_GovG_Dem_Am_EUR">#REF!</definedName>
    <definedName name="DF17_Alloc_GovG_Dem_Am_OthC">#REF!</definedName>
    <definedName name="DF17_Alloc_GovG_Dem_Am_RUR">#REF!</definedName>
    <definedName name="DF17_Alloc_GovG_Dem_Am_USD">#REF!</definedName>
    <definedName name="DF17_Alloc_GovG_Dem_I_AMD">#REF!</definedName>
    <definedName name="DF17_Alloc_GovG_Dem_I_EUR">#REF!</definedName>
    <definedName name="DF17_Alloc_GovG_Dem_I_OthC">#REF!</definedName>
    <definedName name="DF17_Alloc_GovG_Dem_I_RUR">#REF!</definedName>
    <definedName name="DF17_Alloc_GovG_Dem_I_USD">#REF!</definedName>
    <definedName name="DF17_Alloc_GovG_Mr360D_Am_AMD">#REF!</definedName>
    <definedName name="DF17_Alloc_GovG_Mr360D_Am_EUR">#REF!</definedName>
    <definedName name="DF17_Alloc_GovG_Mr360D_Am_OthC">#REF!</definedName>
    <definedName name="DF17_Alloc_GovG_Mr360D_Am_RUR">#REF!</definedName>
    <definedName name="DF17_Alloc_GovG_Mr360D_Am_USD">#REF!</definedName>
    <definedName name="DF17_Alloc_GovG_Mr360D_I_AMD">#REF!</definedName>
    <definedName name="DF17_Alloc_GovG_Mr360D_I_EUR">#REF!</definedName>
    <definedName name="DF17_Alloc_GovG_Mr360D_I_OthC">#REF!</definedName>
    <definedName name="DF17_Alloc_GovG_Mr360D_I_RUR">#REF!</definedName>
    <definedName name="DF17_Alloc_GovG_Mr360D_I_USD">#REF!</definedName>
    <definedName name="DF17_Alloc_Ind_15D_Am_AMD">#REF!</definedName>
    <definedName name="DF17_Alloc_Ind_15D_Am_EUR">#REF!</definedName>
    <definedName name="DF17_Alloc_Ind_15D_Am_OthC">#REF!</definedName>
    <definedName name="DF17_Alloc_Ind_15D_Am_RUR">#REF!</definedName>
    <definedName name="DF17_Alloc_Ind_15D_Am_USD">#REF!</definedName>
    <definedName name="DF17_Alloc_Ind_15D_I_AMD">#REF!</definedName>
    <definedName name="DF17_Alloc_Ind_15D_I_EUR">#REF!</definedName>
    <definedName name="DF17_Alloc_Ind_15D_I_OthC">#REF!</definedName>
    <definedName name="DF17_Alloc_Ind_15D_I_RUR">#REF!</definedName>
    <definedName name="DF17_Alloc_Ind_15D_I_USD">#REF!</definedName>
    <definedName name="DF17_Alloc_Ind_180D_Am_AMD">#REF!</definedName>
    <definedName name="DF17_Alloc_Ind_180D_Am_EUR">#REF!</definedName>
    <definedName name="DF17_Alloc_Ind_180D_Am_OthC">#REF!</definedName>
    <definedName name="DF17_Alloc_Ind_180D_Am_RUR">#REF!</definedName>
    <definedName name="DF17_Alloc_Ind_180D_Am_USD">#REF!</definedName>
    <definedName name="DF17_Alloc_Ind_180D_I_AMD">#REF!</definedName>
    <definedName name="DF17_Alloc_Ind_180D_I_EUR">#REF!</definedName>
    <definedName name="DF17_Alloc_Ind_180D_I_OthC">#REF!</definedName>
    <definedName name="DF17_Alloc_Ind_180D_I_RUR">#REF!</definedName>
    <definedName name="DF17_Alloc_Ind_180D_I_USD">#REF!</definedName>
    <definedName name="DF17_Alloc_Ind_30D_Am_AMD">#REF!</definedName>
    <definedName name="DF17_Alloc_Ind_30D_Am_EUR">#REF!</definedName>
    <definedName name="DF17_Alloc_Ind_30D_Am_OthC">#REF!</definedName>
    <definedName name="DF17_Alloc_Ind_30D_Am_RUR">#REF!</definedName>
    <definedName name="DF17_Alloc_Ind_30D_Am_USD">#REF!</definedName>
    <definedName name="DF17_Alloc_Ind_30D_I_AMD">#REF!</definedName>
    <definedName name="DF17_Alloc_Ind_30D_I_EUR">#REF!</definedName>
    <definedName name="DF17_Alloc_Ind_30D_I_OthC">#REF!</definedName>
    <definedName name="DF17_Alloc_Ind_30D_I_RUR">#REF!</definedName>
    <definedName name="DF17_Alloc_Ind_30D_I_USD">#REF!</definedName>
    <definedName name="DF17_Alloc_Ind_360D_Am_AMD">#REF!</definedName>
    <definedName name="DF17_Alloc_Ind_360D_Am_EUR">#REF!</definedName>
    <definedName name="DF17_Alloc_Ind_360D_Am_OthC">#REF!</definedName>
    <definedName name="DF17_Alloc_Ind_360D_Am_RUR">#REF!</definedName>
    <definedName name="DF17_Alloc_Ind_360D_Am_USD">#REF!</definedName>
    <definedName name="DF17_Alloc_Ind_360D_I_AMD">#REF!</definedName>
    <definedName name="DF17_Alloc_Ind_360D_I_EUR">#REF!</definedName>
    <definedName name="DF17_Alloc_Ind_360D_I_OthC">#REF!</definedName>
    <definedName name="DF17_Alloc_Ind_360D_I_RUR">#REF!</definedName>
    <definedName name="DF17_Alloc_Ind_360D_I_USD">#REF!</definedName>
    <definedName name="DF17_Alloc_Ind_60D_Am_AMD">#REF!</definedName>
    <definedName name="DF17_Alloc_Ind_60D_Am_EUR">#REF!</definedName>
    <definedName name="DF17_Alloc_Ind_60D_Am_OthC">#REF!</definedName>
    <definedName name="DF17_Alloc_Ind_60D_Am_RUR">#REF!</definedName>
    <definedName name="DF17_Alloc_Ind_60D_Am_USD">#REF!</definedName>
    <definedName name="DF17_Alloc_Ind_60D_I_AMD">#REF!</definedName>
    <definedName name="DF17_Alloc_Ind_60D_I_EUR">#REF!</definedName>
    <definedName name="DF17_Alloc_Ind_60D_I_OthC">#REF!</definedName>
    <definedName name="DF17_Alloc_Ind_60D_I_RUR">#REF!</definedName>
    <definedName name="DF17_Alloc_Ind_60D_I_USD">#REF!</definedName>
    <definedName name="DF17_Alloc_Ind_90D_Am_AMD">#REF!</definedName>
    <definedName name="DF17_Alloc_Ind_90D_Am_EUR">#REF!</definedName>
    <definedName name="DF17_Alloc_Ind_90D_Am_OthC">#REF!</definedName>
    <definedName name="DF17_Alloc_Ind_90D_Am_RUR">#REF!</definedName>
    <definedName name="DF17_Alloc_Ind_90D_Am_USD">#REF!</definedName>
    <definedName name="DF17_Alloc_Ind_90D_I_AMD">#REF!</definedName>
    <definedName name="DF17_Alloc_Ind_90D_I_EUR">#REF!</definedName>
    <definedName name="DF17_Alloc_Ind_90D_I_OthC">#REF!</definedName>
    <definedName name="DF17_Alloc_Ind_90D_I_RUR">#REF!</definedName>
    <definedName name="DF17_Alloc_Ind_90D_I_USD">#REF!</definedName>
    <definedName name="DF17_Alloc_Ind_Dem_Am_AMD">#REF!</definedName>
    <definedName name="DF17_Alloc_Ind_Dem_Am_EUR">#REF!</definedName>
    <definedName name="DF17_Alloc_Ind_Dem_Am_OthC">#REF!</definedName>
    <definedName name="DF17_Alloc_Ind_Dem_Am_RUR">#REF!</definedName>
    <definedName name="DF17_Alloc_Ind_Dem_Am_USD">#REF!</definedName>
    <definedName name="DF17_Alloc_Ind_Dem_I_AMD">#REF!</definedName>
    <definedName name="DF17_Alloc_Ind_Dem_I_EUR">#REF!</definedName>
    <definedName name="DF17_Alloc_Ind_Dem_I_OthC">#REF!</definedName>
    <definedName name="DF17_Alloc_Ind_Dem_I_RUR">#REF!</definedName>
    <definedName name="DF17_Alloc_Ind_Dem_I_USD">#REF!</definedName>
    <definedName name="DF17_Alloc_Ind_Mr360D_Am_AMD">#REF!</definedName>
    <definedName name="DF17_Alloc_Ind_Mr360D_Am_EUR">#REF!</definedName>
    <definedName name="DF17_Alloc_Ind_Mr360D_Am_OthC">#REF!</definedName>
    <definedName name="DF17_Alloc_Ind_Mr360D_Am_RUR">#REF!</definedName>
    <definedName name="DF17_Alloc_Ind_Mr360D_Am_USD">#REF!</definedName>
    <definedName name="DF17_Alloc_Ind_Mr360D_I_AMD">#REF!</definedName>
    <definedName name="DF17_Alloc_Ind_Mr360D_I_EUR">#REF!</definedName>
    <definedName name="DF17_Alloc_Ind_Mr360D_I_OthC">#REF!</definedName>
    <definedName name="DF17_Alloc_Ind_Mr360D_I_RUR">#REF!</definedName>
    <definedName name="DF17_Alloc_Ind_Mr360D_I_USD">#REF!</definedName>
    <definedName name="DF17_Alloc_IndCo_Mr360D_Am_Oth">#REF!</definedName>
    <definedName name="DF17_Alloc_IndCo_Mr360D_Am_USD">#REF!</definedName>
    <definedName name="DF17_Alloc_IndCo_Mr360D_I_OthC">#REF!</definedName>
    <definedName name="DF17_Alloc_IndCor_15D_Am_AMD">#REF!</definedName>
    <definedName name="DF17_Alloc_IndCor_15D_Am_EUR">#REF!</definedName>
    <definedName name="DF17_Alloc_IndCor_15D_Am_OthC">#REF!</definedName>
    <definedName name="DF17_Alloc_IndCor_15D_Am_RUR">#REF!</definedName>
    <definedName name="DF17_Alloc_IndCor_15D_Am_USD">#REF!</definedName>
    <definedName name="DF17_Alloc_IndCor_15D_I_AMD">#REF!</definedName>
    <definedName name="DF17_Alloc_IndCor_15D_I_EUR">#REF!</definedName>
    <definedName name="DF17_Alloc_IndCor_15D_I_OthC">#REF!</definedName>
    <definedName name="DF17_Alloc_IndCor_15D_I_RUR">#REF!</definedName>
    <definedName name="DF17_Alloc_IndCor_15D_I_USD">#REF!</definedName>
    <definedName name="DF17_Alloc_IndCor_180D_Am_AMD">#REF!</definedName>
    <definedName name="DF17_Alloc_IndCor_180D_Am_EUR">#REF!</definedName>
    <definedName name="DF17_Alloc_IndCor_180D_Am_OthC">#REF!</definedName>
    <definedName name="DF17_Alloc_IndCor_180D_Am_RUR">#REF!</definedName>
    <definedName name="DF17_Alloc_IndCor_180D_Am_USD">#REF!</definedName>
    <definedName name="DF17_Alloc_IndCor_180D_I_AMD">#REF!</definedName>
    <definedName name="DF17_Alloc_IndCor_180D_I_EUR">#REF!</definedName>
    <definedName name="DF17_Alloc_IndCor_180D_I_OthC">#REF!</definedName>
    <definedName name="DF17_Alloc_IndCor_180D_I_RUR">#REF!</definedName>
    <definedName name="DF17_Alloc_IndCor_180D_I_USD">#REF!</definedName>
    <definedName name="DF17_Alloc_IndCor_30D_Am_AMD">#REF!</definedName>
    <definedName name="DF17_Alloc_IndCor_30D_Am_EUR">#REF!</definedName>
    <definedName name="DF17_Alloc_IndCor_30D_Am_OthC">#REF!</definedName>
    <definedName name="DF17_Alloc_IndCor_30D_Am_RUR">#REF!</definedName>
    <definedName name="DF17_Alloc_IndCor_30D_Am_USD">#REF!</definedName>
    <definedName name="DF17_Alloc_IndCor_30D_I_AMD">#REF!</definedName>
    <definedName name="DF17_Alloc_IndCor_30D_I_EUR">#REF!</definedName>
    <definedName name="DF17_Alloc_IndCor_30D_I_OthC">#REF!</definedName>
    <definedName name="DF17_Alloc_IndCor_30D_I_RUR">#REF!</definedName>
    <definedName name="DF17_Alloc_IndCor_30D_I_USD">#REF!</definedName>
    <definedName name="DF17_Alloc_IndCor_360D_Am_AMD">#REF!</definedName>
    <definedName name="DF17_Alloc_IndCor_360D_Am_EUR">#REF!</definedName>
    <definedName name="DF17_Alloc_IndCor_360D_Am_OthC">#REF!</definedName>
    <definedName name="DF17_Alloc_IndCor_360D_Am_RUR">#REF!</definedName>
    <definedName name="DF17_Alloc_IndCor_360D_Am_USD">#REF!</definedName>
    <definedName name="DF17_Alloc_IndCor_360D_I_AMD">#REF!</definedName>
    <definedName name="DF17_Alloc_IndCor_360D_I_EUR">#REF!</definedName>
    <definedName name="DF17_Alloc_IndCor_360D_I_OthC">#REF!</definedName>
    <definedName name="DF17_Alloc_IndCor_360D_I_RUR">#REF!</definedName>
    <definedName name="DF17_Alloc_IndCor_360D_I_USD">#REF!</definedName>
    <definedName name="DF17_Alloc_IndCor_60D_Am_AMD">#REF!</definedName>
    <definedName name="DF17_Alloc_IndCor_60D_Am_EUR">#REF!</definedName>
    <definedName name="DF17_Alloc_IndCor_60D_Am_OthC">#REF!</definedName>
    <definedName name="DF17_Alloc_IndCor_60D_Am_RUR">#REF!</definedName>
    <definedName name="DF17_Alloc_IndCor_60D_Am_USD">#REF!</definedName>
    <definedName name="DF17_Alloc_IndCor_60D_I_AMD">#REF!</definedName>
    <definedName name="DF17_Alloc_IndCor_60D_I_EUR">#REF!</definedName>
    <definedName name="DF17_Alloc_IndCor_60D_I_OthC">#REF!</definedName>
    <definedName name="DF17_Alloc_IndCor_60D_I_RUR">#REF!</definedName>
    <definedName name="DF17_Alloc_IndCor_60D_I_USD">#REF!</definedName>
    <definedName name="DF17_Alloc_IndCor_90D_Am_AMD">#REF!</definedName>
    <definedName name="DF17_Alloc_IndCor_90D_Am_EUR">#REF!</definedName>
    <definedName name="DF17_Alloc_IndCor_90D_Am_OthC">#REF!</definedName>
    <definedName name="DF17_Alloc_IndCor_90D_Am_RUR">#REF!</definedName>
    <definedName name="DF17_Alloc_IndCor_90D_Am_USD">#REF!</definedName>
    <definedName name="DF17_Alloc_IndCor_90D_I_AMD">#REF!</definedName>
    <definedName name="DF17_Alloc_IndCor_90D_I_EUR">#REF!</definedName>
    <definedName name="DF17_Alloc_IndCor_90D_I_OthC">#REF!</definedName>
    <definedName name="DF17_Alloc_IndCor_90D_I_RUR">#REF!</definedName>
    <definedName name="DF17_Alloc_IndCor_90D_I_USD">#REF!</definedName>
    <definedName name="DF17_Alloc_IndCor_Dem_Am_AMD">#REF!</definedName>
    <definedName name="DF17_Alloc_IndCor_Dem_Am_EUR">#REF!</definedName>
    <definedName name="DF17_Alloc_IndCor_Dem_Am_OthC">#REF!</definedName>
    <definedName name="DF17_Alloc_IndCor_Dem_Am_RUR">#REF!</definedName>
    <definedName name="DF17_Alloc_IndCor_Dem_Am_USD">#REF!</definedName>
    <definedName name="DF17_Alloc_IndCor_Dem_I_AMD">#REF!</definedName>
    <definedName name="DF17_Alloc_IndCor_Dem_I_EUR">#REF!</definedName>
    <definedName name="DF17_Alloc_IndCor_Dem_I_OthC">#REF!</definedName>
    <definedName name="DF17_Alloc_IndCor_Dem_I_RUR">#REF!</definedName>
    <definedName name="DF17_Alloc_IndCor_Dem_I_USD">#REF!</definedName>
    <definedName name="DF17_Alloc_IndCor_Mr360D_Am_AM">#REF!</definedName>
    <definedName name="DF17_Alloc_IndCor_Mr360D_Am_EU">#REF!</definedName>
    <definedName name="DF17_Alloc_IndCor_Mr360D_Am_RU">#REF!</definedName>
    <definedName name="DF17_Alloc_IndCor_Mr360D_I_AMD">#REF!</definedName>
    <definedName name="DF17_Alloc_IndCor_Mr360D_I_EUR">#REF!</definedName>
    <definedName name="DF17_Alloc_IndCor_Mr360D_I_RUR">#REF!</definedName>
    <definedName name="DF17_Alloc_IndCor_Mr360D_I_USD">#REF!</definedName>
    <definedName name="DF17_Alloc_IntOr_15D_Am_AMD">#REF!</definedName>
    <definedName name="DF17_Alloc_IntOr_15D_Am_EUR">#REF!</definedName>
    <definedName name="DF17_Alloc_IntOr_15D_Am_OthC">#REF!</definedName>
    <definedName name="DF17_Alloc_IntOr_15D_Am_RUR">#REF!</definedName>
    <definedName name="DF17_Alloc_IntOr_15D_Am_USD">#REF!</definedName>
    <definedName name="DF17_Alloc_IntOr_15D_I_AMD">#REF!</definedName>
    <definedName name="DF17_Alloc_IntOr_15D_I_EUR">#REF!</definedName>
    <definedName name="DF17_Alloc_IntOr_15D_I_OthC">#REF!</definedName>
    <definedName name="DF17_Alloc_IntOr_15D_I_RUR">#REF!</definedName>
    <definedName name="DF17_Alloc_IntOr_15D_I_USD">#REF!</definedName>
    <definedName name="DF17_Alloc_IntOr_180D_Am_AMD">#REF!</definedName>
    <definedName name="DF17_Alloc_IntOr_180D_Am_EUR">#REF!</definedName>
    <definedName name="DF17_Alloc_IntOr_180D_Am_OthC">#REF!</definedName>
    <definedName name="DF17_Alloc_IntOr_180D_Am_RUR">#REF!</definedName>
    <definedName name="DF17_Alloc_IntOr_180D_Am_USD">#REF!</definedName>
    <definedName name="DF17_Alloc_IntOr_180D_I_AMD">#REF!</definedName>
    <definedName name="DF17_Alloc_IntOr_180D_I_EUR">#REF!</definedName>
    <definedName name="DF17_Alloc_IntOr_180D_I_OthC">#REF!</definedName>
    <definedName name="DF17_Alloc_IntOr_180D_I_RUR">#REF!</definedName>
    <definedName name="DF17_Alloc_IntOr_180D_I_USD">#REF!</definedName>
    <definedName name="DF17_Alloc_IntOr_30D_Am_AMD">#REF!</definedName>
    <definedName name="DF17_Alloc_IntOr_30D_Am_EUR">#REF!</definedName>
    <definedName name="DF17_Alloc_IntOr_30D_Am_OthC">#REF!</definedName>
    <definedName name="DF17_Alloc_IntOr_30D_Am_RUR">#REF!</definedName>
    <definedName name="DF17_Alloc_IntOr_30D_Am_USD">#REF!</definedName>
    <definedName name="DF17_Alloc_IntOr_30D_I_AMD">#REF!</definedName>
    <definedName name="DF17_Alloc_IntOr_30D_I_EUR">#REF!</definedName>
    <definedName name="DF17_Alloc_IntOr_30D_I_OthC">#REF!</definedName>
    <definedName name="DF17_Alloc_IntOr_30D_I_RUR">#REF!</definedName>
    <definedName name="DF17_Alloc_IntOr_30D_I_USD">#REF!</definedName>
    <definedName name="DF17_Alloc_IntOr_360D_Am_AMD">#REF!</definedName>
    <definedName name="DF17_Alloc_IntOr_360D_Am_EUR">#REF!</definedName>
    <definedName name="DF17_Alloc_IntOr_360D_Am_OthC">#REF!</definedName>
    <definedName name="DF17_Alloc_IntOr_360D_Am_RUR">#REF!</definedName>
    <definedName name="DF17_Alloc_IntOr_360D_Am_USD">#REF!</definedName>
    <definedName name="DF17_Alloc_IntOr_360D_I_AMD">#REF!</definedName>
    <definedName name="DF17_Alloc_IntOr_360D_I_EUR">#REF!</definedName>
    <definedName name="DF17_Alloc_IntOr_360D_I_OthC">#REF!</definedName>
    <definedName name="DF17_Alloc_IntOr_360D_I_RUR">#REF!</definedName>
    <definedName name="DF17_Alloc_IntOr_360D_I_USD">#REF!</definedName>
    <definedName name="DF17_Alloc_IntOr_60D_Am_AMD">#REF!</definedName>
    <definedName name="DF17_Alloc_IntOr_60D_Am_EUR">#REF!</definedName>
    <definedName name="DF17_Alloc_IntOr_60D_Am_OthC">#REF!</definedName>
    <definedName name="DF17_Alloc_IntOr_60D_Am_RUR">#REF!</definedName>
    <definedName name="DF17_Alloc_IntOr_60D_Am_USD">#REF!</definedName>
    <definedName name="DF17_Alloc_IntOr_60D_I_AMD">#REF!</definedName>
    <definedName name="DF17_Alloc_IntOr_60D_I_EUR">#REF!</definedName>
    <definedName name="DF17_Alloc_IntOr_60D_I_OthC">#REF!</definedName>
    <definedName name="DF17_Alloc_IntOr_60D_I_RUR">#REF!</definedName>
    <definedName name="DF17_Alloc_IntOr_60D_I_USD">#REF!</definedName>
    <definedName name="DF17_Alloc_IntOr_90D_Am_AMD">#REF!</definedName>
    <definedName name="DF17_Alloc_IntOr_90D_Am_EUR">#REF!</definedName>
    <definedName name="DF17_Alloc_IntOr_90D_Am_OthC">#REF!</definedName>
    <definedName name="DF17_Alloc_IntOr_90D_Am_RUR">#REF!</definedName>
    <definedName name="DF17_Alloc_IntOr_90D_Am_USD">#REF!</definedName>
    <definedName name="DF17_Alloc_IntOr_90D_I_AMD">#REF!</definedName>
    <definedName name="DF17_Alloc_IntOr_90D_I_EUR">#REF!</definedName>
    <definedName name="DF17_Alloc_IntOr_90D_I_OthC">#REF!</definedName>
    <definedName name="DF17_Alloc_IntOr_90D_I_RUR">#REF!</definedName>
    <definedName name="DF17_Alloc_IntOr_90D_I_USD">#REF!</definedName>
    <definedName name="DF17_Alloc_IntOr_Dem_Am_AMD">#REF!</definedName>
    <definedName name="DF17_Alloc_IntOr_Dem_Am_EUR">#REF!</definedName>
    <definedName name="DF17_Alloc_IntOr_Dem_Am_OthC">#REF!</definedName>
    <definedName name="DF17_Alloc_IntOr_Dem_Am_RUR">#REF!</definedName>
    <definedName name="DF17_Alloc_IntOr_Dem_Am_USD">#REF!</definedName>
    <definedName name="DF17_Alloc_IntOr_Dem_I_AMD">#REF!</definedName>
    <definedName name="DF17_Alloc_IntOr_Dem_I_EUR">#REF!</definedName>
    <definedName name="DF17_Alloc_IntOr_Dem_I_OthC">#REF!</definedName>
    <definedName name="DF17_Alloc_IntOr_Dem_I_RUR">#REF!</definedName>
    <definedName name="DF17_Alloc_IntOr_Dem_I_USD">#REF!</definedName>
    <definedName name="DF17_Alloc_IntOr_Mr360D_Am_AMD">#REF!</definedName>
    <definedName name="DF17_Alloc_IntOr_Mr360D_Am_EUR">#REF!</definedName>
    <definedName name="DF17_Alloc_IntOr_Mr360D_Am_Oth">#REF!</definedName>
    <definedName name="DF17_Alloc_IntOr_Mr360D_Am_RUR">#REF!</definedName>
    <definedName name="DF17_Alloc_IntOr_Mr360D_Am_USD">#REF!</definedName>
    <definedName name="DF17_Alloc_IntOr_Mr360D_I_AMD">#REF!</definedName>
    <definedName name="DF17_Alloc_IntOr_Mr360D_I_EUR">#REF!</definedName>
    <definedName name="DF17_Alloc_IntOr_Mr360D_I_OthC">#REF!</definedName>
    <definedName name="DF17_Alloc_IntOr_Mr360D_I_RUR">#REF!</definedName>
    <definedName name="DF17_Alloc_IntOr_Mr360D_I_USD">#REF!</definedName>
    <definedName name="DF17_Alloc_OthBn_15D_Am_AMD">#REF!</definedName>
    <definedName name="DF17_Alloc_OthBn_15D_Am_EUR">#REF!</definedName>
    <definedName name="DF17_Alloc_OthBn_15D_Am_OthC">#REF!</definedName>
    <definedName name="DF17_Alloc_OthBn_15D_Am_RUR">#REF!</definedName>
    <definedName name="DF17_Alloc_OthBn_15D_Am_USD">#REF!</definedName>
    <definedName name="DF17_Alloc_OthBn_15D_I_AMD">#REF!</definedName>
    <definedName name="DF17_Alloc_OthBn_15D_I_EUR">#REF!</definedName>
    <definedName name="DF17_Alloc_OthBn_15D_I_OthC">#REF!</definedName>
    <definedName name="DF17_Alloc_OthBn_15D_I_RUR">#REF!</definedName>
    <definedName name="DF17_Alloc_OthBn_15D_I_USD">#REF!</definedName>
    <definedName name="DF17_Alloc_OthBn_180D_Am_AMD">#REF!</definedName>
    <definedName name="DF17_Alloc_OthBn_180D_Am_EUR">#REF!</definedName>
    <definedName name="DF17_Alloc_OthBn_180D_Am_OthC">#REF!</definedName>
    <definedName name="DF17_Alloc_OthBn_180D_Am_RUR">#REF!</definedName>
    <definedName name="DF17_Alloc_OthBn_180D_Am_USD">#REF!</definedName>
    <definedName name="DF17_Alloc_OthBn_180D_I_AMD">#REF!</definedName>
    <definedName name="DF17_Alloc_OthBn_180D_I_EUR">#REF!</definedName>
    <definedName name="DF17_Alloc_OthBn_180D_I_OthC">#REF!</definedName>
    <definedName name="DF17_Alloc_OthBn_180D_I_RUR">#REF!</definedName>
    <definedName name="DF17_Alloc_OthBn_180D_I_USD">#REF!</definedName>
    <definedName name="DF17_Alloc_OthBn_30D_Am_AMD">#REF!</definedName>
    <definedName name="DF17_Alloc_OthBn_30D_Am_EUR">#REF!</definedName>
    <definedName name="DF17_Alloc_OthBn_30D_Am_OthC">#REF!</definedName>
    <definedName name="DF17_Alloc_OthBn_30D_Am_RUR">#REF!</definedName>
    <definedName name="DF17_Alloc_OthBn_30D_Am_USD">#REF!</definedName>
    <definedName name="DF17_Alloc_OthBn_30D_I_AMD">#REF!</definedName>
    <definedName name="DF17_Alloc_OthBn_30D_I_EUR">#REF!</definedName>
    <definedName name="DF17_Alloc_OthBn_30D_I_OthC">#REF!</definedName>
    <definedName name="DF17_Alloc_OthBn_30D_I_RUR">#REF!</definedName>
    <definedName name="DF17_Alloc_OthBn_30D_I_USD">#REF!</definedName>
    <definedName name="DF17_Alloc_OthBn_360D_Am_AMD">#REF!</definedName>
    <definedName name="DF17_Alloc_OthBn_360D_Am_EUR">#REF!</definedName>
    <definedName name="DF17_Alloc_OthBn_360D_Am_OthC">#REF!</definedName>
    <definedName name="DF17_Alloc_OthBn_360D_Am_RUR">#REF!</definedName>
    <definedName name="DF17_Alloc_OthBn_360D_Am_USD">#REF!</definedName>
    <definedName name="DF17_Alloc_OthBn_360D_I_AMD">#REF!</definedName>
    <definedName name="DF17_Alloc_OthBn_360D_I_EUR">#REF!</definedName>
    <definedName name="DF17_Alloc_OthBn_360D_I_OthC">#REF!</definedName>
    <definedName name="DF17_Alloc_OthBn_360D_I_RUR">#REF!</definedName>
    <definedName name="DF17_Alloc_OthBn_360D_I_USD">#REF!</definedName>
    <definedName name="DF17_Alloc_OthBn_60D_Am_AMD">#REF!</definedName>
    <definedName name="DF17_Alloc_OthBn_60D_Am_EUR">#REF!</definedName>
    <definedName name="DF17_Alloc_OthBn_60D_Am_OthC">#REF!</definedName>
    <definedName name="DF17_Alloc_OthBn_60D_Am_RUR">#REF!</definedName>
    <definedName name="DF17_Alloc_OthBn_60D_Am_USD">#REF!</definedName>
    <definedName name="DF17_Alloc_OthBn_60D_I_AMD">#REF!</definedName>
    <definedName name="DF17_Alloc_OthBn_60D_I_EUR">#REF!</definedName>
    <definedName name="DF17_Alloc_OthBn_60D_I_OthC">#REF!</definedName>
    <definedName name="DF17_Alloc_OthBn_60D_I_RUR">#REF!</definedName>
    <definedName name="DF17_Alloc_OthBn_60D_I_USD">#REF!</definedName>
    <definedName name="DF17_Alloc_OthBn_90D_Am_AMD">#REF!</definedName>
    <definedName name="DF17_Alloc_OthBn_90D_Am_EUR">#REF!</definedName>
    <definedName name="DF17_Alloc_OthBn_90D_Am_OthC">#REF!</definedName>
    <definedName name="DF17_Alloc_OthBn_90D_Am_RUR">#REF!</definedName>
    <definedName name="DF17_Alloc_OthBn_90D_Am_USD">#REF!</definedName>
    <definedName name="DF17_Alloc_OthBn_90D_I_AMD">#REF!</definedName>
    <definedName name="DF17_Alloc_OthBn_90D_I_EUR">#REF!</definedName>
    <definedName name="DF17_Alloc_OthBn_90D_I_OthC">#REF!</definedName>
    <definedName name="DF17_Alloc_OthBn_90D_I_RUR">#REF!</definedName>
    <definedName name="DF17_Alloc_OthBn_90D_I_USD">#REF!</definedName>
    <definedName name="DF17_Alloc_OthBn_Dem_Am_AMD">#REF!</definedName>
    <definedName name="DF17_Alloc_OthBn_Dem_Am_EUR">#REF!</definedName>
    <definedName name="DF17_Alloc_OthBn_Dem_Am_OthC">#REF!</definedName>
    <definedName name="DF17_Alloc_OthBn_Dem_Am_RUR">#REF!</definedName>
    <definedName name="DF17_Alloc_OthBn_Dem_Am_USD">#REF!</definedName>
    <definedName name="DF17_Alloc_OthBn_Dem_I_AMD">#REF!</definedName>
    <definedName name="DF17_Alloc_OthBn_Dem_I_EUR">#REF!</definedName>
    <definedName name="DF17_Alloc_OthBn_Dem_I_OthC">#REF!</definedName>
    <definedName name="DF17_Alloc_OthBn_Dem_I_RUR">#REF!</definedName>
    <definedName name="DF17_Alloc_OthBn_Dem_I_USD">#REF!</definedName>
    <definedName name="DF17_Alloc_OthBn_Mr360D_Am_AMD">#REF!</definedName>
    <definedName name="DF17_Alloc_OthBn_Mr360D_Am_EUR">#REF!</definedName>
    <definedName name="DF17_Alloc_OthBn_Mr360D_Am_Oth">#REF!</definedName>
    <definedName name="DF17_Alloc_OthBn_Mr360D_Am_RUR">#REF!</definedName>
    <definedName name="DF17_Alloc_OthBn_Mr360D_Am_USD">#REF!</definedName>
    <definedName name="DF17_Alloc_OthBn_Mr360D_I_AMD">#REF!</definedName>
    <definedName name="DF17_Alloc_OthBn_Mr360D_I_EUR">#REF!</definedName>
    <definedName name="DF17_Alloc_OthBn_Mr360D_I_OthC">#REF!</definedName>
    <definedName name="DF17_Alloc_OthBn_Mr360D_I_RUR">#REF!</definedName>
    <definedName name="DF17_Alloc_OthBn_Mr360D_I_USD">#REF!</definedName>
    <definedName name="DF17_Alloc_Repo_15D_Am_ABnk">#REF!</definedName>
    <definedName name="DF17_Alloc_Repo_15D_Am_Bus">#REF!</definedName>
    <definedName name="DF17_Alloc_Repo_15D_Am_Ind">#REF!</definedName>
    <definedName name="DF17_Alloc_Repo_15D_Am_OthBn">#REF!</definedName>
    <definedName name="DF17_Alloc_Repo_15D_I_ABnk">#REF!</definedName>
    <definedName name="DF17_Alloc_Repo_15D_I_Bus">#REF!</definedName>
    <definedName name="DF17_Alloc_Repo_15D_I_Ind">#REF!</definedName>
    <definedName name="DF17_Alloc_Repo_15D_I_OthBn">#REF!</definedName>
    <definedName name="DF17_Alloc_Repo_180D_Am_ABnk">#REF!</definedName>
    <definedName name="DF17_Alloc_Repo_180D_Am_Bus">#REF!</definedName>
    <definedName name="DF17_Alloc_Repo_180D_Am_Ind">#REF!</definedName>
    <definedName name="DF17_Alloc_Repo_180D_Am_OthBn">#REF!</definedName>
    <definedName name="DF17_Alloc_Repo_180D_I_ABnk">#REF!</definedName>
    <definedName name="DF17_Alloc_Repo_180D_I_Bus">#REF!</definedName>
    <definedName name="DF17_Alloc_Repo_180D_I_Ind">#REF!</definedName>
    <definedName name="DF17_Alloc_Repo_180D_I_OthBn">#REF!</definedName>
    <definedName name="DF17_Alloc_Repo_30D_Am_ABnk">#REF!</definedName>
    <definedName name="DF17_Alloc_Repo_30D_Am_Bus">#REF!</definedName>
    <definedName name="DF17_Alloc_Repo_30D_Am_Ind">#REF!</definedName>
    <definedName name="DF17_Alloc_Repo_30D_Am_OthBn">#REF!</definedName>
    <definedName name="DF17_Alloc_Repo_30D_I_ABnk">#REF!</definedName>
    <definedName name="DF17_Alloc_Repo_30D_I_Bus">#REF!</definedName>
    <definedName name="DF17_Alloc_Repo_30D_I_Ind">#REF!</definedName>
    <definedName name="DF17_Alloc_Repo_30D_I_OthBn">#REF!</definedName>
    <definedName name="DF17_Alloc_Repo_360D_Am_ABnk">#REF!</definedName>
    <definedName name="DF17_Alloc_Repo_360D_Am_Bus">#REF!</definedName>
    <definedName name="DF17_Alloc_Repo_360D_Am_Ind">#REF!</definedName>
    <definedName name="DF17_Alloc_Repo_360D_Am_OthBn">#REF!</definedName>
    <definedName name="DF17_Alloc_Repo_360D_I_ABnk">#REF!</definedName>
    <definedName name="DF17_Alloc_Repo_360D_I_Bus">#REF!</definedName>
    <definedName name="DF17_Alloc_Repo_360D_I_Ind">#REF!</definedName>
    <definedName name="DF17_Alloc_Repo_360D_I_OthBn">#REF!</definedName>
    <definedName name="DF17_Alloc_Repo_60D_Am_ABnk">#REF!</definedName>
    <definedName name="DF17_Alloc_Repo_60D_Am_Bus">#REF!</definedName>
    <definedName name="DF17_Alloc_Repo_60D_Am_Ind">#REF!</definedName>
    <definedName name="DF17_Alloc_Repo_60D_Am_OthBn">#REF!</definedName>
    <definedName name="DF17_Alloc_Repo_60D_I_ABnk">#REF!</definedName>
    <definedName name="DF17_Alloc_Repo_60D_I_Bus">#REF!</definedName>
    <definedName name="DF17_Alloc_Repo_60D_I_Ind">#REF!</definedName>
    <definedName name="DF17_Alloc_Repo_60D_I_OthBn">#REF!</definedName>
    <definedName name="DF17_Alloc_Repo_90D_Am_ABnk">#REF!</definedName>
    <definedName name="DF17_Alloc_Repo_90D_Am_Bus">#REF!</definedName>
    <definedName name="DF17_Alloc_Repo_90D_Am_Ind">#REF!</definedName>
    <definedName name="DF17_Alloc_Repo_90D_Am_OthBn">#REF!</definedName>
    <definedName name="DF17_Alloc_Repo_90D_I_ABnk">#REF!</definedName>
    <definedName name="DF17_Alloc_Repo_90D_I_Bus">#REF!</definedName>
    <definedName name="DF17_Alloc_Repo_90D_I_Ind">#REF!</definedName>
    <definedName name="DF17_Alloc_Repo_90D_I_OthBn">#REF!</definedName>
    <definedName name="DF17_Alloc_Repo_Dem_Am_ABnk">#REF!</definedName>
    <definedName name="DF17_Alloc_Repo_Dem_Am_Bus">#REF!</definedName>
    <definedName name="DF17_Alloc_Repo_Dem_Am_Ind">#REF!</definedName>
    <definedName name="DF17_Alloc_Repo_Dem_Am_OthBn">#REF!</definedName>
    <definedName name="DF17_Alloc_Repo_Dem_I_ABnk">#REF!</definedName>
    <definedName name="DF17_Alloc_Repo_Dem_I_Bus">#REF!</definedName>
    <definedName name="DF17_Alloc_Repo_Dem_I_Ind">#REF!</definedName>
    <definedName name="DF17_Alloc_Repo_Dem_I_OthBn">#REF!</definedName>
    <definedName name="DF17_Alloc_Repo_Mr360D_Am_ABnk">#REF!</definedName>
    <definedName name="DF17_Alloc_Repo_Mr360D_Am_Bus">#REF!</definedName>
    <definedName name="DF17_Alloc_Repo_Mr360D_Am_Ind">#REF!</definedName>
    <definedName name="DF17_Alloc_Repo_Mr360D_Am_OthB">#REF!</definedName>
    <definedName name="DF17_Alloc_Repo_Mr360D_I_ABnk">#REF!</definedName>
    <definedName name="DF17_Alloc_Repo_Mr360D_I_Bus">#REF!</definedName>
    <definedName name="DF17_Alloc_Repo_Mr360D_I_Ind">#REF!</definedName>
    <definedName name="DF17_Alloc_Repo_Mr360D_I_OthBn">#REF!</definedName>
    <definedName name="DF17_Alloc_RepoF_Mr360D_Am">#REF!</definedName>
    <definedName name="DF17_Alloc_RepoFX_15D_Am">#REF!</definedName>
    <definedName name="DF17_Alloc_RepoFX_15D_I">#REF!</definedName>
    <definedName name="DF17_Alloc_RepoFX_180D_Am">#REF!</definedName>
    <definedName name="DF17_Alloc_RepoFX_180D_I">#REF!</definedName>
    <definedName name="DF17_Alloc_RepoFX_30D_Am">#REF!</definedName>
    <definedName name="DF17_Alloc_RepoFX_30D_I">#REF!</definedName>
    <definedName name="DF17_Alloc_RepoFX_360D_Am">#REF!</definedName>
    <definedName name="DF17_Alloc_RepoFX_360D_I">#REF!</definedName>
    <definedName name="DF17_Alloc_RepoFX_60D_Am">#REF!</definedName>
    <definedName name="DF17_Alloc_RepoFX_60D_I">#REF!</definedName>
    <definedName name="DF17_Alloc_RepoFX_90D_Am">#REF!</definedName>
    <definedName name="DF17_Alloc_RepoFX_90D_I">#REF!</definedName>
    <definedName name="DF17_Alloc_RepoFX_Dem_Am">#REF!</definedName>
    <definedName name="DF17_Alloc_RepoFX_Dem_I">#REF!</definedName>
    <definedName name="DF17_Alloc_RepoFX_Mr360D_I">#REF!</definedName>
    <definedName name="DF17_Tot_15D_Am_AMD">#REF!</definedName>
    <definedName name="DF17_Tot_15D_Am_EUR">#REF!</definedName>
    <definedName name="DF17_Tot_15D_Am_OthC">#REF!</definedName>
    <definedName name="DF17_Tot_15D_Am_RUR">#REF!</definedName>
    <definedName name="DF17_Tot_15D_Am_USD">#REF!</definedName>
    <definedName name="DF17_Tot_15D_I_AMD">#REF!</definedName>
    <definedName name="DF17_Tot_15D_I_EUR">#REF!</definedName>
    <definedName name="DF17_Tot_15D_I_OthC">#REF!</definedName>
    <definedName name="DF17_Tot_15D_I_RUR">#REF!</definedName>
    <definedName name="DF17_Tot_15D_I_USD">#REF!</definedName>
    <definedName name="DF17_Tot_180D_Am_AMD">#REF!</definedName>
    <definedName name="DF17_Tot_180D_Am_EUR">#REF!</definedName>
    <definedName name="DF17_Tot_180D_Am_OthC">#REF!</definedName>
    <definedName name="DF17_Tot_180D_Am_RUR">#REF!</definedName>
    <definedName name="DF17_Tot_180D_Am_USD">#REF!</definedName>
    <definedName name="DF17_Tot_180D_I_AMD">#REF!</definedName>
    <definedName name="DF17_Tot_180D_I_EUR">#REF!</definedName>
    <definedName name="DF17_Tot_180D_I_OthC">#REF!</definedName>
    <definedName name="DF17_Tot_180D_I_RUR">#REF!</definedName>
    <definedName name="DF17_Tot_180D_I_USD">#REF!</definedName>
    <definedName name="DF17_Tot_30D_Am_AMD">#REF!</definedName>
    <definedName name="DF17_Tot_30D_Am_EUR">#REF!</definedName>
    <definedName name="DF17_Tot_30D_Am_OthC">#REF!</definedName>
    <definedName name="DF17_Tot_30D_Am_RUR">#REF!</definedName>
    <definedName name="DF17_Tot_30D_Am_USD">#REF!</definedName>
    <definedName name="DF17_Tot_30D_I_AMD">#REF!</definedName>
    <definedName name="DF17_Tot_30D_I_EUR">#REF!</definedName>
    <definedName name="DF17_Tot_30D_I_OthC">#REF!</definedName>
    <definedName name="DF17_Tot_30D_I_RUR">#REF!</definedName>
    <definedName name="DF17_Tot_30D_I_USD">#REF!</definedName>
    <definedName name="DF17_Tot_360D_Am_AMD">#REF!</definedName>
    <definedName name="DF17_Tot_360D_Am_EUR">#REF!</definedName>
    <definedName name="DF17_Tot_360D_Am_OthC">#REF!</definedName>
    <definedName name="DF17_Tot_360D_Am_RUR">#REF!</definedName>
    <definedName name="DF17_Tot_360D_Am_USD">#REF!</definedName>
    <definedName name="DF17_Tot_360D_I_AMD">#REF!</definedName>
    <definedName name="DF17_Tot_360D_I_EUR">#REF!</definedName>
    <definedName name="DF17_Tot_360D_I_OthC">#REF!</definedName>
    <definedName name="DF17_Tot_360D_I_RUR">#REF!</definedName>
    <definedName name="DF17_Tot_360D_I_USD">#REF!</definedName>
    <definedName name="DF17_Tot_60D_Am_AMD">#REF!</definedName>
    <definedName name="DF17_Tot_60D_Am_EUR">#REF!</definedName>
    <definedName name="DF17_Tot_60D_Am_OthC">#REF!</definedName>
    <definedName name="DF17_Tot_60D_Am_RUR">#REF!</definedName>
    <definedName name="DF17_Tot_60D_Am_USD">#REF!</definedName>
    <definedName name="DF17_Tot_60D_I_AMD">#REF!</definedName>
    <definedName name="DF17_Tot_60D_I_EUR">#REF!</definedName>
    <definedName name="DF17_Tot_60D_I_OthC">#REF!</definedName>
    <definedName name="DF17_Tot_60D_I_RUR">#REF!</definedName>
    <definedName name="DF17_Tot_60D_I_USD">#REF!</definedName>
    <definedName name="DF17_Tot_90D_Am_AMD">#REF!</definedName>
    <definedName name="DF17_Tot_90D_Am_EUR">#REF!</definedName>
    <definedName name="DF17_Tot_90D_Am_OthC">#REF!</definedName>
    <definedName name="DF17_Tot_90D_Am_RUR">#REF!</definedName>
    <definedName name="DF17_Tot_90D_Am_USD">#REF!</definedName>
    <definedName name="DF17_Tot_90D_I_AMD">#REF!</definedName>
    <definedName name="DF17_Tot_90D_I_EUR">#REF!</definedName>
    <definedName name="DF17_Tot_90D_I_OthC">#REF!</definedName>
    <definedName name="DF17_Tot_90D_I_RUR">#REF!</definedName>
    <definedName name="DF17_Tot_90D_I_USD">#REF!</definedName>
    <definedName name="DF17_Tot_Dem_Am_AMD">#REF!</definedName>
    <definedName name="DF17_Tot_Dem_Am_EUR">#REF!</definedName>
    <definedName name="DF17_Tot_Dem_Am_OthC">#REF!</definedName>
    <definedName name="DF17_Tot_Dem_Am_RUR">#REF!</definedName>
    <definedName name="DF17_Tot_Dem_Am_USD">#REF!</definedName>
    <definedName name="DF17_Tot_Dem_I_AMD">#REF!</definedName>
    <definedName name="DF17_Tot_Dem_I_EUR">#REF!</definedName>
    <definedName name="DF17_Tot_Dem_I_OthC">#REF!</definedName>
    <definedName name="DF17_Tot_Dem_I_RUR">#REF!</definedName>
    <definedName name="DF17_Tot_Dem_I_USD">#REF!</definedName>
    <definedName name="DF17_Tot_Mr360D_Am_AMD">#REF!</definedName>
    <definedName name="DF17_Tot_Mr360D_Am_EUR">#REF!</definedName>
    <definedName name="DF17_Tot_Mr360D_Am_OthC">#REF!</definedName>
    <definedName name="DF17_Tot_Mr360D_Am_RUR">#REF!</definedName>
    <definedName name="DF17_Tot_Mr360D_Am_USD">#REF!</definedName>
    <definedName name="DF17_Tot_Mr360D_I_AMD">#REF!</definedName>
    <definedName name="DF17_Tot_Mr360D_I_EUR">#REF!</definedName>
    <definedName name="DF17_Tot_Mr360D_I_OthC">#REF!</definedName>
    <definedName name="DF17_Tot_Mr360D_I_RUR">#REF!</definedName>
    <definedName name="DF17_Tot_Mr360D_I_USD">#REF!</definedName>
    <definedName name="f">#REF!</definedName>
    <definedName name="F17_Alloc_ABnk_15D_Am_AMD">#REF!</definedName>
    <definedName name="F17_Alloc_ABnk_15D_Am_EUR">#REF!</definedName>
    <definedName name="F17_Alloc_ABnk_15D_Am_OthC">#REF!</definedName>
    <definedName name="F17_Alloc_ABnk_15D_Am_RUR">#REF!</definedName>
    <definedName name="F17_Alloc_ABnk_15D_Am_USD">#REF!</definedName>
    <definedName name="F17_Alloc_ABnk_15D_I_AMD">#REF!</definedName>
    <definedName name="F17_Alloc_ABnk_15D_I_EUR">#REF!</definedName>
    <definedName name="F17_Alloc_ABnk_15D_I_OthC">#REF!</definedName>
    <definedName name="F17_Alloc_ABnk_15D_I_RUR">#REF!</definedName>
    <definedName name="F17_Alloc_ABnk_15D_I_USD">#REF!</definedName>
    <definedName name="F17_Alloc_ABnk_180D_Am_AMD">#REF!</definedName>
    <definedName name="F17_Alloc_ABnk_180D_Am_EUR">#REF!</definedName>
    <definedName name="F17_Alloc_ABnk_180D_Am_OthC">#REF!</definedName>
    <definedName name="F17_Alloc_ABnk_180D_Am_RUR">#REF!</definedName>
    <definedName name="F17_Alloc_ABnk_180D_Am_USD">#REF!</definedName>
    <definedName name="F17_Alloc_ABnk_180D_I_AMD">#REF!</definedName>
    <definedName name="F17_Alloc_ABnk_180D_I_EUR">#REF!</definedName>
    <definedName name="F17_Alloc_ABnk_180D_I_OthC">#REF!</definedName>
    <definedName name="F17_Alloc_ABnk_180D_I_RUR">#REF!</definedName>
    <definedName name="F17_Alloc_ABnk_180D_I_USD">#REF!</definedName>
    <definedName name="F17_Alloc_ABnk_30D_Am_AMD">#REF!</definedName>
    <definedName name="F17_Alloc_ABnk_30D_Am_EUR">#REF!</definedName>
    <definedName name="F17_Alloc_ABnk_30D_Am_OthC">#REF!</definedName>
    <definedName name="F17_Alloc_ABnk_30D_Am_RUR">#REF!</definedName>
    <definedName name="F17_Alloc_ABnk_30D_Am_USD">#REF!</definedName>
    <definedName name="F17_Alloc_ABnk_30D_I_AMD">#REF!</definedName>
    <definedName name="F17_Alloc_ABnk_30D_I_EUR">#REF!</definedName>
    <definedName name="F17_Alloc_ABnk_30D_I_OthC">#REF!</definedName>
    <definedName name="F17_Alloc_ABnk_30D_I_RUR">#REF!</definedName>
    <definedName name="F17_Alloc_ABnk_30D_I_USD">#REF!</definedName>
    <definedName name="F17_Alloc_ABnk_360D_Am_AMD">#REF!</definedName>
    <definedName name="F17_Alloc_ABnk_360D_Am_EUR">#REF!</definedName>
    <definedName name="F17_Alloc_ABnk_360D_Am_OthC">#REF!</definedName>
    <definedName name="F17_Alloc_ABnk_360D_Am_RUR">#REF!</definedName>
    <definedName name="F17_Alloc_ABnk_360D_Am_USD">#REF!</definedName>
    <definedName name="F17_Alloc_ABnk_360D_I_AMD">#REF!</definedName>
    <definedName name="F17_Alloc_ABnk_360D_I_EUR">#REF!</definedName>
    <definedName name="F17_Alloc_ABnk_360D_I_OthC">#REF!</definedName>
    <definedName name="F17_Alloc_ABnk_360D_I_RUR">#REF!</definedName>
    <definedName name="F17_Alloc_ABnk_360D_I_USD">#REF!</definedName>
    <definedName name="F17_Alloc_ABnk_60D_Am_AMD">#REF!</definedName>
    <definedName name="F17_Alloc_ABnk_60D_Am_EUR">#REF!</definedName>
    <definedName name="F17_Alloc_ABnk_60D_Am_OthC">#REF!</definedName>
    <definedName name="F17_Alloc_ABnk_60D_Am_RUR">#REF!</definedName>
    <definedName name="F17_Alloc_ABnk_60D_Am_USD">#REF!</definedName>
    <definedName name="F17_Alloc_ABnk_60D_I_AMD">#REF!</definedName>
    <definedName name="F17_Alloc_ABnk_60D_I_EUR">#REF!</definedName>
    <definedName name="F17_Alloc_ABnk_60D_I_OthC">#REF!</definedName>
    <definedName name="F17_Alloc_ABnk_60D_I_RUR">#REF!</definedName>
    <definedName name="F17_Alloc_ABnk_60D_I_USD">#REF!</definedName>
    <definedName name="F17_Alloc_ABnk_90D_Am_AMD">#REF!</definedName>
    <definedName name="F17_Alloc_ABnk_90D_Am_EUR">#REF!</definedName>
    <definedName name="F17_Alloc_ABnk_90D_Am_OthC">#REF!</definedName>
    <definedName name="F17_Alloc_ABnk_90D_Am_RUR">#REF!</definedName>
    <definedName name="F17_Alloc_ABnk_90D_Am_USD">#REF!</definedName>
    <definedName name="F17_Alloc_ABnk_90D_I_AMD">#REF!</definedName>
    <definedName name="F17_Alloc_ABnk_90D_I_EUR">#REF!</definedName>
    <definedName name="F17_Alloc_ABnk_90D_I_OthC">#REF!</definedName>
    <definedName name="F17_Alloc_ABnk_90D_I_RUR">#REF!</definedName>
    <definedName name="F17_Alloc_ABnk_90D_I_USD">#REF!</definedName>
    <definedName name="F17_Alloc_ABnk_Dem_Am_AMD">#REF!</definedName>
    <definedName name="F17_Alloc_ABnk_Dem_Am_EUR">#REF!</definedName>
    <definedName name="F17_Alloc_ABnk_Dem_Am_OthC">#REF!</definedName>
    <definedName name="F17_Alloc_ABnk_Dem_Am_RUR">#REF!</definedName>
    <definedName name="F17_Alloc_ABnk_Dem_Am_USD">#REF!</definedName>
    <definedName name="F17_Alloc_ABnk_Dem_I_AMD">#REF!</definedName>
    <definedName name="F17_Alloc_ABnk_Dem_I_EUR">#REF!</definedName>
    <definedName name="F17_Alloc_ABnk_Dem_I_OthC">#REF!</definedName>
    <definedName name="F17_Alloc_ABnk_Dem_I_RUR">#REF!</definedName>
    <definedName name="F17_Alloc_ABnk_Dem_I_USD">#REF!</definedName>
    <definedName name="F17_Alloc_ABnk_Mr360D_Am_AMD">#REF!</definedName>
    <definedName name="F17_Alloc_ABnk_Mr360D_Am_EUR">#REF!</definedName>
    <definedName name="F17_Alloc_ABnk_Mr360D_Am_OthC">#REF!</definedName>
    <definedName name="F17_Alloc_ABnk_Mr360D_Am_RUR">#REF!</definedName>
    <definedName name="F17_Alloc_ABnk_Mr360D_Am_USD">#REF!</definedName>
    <definedName name="F17_Alloc_ABnk_Mr360D_I_AMD">#REF!</definedName>
    <definedName name="F17_Alloc_ABnk_Mr360D_I_EUR">#REF!</definedName>
    <definedName name="F17_Alloc_ABnk_Mr360D_I_OthC">#REF!</definedName>
    <definedName name="F17_Alloc_ABnk_Mr360D_I_RUR">#REF!</definedName>
    <definedName name="F17_Alloc_ABnk_Mr360D_I_USD">#REF!</definedName>
    <definedName name="F17_Alloc_ABnk_Tot_Am_AMD1">#REF!</definedName>
    <definedName name="F17_Alloc_ABnk_Tot_Am_EUR1">#REF!</definedName>
    <definedName name="F17_Alloc_ABnk_Tot_Am_OthC1">#REF!</definedName>
    <definedName name="F17_Alloc_ABnk_Tot_Am_RUR1">#REF!</definedName>
    <definedName name="F17_Alloc_ABnk_Tot_Am_USD1">#REF!</definedName>
    <definedName name="F17_Alloc_ABnk_Tot_I_AMD11">#REF!</definedName>
    <definedName name="F17_Alloc_ABnk_Tot_I_AMD12">#REF!</definedName>
    <definedName name="F17_Alloc_ABnk_Tot_I_EUR11">#REF!</definedName>
    <definedName name="F17_Alloc_ABnk_Tot_I_EUR12">#REF!</definedName>
    <definedName name="F17_Alloc_ABnk_Tot_I_OthC11">#REF!</definedName>
    <definedName name="F17_Alloc_ABnk_Tot_I_OthC12">#REF!</definedName>
    <definedName name="F17_Alloc_ABnk_Tot_I_RUR11">#REF!</definedName>
    <definedName name="F17_Alloc_ABnk_Tot_I_RUR12">#REF!</definedName>
    <definedName name="F17_Alloc_ABnk_Tot_I_USD11">#REF!</definedName>
    <definedName name="F17_Alloc_ABnk_Tot_I_USD12">#REF!</definedName>
    <definedName name="F17_Alloc_Bus_15D_Am_AMD">#REF!</definedName>
    <definedName name="F17_Alloc_Bus_15D_Am_EUR">#REF!</definedName>
    <definedName name="F17_Alloc_Bus_15D_Am_OthC">#REF!</definedName>
    <definedName name="F17_Alloc_Bus_15D_Am_RUR">#REF!</definedName>
    <definedName name="F17_Alloc_Bus_15D_Am_USD">#REF!</definedName>
    <definedName name="F17_Alloc_Bus_15D_I_AMD">#REF!</definedName>
    <definedName name="F17_Alloc_Bus_15D_I_EUR">#REF!</definedName>
    <definedName name="F17_Alloc_Bus_15D_I_OthC">#REF!</definedName>
    <definedName name="F17_Alloc_Bus_15D_I_RUR">#REF!</definedName>
    <definedName name="F17_Alloc_Bus_15D_I_USD">#REF!</definedName>
    <definedName name="F17_Alloc_Bus_180D_Am_AMD">#REF!</definedName>
    <definedName name="F17_Alloc_Bus_180D_Am_EUR">#REF!</definedName>
    <definedName name="F17_Alloc_Bus_180D_Am_OthC">#REF!</definedName>
    <definedName name="F17_Alloc_Bus_180D_Am_RUR">#REF!</definedName>
    <definedName name="F17_Alloc_Bus_180D_Am_USD">#REF!</definedName>
    <definedName name="F17_Alloc_Bus_180D_I_AMD">#REF!</definedName>
    <definedName name="F17_Alloc_Bus_180D_I_EUR">#REF!</definedName>
    <definedName name="F17_Alloc_Bus_180D_I_OthC">#REF!</definedName>
    <definedName name="F17_Alloc_Bus_180D_I_RUR">#REF!</definedName>
    <definedName name="F17_Alloc_Bus_180D_I_USD">#REF!</definedName>
    <definedName name="F17_Alloc_Bus_30D_Am_AMD">#REF!</definedName>
    <definedName name="F17_Alloc_Bus_30D_Am_EUR">#REF!</definedName>
    <definedName name="F17_Alloc_Bus_30D_Am_OthC">#REF!</definedName>
    <definedName name="F17_Alloc_Bus_30D_Am_RUR">#REF!</definedName>
    <definedName name="F17_Alloc_Bus_30D_Am_USD">#REF!</definedName>
    <definedName name="F17_Alloc_Bus_30D_I_AMD">#REF!</definedName>
    <definedName name="F17_Alloc_Bus_30D_I_EUR">#REF!</definedName>
    <definedName name="F17_Alloc_Bus_30D_I_OthC">#REF!</definedName>
    <definedName name="F17_Alloc_Bus_30D_I_RUR">#REF!</definedName>
    <definedName name="F17_Alloc_Bus_30D_I_USD">#REF!</definedName>
    <definedName name="F17_Alloc_Bus_360D_Am_AMD">#REF!</definedName>
    <definedName name="F17_Alloc_Bus_360D_Am_EUR">#REF!</definedName>
    <definedName name="F17_Alloc_Bus_360D_Am_OthC">#REF!</definedName>
    <definedName name="F17_Alloc_Bus_360D_Am_RUR">#REF!</definedName>
    <definedName name="F17_Alloc_Bus_360D_I_AMD" localSheetId="5">#REF!</definedName>
    <definedName name="F17_Alloc_Bus_360D_I_AMD" localSheetId="4">#REF!</definedName>
    <definedName name="F17_Alloc_Bus_360D_I_AMD" localSheetId="3">#REF!</definedName>
    <definedName name="F17_Alloc_Bus_360D_I_AMD" localSheetId="2">#REF!</definedName>
    <definedName name="F17_Alloc_Bus_360D_I_AMD">#REF!</definedName>
    <definedName name="F17_Alloc_Bus_360D_I_EUR" localSheetId="2">#REF!</definedName>
    <definedName name="F17_Alloc_Bus_360D_I_EUR">#REF!</definedName>
    <definedName name="F17_Alloc_Bus_360D_I_OthC" localSheetId="2">#REF!</definedName>
    <definedName name="F17_Alloc_Bus_360D_I_OthC">#REF!</definedName>
    <definedName name="F17_Alloc_Bus_360D_I_RUR">#REF!</definedName>
    <definedName name="F17_Alloc_Bus_60D_Am_AMD" localSheetId="5">#REF!</definedName>
    <definedName name="F17_Alloc_Bus_60D_Am_AMD" localSheetId="4">#REF!</definedName>
    <definedName name="F17_Alloc_Bus_60D_Am_AMD" localSheetId="3">#REF!</definedName>
    <definedName name="F17_Alloc_Bus_60D_Am_AMD" localSheetId="2">#REF!</definedName>
    <definedName name="F17_Alloc_Bus_60D_Am_AMD">#REF!</definedName>
    <definedName name="F17_Alloc_Bus_60D_Am_EUR" localSheetId="2">#REF!</definedName>
    <definedName name="F17_Alloc_Bus_60D_Am_EUR">#REF!</definedName>
    <definedName name="F17_Alloc_Bus_60D_Am_OthC" localSheetId="2">#REF!</definedName>
    <definedName name="F17_Alloc_Bus_60D_Am_OthC">#REF!</definedName>
    <definedName name="F17_Alloc_Bus_60D_Am_RUR">#REF!</definedName>
    <definedName name="F17_Alloc_Bus_60D_Am_USD">#REF!</definedName>
    <definedName name="F17_Alloc_Bus_60D_I_AMD">#REF!</definedName>
    <definedName name="F17_Alloc_Bus_60D_I_EUR">#REF!</definedName>
    <definedName name="F17_Alloc_Bus_60D_I_OthC">#REF!</definedName>
    <definedName name="F17_Alloc_Bus_60D_I_RUR">#REF!</definedName>
    <definedName name="F17_Alloc_Bus_60D_I_USD">#REF!</definedName>
    <definedName name="F17_Alloc_Bus_90D_Am_AMD">#REF!</definedName>
    <definedName name="F17_Alloc_Bus_90D_Am_EUR">#REF!</definedName>
    <definedName name="F17_Alloc_Bus_90D_Am_OthC">#REF!</definedName>
    <definedName name="F17_Alloc_Bus_90D_Am_RUR">#REF!</definedName>
    <definedName name="F17_Alloc_Bus_90D_Am_USD">#REF!</definedName>
    <definedName name="F17_Alloc_Bus_90D_I_AMD">#REF!</definedName>
    <definedName name="F17_Alloc_Bus_90D_I_EUR">#REF!</definedName>
    <definedName name="F17_Alloc_Bus_90D_I_OthC">#REF!</definedName>
    <definedName name="F17_Alloc_Bus_90D_I_RUR">#REF!</definedName>
    <definedName name="F17_Alloc_Bus_90D_I_USD">#REF!</definedName>
    <definedName name="F17_Alloc_Bus_Dem_Am_AMD">#REF!</definedName>
    <definedName name="F17_Alloc_Bus_Dem_Am_EUR">#REF!</definedName>
    <definedName name="F17_Alloc_Bus_Dem_Am_OthC">#REF!</definedName>
    <definedName name="F17_Alloc_Bus_Dem_Am_RUR">#REF!</definedName>
    <definedName name="F17_Alloc_Bus_Dem_Am_USD">#REF!</definedName>
    <definedName name="F17_Alloc_Bus_Dem_I_AMD">#REF!</definedName>
    <definedName name="F17_Alloc_Bus_Dem_I_EUR">#REF!</definedName>
    <definedName name="F17_Alloc_Bus_Dem_I_OthC">#REF!</definedName>
    <definedName name="F17_Alloc_Bus_Dem_I_RUR">#REF!</definedName>
    <definedName name="F17_Alloc_Bus_Dem_I_USD">#REF!</definedName>
    <definedName name="F17_Alloc_Bus_Mr360D_Am_AMD">#REF!</definedName>
    <definedName name="F17_Alloc_Bus_Mr360D_Am_EUR">#REF!</definedName>
    <definedName name="F17_Alloc_Bus_Mr360D_Am_OthC">#REF!</definedName>
    <definedName name="F17_Alloc_Bus_Mr360D_Am_RUR">#REF!</definedName>
    <definedName name="F17_Alloc_Bus_Mr360D_Am_USD">#REF!</definedName>
    <definedName name="F17_Alloc_Bus_Mr360D_I_AMD">#REF!</definedName>
    <definedName name="F17_Alloc_Bus_Mr360D_I_EUR">#REF!</definedName>
    <definedName name="F17_Alloc_Bus_Mr360D_I_OthC">#REF!</definedName>
    <definedName name="F17_Alloc_Bus_Mr360D_I_RUR">#REF!</definedName>
    <definedName name="F17_Alloc_Bus_Mr360D_I_USD">#REF!</definedName>
    <definedName name="F17_Alloc_Bus_Tot_Am_AMD1">#REF!</definedName>
    <definedName name="F17_Alloc_Bus_Tot_Am_EUR1">#REF!</definedName>
    <definedName name="F17_Alloc_Bus_Tot_Am_OthC1">#REF!</definedName>
    <definedName name="F17_Alloc_Bus_Tot_Am_RUR1">#REF!</definedName>
    <definedName name="F17_Alloc_Bus_Tot_Am_USD1">#REF!</definedName>
    <definedName name="F17_Alloc_Bus_Tot_I_AMD11">#REF!</definedName>
    <definedName name="F17_Alloc_Bus_Tot_I_AMD12">#REF!</definedName>
    <definedName name="F17_Alloc_Bus_Tot_I_EUR11">#REF!</definedName>
    <definedName name="F17_Alloc_Bus_Tot_I_EUR12">#REF!</definedName>
    <definedName name="F17_Alloc_Bus_Tot_I_OthC11">#REF!</definedName>
    <definedName name="F17_Alloc_Bus_Tot_I_OthC12">#REF!</definedName>
    <definedName name="F17_Alloc_Bus_Tot_I_RUR11">#REF!</definedName>
    <definedName name="F17_Alloc_Bus_Tot_I_RUR12">#REF!</definedName>
    <definedName name="F17_Alloc_Bus_Tot_I_USD11">#REF!</definedName>
    <definedName name="F17_Alloc_Bus_Tot_I_USD12">#REF!</definedName>
    <definedName name="F17_Alloc_GovG_15D_Am_AMD">#REF!</definedName>
    <definedName name="F17_Alloc_GovG_15D_Am_EUR">#REF!</definedName>
    <definedName name="F17_Alloc_GovG_15D_Am_OthC">#REF!</definedName>
    <definedName name="F17_Alloc_GovG_15D_Am_RUR">#REF!</definedName>
    <definedName name="F17_Alloc_GovG_15D_Am_USD">#REF!</definedName>
    <definedName name="F17_Alloc_GovG_15D_I_AMD">#REF!</definedName>
    <definedName name="F17_Alloc_GovG_15D_I_EUR">#REF!</definedName>
    <definedName name="F17_Alloc_GovG_15D_I_OthC">#REF!</definedName>
    <definedName name="F17_Alloc_GovG_15D_I_RUR">#REF!</definedName>
    <definedName name="F17_Alloc_GovG_15D_I_USD">#REF!</definedName>
    <definedName name="F17_Alloc_GovG_180D_Am_AMD">#REF!</definedName>
    <definedName name="F17_Alloc_GovG_180D_Am_EUR">#REF!</definedName>
    <definedName name="F17_Alloc_GovG_180D_Am_OthC">#REF!</definedName>
    <definedName name="F17_Alloc_GovG_180D_Am_RUR">#REF!</definedName>
    <definedName name="F17_Alloc_GovG_180D_Am_USD">#REF!</definedName>
    <definedName name="F17_Alloc_GovG_180D_I_AMD">#REF!</definedName>
    <definedName name="F17_Alloc_GovG_180D_I_EUR">#REF!</definedName>
    <definedName name="F17_Alloc_GovG_180D_I_OthC">#REF!</definedName>
    <definedName name="F17_Alloc_GovG_180D_I_RUR">#REF!</definedName>
    <definedName name="F17_Alloc_GovG_180D_I_USD">#REF!</definedName>
    <definedName name="F17_Alloc_GovG_30D_Am_AMD">#REF!</definedName>
    <definedName name="F17_Alloc_GovG_30D_Am_EUR">#REF!</definedName>
    <definedName name="F17_Alloc_GovG_30D_Am_OthC">#REF!</definedName>
    <definedName name="F17_Alloc_GovG_30D_Am_RUR">#REF!</definedName>
    <definedName name="F17_Alloc_GovG_30D_Am_USD">#REF!</definedName>
    <definedName name="F17_Alloc_GovG_30D_I_AMD">#REF!</definedName>
    <definedName name="F17_Alloc_GovG_30D_I_EUR">#REF!</definedName>
    <definedName name="F17_Alloc_GovG_30D_I_OthC">#REF!</definedName>
    <definedName name="F17_Alloc_GovG_30D_I_RUR">#REF!</definedName>
    <definedName name="F17_Alloc_GovG_30D_I_USD">#REF!</definedName>
    <definedName name="F17_Alloc_GovG_360D_Am_AMD">#REF!</definedName>
    <definedName name="F17_Alloc_GovG_360D_Am_EUR">#REF!</definedName>
    <definedName name="F17_Alloc_GovG_360D_Am_OthC">#REF!</definedName>
    <definedName name="F17_Alloc_GovG_360D_Am_RUR">#REF!</definedName>
    <definedName name="F17_Alloc_GovG_360D_Am_USD">#REF!</definedName>
    <definedName name="F17_Alloc_GovG_360D_I_AMD">#REF!</definedName>
    <definedName name="F17_Alloc_GovG_360D_I_EUR">#REF!</definedName>
    <definedName name="F17_Alloc_GovG_360D_I_OthC">#REF!</definedName>
    <definedName name="F17_Alloc_GovG_360D_I_RUR">#REF!</definedName>
    <definedName name="F17_Alloc_GovG_360D_I_USD">#REF!</definedName>
    <definedName name="F17_Alloc_GovG_60D_Am_AMD">#REF!</definedName>
    <definedName name="F17_Alloc_GovG_60D_Am_EUR">#REF!</definedName>
    <definedName name="F17_Alloc_GovG_60D_Am_OthC">#REF!</definedName>
    <definedName name="F17_Alloc_GovG_60D_Am_RUR">#REF!</definedName>
    <definedName name="F17_Alloc_GovG_60D_Am_USD">#REF!</definedName>
    <definedName name="F17_Alloc_GovG_60D_I_AMD">#REF!</definedName>
    <definedName name="F17_Alloc_GovG_60D_I_EUR">#REF!</definedName>
    <definedName name="F17_Alloc_GovG_60D_I_OthC">#REF!</definedName>
    <definedName name="F17_Alloc_GovG_60D_I_RUR">#REF!</definedName>
    <definedName name="F17_Alloc_GovG_60D_I_USD">#REF!</definedName>
    <definedName name="F17_Alloc_GovG_90D_Am_AMD">#REF!</definedName>
    <definedName name="F17_Alloc_GovG_90D_Am_EUR">#REF!</definedName>
    <definedName name="F17_Alloc_GovG_90D_Am_OthC">#REF!</definedName>
    <definedName name="F17_Alloc_GovG_90D_Am_RUR">#REF!</definedName>
    <definedName name="F17_Alloc_GovG_90D_Am_USD">#REF!</definedName>
    <definedName name="F17_Alloc_GovG_90D_I_AMD">#REF!</definedName>
    <definedName name="F17_Alloc_GovG_90D_I_EUR">#REF!</definedName>
    <definedName name="F17_Alloc_GovG_90D_I_OthC">#REF!</definedName>
    <definedName name="F17_Alloc_GovG_90D_I_RUR">#REF!</definedName>
    <definedName name="F17_Alloc_GovG_90D_I_USD">#REF!</definedName>
    <definedName name="F17_Alloc_GovG_Dem_Am_AMD">#REF!</definedName>
    <definedName name="F17_Alloc_GovG_Dem_Am_EUR">#REF!</definedName>
    <definedName name="F17_Alloc_GovG_Dem_Am_OthC">#REF!</definedName>
    <definedName name="F17_Alloc_GovG_Dem_Am_RUR">#REF!</definedName>
    <definedName name="F17_Alloc_GovG_Dem_Am_USD">#REF!</definedName>
    <definedName name="F17_Alloc_GovG_Dem_I_AMD">#REF!</definedName>
    <definedName name="F17_Alloc_GovG_Dem_I_EUR">#REF!</definedName>
    <definedName name="F17_Alloc_GovG_Dem_I_OthC">#REF!</definedName>
    <definedName name="F17_Alloc_GovG_Dem_I_RUR">#REF!</definedName>
    <definedName name="F17_Alloc_GovG_Dem_I_USD">#REF!</definedName>
    <definedName name="F17_Alloc_GovG_Mr360D_Am_AMD">#REF!</definedName>
    <definedName name="F17_Alloc_GovG_Mr360D_Am_EUR">#REF!</definedName>
    <definedName name="F17_Alloc_GovG_Mr360D_Am_OthC">#REF!</definedName>
    <definedName name="F17_Alloc_GovG_Mr360D_Am_RUR">#REF!</definedName>
    <definedName name="F17_Alloc_GovG_Mr360D_Am_USD">#REF!</definedName>
    <definedName name="F17_Alloc_GovG_Mr360D_I_AMD">#REF!</definedName>
    <definedName name="F17_Alloc_GovG_Mr360D_I_EUR">#REF!</definedName>
    <definedName name="F17_Alloc_GovG_Mr360D_I_OthC">#REF!</definedName>
    <definedName name="F17_Alloc_GovG_Mr360D_I_RUR">#REF!</definedName>
    <definedName name="F17_Alloc_GovG_Mr360D_I_USD">#REF!</definedName>
    <definedName name="F17_Alloc_GovG_Tot_Am_AMD1">#REF!</definedName>
    <definedName name="F17_Alloc_GovG_Tot_Am_EUR1">#REF!</definedName>
    <definedName name="F17_Alloc_GovG_Tot_Am_OthC1">#REF!</definedName>
    <definedName name="F17_Alloc_GovG_Tot_Am_RUR1">#REF!</definedName>
    <definedName name="F17_Alloc_GovG_Tot_Am_USD1">#REF!</definedName>
    <definedName name="F17_Alloc_GovG_Tot_I_AMD11">#REF!</definedName>
    <definedName name="F17_Alloc_GovG_Tot_I_AMD12">#REF!</definedName>
    <definedName name="F17_Alloc_GovG_Tot_I_EUR11">#REF!</definedName>
    <definedName name="F17_Alloc_GovG_Tot_I_EUR12">#REF!</definedName>
    <definedName name="F17_Alloc_GovG_Tot_I_OthC11">#REF!</definedName>
    <definedName name="F17_Alloc_GovG_Tot_I_OthC12">#REF!</definedName>
    <definedName name="F17_Alloc_GovG_Tot_I_RUR11">#REF!</definedName>
    <definedName name="F17_Alloc_GovG_Tot_I_RUR12">#REF!</definedName>
    <definedName name="F17_Alloc_GovG_Tot_I_USD11">#REF!</definedName>
    <definedName name="F17_Alloc_GovG_Tot_I_USD12">#REF!</definedName>
    <definedName name="F17_Alloc_Ind_15D_Am_AMD">#REF!</definedName>
    <definedName name="F17_Alloc_Ind_15D_Am_EUR">#REF!</definedName>
    <definedName name="F17_Alloc_Ind_15D_Am_OthC">#REF!</definedName>
    <definedName name="F17_Alloc_Ind_15D_Am_RUR">#REF!</definedName>
    <definedName name="F17_Alloc_Ind_15D_Am_USD">#REF!</definedName>
    <definedName name="F17_Alloc_Ind_15D_I_AMD">#REF!</definedName>
    <definedName name="F17_Alloc_Ind_15D_I_EUR">#REF!</definedName>
    <definedName name="F17_Alloc_Ind_15D_I_OthC">#REF!</definedName>
    <definedName name="F17_Alloc_Ind_15D_I_RUR">#REF!</definedName>
    <definedName name="F17_Alloc_Ind_15D_I_USD">#REF!</definedName>
    <definedName name="F17_Alloc_Ind_180D_Am_EUR" localSheetId="5">#REF!</definedName>
    <definedName name="F17_Alloc_Ind_180D_Am_EUR" localSheetId="4">#REF!</definedName>
    <definedName name="F17_Alloc_Ind_180D_Am_EUR" localSheetId="3">#REF!</definedName>
    <definedName name="F17_Alloc_Ind_180D_Am_EUR" localSheetId="2">#REF!</definedName>
    <definedName name="F17_Alloc_Ind_180D_Am_EUR">#REF!</definedName>
    <definedName name="F17_Alloc_Ind_180D_Am_OthC" localSheetId="2">#REF!</definedName>
    <definedName name="F17_Alloc_Ind_180D_Am_OthC">#REF!</definedName>
    <definedName name="F17_Alloc_Ind_180D_Am_RUR" localSheetId="2">#REF!</definedName>
    <definedName name="F17_Alloc_Ind_180D_Am_RUR">#REF!</definedName>
    <definedName name="F17_Alloc_Ind_180D_Am_USD">#REF!</definedName>
    <definedName name="F17_Alloc_Ind_180D_I_EUR" localSheetId="5">#REF!</definedName>
    <definedName name="F17_Alloc_Ind_180D_I_EUR" localSheetId="4">#REF!</definedName>
    <definedName name="F17_Alloc_Ind_180D_I_EUR" localSheetId="3">#REF!</definedName>
    <definedName name="F17_Alloc_Ind_180D_I_EUR" localSheetId="2">#REF!</definedName>
    <definedName name="F17_Alloc_Ind_180D_I_EUR">#REF!</definedName>
    <definedName name="F17_Alloc_Ind_180D_I_OthC" localSheetId="2">#REF!</definedName>
    <definedName name="F17_Alloc_Ind_180D_I_OthC">#REF!</definedName>
    <definedName name="F17_Alloc_Ind_180D_I_RUR" localSheetId="2">#REF!</definedName>
    <definedName name="F17_Alloc_Ind_180D_I_RUR">#REF!</definedName>
    <definedName name="F17_Alloc_Ind_180D_I_USD">#REF!</definedName>
    <definedName name="F17_Alloc_Ind_30D_Am_AMD">#REF!</definedName>
    <definedName name="F17_Alloc_Ind_30D_Am_EUR">#REF!</definedName>
    <definedName name="F17_Alloc_Ind_30D_Am_OthC">#REF!</definedName>
    <definedName name="F17_Alloc_Ind_30D_Am_RUR">#REF!</definedName>
    <definedName name="F17_Alloc_Ind_30D_I_AMD" localSheetId="5">#REF!</definedName>
    <definedName name="F17_Alloc_Ind_30D_I_AMD" localSheetId="4">#REF!</definedName>
    <definedName name="F17_Alloc_Ind_30D_I_AMD" localSheetId="3">#REF!</definedName>
    <definedName name="F17_Alloc_Ind_30D_I_AMD" localSheetId="2">#REF!</definedName>
    <definedName name="F17_Alloc_Ind_30D_I_AMD">#REF!</definedName>
    <definedName name="F17_Alloc_Ind_30D_I_EUR" localSheetId="2">#REF!</definedName>
    <definedName name="F17_Alloc_Ind_30D_I_EUR">#REF!</definedName>
    <definedName name="F17_Alloc_Ind_30D_I_OthC" localSheetId="2">#REF!</definedName>
    <definedName name="F17_Alloc_Ind_30D_I_OthC">#REF!</definedName>
    <definedName name="F17_Alloc_Ind_30D_I_RUR">#REF!</definedName>
    <definedName name="F17_Alloc_Ind_360D_Am_AMD" localSheetId="5">#REF!</definedName>
    <definedName name="F17_Alloc_Ind_360D_Am_AMD" localSheetId="4">#REF!</definedName>
    <definedName name="F17_Alloc_Ind_360D_Am_AMD" localSheetId="3">#REF!</definedName>
    <definedName name="F17_Alloc_Ind_360D_Am_AMD" localSheetId="2">#REF!</definedName>
    <definedName name="F17_Alloc_Ind_360D_Am_AMD">#REF!</definedName>
    <definedName name="F17_Alloc_Ind_360D_Am_EUR" localSheetId="2">#REF!</definedName>
    <definedName name="F17_Alloc_Ind_360D_Am_EUR">#REF!</definedName>
    <definedName name="F17_Alloc_Ind_360D_Am_OthC" localSheetId="2">#REF!</definedName>
    <definedName name="F17_Alloc_Ind_360D_Am_OthC">#REF!</definedName>
    <definedName name="F17_Alloc_Ind_360D_Am_RUR">#REF!</definedName>
    <definedName name="F17_Alloc_Ind_360D_Am_USD">#REF!</definedName>
    <definedName name="F17_Alloc_Ind_360D_I_AMD">#REF!</definedName>
    <definedName name="F17_Alloc_Ind_360D_I_EUR">#REF!</definedName>
    <definedName name="F17_Alloc_Ind_360D_I_OthC">#REF!</definedName>
    <definedName name="F17_Alloc_Ind_360D_I_RUR">#REF!</definedName>
    <definedName name="F17_Alloc_Ind_360D_I_USD">#REF!</definedName>
    <definedName name="F17_Alloc_Ind_60D_Am_AMD">#REF!</definedName>
    <definedName name="F17_Alloc_Ind_60D_Am_EUR">#REF!</definedName>
    <definedName name="F17_Alloc_Ind_60D_Am_OthC">#REF!</definedName>
    <definedName name="F17_Alloc_Ind_60D_Am_RUR">#REF!</definedName>
    <definedName name="F17_Alloc_Ind_60D_Am_USD">#REF!</definedName>
    <definedName name="F17_Alloc_Ind_60D_I_AMD">#REF!</definedName>
    <definedName name="F17_Alloc_Ind_60D_I_EUR">#REF!</definedName>
    <definedName name="F17_Alloc_Ind_60D_I_OthC">#REF!</definedName>
    <definedName name="F17_Alloc_Ind_60D_I_RUR">#REF!</definedName>
    <definedName name="F17_Alloc_Ind_60D_I_USD">#REF!</definedName>
    <definedName name="F17_Alloc_Ind_90D_Am_AMD">#REF!</definedName>
    <definedName name="F17_Alloc_Ind_90D_Am_EUR">#REF!</definedName>
    <definedName name="F17_Alloc_Ind_90D_Am_OthC">#REF!</definedName>
    <definedName name="F17_Alloc_Ind_90D_Am_RUR">#REF!</definedName>
    <definedName name="F17_Alloc_Ind_90D_Am_USD">#REF!</definedName>
    <definedName name="F17_Alloc_Ind_90D_I_AMD">#REF!</definedName>
    <definedName name="F17_Alloc_Ind_90D_I_EUR">#REF!</definedName>
    <definedName name="F17_Alloc_Ind_90D_I_OthC">#REF!</definedName>
    <definedName name="F17_Alloc_Ind_90D_I_RUR">#REF!</definedName>
    <definedName name="F17_Alloc_Ind_90D_I_USD">#REF!</definedName>
    <definedName name="F17_Alloc_Ind_Dem_Am_AMD">#REF!</definedName>
    <definedName name="F17_Alloc_Ind_Dem_Am_EUR">#REF!</definedName>
    <definedName name="F17_Alloc_Ind_Dem_Am_OthC">#REF!</definedName>
    <definedName name="F17_Alloc_Ind_Dem_Am_RUR">#REF!</definedName>
    <definedName name="F17_Alloc_Ind_Dem_Am_USD">#REF!</definedName>
    <definedName name="F17_Alloc_Ind_Dem_I_AMD">#REF!</definedName>
    <definedName name="F17_Alloc_Ind_Dem_I_EUR">#REF!</definedName>
    <definedName name="F17_Alloc_Ind_Dem_I_OthC">#REF!</definedName>
    <definedName name="F17_Alloc_Ind_Dem_I_RUR">#REF!</definedName>
    <definedName name="F17_Alloc_Ind_Dem_I_USD">#REF!</definedName>
    <definedName name="F17_Alloc_Ind_Mr360D_Am_AMD">#REF!</definedName>
    <definedName name="F17_Alloc_Ind_Mr360D_Am_EUR">#REF!</definedName>
    <definedName name="F17_Alloc_Ind_Mr360D_Am_OthC">#REF!</definedName>
    <definedName name="F17_Alloc_Ind_Mr360D_Am_RUR">#REF!</definedName>
    <definedName name="F17_Alloc_Ind_Mr360D_Am_USD">#REF!</definedName>
    <definedName name="F17_Alloc_Ind_Mr360D_I_AMD">#REF!</definedName>
    <definedName name="F17_Alloc_Ind_Mr360D_I_EUR">#REF!</definedName>
    <definedName name="F17_Alloc_Ind_Mr360D_I_OthC">#REF!</definedName>
    <definedName name="F17_Alloc_Ind_Mr360D_I_RUR">#REF!</definedName>
    <definedName name="F17_Alloc_Ind_Mr360D_I_USD">#REF!</definedName>
    <definedName name="F17_Alloc_Ind_Tot_Am_AMD1">#REF!</definedName>
    <definedName name="F17_Alloc_Ind_Tot_Am_EUR1">#REF!</definedName>
    <definedName name="F17_Alloc_Ind_Tot_Am_OthC1">#REF!</definedName>
    <definedName name="F17_Alloc_Ind_Tot_Am_RUR1">#REF!</definedName>
    <definedName name="F17_Alloc_Ind_Tot_Am_USD1">#REF!</definedName>
    <definedName name="F17_Alloc_Ind_Tot_I_AMD11">#REF!</definedName>
    <definedName name="F17_Alloc_Ind_Tot_I_AMD12">#REF!</definedName>
    <definedName name="F17_Alloc_Ind_Tot_I_EUR11">#REF!</definedName>
    <definedName name="F17_Alloc_Ind_Tot_I_EUR12">#REF!</definedName>
    <definedName name="F17_Alloc_Ind_Tot_I_OthC11">#REF!</definedName>
    <definedName name="F17_Alloc_Ind_Tot_I_OthC12">#REF!</definedName>
    <definedName name="F17_Alloc_Ind_Tot_I_RUR11">#REF!</definedName>
    <definedName name="F17_Alloc_Ind_Tot_I_RUR12">#REF!</definedName>
    <definedName name="F17_Alloc_Ind_Tot_I_USD11">#REF!</definedName>
    <definedName name="F17_Alloc_Ind_Tot_I_USD12">#REF!</definedName>
    <definedName name="F17_Alloc_IndCo_Mr360D_Am_OthC">#REF!</definedName>
    <definedName name="F17_Alloc_IndCo_Mr360D_Am_USD">#REF!</definedName>
    <definedName name="F17_Alloc_IndCo_Mr360D_I_OthC">#REF!</definedName>
    <definedName name="F17_Alloc_IndCor_15D_Am_AMD">#REF!</definedName>
    <definedName name="F17_Alloc_IndCor_15D_Am_EUR">#REF!</definedName>
    <definedName name="F17_Alloc_IndCor_15D_Am_OthC">#REF!</definedName>
    <definedName name="F17_Alloc_IndCor_15D_Am_RUR">#REF!</definedName>
    <definedName name="F17_Alloc_IndCor_15D_Am_USD">#REF!</definedName>
    <definedName name="F17_Alloc_IndCor_15D_I_AMD">#REF!</definedName>
    <definedName name="F17_Alloc_IndCor_15D_I_EUR">#REF!</definedName>
    <definedName name="F17_Alloc_IndCor_15D_I_OthC">#REF!</definedName>
    <definedName name="F17_Alloc_IndCor_15D_I_RUR">#REF!</definedName>
    <definedName name="F17_Alloc_IndCor_15D_I_USD">#REF!</definedName>
    <definedName name="F17_Alloc_IndCor_180D_Am_AMD">#REF!</definedName>
    <definedName name="F17_Alloc_IndCor_180D_Am_EUR">#REF!</definedName>
    <definedName name="F17_Alloc_IndCor_180D_Am_OthC">#REF!</definedName>
    <definedName name="F17_Alloc_IndCor_180D_Am_RUR">#REF!</definedName>
    <definedName name="F17_Alloc_IndCor_180D_Am_USD">#REF!</definedName>
    <definedName name="F17_Alloc_IndCor_180D_I_AMD">#REF!</definedName>
    <definedName name="F17_Alloc_IndCor_180D_I_EUR">#REF!</definedName>
    <definedName name="F17_Alloc_IndCor_180D_I_OthC">#REF!</definedName>
    <definedName name="F17_Alloc_IndCor_180D_I_RUR">#REF!</definedName>
    <definedName name="F17_Alloc_IndCor_180D_I_USD">#REF!</definedName>
    <definedName name="F17_Alloc_IndCor_30D_Am_AMD">#REF!</definedName>
    <definedName name="F17_Alloc_IndCor_30D_Am_EUR">#REF!</definedName>
    <definedName name="F17_Alloc_IndCor_30D_Am_OthC">#REF!</definedName>
    <definedName name="F17_Alloc_IndCor_30D_Am_RUR">#REF!</definedName>
    <definedName name="F17_Alloc_IndCor_30D_Am_USD">#REF!</definedName>
    <definedName name="F17_Alloc_IndCor_30D_I_AMD">#REF!</definedName>
    <definedName name="F17_Alloc_IndCor_30D_I_EUR">#REF!</definedName>
    <definedName name="F17_Alloc_IndCor_30D_I_OthC">#REF!</definedName>
    <definedName name="F17_Alloc_IndCor_30D_I_RUR">#REF!</definedName>
    <definedName name="F17_Alloc_IndCor_30D_I_USD">#REF!</definedName>
    <definedName name="F17_Alloc_IndCor_360D_Am_AMD">#REF!</definedName>
    <definedName name="F17_Alloc_IndCor_360D_Am_EUR">#REF!</definedName>
    <definedName name="F17_Alloc_IndCor_360D_Am_OthC">#REF!</definedName>
    <definedName name="F17_Alloc_IndCor_360D_Am_RUR">#REF!</definedName>
    <definedName name="F17_Alloc_IndCor_360D_Am_USD">#REF!</definedName>
    <definedName name="F17_Alloc_IndCor_360D_I_AMD">#REF!</definedName>
    <definedName name="F17_Alloc_IndCor_360D_I_EUR">#REF!</definedName>
    <definedName name="F17_Alloc_IndCor_360D_I_OthC">#REF!</definedName>
    <definedName name="F17_Alloc_IndCor_360D_I_RUR">#REF!</definedName>
    <definedName name="F17_Alloc_IndCor_360D_I_USD">#REF!</definedName>
    <definedName name="F17_Alloc_IndCor_60D_Am_AMD">#REF!</definedName>
    <definedName name="F17_Alloc_IndCor_60D_Am_EUR">#REF!</definedName>
    <definedName name="F17_Alloc_IndCor_60D_Am_OthC">#REF!</definedName>
    <definedName name="F17_Alloc_IndCor_60D_Am_RUR">#REF!</definedName>
    <definedName name="F17_Alloc_IndCor_60D_Am_USD">#REF!</definedName>
    <definedName name="F17_Alloc_IndCor_60D_I_AMD">#REF!</definedName>
    <definedName name="F17_Alloc_IndCor_60D_I_EUR">#REF!</definedName>
    <definedName name="F17_Alloc_IndCor_60D_I_OthC">#REF!</definedName>
    <definedName name="F17_Alloc_IndCor_60D_I_RUR">#REF!</definedName>
    <definedName name="F17_Alloc_IndCor_60D_I_USD">#REF!</definedName>
    <definedName name="F17_Alloc_IndCor_90D_Am_AMD">#REF!</definedName>
    <definedName name="F17_Alloc_IndCor_90D_Am_EUR">#REF!</definedName>
    <definedName name="F17_Alloc_IndCor_90D_Am_OthC">#REF!</definedName>
    <definedName name="F17_Alloc_IndCor_90D_Am_RUR">#REF!</definedName>
    <definedName name="F17_Alloc_IndCor_90D_Am_USD">#REF!</definedName>
    <definedName name="F17_Alloc_IndCor_90D_I_AMD">#REF!</definedName>
    <definedName name="F17_Alloc_IndCor_90D_I_EUR">#REF!</definedName>
    <definedName name="F17_Alloc_IndCor_90D_I_OthC">#REF!</definedName>
    <definedName name="F17_Alloc_IndCor_90D_I_RUR">#REF!</definedName>
    <definedName name="F17_Alloc_IndCor_90D_I_USD">#REF!</definedName>
    <definedName name="F17_Alloc_IndCor_Dem_Am_AMD">#REF!</definedName>
    <definedName name="F17_Alloc_IndCor_Dem_Am_EUR">#REF!</definedName>
    <definedName name="F17_Alloc_IndCor_Dem_Am_OthC">#REF!</definedName>
    <definedName name="F17_Alloc_IndCor_Dem_Am_RUR">#REF!</definedName>
    <definedName name="F17_Alloc_IndCor_Dem_Am_USD">#REF!</definedName>
    <definedName name="F17_Alloc_IndCor_Dem_I_AMD">#REF!</definedName>
    <definedName name="F17_Alloc_IndCor_Dem_I_EUR">#REF!</definedName>
    <definedName name="F17_Alloc_IndCor_Dem_I_OthC">#REF!</definedName>
    <definedName name="F17_Alloc_IndCor_Dem_I_RUR">#REF!</definedName>
    <definedName name="F17_Alloc_IndCor_Dem_I_USD">#REF!</definedName>
    <definedName name="F17_Alloc_IndCor_Mr360D_Am_AMD">#REF!</definedName>
    <definedName name="F17_Alloc_IndCor_Mr360D_Am_EUR">#REF!</definedName>
    <definedName name="F17_Alloc_IndCor_Mr360D_Am_RUR">#REF!</definedName>
    <definedName name="F17_Alloc_IndCor_Mr360D_I_AMD">#REF!</definedName>
    <definedName name="F17_Alloc_IndCor_Mr360D_I_EUR">#REF!</definedName>
    <definedName name="F17_Alloc_IndCor_Mr360D_I_RUR">#REF!</definedName>
    <definedName name="F17_Alloc_IndCor_Mr360D_I_USD">#REF!</definedName>
    <definedName name="F17_Alloc_IndCor_Tot_Am_AMD1">#REF!</definedName>
    <definedName name="F17_Alloc_IndCor_Tot_Am_EUR1">#REF!</definedName>
    <definedName name="F17_Alloc_IndCor_Tot_Am_OthC1">#REF!</definedName>
    <definedName name="F17_Alloc_IndCor_Tot_Am_RUR1">#REF!</definedName>
    <definedName name="F17_Alloc_IndCor_Tot_Am_USD1">#REF!</definedName>
    <definedName name="F17_Alloc_IndCor_Tot_I_AMD11">#REF!</definedName>
    <definedName name="F17_Alloc_IndCor_Tot_I_AMD12">#REF!</definedName>
    <definedName name="F17_Alloc_IndCor_Tot_I_EUR11">#REF!</definedName>
    <definedName name="F17_Alloc_IndCor_Tot_I_EUR12">#REF!</definedName>
    <definedName name="F17_Alloc_IndCor_Tot_I_OthC11">#REF!</definedName>
    <definedName name="F17_Alloc_IndCor_Tot_I_OthC12">#REF!</definedName>
    <definedName name="F17_Alloc_IndCor_Tot_I_RUR11">#REF!</definedName>
    <definedName name="F17_Alloc_IndCor_Tot_I_RUR12">#REF!</definedName>
    <definedName name="F17_Alloc_IndCor_Tot_I_USD11">#REF!</definedName>
    <definedName name="F17_Alloc_IndCor_Tot_I_USD12">#REF!</definedName>
    <definedName name="F17_Alloc_IntOr_15D_Am_AMD">#REF!</definedName>
    <definedName name="F17_Alloc_IntOr_15D_Am_EUR">#REF!</definedName>
    <definedName name="F17_Alloc_IntOr_15D_Am_OthC">#REF!</definedName>
    <definedName name="F17_Alloc_IntOr_15D_Am_RUR">#REF!</definedName>
    <definedName name="F17_Alloc_IntOr_15D_Am_USD">#REF!</definedName>
    <definedName name="F17_Alloc_IntOr_15D_I_AMD">#REF!</definedName>
    <definedName name="F17_Alloc_IntOr_15D_I_EUR">#REF!</definedName>
    <definedName name="F17_Alloc_IntOr_15D_I_OthC">#REF!</definedName>
    <definedName name="F17_Alloc_IntOr_15D_I_RUR">#REF!</definedName>
    <definedName name="F17_Alloc_IntOr_15D_I_USD">#REF!</definedName>
    <definedName name="F17_Alloc_IntOr_180D_Am_AMD">#REF!</definedName>
    <definedName name="F17_Alloc_IntOr_180D_Am_EUR">#REF!</definedName>
    <definedName name="F17_Alloc_IntOr_180D_Am_OthC">#REF!</definedName>
    <definedName name="F17_Alloc_IntOr_180D_Am_RUR">#REF!</definedName>
    <definedName name="F17_Alloc_IntOr_180D_Am_USD">#REF!</definedName>
    <definedName name="F17_Alloc_IntOr_180D_I_AMD">#REF!</definedName>
    <definedName name="F17_Alloc_IntOr_180D_I_EUR">#REF!</definedName>
    <definedName name="F17_Alloc_IntOr_180D_I_OthC">#REF!</definedName>
    <definedName name="F17_Alloc_IntOr_180D_I_RUR">#REF!</definedName>
    <definedName name="F17_Alloc_IntOr_180D_I_USD">#REF!</definedName>
    <definedName name="F17_Alloc_IntOr_30D_Am_AMD">#REF!</definedName>
    <definedName name="F17_Alloc_IntOr_30D_Am_EUR">#REF!</definedName>
    <definedName name="F17_Alloc_IntOr_30D_Am_OthC">#REF!</definedName>
    <definedName name="F17_Alloc_IntOr_30D_Am_RUR">#REF!</definedName>
    <definedName name="F17_Alloc_IntOr_30D_Am_USD">#REF!</definedName>
    <definedName name="F17_Alloc_IntOr_30D_I_AMD">#REF!</definedName>
    <definedName name="F17_Alloc_IntOr_30D_I_EUR">#REF!</definedName>
    <definedName name="F17_Alloc_IntOr_30D_I_OthC">#REF!</definedName>
    <definedName name="F17_Alloc_IntOr_30D_I_RUR">#REF!</definedName>
    <definedName name="F17_Alloc_IntOr_30D_I_USD">#REF!</definedName>
    <definedName name="F17_Alloc_IntOr_360D_Am_AMD">#REF!</definedName>
    <definedName name="F17_Alloc_IntOr_360D_Am_EUR">#REF!</definedName>
    <definedName name="F17_Alloc_IntOr_360D_Am_OthC">#REF!</definedName>
    <definedName name="F17_Alloc_IntOr_360D_Am_RUR">#REF!</definedName>
    <definedName name="F17_Alloc_IntOr_360D_Am_USD">#REF!</definedName>
    <definedName name="F17_Alloc_IntOr_360D_I_AMD">#REF!</definedName>
    <definedName name="F17_Alloc_IntOr_360D_I_EUR">#REF!</definedName>
    <definedName name="F17_Alloc_IntOr_360D_I_OthC">#REF!</definedName>
    <definedName name="F17_Alloc_IntOr_360D_I_RUR">#REF!</definedName>
    <definedName name="F17_Alloc_IntOr_360D_I_USD">#REF!</definedName>
    <definedName name="F17_Alloc_IntOr_60D_Am_AMD">#REF!</definedName>
    <definedName name="F17_Alloc_IntOr_60D_Am_EUR">#REF!</definedName>
    <definedName name="F17_Alloc_IntOr_60D_Am_OthC">#REF!</definedName>
    <definedName name="F17_Alloc_IntOr_60D_Am_RUR">#REF!</definedName>
    <definedName name="F17_Alloc_IntOr_60D_Am_USD">#REF!</definedName>
    <definedName name="F17_Alloc_IntOr_60D_I_AMD">#REF!</definedName>
    <definedName name="F17_Alloc_IntOr_60D_I_EUR">#REF!</definedName>
    <definedName name="F17_Alloc_IntOr_60D_I_OthC">#REF!</definedName>
    <definedName name="F17_Alloc_IntOr_60D_I_RUR">#REF!</definedName>
    <definedName name="F17_Alloc_IntOr_60D_I_USD">#REF!</definedName>
    <definedName name="F17_Alloc_IntOr_90D_Am_AMD">#REF!</definedName>
    <definedName name="F17_Alloc_IntOr_90D_Am_EUR">#REF!</definedName>
    <definedName name="F17_Alloc_IntOr_90D_Am_OthC">#REF!</definedName>
    <definedName name="F17_Alloc_IntOr_90D_Am_RUR">#REF!</definedName>
    <definedName name="F17_Alloc_IntOr_90D_Am_USD">#REF!</definedName>
    <definedName name="F17_Alloc_IntOr_90D_I_AMD">#REF!</definedName>
    <definedName name="F17_Alloc_IntOr_90D_I_EUR">#REF!</definedName>
    <definedName name="F17_Alloc_IntOr_90D_I_OthC">#REF!</definedName>
    <definedName name="F17_Alloc_IntOr_90D_I_RUR">#REF!</definedName>
    <definedName name="F17_Alloc_IntOr_90D_I_USD">#REF!</definedName>
    <definedName name="F17_Alloc_IntOr_Dem_Am_AMD">#REF!</definedName>
    <definedName name="F17_Alloc_IntOr_Dem_Am_EUR">#REF!</definedName>
    <definedName name="F17_Alloc_IntOr_Dem_Am_OthC">#REF!</definedName>
    <definedName name="F17_Alloc_IntOr_Dem_Am_RUR">#REF!</definedName>
    <definedName name="F17_Alloc_IntOr_Dem_Am_USD">#REF!</definedName>
    <definedName name="F17_Alloc_IntOr_Dem_I_AMD">#REF!</definedName>
    <definedName name="F17_Alloc_IntOr_Dem_I_EUR">#REF!</definedName>
    <definedName name="F17_Alloc_IntOr_Dem_I_OthC">#REF!</definedName>
    <definedName name="F17_Alloc_IntOr_Dem_I_RUR">#REF!</definedName>
    <definedName name="F17_Alloc_IntOr_Dem_I_USD">#REF!</definedName>
    <definedName name="F17_Alloc_IntOr_Mr360D_Am_AMD">#REF!</definedName>
    <definedName name="F17_Alloc_IntOr_Mr360D_Am_EUR">#REF!</definedName>
    <definedName name="F17_Alloc_IntOr_Mr360D_Am_OthC">#REF!</definedName>
    <definedName name="F17_Alloc_IntOr_Mr360D_Am_RUR">#REF!</definedName>
    <definedName name="F17_Alloc_IntOr_Mr360D_Am_USD">#REF!</definedName>
    <definedName name="F17_Alloc_IntOr_Mr360D_I_AMD">#REF!</definedName>
    <definedName name="F17_Alloc_IntOr_Mr360D_I_EUR">#REF!</definedName>
    <definedName name="F17_Alloc_IntOr_Mr360D_I_OthC">#REF!</definedName>
    <definedName name="F17_Alloc_IntOr_Mr360D_I_RUR">#REF!</definedName>
    <definedName name="F17_Alloc_IntOr_Mr360D_I_USD">#REF!</definedName>
    <definedName name="F17_Alloc_IntOr_Tot_Am_AMD1">#REF!</definedName>
    <definedName name="F17_Alloc_IntOr_Tot_Am_EUR1">#REF!</definedName>
    <definedName name="F17_Alloc_IntOr_Tot_Am_OthC1">#REF!</definedName>
    <definedName name="F17_Alloc_IntOr_Tot_Am_RUR1">#REF!</definedName>
    <definedName name="F17_Alloc_IntOr_Tot_Am_USD1">#REF!</definedName>
    <definedName name="F17_Alloc_IntOr_Tot_I_AMD11">#REF!</definedName>
    <definedName name="F17_Alloc_IntOr_Tot_I_AMD12">#REF!</definedName>
    <definedName name="F17_Alloc_IntOr_Tot_I_EUR11">#REF!</definedName>
    <definedName name="F17_Alloc_IntOr_Tot_I_EUR12">#REF!</definedName>
    <definedName name="F17_Alloc_IntOr_Tot_I_OthC11">#REF!</definedName>
    <definedName name="F17_Alloc_IntOr_Tot_I_OthC12">#REF!</definedName>
    <definedName name="F17_Alloc_IntOr_Tot_I_RUR11">#REF!</definedName>
    <definedName name="F17_Alloc_IntOr_Tot_I_RUR12">#REF!</definedName>
    <definedName name="F17_Alloc_IntOr_Tot_I_USD11">#REF!</definedName>
    <definedName name="F17_Alloc_IntOr_Tot_I_USD12">#REF!</definedName>
    <definedName name="F17_Alloc_OthBn_15D_Am_AMD">#REF!</definedName>
    <definedName name="F17_Alloc_OthBn_15D_Am_EUR">#REF!</definedName>
    <definedName name="F17_Alloc_OthBn_15D_Am_OthC">#REF!</definedName>
    <definedName name="F17_Alloc_OthBn_15D_Am_RUR">#REF!</definedName>
    <definedName name="F17_Alloc_OthBn_15D_Am_USD">#REF!</definedName>
    <definedName name="F17_Alloc_OthBn_15D_I_AMD">#REF!</definedName>
    <definedName name="F17_Alloc_OthBn_15D_I_EUR">#REF!</definedName>
    <definedName name="F17_Alloc_OthBn_15D_I_OthC">#REF!</definedName>
    <definedName name="F17_Alloc_OthBn_15D_I_RUR">#REF!</definedName>
    <definedName name="F17_Alloc_OthBn_15D_I_USD">#REF!</definedName>
    <definedName name="F17_Alloc_OthBn_180D_Am_AMD">#REF!</definedName>
    <definedName name="F17_Alloc_OthBn_180D_Am_EUR">#REF!</definedName>
    <definedName name="F17_Alloc_OthBn_180D_Am_OthC">#REF!</definedName>
    <definedName name="F17_Alloc_OthBn_180D_Am_RUR">#REF!</definedName>
    <definedName name="F17_Alloc_OthBn_180D_Am_USD">#REF!</definedName>
    <definedName name="F17_Alloc_OthBn_180D_I_AMD">#REF!</definedName>
    <definedName name="F17_Alloc_OthBn_180D_I_EUR">#REF!</definedName>
    <definedName name="F17_Alloc_OthBn_180D_I_OthC">#REF!</definedName>
    <definedName name="F17_Alloc_OthBn_180D_I_RUR">#REF!</definedName>
    <definedName name="F17_Alloc_OthBn_180D_I_USD">#REF!</definedName>
    <definedName name="F17_Alloc_OthBn_30D_Am_AMD">#REF!</definedName>
    <definedName name="F17_Alloc_OthBn_30D_Am_EUR">#REF!</definedName>
    <definedName name="F17_Alloc_OthBn_30D_Am_OthC">#REF!</definedName>
    <definedName name="F17_Alloc_OthBn_30D_Am_RUR">#REF!</definedName>
    <definedName name="F17_Alloc_OthBn_30D_Am_USD">#REF!</definedName>
    <definedName name="F17_Alloc_OthBn_30D_I_AMD">#REF!</definedName>
    <definedName name="F17_Alloc_OthBn_30D_I_EUR">#REF!</definedName>
    <definedName name="F17_Alloc_OthBn_30D_I_OthC">#REF!</definedName>
    <definedName name="F17_Alloc_OthBn_30D_I_RUR">#REF!</definedName>
    <definedName name="F17_Alloc_OthBn_30D_I_USD">#REF!</definedName>
    <definedName name="F17_Alloc_OthBn_360D_Am_AMD">#REF!</definedName>
    <definedName name="F17_Alloc_OthBn_360D_Am_EUR">#REF!</definedName>
    <definedName name="F17_Alloc_OthBn_360D_Am_OthC">#REF!</definedName>
    <definedName name="F17_Alloc_OthBn_360D_Am_RUR">#REF!</definedName>
    <definedName name="F17_Alloc_OthBn_360D_Am_USD">#REF!</definedName>
    <definedName name="F17_Alloc_OthBn_360D_I_AMD">#REF!</definedName>
    <definedName name="F17_Alloc_OthBn_360D_I_EUR">#REF!</definedName>
    <definedName name="F17_Alloc_OthBn_360D_I_OthC">#REF!</definedName>
    <definedName name="F17_Alloc_OthBn_360D_I_RUR">#REF!</definedName>
    <definedName name="F17_Alloc_OthBn_360D_I_USD">#REF!</definedName>
    <definedName name="F17_Alloc_OthBn_60D_Am_AMD">#REF!</definedName>
    <definedName name="F17_Alloc_OthBn_60D_Am_EUR">#REF!</definedName>
    <definedName name="F17_Alloc_OthBn_60D_Am_OthC">#REF!</definedName>
    <definedName name="F17_Alloc_OthBn_60D_Am_RUR">#REF!</definedName>
    <definedName name="F17_Alloc_OthBn_60D_Am_USD">#REF!</definedName>
    <definedName name="F17_Alloc_OthBn_60D_I_AMD">#REF!</definedName>
    <definedName name="F17_Alloc_OthBn_60D_I_EUR">#REF!</definedName>
    <definedName name="F17_Alloc_OthBn_60D_I_OthC">#REF!</definedName>
    <definedName name="F17_Alloc_OthBn_60D_I_RUR">#REF!</definedName>
    <definedName name="F17_Alloc_OthBn_60D_I_USD">#REF!</definedName>
    <definedName name="F17_Alloc_OthBn_90D_Am_AMD">#REF!</definedName>
    <definedName name="F17_Alloc_OthBn_90D_Am_EUR">#REF!</definedName>
    <definedName name="F17_Alloc_OthBn_90D_Am_OthC">#REF!</definedName>
    <definedName name="F17_Alloc_OthBn_90D_Am_RUR">#REF!</definedName>
    <definedName name="F17_Alloc_OthBn_90D_Am_USD">#REF!</definedName>
    <definedName name="F17_Alloc_OthBn_90D_I_AMD">#REF!</definedName>
    <definedName name="F17_Alloc_OthBn_90D_I_EUR">#REF!</definedName>
    <definedName name="F17_Alloc_OthBn_90D_I_OthC">#REF!</definedName>
    <definedName name="F17_Alloc_OthBn_90D_I_RUR">#REF!</definedName>
    <definedName name="F17_Alloc_OthBn_90D_I_USD">#REF!</definedName>
    <definedName name="F17_Alloc_OthBn_Dem_Am_AMD">#REF!</definedName>
    <definedName name="F17_Alloc_OthBn_Dem_Am_EUR">#REF!</definedName>
    <definedName name="F17_Alloc_OthBn_Dem_Am_OthC">#REF!</definedName>
    <definedName name="F17_Alloc_OthBn_Dem_Am_RUR">#REF!</definedName>
    <definedName name="F17_Alloc_OthBn_Dem_Am_USD">#REF!</definedName>
    <definedName name="F17_Alloc_OthBn_Dem_I_AMD">#REF!</definedName>
    <definedName name="F17_Alloc_OthBn_Dem_I_EUR">#REF!</definedName>
    <definedName name="F17_Alloc_OthBn_Dem_I_OthC">#REF!</definedName>
    <definedName name="F17_Alloc_OthBn_Dem_I_RUR">#REF!</definedName>
    <definedName name="F17_Alloc_OthBn_Dem_I_USD">#REF!</definedName>
    <definedName name="F17_Alloc_OthBn_Mr360D_Am_AMD">#REF!</definedName>
    <definedName name="F17_Alloc_OthBn_Mr360D_Am_EUR">#REF!</definedName>
    <definedName name="F17_Alloc_OthBn_Mr360D_Am_OthC">#REF!</definedName>
    <definedName name="F17_Alloc_OthBn_Mr360D_Am_RUR">#REF!</definedName>
    <definedName name="F17_Alloc_OthBn_Mr360D_Am_USD">#REF!</definedName>
    <definedName name="F17_Alloc_OthBn_Mr360D_I_AMD">#REF!</definedName>
    <definedName name="F17_Alloc_OthBn_Mr360D_I_EUR">#REF!</definedName>
    <definedName name="F17_Alloc_OthBn_Mr360D_I_OthC">#REF!</definedName>
    <definedName name="F17_Alloc_OthBn_Mr360D_I_RUR">#REF!</definedName>
    <definedName name="F17_Alloc_OthBn_Mr360D_I_USD">#REF!</definedName>
    <definedName name="F17_Alloc_OthBn_Tot_Am_AMD1">#REF!</definedName>
    <definedName name="F17_Alloc_OthBn_Tot_Am_EUR1">#REF!</definedName>
    <definedName name="F17_Alloc_OthBn_Tot_Am_OthC1">#REF!</definedName>
    <definedName name="F17_Alloc_OthBn_Tot_Am_RUR1">#REF!</definedName>
    <definedName name="F17_Alloc_OthBn_Tot_Am_USD1">#REF!</definedName>
    <definedName name="F17_Alloc_OthBn_Tot_I_AMD11">#REF!</definedName>
    <definedName name="F17_Alloc_OthBn_Tot_I_AMD12">#REF!</definedName>
    <definedName name="F17_Alloc_OthBn_Tot_I_EUR11">#REF!</definedName>
    <definedName name="F17_Alloc_OthBn_Tot_I_EUR12">#REF!</definedName>
    <definedName name="F17_Alloc_OthBn_Tot_I_OthC11">#REF!</definedName>
    <definedName name="F17_Alloc_OthBn_Tot_I_OthC12">#REF!</definedName>
    <definedName name="F17_Alloc_OthBn_Tot_I_RUR11">#REF!</definedName>
    <definedName name="F17_Alloc_OthBn_Tot_I_RUR12">#REF!</definedName>
    <definedName name="F17_Alloc_OthBn_Tot_I_USD11">#REF!</definedName>
    <definedName name="F17_Alloc_OthBn_Tot_I_USD12">#REF!</definedName>
    <definedName name="F17_Alloc_Repo_15D_Am_ABnk">#REF!</definedName>
    <definedName name="F17_Alloc_Repo_15D_Am_Bus">#REF!</definedName>
    <definedName name="F17_Alloc_Repo_15D_Am_Ind">#REF!</definedName>
    <definedName name="F17_Alloc_Repo_15D_Am_OthBn">#REF!</definedName>
    <definedName name="F17_Alloc_Repo_15D_I_ABnk">#REF!</definedName>
    <definedName name="F17_Alloc_Repo_15D_I_Bus">#REF!</definedName>
    <definedName name="F17_Alloc_Repo_15D_I_Ind">#REF!</definedName>
    <definedName name="F17_Alloc_Repo_15D_I_OthBn">#REF!</definedName>
    <definedName name="F17_Alloc_Repo_180D_Am_ABnk">#REF!</definedName>
    <definedName name="F17_Alloc_Repo_180D_Am_Bus">#REF!</definedName>
    <definedName name="F17_Alloc_Repo_180D_Am_Ind">#REF!</definedName>
    <definedName name="F17_Alloc_Repo_180D_Am_OthBn">#REF!</definedName>
    <definedName name="F17_Alloc_Repo_180D_I_ABnk">#REF!</definedName>
    <definedName name="F17_Alloc_Repo_180D_I_Bus">#REF!</definedName>
    <definedName name="F17_Alloc_Repo_180D_I_Ind">#REF!</definedName>
    <definedName name="F17_Alloc_Repo_180D_I_OthBn">#REF!</definedName>
    <definedName name="F17_Alloc_Repo_30D_Am_ABnk">#REF!</definedName>
    <definedName name="F17_Alloc_Repo_30D_Am_Bus">#REF!</definedName>
    <definedName name="F17_Alloc_Repo_30D_Am_Ind">#REF!</definedName>
    <definedName name="F17_Alloc_Repo_30D_Am_OthBn">#REF!</definedName>
    <definedName name="F17_Alloc_Repo_30D_I_ABnk">#REF!</definedName>
    <definedName name="F17_Alloc_Repo_30D_I_Bus">#REF!</definedName>
    <definedName name="F17_Alloc_Repo_30D_I_Ind">#REF!</definedName>
    <definedName name="F17_Alloc_Repo_30D_I_OthBn">#REF!</definedName>
    <definedName name="F17_Alloc_Repo_360D_Am_ABnk">#REF!</definedName>
    <definedName name="F17_Alloc_Repo_360D_Am_Bus">#REF!</definedName>
    <definedName name="F17_Alloc_Repo_360D_Am_Ind">#REF!</definedName>
    <definedName name="F17_Alloc_Repo_360D_Am_OthBn">#REF!</definedName>
    <definedName name="F17_Alloc_Repo_360D_I_ABnk">#REF!</definedName>
    <definedName name="F17_Alloc_Repo_360D_I_Bus">#REF!</definedName>
    <definedName name="F17_Alloc_Repo_360D_I_Ind">#REF!</definedName>
    <definedName name="F17_Alloc_Repo_360D_I_OthBn">#REF!</definedName>
    <definedName name="F17_Alloc_Repo_60D_Am_ABnk">#REF!</definedName>
    <definedName name="F17_Alloc_Repo_60D_Am_Bus">#REF!</definedName>
    <definedName name="F17_Alloc_Repo_60D_Am_Ind">#REF!</definedName>
    <definedName name="F17_Alloc_Repo_60D_Am_OthBn">#REF!</definedName>
    <definedName name="F17_Alloc_Repo_60D_I_ABnk">#REF!</definedName>
    <definedName name="F17_Alloc_Repo_60D_I_Bus">#REF!</definedName>
    <definedName name="F17_Alloc_Repo_60D_I_Ind">#REF!</definedName>
    <definedName name="F17_Alloc_Repo_60D_I_OthBn">#REF!</definedName>
    <definedName name="F17_Alloc_Repo_90D_Am_ABnk">#REF!</definedName>
    <definedName name="F17_Alloc_Repo_90D_Am_Bus">#REF!</definedName>
    <definedName name="F17_Alloc_Repo_90D_Am_Ind">#REF!</definedName>
    <definedName name="F17_Alloc_Repo_90D_Am_OthBn">#REF!</definedName>
    <definedName name="F17_Alloc_Repo_90D_I_ABnk">#REF!</definedName>
    <definedName name="F17_Alloc_Repo_90D_I_Bus">#REF!</definedName>
    <definedName name="F17_Alloc_Repo_90D_I_Ind">#REF!</definedName>
    <definedName name="F17_Alloc_Repo_90D_I_OthBn">#REF!</definedName>
    <definedName name="F17_Alloc_Repo_Dem_Am_ABnk">#REF!</definedName>
    <definedName name="F17_Alloc_Repo_Dem_Am_Bus">#REF!</definedName>
    <definedName name="F17_Alloc_Repo_Dem_Am_Ind">#REF!</definedName>
    <definedName name="F17_Alloc_Repo_Dem_Am_OthBn">#REF!</definedName>
    <definedName name="F17_Alloc_Repo_Dem_I_ABnk">#REF!</definedName>
    <definedName name="F17_Alloc_Repo_Dem_I_Bus">#REF!</definedName>
    <definedName name="F17_Alloc_Repo_Dem_I_Ind">#REF!</definedName>
    <definedName name="F17_Alloc_Repo_Dem_I_OthBn">#REF!</definedName>
    <definedName name="F17_Alloc_Repo_Mr360D_Am_ABnk">#REF!</definedName>
    <definedName name="F17_Alloc_Repo_Mr360D_Am_Bus">#REF!</definedName>
    <definedName name="F17_Alloc_Repo_Mr360D_Am_Ind">#REF!</definedName>
    <definedName name="F17_Alloc_Repo_Mr360D_Am_OthBn">#REF!</definedName>
    <definedName name="F17_Alloc_Repo_Mr360D_I_ABnk">#REF!</definedName>
    <definedName name="F17_Alloc_Repo_Mr360D_I_Bus">#REF!</definedName>
    <definedName name="F17_Alloc_Repo_Mr360D_I_Ind">#REF!</definedName>
    <definedName name="F17_Alloc_Repo_Mr360D_I_OthBn">#REF!</definedName>
    <definedName name="F17_Alloc_Repo_Tot_Am_ABnk1">#REF!</definedName>
    <definedName name="F17_Alloc_Repo_Tot_Am_Bus1">#REF!</definedName>
    <definedName name="F17_Alloc_Repo_Tot_Am_Ind1">#REF!</definedName>
    <definedName name="F17_Alloc_Repo_Tot_Am_OthBn1">#REF!</definedName>
    <definedName name="F17_Alloc_Repo_Tot_I_ABnk11">#REF!</definedName>
    <definedName name="F17_Alloc_Repo_Tot_I_ABnk12">#REF!</definedName>
    <definedName name="F17_Alloc_Repo_Tot_I_Bus11">#REF!</definedName>
    <definedName name="F17_Alloc_Repo_Tot_I_Bus12">#REF!</definedName>
    <definedName name="F17_Alloc_Repo_Tot_I_Ind11">#REF!</definedName>
    <definedName name="F17_Alloc_Repo_Tot_I_Ind12">#REF!</definedName>
    <definedName name="F17_Alloc_Repo_Tot_I_OthBn11">#REF!</definedName>
    <definedName name="F17_Alloc_Repo_Tot_I_OthBn12">#REF!</definedName>
    <definedName name="F17_Alloc_RepoF_Mr360D_Am">#REF!</definedName>
    <definedName name="F17_Alloc_RepoFX_15D_Am">#REF!</definedName>
    <definedName name="F17_Alloc_RepoFX_15D_I">#REF!</definedName>
    <definedName name="F17_Alloc_RepoFX_180D_Am">#REF!</definedName>
    <definedName name="F17_Alloc_RepoFX_180D_I">#REF!</definedName>
    <definedName name="F17_Alloc_RepoFX_30D_Am">#REF!</definedName>
    <definedName name="F17_Alloc_RepoFX_30D_I">#REF!</definedName>
    <definedName name="F17_Alloc_RepoFX_360D_Am">#REF!</definedName>
    <definedName name="F17_Alloc_RepoFX_360D_I">#REF!</definedName>
    <definedName name="F17_Alloc_RepoFX_60D_Am">#REF!</definedName>
    <definedName name="F17_Alloc_RepoFX_60D_I">#REF!</definedName>
    <definedName name="F17_Alloc_RepoFX_90D_Am">#REF!</definedName>
    <definedName name="F17_Alloc_RepoFX_90D_I">#REF!</definedName>
    <definedName name="F17_Alloc_RepoFX_Dem_Am">#REF!</definedName>
    <definedName name="F17_Alloc_RepoFX_Dem_I">#REF!</definedName>
    <definedName name="F17_Alloc_RepoFX_Mr360D_I">#REF!</definedName>
    <definedName name="F17_Alloc_RRepoFX_Tot_Am1">#REF!</definedName>
    <definedName name="F17_Alloc_RRepoFX_Tot_I11">#REF!</definedName>
    <definedName name="F17_Alloc_RRepoFX_Tot_I12">#REF!</definedName>
    <definedName name="F17_Attr_ABnk_15D_Am_AMD">#REF!</definedName>
    <definedName name="F17_Attr_ABnk_15D_Am_EUR">#REF!</definedName>
    <definedName name="F17_Attr_ABnk_15D_Am_OthC">#REF!</definedName>
    <definedName name="F17_Attr_ABnk_15D_Am_RUR">#REF!</definedName>
    <definedName name="F17_Attr_ABnk_15D_Am_USD">#REF!</definedName>
    <definedName name="F17_Attr_ABnk_15D_I_AMD">#REF!</definedName>
    <definedName name="F17_Attr_ABnk_15D_I_EUR">#REF!</definedName>
    <definedName name="F17_Attr_ABnk_15D_I_OthC">#REF!</definedName>
    <definedName name="F17_Attr_ABnk_15D_I_RUR">#REF!</definedName>
    <definedName name="F17_Attr_ABnk_15D_I_USD">#REF!</definedName>
    <definedName name="F17_Attr_ABnk_180D_Am_AMD">#REF!</definedName>
    <definedName name="F17_Attr_ABnk_180D_Am_EUR">#REF!</definedName>
    <definedName name="F17_Attr_ABnk_180D_Am_OthC">#REF!</definedName>
    <definedName name="F17_Attr_ABnk_180D_Am_RUR">#REF!</definedName>
    <definedName name="F17_Attr_ABnk_180D_Am_USD">#REF!</definedName>
    <definedName name="F17_Attr_ABnk_180D_I_AMD">#REF!</definedName>
    <definedName name="F17_Attr_ABnk_180D_I_EUR">#REF!</definedName>
    <definedName name="F17_Attr_ABnk_180D_I_OthC">#REF!</definedName>
    <definedName name="F17_Attr_ABnk_180D_I_RUR">#REF!</definedName>
    <definedName name="F17_Attr_ABnk_180D_I_USD">#REF!</definedName>
    <definedName name="F17_Attr_ABnk_30D_Am_AMD">#REF!</definedName>
    <definedName name="F17_Attr_ABnk_30D_Am_EUR">#REF!</definedName>
    <definedName name="F17_Attr_ABnk_30D_Am_OthC">#REF!</definedName>
    <definedName name="F17_Attr_ABnk_30D_Am_RUR">#REF!</definedName>
    <definedName name="F17_Attr_ABnk_30D_Am_USD">#REF!</definedName>
    <definedName name="F17_Attr_ABnk_30D_I_AMD">#REF!</definedName>
    <definedName name="F17_Attr_ABnk_30D_I_EUR">#REF!</definedName>
    <definedName name="F17_Attr_ABnk_30D_I_OthC">#REF!</definedName>
    <definedName name="F17_Attr_ABnk_30D_I_RUR">#REF!</definedName>
    <definedName name="F17_Attr_ABnk_30D_I_USD">#REF!</definedName>
    <definedName name="F17_Attr_ABnk_360D_Am_AMD">#REF!</definedName>
    <definedName name="F17_Attr_ABnk_360D_Am_EUR">#REF!</definedName>
    <definedName name="F17_Attr_ABnk_360D_Am_OthC">#REF!</definedName>
    <definedName name="F17_Attr_ABnk_360D_Am_RUR">#REF!</definedName>
    <definedName name="F17_Attr_ABnk_360D_Am_USD">#REF!</definedName>
    <definedName name="F17_Attr_ABnk_360D_I_AMD">#REF!</definedName>
    <definedName name="F17_Attr_ABnk_360D_I_EUR">#REF!</definedName>
    <definedName name="F17_Attr_ABnk_360D_I_OthC">#REF!</definedName>
    <definedName name="F17_Attr_ABnk_360D_I_RUR">#REF!</definedName>
    <definedName name="F17_Attr_ABnk_360D_I_USD">#REF!</definedName>
    <definedName name="F17_Attr_ABnk_60D_Am_AMD">#REF!</definedName>
    <definedName name="F17_Attr_ABnk_60D_Am_EUR">#REF!</definedName>
    <definedName name="F17_Attr_ABnk_60D_Am_OthC">#REF!</definedName>
    <definedName name="F17_Attr_ABnk_60D_Am_RUR">#REF!</definedName>
    <definedName name="F17_Attr_ABnk_60D_Am_USD">#REF!</definedName>
    <definedName name="F17_Attr_ABnk_60D_I_AMD">#REF!</definedName>
    <definedName name="F17_Attr_ABnk_60D_I_EUR">#REF!</definedName>
    <definedName name="F17_Attr_ABnk_60D_I_OthC">#REF!</definedName>
    <definedName name="F17_Attr_ABnk_60D_I_RUR">#REF!</definedName>
    <definedName name="F17_Attr_ABnk_60D_I_USD">#REF!</definedName>
    <definedName name="F17_Attr_ABnk_90D_Am_AMD">#REF!</definedName>
    <definedName name="F17_Attr_ABnk_90D_Am_EUR">#REF!</definedName>
    <definedName name="F17_Attr_ABnk_90D_Am_OthC">#REF!</definedName>
    <definedName name="F17_Attr_ABnk_90D_Am_RUR">#REF!</definedName>
    <definedName name="F17_Attr_ABnk_90D_Am_USD">#REF!</definedName>
    <definedName name="F17_Attr_ABnk_90D_I_AMD">#REF!</definedName>
    <definedName name="F17_Attr_ABnk_90D_I_EUR">#REF!</definedName>
    <definedName name="F17_Attr_ABnk_90D_I_OthC">#REF!</definedName>
    <definedName name="F17_Attr_ABnk_90D_I_RUR">#REF!</definedName>
    <definedName name="F17_Attr_ABnk_90D_I_USD">#REF!</definedName>
    <definedName name="F17_Attr_ABnk_Dem_Am_AMD">#REF!</definedName>
    <definedName name="F17_Attr_ABnk_Dem_Am_EUR">#REF!</definedName>
    <definedName name="F17_Attr_ABnk_Dem_Am_OthC">#REF!</definedName>
    <definedName name="F17_Attr_ABnk_Dem_Am_RUR">#REF!</definedName>
    <definedName name="F17_Attr_ABnk_Dem_Am_USD">#REF!</definedName>
    <definedName name="F17_Attr_ABnk_Dem_I_AMD">#REF!</definedName>
    <definedName name="F17_Attr_ABnk_Dem_I_EUR">#REF!</definedName>
    <definedName name="F17_Attr_ABnk_Dem_I_OthC">#REF!</definedName>
    <definedName name="F17_Attr_ABnk_Dem_I_RUR">#REF!</definedName>
    <definedName name="F17_Attr_ABnk_Dem_I_USD">#REF!</definedName>
    <definedName name="F17_Attr_ABnk_Mr360D_Am_AMD">#REF!</definedName>
    <definedName name="F17_Attr_ABnk_Mr360D_Am_EUR">#REF!</definedName>
    <definedName name="F17_Attr_ABnk_Mr360D_Am_OthC">#REF!</definedName>
    <definedName name="F17_Attr_ABnk_Mr360D_Am_RUR">#REF!</definedName>
    <definedName name="F17_Attr_ABnk_Mr360D_Am_USD">#REF!</definedName>
    <definedName name="F17_Attr_ABnk_Mr360D_I_AMD">#REF!</definedName>
    <definedName name="F17_Attr_ABnk_Mr360D_I_EUR">#REF!</definedName>
    <definedName name="F17_Attr_ABnk_Mr360D_I_OthC">#REF!</definedName>
    <definedName name="F17_Attr_ABnk_Mr360D_I_RUR">#REF!</definedName>
    <definedName name="F17_Attr_ABnk_Mr360D_I_USD">#REF!</definedName>
    <definedName name="F17_Attr_ABnk_Tot_Am_AMD1">#REF!</definedName>
    <definedName name="F17_Attr_ABnk_Tot_Am_EUR1">#REF!</definedName>
    <definedName name="F17_Attr_ABnk_Tot_Am_OthC1">#REF!</definedName>
    <definedName name="F17_Attr_ABnk_Tot_Am_RUR1">#REF!</definedName>
    <definedName name="F17_Attr_ABnk_Tot_Am_USD1">#REF!</definedName>
    <definedName name="F17_Attr_ABnk_Tot_I_AMD11">#REF!</definedName>
    <definedName name="F17_Attr_ABnk_Tot_I_AMD12">#REF!</definedName>
    <definedName name="F17_Attr_ABnk_Tot_I_EUR11">#REF!</definedName>
    <definedName name="F17_Attr_ABnk_Tot_I_EUR12">#REF!</definedName>
    <definedName name="F17_Attr_ABnk_Tot_I_OthC11">#REF!</definedName>
    <definedName name="F17_Attr_ABnk_Tot_I_OthC12">#REF!</definedName>
    <definedName name="F17_Attr_ABnk_Tot_I_RUR11">#REF!</definedName>
    <definedName name="F17_Attr_ABnk_Tot_I_RUR12">#REF!</definedName>
    <definedName name="F17_Attr_ABnk_Tot_I_USD11">#REF!</definedName>
    <definedName name="F17_Attr_ABnk_Tot_I_USD12">#REF!</definedName>
    <definedName name="F17_Attr_Bus_15D_Am_AMD">#REF!</definedName>
    <definedName name="F17_Attr_Bus_15D_Am_EUR">#REF!</definedName>
    <definedName name="F17_Attr_Bus_15D_Am_OthC">#REF!</definedName>
    <definedName name="F17_Attr_Bus_15D_Am_RUR">#REF!</definedName>
    <definedName name="F17_Attr_Bus_15D_Am_USD">#REF!</definedName>
    <definedName name="F17_Attr_Bus_15D_I_AMD">#REF!</definedName>
    <definedName name="F17_Attr_Bus_15D_I_EUR">#REF!</definedName>
    <definedName name="F17_Attr_Bus_15D_I_OthC">#REF!</definedName>
    <definedName name="F17_Attr_Bus_15D_I_RUR">#REF!</definedName>
    <definedName name="F17_Attr_Bus_15D_I_USD">#REF!</definedName>
    <definedName name="F17_Attr_Bus_180D_Am_AMD">#REF!</definedName>
    <definedName name="F17_Attr_Bus_180D_Am_EUR">#REF!</definedName>
    <definedName name="F17_Attr_Bus_180D_Am_OthC">#REF!</definedName>
    <definedName name="F17_Attr_Bus_180D_Am_RUR">#REF!</definedName>
    <definedName name="F17_Attr_Bus_180D_Am_USD">#REF!</definedName>
    <definedName name="F17_Attr_Bus_180D_I_AMD">#REF!</definedName>
    <definedName name="F17_Attr_Bus_180D_I_EUR">#REF!</definedName>
    <definedName name="F17_Attr_Bus_180D_I_OthC">#REF!</definedName>
    <definedName name="F17_Attr_Bus_180D_I_RUR">#REF!</definedName>
    <definedName name="F17_Attr_Bus_180D_I_USD">#REF!</definedName>
    <definedName name="F17_Attr_Bus_30D_Am_AMD">#REF!</definedName>
    <definedName name="F17_Attr_Bus_30D_Am_EUR">#REF!</definedName>
    <definedName name="F17_Attr_Bus_30D_Am_OthC">#REF!</definedName>
    <definedName name="F17_Attr_Bus_30D_Am_RUR">#REF!</definedName>
    <definedName name="F17_Attr_Bus_30D_Am_USD">#REF!</definedName>
    <definedName name="F17_Attr_Bus_30D_I_AMD">#REF!</definedName>
    <definedName name="F17_Attr_Bus_30D_I_EUR">#REF!</definedName>
    <definedName name="F17_Attr_Bus_30D_I_OthC">#REF!</definedName>
    <definedName name="F17_Attr_Bus_30D_I_RUR">#REF!</definedName>
    <definedName name="F17_Attr_Bus_30D_I_USD">#REF!</definedName>
    <definedName name="F17_Attr_Bus_360D_Am_AMD">#REF!</definedName>
    <definedName name="F17_Attr_Bus_360D_Am_EUR">#REF!</definedName>
    <definedName name="F17_Attr_Bus_360D_Am_OthC">#REF!</definedName>
    <definedName name="F17_Attr_Bus_360D_Am_RUR">#REF!</definedName>
    <definedName name="F17_Attr_Bus_360D_Am_USD">#REF!</definedName>
    <definedName name="F17_Attr_Bus_360D_I_AMD">#REF!</definedName>
    <definedName name="F17_Attr_Bus_360D_I_EUR">#REF!</definedName>
    <definedName name="F17_Attr_Bus_360D_I_OthC">#REF!</definedName>
    <definedName name="F17_Attr_Bus_360D_I_RUR">#REF!</definedName>
    <definedName name="F17_Attr_Bus_360D_I_USD">#REF!</definedName>
    <definedName name="F17_Attr_Bus_60D_Am_AMD">#REF!</definedName>
    <definedName name="F17_Attr_Bus_60D_Am_EUR">#REF!</definedName>
    <definedName name="F17_Attr_Bus_60D_Am_OthC">#REF!</definedName>
    <definedName name="F17_Attr_Bus_60D_Am_RUR">#REF!</definedName>
    <definedName name="F17_Attr_Bus_60D_Am_USD">#REF!</definedName>
    <definedName name="F17_Attr_Bus_60D_I_AMD">#REF!</definedName>
    <definedName name="F17_Attr_Bus_60D_I_EUR">#REF!</definedName>
    <definedName name="F17_Attr_Bus_60D_I_OthC">#REF!</definedName>
    <definedName name="F17_Attr_Bus_60D_I_RUR">#REF!</definedName>
    <definedName name="F17_Attr_Bus_60D_I_USD">#REF!</definedName>
    <definedName name="F17_Attr_Bus_90D_Am_AMD">#REF!</definedName>
    <definedName name="F17_Attr_Bus_90D_Am_EUR">#REF!</definedName>
    <definedName name="F17_Attr_Bus_90D_Am_OthC">#REF!</definedName>
    <definedName name="F17_Attr_Bus_90D_Am_RUR">#REF!</definedName>
    <definedName name="F17_Attr_Bus_90D_Am_USD">#REF!</definedName>
    <definedName name="F17_Attr_Bus_90D_I_AMD">#REF!</definedName>
    <definedName name="F17_Attr_Bus_90D_I_EUR">#REF!</definedName>
    <definedName name="F17_Attr_Bus_90D_I_OthC">#REF!</definedName>
    <definedName name="F17_Attr_Bus_90D_I_RUR">#REF!</definedName>
    <definedName name="F17_Attr_Bus_90D_I_USD">#REF!</definedName>
    <definedName name="F17_Attr_Bus_Dem_Am_AMD">#REF!</definedName>
    <definedName name="F17_Attr_Bus_Dem_Am_EUR">#REF!</definedName>
    <definedName name="F17_Attr_Bus_Dem_Am_OthC">#REF!</definedName>
    <definedName name="F17_Attr_Bus_Dem_Am_RUR">#REF!</definedName>
    <definedName name="F17_Attr_Bus_Dem_Am_USD">#REF!</definedName>
    <definedName name="F17_Attr_Bus_Dem_I_AMD">#REF!</definedName>
    <definedName name="F17_Attr_Bus_Dem_I_EUR">#REF!</definedName>
    <definedName name="F17_Attr_Bus_Dem_I_OthC">#REF!</definedName>
    <definedName name="F17_Attr_Bus_Dem_I_RUR">#REF!</definedName>
    <definedName name="F17_Attr_Bus_Dem_I_USD">#REF!</definedName>
    <definedName name="F17_Attr_Bus_Mr360D_Am_AMD">#REF!</definedName>
    <definedName name="F17_Attr_Bus_Mr360D_Am_EUR">#REF!</definedName>
    <definedName name="F17_Attr_Bus_Mr360D_Am_OthC">#REF!</definedName>
    <definedName name="F17_Attr_Bus_Mr360D_Am_RUR">#REF!</definedName>
    <definedName name="F17_Attr_Bus_Mr360D_Am_USD">#REF!</definedName>
    <definedName name="F17_Attr_Bus_Mr360D_I_AMD">#REF!</definedName>
    <definedName name="F17_Attr_Bus_Mr360D_I_EUR">#REF!</definedName>
    <definedName name="F17_Attr_Bus_Mr360D_I_OthC">#REF!</definedName>
    <definedName name="F17_Attr_Bus_Mr360D_I_RUR">#REF!</definedName>
    <definedName name="F17_Attr_Bus_Mr360D_I_USD">#REF!</definedName>
    <definedName name="F17_Attr_Bus_Tot_Am_AMD1">#REF!</definedName>
    <definedName name="F17_Attr_Bus_Tot_Am_EUR1">#REF!</definedName>
    <definedName name="F17_Attr_Bus_Tot_Am_OthC1">#REF!</definedName>
    <definedName name="F17_Attr_Bus_Tot_Am_RUR1">#REF!</definedName>
    <definedName name="F17_Attr_Bus_Tot_Am_USD1">#REF!</definedName>
    <definedName name="F17_Attr_Bus_Tot_I_AMD11">#REF!</definedName>
    <definedName name="F17_Attr_Bus_Tot_I_AMD12">#REF!</definedName>
    <definedName name="F17_Attr_Bus_Tot_I_EUR11">#REF!</definedName>
    <definedName name="F17_Attr_Bus_Tot_I_EUR12">#REF!</definedName>
    <definedName name="F17_Attr_Bus_Tot_I_OthC11">#REF!</definedName>
    <definedName name="F17_Attr_Bus_Tot_I_OthC12">#REF!</definedName>
    <definedName name="F17_Attr_Bus_Tot_I_RUR11">#REF!</definedName>
    <definedName name="F17_Attr_Bus_Tot_I_RUR12">#REF!</definedName>
    <definedName name="F17_Attr_Bus_Tot_I_USD11">#REF!</definedName>
    <definedName name="F17_Attr_Bus_Tot_I_USD12">#REF!</definedName>
    <definedName name="F17_Attr_Ind_15D_Am_AMD">#REF!</definedName>
    <definedName name="F17_Attr_Ind_15D_Am_EUR">#REF!</definedName>
    <definedName name="F17_Attr_Ind_15D_Am_OthC">#REF!</definedName>
    <definedName name="F17_Attr_Ind_15D_Am_RUR">#REF!</definedName>
    <definedName name="F17_Attr_Ind_15D_Am_USD">#REF!</definedName>
    <definedName name="F17_Attr_Ind_15D_I_AMD">#REF!</definedName>
    <definedName name="F17_Attr_Ind_15D_I_EUR">#REF!</definedName>
    <definedName name="F17_Attr_Ind_15D_I_OthC">#REF!</definedName>
    <definedName name="F17_Attr_Ind_15D_I_RUR">#REF!</definedName>
    <definedName name="F17_Attr_Ind_15D_I_USD">#REF!</definedName>
    <definedName name="F17_Attr_Ind_180D_Am_AMD">#REF!</definedName>
    <definedName name="F17_Attr_Ind_180D_Am_EUR">#REF!</definedName>
    <definedName name="F17_Attr_Ind_180D_Am_OthC">#REF!</definedName>
    <definedName name="F17_Attr_Ind_180D_Am_RUR">#REF!</definedName>
    <definedName name="F17_Attr_Ind_180D_Am_USD">#REF!</definedName>
    <definedName name="F17_Attr_Ind_180D_I_AMD">#REF!</definedName>
    <definedName name="F17_Attr_Ind_180D_I_EUR">#REF!</definedName>
    <definedName name="F17_Attr_Ind_180D_I_OthC">#REF!</definedName>
    <definedName name="F17_Attr_Ind_180D_I_RUR">#REF!</definedName>
    <definedName name="F17_Attr_Ind_180D_I_USD">#REF!</definedName>
    <definedName name="F17_Attr_Ind_30D_Am_AMD">#REF!</definedName>
    <definedName name="F17_Attr_Ind_30D_Am_EUR">#REF!</definedName>
    <definedName name="F17_Attr_Ind_30D_Am_OthC">#REF!</definedName>
    <definedName name="F17_Attr_Ind_30D_Am_RUR">#REF!</definedName>
    <definedName name="F17_Attr_Ind_30D_Am_USD">#REF!</definedName>
    <definedName name="F17_Attr_Ind_30D_I_AMD">#REF!</definedName>
    <definedName name="F17_Attr_Ind_30D_I_EUR">#REF!</definedName>
    <definedName name="F17_Attr_Ind_30D_I_OthC">#REF!</definedName>
    <definedName name="F17_Attr_Ind_30D_I_RUR">#REF!</definedName>
    <definedName name="F17_Attr_Ind_30D_I_USD">#REF!</definedName>
    <definedName name="F17_Attr_Ind_360D_Am_AMD">#REF!</definedName>
    <definedName name="F17_Attr_Ind_360D_Am_EUR">#REF!</definedName>
    <definedName name="F17_Attr_Ind_360D_Am_OthC">#REF!</definedName>
    <definedName name="F17_Attr_Ind_360D_Am_RUR">#REF!</definedName>
    <definedName name="F17_Attr_Ind_360D_Am_USD">#REF!</definedName>
    <definedName name="F17_Attr_Ind_360D_I_AMD">#REF!</definedName>
    <definedName name="F17_Attr_Ind_360D_I_EUR">#REF!</definedName>
    <definedName name="F17_Attr_Ind_360D_I_OthC">#REF!</definedName>
    <definedName name="F17_Attr_Ind_360D_I_RUR">#REF!</definedName>
    <definedName name="F17_Attr_Ind_360D_I_USD">#REF!</definedName>
    <definedName name="F17_Attr_Ind_60D_Am_AMD">#REF!</definedName>
    <definedName name="F17_Attr_Ind_60D_Am_EUR">#REF!</definedName>
    <definedName name="F17_Attr_Ind_60D_Am_OthC">#REF!</definedName>
    <definedName name="F17_Attr_Ind_60D_Am_RUR">#REF!</definedName>
    <definedName name="F17_Attr_Ind_60D_Am_USD">#REF!</definedName>
    <definedName name="F17_Attr_Ind_60D_I_AMD">#REF!</definedName>
    <definedName name="F17_Attr_Ind_60D_I_EUR">#REF!</definedName>
    <definedName name="F17_Attr_Ind_60D_I_OthC">#REF!</definedName>
    <definedName name="F17_Attr_Ind_60D_I_RUR">#REF!</definedName>
    <definedName name="F17_Attr_Ind_60D_I_USD">#REF!</definedName>
    <definedName name="F17_Attr_Ind_90D_Am_AMD">#REF!</definedName>
    <definedName name="F17_Attr_Ind_90D_Am_EUR">#REF!</definedName>
    <definedName name="F17_Attr_Ind_90D_Am_OthC">#REF!</definedName>
    <definedName name="F17_Attr_Ind_90D_Am_RUR">#REF!</definedName>
    <definedName name="F17_Attr_Ind_90D_Am_USD">#REF!</definedName>
    <definedName name="F17_Attr_Ind_90D_I_AMD">#REF!</definedName>
    <definedName name="F17_Attr_Ind_90D_I_EUR">#REF!</definedName>
    <definedName name="F17_Attr_Ind_90D_I_OthC">#REF!</definedName>
    <definedName name="F17_Attr_Ind_90D_I_RUR">#REF!</definedName>
    <definedName name="F17_Attr_Ind_90D_I_USD">#REF!</definedName>
    <definedName name="F17_Attr_Ind_Dem_Am_AMD">#REF!</definedName>
    <definedName name="F17_Attr_Ind_Dem_Am_EUR">#REF!</definedName>
    <definedName name="F17_Attr_Ind_Dem_Am_OthC">#REF!</definedName>
    <definedName name="F17_Attr_Ind_Dem_Am_RUR">#REF!</definedName>
    <definedName name="F17_Attr_Ind_Dem_Am_USD">#REF!</definedName>
    <definedName name="F17_Attr_Ind_Dem_I_AMD">#REF!</definedName>
    <definedName name="F17_Attr_Ind_Dem_I_EUR">#REF!</definedName>
    <definedName name="F17_Attr_Ind_Dem_I_OthC">#REF!</definedName>
    <definedName name="F17_Attr_Ind_Dem_I_RUR">#REF!</definedName>
    <definedName name="F17_Attr_Ind_Dem_I_USD">#REF!</definedName>
    <definedName name="F17_Attr_Ind_Mr360D_Am_AMD">#REF!</definedName>
    <definedName name="F17_Attr_Ind_Mr360D_Am_EUR">#REF!</definedName>
    <definedName name="F17_Attr_Ind_Mr360D_Am_OthC">#REF!</definedName>
    <definedName name="F17_Attr_Ind_Mr360D_Am_RUR">#REF!</definedName>
    <definedName name="F17_Attr_Ind_Mr360D_Am_USD">#REF!</definedName>
    <definedName name="F17_Attr_Ind_Mr360D_I_AMD">#REF!</definedName>
    <definedName name="F17_Attr_Ind_Mr360D_I_EUR">#REF!</definedName>
    <definedName name="F17_Attr_Ind_Mr360D_I_OthC">#REF!</definedName>
    <definedName name="F17_Attr_Ind_Mr360D_I_RUR">#REF!</definedName>
    <definedName name="F17_Attr_Ind_Mr360D_I_USD">#REF!</definedName>
    <definedName name="F17_Attr_Ind_Tot_Am_AMD1">#REF!</definedName>
    <definedName name="F17_Attr_Ind_Tot_Am_EUR1">#REF!</definedName>
    <definedName name="F17_Attr_Ind_Tot_Am_OthC1">#REF!</definedName>
    <definedName name="F17_Attr_Ind_Tot_Am_RUR1">#REF!</definedName>
    <definedName name="F17_Attr_Ind_Tot_Am_USD1">#REF!</definedName>
    <definedName name="F17_Attr_Ind_Tot_I_AMD11">#REF!</definedName>
    <definedName name="F17_Attr_Ind_Tot_I_AMD12">#REF!</definedName>
    <definedName name="F17_Attr_Ind_Tot_I_EUR11">#REF!</definedName>
    <definedName name="F17_Attr_Ind_Tot_I_EUR12">#REF!</definedName>
    <definedName name="F17_Attr_Ind_Tot_I_OthC11">#REF!</definedName>
    <definedName name="F17_Attr_Ind_Tot_I_OthC12">#REF!</definedName>
    <definedName name="F17_Attr_Ind_Tot_I_RUR11">#REF!</definedName>
    <definedName name="F17_Attr_Ind_Tot_I_RUR12">#REF!</definedName>
    <definedName name="F17_Attr_Ind_Tot_I_USD11">#REF!</definedName>
    <definedName name="F17_Attr_Ind_Tot_I_USD12">#REF!</definedName>
    <definedName name="F17_Attr_IndCo_Mr360D_Am_OthC">#REF!</definedName>
    <definedName name="F17_Attr_IndCor_15D_Am_AMD">#REF!</definedName>
    <definedName name="F17_Attr_IndCor_15D_Am_EUR">#REF!</definedName>
    <definedName name="F17_Attr_IndCor_15D_Am_OthC">#REF!</definedName>
    <definedName name="F17_Attr_IndCor_15D_Am_RUR">#REF!</definedName>
    <definedName name="F17_Attr_IndCor_15D_Am_USD">#REF!</definedName>
    <definedName name="F17_Attr_IndCor_15D_I_AMD">#REF!</definedName>
    <definedName name="F17_Attr_IndCor_15D_I_EUR">#REF!</definedName>
    <definedName name="F17_Attr_IndCor_15D_I_OthC">#REF!</definedName>
    <definedName name="F17_Attr_IndCor_15D_I_RUR">#REF!</definedName>
    <definedName name="F17_Attr_IndCor_15D_I_USD">#REF!</definedName>
    <definedName name="F17_Attr_IndCor_180D_Am_AMD">#REF!</definedName>
    <definedName name="F17_Attr_IndCor_180D_Am_EUR">#REF!</definedName>
    <definedName name="F17_Attr_IndCor_180D_Am_OthC">#REF!</definedName>
    <definedName name="F17_Attr_IndCor_180D_Am_RUR">#REF!</definedName>
    <definedName name="F17_Attr_IndCor_180D_Am_USD">#REF!</definedName>
    <definedName name="F17_Attr_IndCor_180D_I_AMD">#REF!</definedName>
    <definedName name="F17_Attr_IndCor_180D_I_EUR">#REF!</definedName>
    <definedName name="F17_Attr_IndCor_180D_I_OthC">#REF!</definedName>
    <definedName name="F17_Attr_IndCor_180D_I_RUR">#REF!</definedName>
    <definedName name="F17_Attr_IndCor_180D_I_USD">#REF!</definedName>
    <definedName name="F17_Attr_IndCor_30D_Am_AMD">#REF!</definedName>
    <definedName name="F17_Attr_IndCor_30D_Am_EUR">#REF!</definedName>
    <definedName name="F17_Attr_IndCor_30D_Am_OthC">#REF!</definedName>
    <definedName name="F17_Attr_IndCor_30D_Am_RUR">#REF!</definedName>
    <definedName name="F17_Attr_IndCor_30D_Am_USD">#REF!</definedName>
    <definedName name="F17_Attr_IndCor_30D_I_AMD">#REF!</definedName>
    <definedName name="F17_Attr_IndCor_30D_I_EUR">#REF!</definedName>
    <definedName name="F17_Attr_IndCor_30D_I_OthC">#REF!</definedName>
    <definedName name="F17_Attr_IndCor_30D_I_RUR">#REF!</definedName>
    <definedName name="F17_Attr_IndCor_30D_I_USD">#REF!</definedName>
    <definedName name="F17_Attr_IndCor_360D_Am_AMD">#REF!</definedName>
    <definedName name="F17_Attr_IndCor_360D_Am_EUR">#REF!</definedName>
    <definedName name="F17_Attr_IndCor_360D_Am_OthC">#REF!</definedName>
    <definedName name="F17_Attr_IndCor_360D_Am_RUR">#REF!</definedName>
    <definedName name="F17_Attr_IndCor_360D_Am_USD">#REF!</definedName>
    <definedName name="F17_Attr_IndCor_360D_I_AMD">#REF!</definedName>
    <definedName name="F17_Attr_IndCor_360D_I_EUR">#REF!</definedName>
    <definedName name="F17_Attr_IndCor_360D_I_OthC">#REF!</definedName>
    <definedName name="F17_Attr_IndCor_360D_I_RUR">#REF!</definedName>
    <definedName name="F17_Attr_IndCor_360D_I_USD">#REF!</definedName>
    <definedName name="F17_Attr_IndCor_60D_Am_AMD">#REF!</definedName>
    <definedName name="F17_Attr_IndCor_60D_Am_EUR">#REF!</definedName>
    <definedName name="F17_Attr_IndCor_60D_Am_OthC">#REF!</definedName>
    <definedName name="F17_Attr_IndCor_60D_Am_RUR">#REF!</definedName>
    <definedName name="F17_Attr_IndCor_60D_Am_USD">#REF!</definedName>
    <definedName name="F17_Attr_IndCor_60D_I_AMD">#REF!</definedName>
    <definedName name="F17_Attr_IndCor_60D_I_EUR">#REF!</definedName>
    <definedName name="F17_Attr_IndCor_60D_I_OthC">#REF!</definedName>
    <definedName name="F17_Attr_IndCor_60D_I_RUR">#REF!</definedName>
    <definedName name="F17_Attr_IndCor_60D_I_USD">#REF!</definedName>
    <definedName name="F17_Attr_IndCor_90D_Am_AMD">#REF!</definedName>
    <definedName name="F17_Attr_IndCor_90D_Am_EUR">#REF!</definedName>
    <definedName name="F17_Attr_IndCor_90D_Am_OthC">#REF!</definedName>
    <definedName name="F17_Attr_IndCor_90D_Am_RUR">#REF!</definedName>
    <definedName name="F17_Attr_IndCor_90D_Am_USD">#REF!</definedName>
    <definedName name="F17_Attr_IndCor_90D_I_AMD">#REF!</definedName>
    <definedName name="F17_Attr_IndCor_90D_I_EUR">#REF!</definedName>
    <definedName name="F17_Attr_IndCor_90D_I_OthC">#REF!</definedName>
    <definedName name="F17_Attr_IndCor_90D_I_RUR">#REF!</definedName>
    <definedName name="F17_Attr_IndCor_90D_I_USD">#REF!</definedName>
    <definedName name="F17_Attr_IndCor_Dem_Am_AMD">#REF!</definedName>
    <definedName name="F17_Attr_IndCor_Dem_Am_EUR">#REF!</definedName>
    <definedName name="F17_Attr_IndCor_Dem_Am_OthC">#REF!</definedName>
    <definedName name="F17_Attr_IndCor_Dem_Am_RUR">#REF!</definedName>
    <definedName name="F17_Attr_IndCor_Dem_Am_USD">#REF!</definedName>
    <definedName name="F17_Attr_IndCor_Dem_I_AMD">#REF!</definedName>
    <definedName name="F17_Attr_IndCor_Dem_I_EUR">#REF!</definedName>
    <definedName name="F17_Attr_IndCor_Dem_I_OthC">#REF!</definedName>
    <definedName name="F17_Attr_IndCor_Dem_I_RUR">#REF!</definedName>
    <definedName name="F17_Attr_IndCor_Dem_I_USD">#REF!</definedName>
    <definedName name="F17_Attr_IndCor_Mr360D_Am_AMD">#REF!</definedName>
    <definedName name="F17_Attr_IndCor_Mr360D_Am_EUR">#REF!</definedName>
    <definedName name="F17_Attr_IndCor_Mr360D_Am_RUR">#REF!</definedName>
    <definedName name="F17_Attr_IndCor_Mr360D_Am_USD">#REF!</definedName>
    <definedName name="F17_Attr_IndCor_Mr360D_I_AMD">#REF!</definedName>
    <definedName name="F17_Attr_IndCor_Mr360D_I_EUR">#REF!</definedName>
    <definedName name="F17_Attr_IndCor_Mr360D_I_OthC">#REF!</definedName>
    <definedName name="F17_Attr_IndCor_Mr360D_I_RUR">#REF!</definedName>
    <definedName name="F17_Attr_IndCor_Mr360D_I_USD">#REF!</definedName>
    <definedName name="F17_Attr_IndCor_Tot_Am_AMD1">#REF!</definedName>
    <definedName name="F17_Attr_IndCor_Tot_Am_EUR1">#REF!</definedName>
    <definedName name="F17_Attr_IndCor_Tot_Am_OthC1">#REF!</definedName>
    <definedName name="F17_Attr_IndCor_Tot_Am_RUR1">#REF!</definedName>
    <definedName name="F17_Attr_IndCor_Tot_Am_USD1">#REF!</definedName>
    <definedName name="F17_Attr_IndCor_Tot_I_AMD11">#REF!</definedName>
    <definedName name="F17_Attr_IndCor_Tot_I_AMD12">#REF!</definedName>
    <definedName name="F17_Attr_IndCor_Tot_I_EUR11">#REF!</definedName>
    <definedName name="F17_Attr_IndCor_Tot_I_EUR12">#REF!</definedName>
    <definedName name="F17_Attr_IndCor_Tot_I_OthC11">#REF!</definedName>
    <definedName name="F17_Attr_IndCor_Tot_I_OthC12">#REF!</definedName>
    <definedName name="F17_Attr_IndCor_Tot_I_RUR11">#REF!</definedName>
    <definedName name="F17_Attr_IndCor_Tot_I_RUR12">#REF!</definedName>
    <definedName name="F17_Attr_IndCor_Tot_I_USD11">#REF!</definedName>
    <definedName name="F17_Attr_IndCor_Tot_I_USD12">#REF!</definedName>
    <definedName name="F17_Attr_InterPo_Mr360D_Am_AMD">#REF!</definedName>
    <definedName name="F17_Attr_InterPo_Mr360D_Am_EUR">#REF!</definedName>
    <definedName name="F17_Attr_InterPo_Mr360D_Am_Oth">#REF!</definedName>
    <definedName name="F17_Attr_InterPo_Mr360D_Am_RUR">#REF!</definedName>
    <definedName name="F17_Attr_InterPo_Mr360D_Am_USD">#REF!</definedName>
    <definedName name="F17_Attr_InterPo_Mr360D_I_EUR">#REF!</definedName>
    <definedName name="F17_Attr_InterPo_Mr360D_I_Oth">#REF!</definedName>
    <definedName name="F17_Attr_InterPo_Mr360D_I_RUR">#REF!</definedName>
    <definedName name="F17_Attr_InterPo_Mr360D_I_USD">#REF!</definedName>
    <definedName name="F17_Attr_InterPog_15D_Am_AMD">#REF!</definedName>
    <definedName name="F17_Attr_InterPog_15D_Am_EUR">#REF!</definedName>
    <definedName name="F17_Attr_InterPog_15D_Am_OthC">#REF!</definedName>
    <definedName name="F17_Attr_InterPog_15D_Am_RUR">#REF!</definedName>
    <definedName name="F17_Attr_InterPog_15D_Am_USD">#REF!</definedName>
    <definedName name="F17_Attr_InterPog_15D_I_AMD">#REF!</definedName>
    <definedName name="F17_Attr_InterPog_15D_I_EUR">#REF!</definedName>
    <definedName name="F17_Attr_InterPog_15D_I_OthC">#REF!</definedName>
    <definedName name="F17_Attr_InterPog_15D_I_RUR">#REF!</definedName>
    <definedName name="F17_Attr_InterPog_15D_I_USD">#REF!</definedName>
    <definedName name="F17_Attr_InterPog_180D_Am_AMD">#REF!</definedName>
    <definedName name="F17_Attr_InterPog_180D_Am_EUR">#REF!</definedName>
    <definedName name="F17_Attr_InterPog_180D_Am_OthC">#REF!</definedName>
    <definedName name="F17_Attr_InterPog_180D_Am_RUR">#REF!</definedName>
    <definedName name="F17_Attr_InterPog_180D_Am_USD">#REF!</definedName>
    <definedName name="F17_Attr_InterPog_180D_I_AMD">#REF!</definedName>
    <definedName name="F17_Attr_InterPog_180D_I_EUR">#REF!</definedName>
    <definedName name="F17_Attr_InterPog_180D_I_OthC">#REF!</definedName>
    <definedName name="F17_Attr_InterPog_180D_I_RUR">#REF!</definedName>
    <definedName name="F17_Attr_InterPog_180D_I_USD">#REF!</definedName>
    <definedName name="F17_Attr_InterPog_30D_Am_AMD">#REF!</definedName>
    <definedName name="F17_Attr_InterPog_30D_Am_EUR">#REF!</definedName>
    <definedName name="F17_Attr_InterPog_30D_Am_OthC">#REF!</definedName>
    <definedName name="F17_Attr_InterPog_30D_Am_RUR">#REF!</definedName>
    <definedName name="F17_Attr_InterPog_30D_Am_USD">#REF!</definedName>
    <definedName name="F17_Attr_InterPog_30D_I_AMD">#REF!</definedName>
    <definedName name="F17_Attr_InterPog_30D_I_EUR">#REF!</definedName>
    <definedName name="F17_Attr_InterPog_30D_I_OthC">#REF!</definedName>
    <definedName name="F17_Attr_InterPog_30D_I_RUR">#REF!</definedName>
    <definedName name="F17_Attr_InterPog_30D_I_USD">#REF!</definedName>
    <definedName name="F17_Attr_InterPog_360D_Am_AMD">#REF!</definedName>
    <definedName name="F17_Attr_InterPog_360D_Am_EUR">#REF!</definedName>
    <definedName name="F17_Attr_InterPog_360D_Am_OthC">#REF!</definedName>
    <definedName name="F17_Attr_InterPog_360D_Am_RUR">#REF!</definedName>
    <definedName name="F17_Attr_InterPog_360D_Am_USD">#REF!</definedName>
    <definedName name="F17_Attr_InterPog_360D_I_AMD">#REF!</definedName>
    <definedName name="F17_Attr_InterPog_360D_I_EUR">#REF!</definedName>
    <definedName name="F17_Attr_InterPog_360D_I_OthC">#REF!</definedName>
    <definedName name="F17_Attr_InterPog_360D_I_RUR">#REF!</definedName>
    <definedName name="F17_Attr_InterPog_360D_I_USD">#REF!</definedName>
    <definedName name="F17_Attr_InterPog_60D_Am_AMD">#REF!</definedName>
    <definedName name="F17_Attr_InterPog_60D_Am_EUR">#REF!</definedName>
    <definedName name="F17_Attr_InterPog_60D_Am_OthC">#REF!</definedName>
    <definedName name="F17_Attr_InterPog_60D_Am_RUR">#REF!</definedName>
    <definedName name="F17_Attr_InterPog_60D_Am_USD">#REF!</definedName>
    <definedName name="F17_Attr_InterPog_60D_I_AMD">#REF!</definedName>
    <definedName name="F17_Attr_InterPog_60D_I_EUR">#REF!</definedName>
    <definedName name="F17_Attr_InterPog_60D_I_OthC">#REF!</definedName>
    <definedName name="F17_Attr_InterPog_60D_I_RUR">#REF!</definedName>
    <definedName name="F17_Attr_InterPog_60D_I_USD">#REF!</definedName>
    <definedName name="F17_Attr_InterPog_90D_Am_AMD">#REF!</definedName>
    <definedName name="F17_Attr_InterPog_90D_Am_EUR">#REF!</definedName>
    <definedName name="F17_Attr_InterPog_90D_Am_OthC">#REF!</definedName>
    <definedName name="F17_Attr_InterPog_90D_Am_RUR">#REF!</definedName>
    <definedName name="F17_Attr_InterPog_90D_Am_USD">#REF!</definedName>
    <definedName name="F17_Attr_InterPog_90D_I_AMD">#REF!</definedName>
    <definedName name="F17_Attr_InterPog_90D_I_EUR">#REF!</definedName>
    <definedName name="F17_Attr_InterPog_90D_I_OthC">#REF!</definedName>
    <definedName name="F17_Attr_InterPog_90D_I_RUR">#REF!</definedName>
    <definedName name="F17_Attr_InterPog_90D_I_USD">#REF!</definedName>
    <definedName name="F17_Attr_InterPog_Dem_Am_AMD">#REF!</definedName>
    <definedName name="F17_Attr_InterPog_Dem_Am_EUR">#REF!</definedName>
    <definedName name="F17_Attr_InterPog_Dem_Am_OthC">#REF!</definedName>
    <definedName name="F17_Attr_InterPog_Dem_Am_RUR">#REF!</definedName>
    <definedName name="F17_Attr_InterPog_Dem_Am_USD">#REF!</definedName>
    <definedName name="F17_Attr_InterPog_Dem_I_AMD">#REF!</definedName>
    <definedName name="F17_Attr_InterPog_Dem_I_EUR">#REF!</definedName>
    <definedName name="F17_Attr_InterPog_Dem_I_OthC">#REF!</definedName>
    <definedName name="F17_Attr_InterPog_Dem_I_RUR">#REF!</definedName>
    <definedName name="F17_Attr_InterPog_Dem_I_USD">#REF!</definedName>
    <definedName name="F17_Attr_InterPog_Mr360D_I_AMD">#REF!</definedName>
    <definedName name="F17_Attr_InterPog_Tot_Am_AMD1">#REF!</definedName>
    <definedName name="F17_Attr_InterPog_Tot_Am_EUR1">#REF!</definedName>
    <definedName name="F17_Attr_InterPog_Tot_Am_OthC1">#REF!</definedName>
    <definedName name="F17_Attr_InterPog_Tot_Am_RUR1">#REF!</definedName>
    <definedName name="F17_Attr_InterPog_Tot_Am_USD1">#REF!</definedName>
    <definedName name="F17_Attr_InterPog_Tot_I_AMD11">#REF!</definedName>
    <definedName name="F17_Attr_InterPog_Tot_I_AMD12">#REF!</definedName>
    <definedName name="F17_Attr_InterPog_Tot_I_EUR11">#REF!</definedName>
    <definedName name="F17_Attr_InterPog_Tot_I_EUR12">#REF!</definedName>
    <definedName name="F17_Attr_InterPog_Tot_I_OthC11">#REF!</definedName>
    <definedName name="F17_Attr_InterPog_Tot_I_OthC12">#REF!</definedName>
    <definedName name="F17_Attr_InterPog_Tot_I_RUR11">#REF!</definedName>
    <definedName name="F17_Attr_InterPog_Tot_I_RUR12">#REF!</definedName>
    <definedName name="F17_Attr_InterPog_Tot_I_USD11">#REF!</definedName>
    <definedName name="F17_Attr_InterPog_Tot_I_USD12">#REF!</definedName>
    <definedName name="F17_Attr_OthBnk_15D_Am_AMD">#REF!</definedName>
    <definedName name="F17_Attr_OthBnk_15D_Am_EUR">#REF!</definedName>
    <definedName name="F17_Attr_OthBnk_15D_Am_OthC">#REF!</definedName>
    <definedName name="F17_Attr_OthBnk_15D_Am_RUR">#REF!</definedName>
    <definedName name="F17_Attr_OthBnk_15D_Am_USD">#REF!</definedName>
    <definedName name="F17_Attr_OthBnk_15D_I_AMD">#REF!</definedName>
    <definedName name="F17_Attr_OthBnk_15D_I_EUR">#REF!</definedName>
    <definedName name="F17_Attr_OthBnk_15D_I_OthC">#REF!</definedName>
    <definedName name="F17_Attr_OthBnk_15D_I_RUR">#REF!</definedName>
    <definedName name="F17_Attr_OthBnk_15D_I_USD">#REF!</definedName>
    <definedName name="F17_Attr_OthBnk_180D_Am_AMD">#REF!</definedName>
    <definedName name="F17_Attr_OthBnk_180D_Am_EUR">#REF!</definedName>
    <definedName name="F17_Attr_OthBnk_180D_Am_OthC">#REF!</definedName>
    <definedName name="F17_Attr_OthBnk_180D_Am_RUR">#REF!</definedName>
    <definedName name="F17_Attr_OthBnk_180D_Am_USD">#REF!</definedName>
    <definedName name="F17_Attr_OthBnk_180D_I_AMD">#REF!</definedName>
    <definedName name="F17_Attr_OthBnk_180D_I_EUR">#REF!</definedName>
    <definedName name="F17_Attr_OthBnk_180D_I_OthC">#REF!</definedName>
    <definedName name="F17_Attr_OthBnk_180D_I_RUR">#REF!</definedName>
    <definedName name="F17_Attr_OthBnk_180D_I_USD">#REF!</definedName>
    <definedName name="F17_Attr_OthBnk_30D_Am_AMD">#REF!</definedName>
    <definedName name="F17_Attr_OthBnk_30D_Am_EUR">#REF!</definedName>
    <definedName name="F17_Attr_OthBnk_30D_Am_OthC">#REF!</definedName>
    <definedName name="F17_Attr_OthBnk_30D_Am_RUR">#REF!</definedName>
    <definedName name="F17_Attr_OthBnk_30D_Am_USD">#REF!</definedName>
    <definedName name="F17_Attr_OthBnk_30D_I_AMD">#REF!</definedName>
    <definedName name="F17_Attr_OthBnk_30D_I_EUR">#REF!</definedName>
    <definedName name="F17_Attr_OthBnk_30D_I_OthC">#REF!</definedName>
    <definedName name="F17_Attr_OthBnk_30D_I_RUR">#REF!</definedName>
    <definedName name="F17_Attr_OthBnk_30D_I_USD">#REF!</definedName>
    <definedName name="F17_Attr_OthBnk_360D_Am_AMD">#REF!</definedName>
    <definedName name="F17_Attr_OthBnk_360D_Am_EUR">#REF!</definedName>
    <definedName name="F17_Attr_OthBnk_360D_Am_OthC">#REF!</definedName>
    <definedName name="F17_Attr_OthBnk_360D_Am_RUR">#REF!</definedName>
    <definedName name="F17_Attr_OthBnk_360D_Am_USD">#REF!</definedName>
    <definedName name="F17_Attr_OthBnk_360D_I_AMD">#REF!</definedName>
    <definedName name="F17_Attr_OthBnk_360D_I_EUR">#REF!</definedName>
    <definedName name="F17_Attr_OthBnk_360D_I_OthC">#REF!</definedName>
    <definedName name="F17_Attr_OthBnk_360D_I_RUR">#REF!</definedName>
    <definedName name="F17_Attr_OthBnk_360D_I_USD">#REF!</definedName>
    <definedName name="F17_Attr_OthBnk_60D_Am_AMD">#REF!</definedName>
    <definedName name="F17_Attr_OthBnk_60D_Am_EUR">#REF!</definedName>
    <definedName name="F17_Attr_OthBnk_60D_Am_OthC">#REF!</definedName>
    <definedName name="F17_Attr_OthBnk_60D_Am_RUR">#REF!</definedName>
    <definedName name="F17_Attr_OthBnk_60D_Am_USD">#REF!</definedName>
    <definedName name="F17_Attr_OthBnk_60D_I_AMD">#REF!</definedName>
    <definedName name="F17_Attr_OthBnk_60D_I_EUR">#REF!</definedName>
    <definedName name="F17_Attr_OthBnk_60D_I_OthC">#REF!</definedName>
    <definedName name="F17_Attr_OthBnk_60D_I_RUR">#REF!</definedName>
    <definedName name="F17_Attr_OthBnk_60D_I_USD">#REF!</definedName>
    <definedName name="F17_Attr_OthBnk_90D_Am_AMD">#REF!</definedName>
    <definedName name="F17_Attr_OthBnk_90D_Am_EUR">#REF!</definedName>
    <definedName name="F17_Attr_OthBnk_90D_Am_OthC">#REF!</definedName>
    <definedName name="F17_Attr_OthBnk_90D_Am_RUR">#REF!</definedName>
    <definedName name="F17_Attr_OthBnk_90D_Am_USD">#REF!</definedName>
    <definedName name="F17_Attr_OthBnk_90D_I_AMD">#REF!</definedName>
    <definedName name="F17_Attr_OthBnk_90D_I_EUR">#REF!</definedName>
    <definedName name="F17_Attr_OthBnk_90D_I_OthC">#REF!</definedName>
    <definedName name="F17_Attr_OthBnk_90D_I_RUR">#REF!</definedName>
    <definedName name="F17_Attr_OthBnk_90D_I_USD">#REF!</definedName>
    <definedName name="F17_Attr_OthBnk_Dem_Am_AMD">#REF!</definedName>
    <definedName name="F17_Attr_OthBnk_Dem_Am_EUR">#REF!</definedName>
    <definedName name="F17_Attr_OthBnk_Dem_Am_OthC">#REF!</definedName>
    <definedName name="F17_Attr_OthBnk_Dem_Am_RUR">#REF!</definedName>
    <definedName name="F17_Attr_OthBnk_Dem_Am_USD">#REF!</definedName>
    <definedName name="F17_Attr_OthBnk_Dem_I_AMD">#REF!</definedName>
    <definedName name="F17_Attr_OthBnk_Dem_I_EUR">#REF!</definedName>
    <definedName name="F17_Attr_OthBnk_Dem_I_OthC">#REF!</definedName>
    <definedName name="F17_Attr_OthBnk_Dem_I_RUR">#REF!</definedName>
    <definedName name="F17_Attr_OthBnk_Dem_I_USD">#REF!</definedName>
    <definedName name="F17_Attr_OthBnk_Mr360D_Am_AMD">#REF!</definedName>
    <definedName name="F17_Attr_OthBnk_Mr360D_Am_EUR">#REF!</definedName>
    <definedName name="F17_Attr_OthBnk_Mr360D_Am_OthC">#REF!</definedName>
    <definedName name="F17_Attr_OthBnk_Mr360D_Am_RUR">#REF!</definedName>
    <definedName name="F17_Attr_OthBnk_Mr360D_Am_USD">#REF!</definedName>
    <definedName name="F17_Attr_OthBnk_Mr360D_I_AMD">#REF!</definedName>
    <definedName name="F17_Attr_OthBnk_Mr360D_I_EUR">#REF!</definedName>
    <definedName name="F17_Attr_OthBnk_Mr360D_I_OthC">#REF!</definedName>
    <definedName name="F17_Attr_OthBnk_Mr360D_I_RUR">#REF!</definedName>
    <definedName name="F17_Attr_OthBnk_Mr360D_I_USD">#REF!</definedName>
    <definedName name="F17_Attr_OthBnk_Tot_Am_AMD1">#REF!</definedName>
    <definedName name="F17_Attr_OthBnk_Tot_Am_EUR1">#REF!</definedName>
    <definedName name="F17_Attr_OthBnk_Tot_Am_OthC1">#REF!</definedName>
    <definedName name="F17_Attr_OthBnk_Tot_Am_RUR1">#REF!</definedName>
    <definedName name="F17_Attr_OthBnk_Tot_Am_USD1">#REF!</definedName>
    <definedName name="F17_Attr_OthBnk_Tot_I_AMD11">#REF!</definedName>
    <definedName name="F17_Attr_OthBnk_Tot_I_AMD12">#REF!</definedName>
    <definedName name="F17_Attr_OthBnk_Tot_I_EUR11">#REF!</definedName>
    <definedName name="F17_Attr_OthBnk_Tot_I_EUR12">#REF!</definedName>
    <definedName name="F17_Attr_OthBnk_Tot_I_OthC11">#REF!</definedName>
    <definedName name="F17_Attr_OthBnk_Tot_I_OthC12">#REF!</definedName>
    <definedName name="F17_Attr_OthBnk_Tot_I_RUR11">#REF!</definedName>
    <definedName name="F17_Attr_OthBnk_Tot_I_RUR12">#REF!</definedName>
    <definedName name="F17_Attr_OthBnk_Tot_I_USD11">#REF!</definedName>
    <definedName name="F17_Attr_OthBnk_Tot_I_USD12">#REF!</definedName>
    <definedName name="F17_Attr_RRepo_15D_Am_ABnk">#REF!</definedName>
    <definedName name="F17_Attr_RRepo_15D_Am_Bus">#REF!</definedName>
    <definedName name="F17_Attr_RRepo_15D_Am_Ind">#REF!</definedName>
    <definedName name="F17_Attr_RRepo_15D_Am_OthBn">#REF!</definedName>
    <definedName name="F17_Attr_RRepo_15D_I_ABnk">#REF!</definedName>
    <definedName name="F17_Attr_RRepo_15D_I_Bus">#REF!</definedName>
    <definedName name="F17_Attr_RRepo_15D_I_Ind">#REF!</definedName>
    <definedName name="F17_Attr_RRepo_15D_I_OthBn">#REF!</definedName>
    <definedName name="F17_Attr_RRepo_180D_Am_ABnk">#REF!</definedName>
    <definedName name="F17_Attr_RRepo_180D_Am_Bus">#REF!</definedName>
    <definedName name="F17_Attr_RRepo_180D_Am_Ind">#REF!</definedName>
    <definedName name="F17_Attr_RRepo_180D_Am_OthBn">#REF!</definedName>
    <definedName name="F17_Attr_RRepo_180D_I_ABnk">#REF!</definedName>
    <definedName name="F17_Attr_RRepo_180D_I_Bus">#REF!</definedName>
    <definedName name="F17_Attr_RRepo_180D_I_Ind">#REF!</definedName>
    <definedName name="F17_Attr_RRepo_180D_I_OthBn">#REF!</definedName>
    <definedName name="F17_Attr_RRepo_30D_Am_ABnk">#REF!</definedName>
    <definedName name="F17_Attr_RRepo_30D_Am_Bus">#REF!</definedName>
    <definedName name="F17_Attr_RRepo_30D_Am_Ind">#REF!</definedName>
    <definedName name="F17_Attr_RRepo_30D_Am_OthBn">#REF!</definedName>
    <definedName name="F17_Attr_RRepo_30D_I_ABnk">#REF!</definedName>
    <definedName name="F17_Attr_RRepo_30D_I_Bus">#REF!</definedName>
    <definedName name="F17_Attr_RRepo_30D_I_Ind">#REF!</definedName>
    <definedName name="F17_Attr_RRepo_30D_I_OthBn">#REF!</definedName>
    <definedName name="F17_Attr_RRepo_360D_Am_ABnk">#REF!</definedName>
    <definedName name="F17_Attr_RRepo_360D_Am_Bus">#REF!</definedName>
    <definedName name="F17_Attr_RRepo_360D_Am_Ind">#REF!</definedName>
    <definedName name="F17_Attr_RRepo_360D_Am_OthBn">#REF!</definedName>
    <definedName name="F17_Attr_RRepo_360D_I_ABnk">#REF!</definedName>
    <definedName name="F17_Attr_RRepo_360D_I_Bus">#REF!</definedName>
    <definedName name="F17_Attr_RRepo_360D_I_Ind">#REF!</definedName>
    <definedName name="F17_Attr_RRepo_360D_I_OthBn">#REF!</definedName>
    <definedName name="F17_Attr_RRepo_60D_Am_ABnk">#REF!</definedName>
    <definedName name="F17_Attr_RRepo_60D_Am_Bus">#REF!</definedName>
    <definedName name="F17_Attr_RRepo_60D_Am_Ind">#REF!</definedName>
    <definedName name="F17_Attr_RRepo_60D_Am_OthBn">#REF!</definedName>
    <definedName name="F17_Attr_RRepo_60D_I_ABnk">#REF!</definedName>
    <definedName name="F17_Attr_RRepo_60D_I_Bus">#REF!</definedName>
    <definedName name="F17_Attr_RRepo_60D_I_Ind">#REF!</definedName>
    <definedName name="F17_Attr_RRepo_60D_I_OthBn">#REF!</definedName>
    <definedName name="F17_Attr_RRepo_90D_Am_ABnk">#REF!</definedName>
    <definedName name="F17_Attr_RRepo_90D_Am_Bus">#REF!</definedName>
    <definedName name="F17_Attr_RRepo_90D_Am_Ind">#REF!</definedName>
    <definedName name="F17_Attr_RRepo_90D_Am_OthBn">#REF!</definedName>
    <definedName name="F17_Attr_RRepo_90D_I_ABnk">#REF!</definedName>
    <definedName name="F17_Attr_RRepo_90D_I_Bus">#REF!</definedName>
    <definedName name="F17_Attr_RRepo_90D_I_Ind">#REF!</definedName>
    <definedName name="F17_Attr_RRepo_90D_I_OthBn">#REF!</definedName>
    <definedName name="F17_Attr_RRepo_Dem_Am_ABnk">#REF!</definedName>
    <definedName name="F17_Attr_RRepo_Dem_Am_Bus">#REF!</definedName>
    <definedName name="F17_Attr_RRepo_Dem_Am_Ind">#REF!</definedName>
    <definedName name="F17_Attr_RRepo_Dem_Am_OthBn">#REF!</definedName>
    <definedName name="F17_Attr_RRepo_Dem_I_ABnk">#REF!</definedName>
    <definedName name="F17_Attr_RRepo_Dem_I_Bus">#REF!</definedName>
    <definedName name="F17_Attr_RRepo_Dem_I_Ind">#REF!</definedName>
    <definedName name="F17_Attr_RRepo_Dem_I_OthBn">#REF!</definedName>
    <definedName name="F17_Attr_RRepo_Mr360D_Am_ABnk">#REF!</definedName>
    <definedName name="F17_Attr_RRepo_Mr360D_Am_Bus">#REF!</definedName>
    <definedName name="F17_Attr_RRepo_Mr360D_Am_Ind">#REF!</definedName>
    <definedName name="F17_Attr_RRepo_Mr360D_Am_OthBn">#REF!</definedName>
    <definedName name="F17_Attr_RRepo_Mr360D_I_ABnk">#REF!</definedName>
    <definedName name="F17_Attr_RRepo_Mr360D_I_Bus">#REF!</definedName>
    <definedName name="F17_Attr_RRepo_Mr360D_I_Ind">#REF!</definedName>
    <definedName name="F17_Attr_RRepo_Mr360D_I_OthBn">#REF!</definedName>
    <definedName name="F17_Attr_RRepo_Tot_Am_ABnk1">#REF!</definedName>
    <definedName name="F17_Attr_RRepo_Tot_Am_Bus1">#REF!</definedName>
    <definedName name="F17_Attr_RRepo_Tot_Am_Ind1">#REF!</definedName>
    <definedName name="F17_Attr_RRepo_Tot_Am_OthBn1">#REF!</definedName>
    <definedName name="F17_Attr_RRepo_Tot_I_Bnk11">#REF!</definedName>
    <definedName name="F17_Attr_RRepo_Tot_I_Bnk12">#REF!</definedName>
    <definedName name="F17_Attr_RRepo_Tot_I_Bus11">#REF!</definedName>
    <definedName name="F17_Attr_RRepo_Tot_I_Bus12">#REF!</definedName>
    <definedName name="F17_Attr_RRepo_Tot_I_Ind11">#REF!</definedName>
    <definedName name="F17_Attr_RRepo_Tot_I_Ind12">#REF!</definedName>
    <definedName name="F17_Attr_RRepo_Tot_I_OthBn11">#REF!</definedName>
    <definedName name="F17_Attr_RRepo_Tot_I_OthBn12">#REF!</definedName>
    <definedName name="F17_Attr_RRepoF_Mr360D_Am">#REF!</definedName>
    <definedName name="F17_Attr_RRepoFX_15D_Am">#REF!</definedName>
    <definedName name="F17_Attr_RRepoFX_15D_I">#REF!</definedName>
    <definedName name="F17_Attr_RRepoFX_180D_Am">#REF!</definedName>
    <definedName name="F17_Attr_RRepoFX_180D_I">#REF!</definedName>
    <definedName name="F17_Attr_RRepoFX_30D_Am">#REF!</definedName>
    <definedName name="F17_Attr_RRepoFX_30D_I">#REF!</definedName>
    <definedName name="F17_Attr_RRepoFX_360D_Am">#REF!</definedName>
    <definedName name="F17_Attr_RRepoFX_360D_I">#REF!</definedName>
    <definedName name="F17_Attr_RRepoFX_60D_Am">#REF!</definedName>
    <definedName name="F17_Attr_RRepoFX_60D_I">#REF!</definedName>
    <definedName name="F17_Attr_RRepoFX_90D_Am">#REF!</definedName>
    <definedName name="F17_Attr_RRepoFX_90D_I">#REF!</definedName>
    <definedName name="F17_Attr_RRepoFX_Dem_Am">#REF!</definedName>
    <definedName name="F17_Attr_RRepoFX_Dem_I">#REF!</definedName>
    <definedName name="F17_Attr_RRepoFX_Mr360D_I">#REF!</definedName>
    <definedName name="F17_Attr_RRepoFX_Tot_Am1">#REF!</definedName>
    <definedName name="F17_Attr_RRepoFX_Tot_I11">#REF!</definedName>
    <definedName name="F17_Attr_RRepoFX_Tot_I12">#REF!</definedName>
    <definedName name="F17_Tot_Am_AMD">#REF!</definedName>
    <definedName name="F17_Tot_Am_AMD1">#REF!</definedName>
    <definedName name="F17_Tot_Am_EUR">#REF!</definedName>
    <definedName name="F17_Tot_Am_EUR1">#REF!</definedName>
    <definedName name="F17_Tot_Am_OthC">#REF!</definedName>
    <definedName name="F17_Tot_Am_OthC1">#REF!</definedName>
    <definedName name="F17_Tot_Am_RUR">#REF!</definedName>
    <definedName name="F17_Tot_Am_RUR1">#REF!</definedName>
    <definedName name="F17_Tot_Am_USD">#REF!</definedName>
    <definedName name="F17_Tot_Am_USD1">#REF!</definedName>
    <definedName name="F17_Tot_AMD">#REF!</definedName>
    <definedName name="F17_Tot_AMD1">#REF!</definedName>
    <definedName name="F17_Tot_EUR">#REF!</definedName>
    <definedName name="F17_Tot_EUR1">#REF!</definedName>
    <definedName name="F17_Tot_I_AMD">#REF!</definedName>
    <definedName name="F17_Tot_I_AMD1">#REF!</definedName>
    <definedName name="F17_Tot_I_EUR">#REF!</definedName>
    <definedName name="F17_Tot_I_EUR1">#REF!</definedName>
    <definedName name="F17_Tot_I_OthC">#REF!</definedName>
    <definedName name="F17_Tot_I_OthC1">#REF!</definedName>
    <definedName name="F17_Tot_I_RUR">#REF!</definedName>
    <definedName name="F17_Tot_I_RUR1">#REF!</definedName>
    <definedName name="F17_Tot_I_USD">#REF!</definedName>
    <definedName name="F17_Tot_I_USD1">#REF!</definedName>
    <definedName name="F17_Tot_OthC">#REF!</definedName>
    <definedName name="F17_Tot_OthC1">#REF!</definedName>
    <definedName name="F17_Tot_RUR">#REF!</definedName>
    <definedName name="F17_Tot_RUR1">#REF!</definedName>
    <definedName name="F17_Tot_USD">#REF!</definedName>
    <definedName name="F17_Tot_USD1">#REF!</definedName>
    <definedName name="g">#REF!</definedName>
    <definedName name="i">#REF!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 localSheetId="2">#REF!</definedName>
    <definedName name="j">#REF!</definedName>
    <definedName name="k">#REF!</definedName>
    <definedName name="l">#REF!</definedName>
    <definedName name="ll">#REF!</definedName>
    <definedName name="lll">#REF!</definedName>
    <definedName name="m">#REF!</definedName>
    <definedName name="mm">#REF!</definedName>
    <definedName name="mmmm">#REF!</definedName>
    <definedName name="mmmmmm">#REF!</definedName>
    <definedName name="Name">#REF!</definedName>
    <definedName name="ppp">#REF!</definedName>
    <definedName name="ppppp">#REF!</definedName>
    <definedName name="RetName">#REF!</definedName>
    <definedName name="rrr">#REF!</definedName>
    <definedName name="s">#REF!</definedName>
    <definedName name="ttt">#REF!</definedName>
    <definedName name="ttttt">#REF!</definedName>
    <definedName name="ttttttt">#REF!</definedName>
    <definedName name="uuu">#REF!</definedName>
    <definedName name="yy">#REF!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6" l="1"/>
  <c r="D83" i="6"/>
  <c r="G84" i="6"/>
  <c r="E84" i="6"/>
  <c r="E83" i="6"/>
  <c r="F84" i="6"/>
  <c r="G88" i="9"/>
  <c r="F87" i="9"/>
  <c r="G87" i="9"/>
  <c r="D85" i="9"/>
  <c r="D84" i="9"/>
  <c r="F73" i="9"/>
  <c r="F74" i="9"/>
  <c r="F75" i="9"/>
  <c r="F76" i="9"/>
  <c r="F77" i="9"/>
  <c r="F72" i="9"/>
  <c r="E73" i="9"/>
  <c r="E74" i="9"/>
  <c r="E75" i="9"/>
  <c r="E76" i="9"/>
  <c r="E77" i="9"/>
  <c r="V76" i="9"/>
  <c r="C88" i="9" s="1"/>
  <c r="D88" i="9" s="1"/>
  <c r="E72" i="9"/>
  <c r="D73" i="9"/>
  <c r="D74" i="9"/>
  <c r="D75" i="9"/>
  <c r="D76" i="9"/>
  <c r="D77" i="9"/>
  <c r="D72" i="9"/>
  <c r="E21" i="9"/>
  <c r="F85" i="6"/>
  <c r="D59" i="6"/>
  <c r="G85" i="6"/>
  <c r="F83" i="6"/>
  <c r="F86" i="6"/>
  <c r="C85" i="6"/>
  <c r="C84" i="6"/>
  <c r="C82" i="6"/>
  <c r="M68" i="6"/>
  <c r="M65" i="6"/>
  <c r="F66" i="6"/>
  <c r="G66" i="6"/>
  <c r="H66" i="6"/>
  <c r="I66" i="6"/>
  <c r="V66" i="6" s="1"/>
  <c r="J66" i="6"/>
  <c r="K66" i="6"/>
  <c r="L66" i="6"/>
  <c r="M66" i="6"/>
  <c r="E66" i="6"/>
  <c r="F64" i="6"/>
  <c r="G64" i="6"/>
  <c r="H64" i="6"/>
  <c r="V64" i="6" s="1"/>
  <c r="I64" i="6"/>
  <c r="J64" i="6"/>
  <c r="K64" i="6"/>
  <c r="L64" i="6"/>
  <c r="M64" i="6"/>
  <c r="E64" i="6"/>
  <c r="D37" i="6"/>
  <c r="D46" i="6" s="1"/>
  <c r="D57" i="6" s="1"/>
  <c r="C44" i="6"/>
  <c r="O50" i="4"/>
  <c r="D50" i="4"/>
  <c r="E52" i="4"/>
  <c r="D52" i="4"/>
  <c r="K55" i="4"/>
  <c r="O58" i="4"/>
  <c r="K58" i="4"/>
  <c r="J58" i="4"/>
  <c r="I58" i="4"/>
  <c r="H58" i="4"/>
  <c r="G58" i="4"/>
  <c r="F58" i="4"/>
  <c r="E58" i="4"/>
  <c r="J55" i="4"/>
  <c r="I55" i="4"/>
  <c r="H55" i="4"/>
  <c r="G55" i="4"/>
  <c r="F55" i="4"/>
  <c r="E55" i="4"/>
  <c r="F50" i="4"/>
  <c r="E50" i="4"/>
  <c r="J47" i="4"/>
  <c r="I47" i="4"/>
  <c r="H47" i="4"/>
  <c r="G47" i="4"/>
  <c r="F47" i="4"/>
  <c r="E47" i="4"/>
  <c r="K42" i="4"/>
  <c r="J42" i="4"/>
  <c r="I42" i="4"/>
  <c r="H42" i="4"/>
  <c r="G42" i="4"/>
  <c r="F42" i="4"/>
  <c r="E42" i="4"/>
  <c r="J39" i="4"/>
  <c r="I39" i="4"/>
  <c r="H39" i="4"/>
  <c r="G39" i="4"/>
  <c r="F39" i="4"/>
  <c r="E39" i="4"/>
  <c r="K34" i="4"/>
  <c r="J34" i="4"/>
  <c r="I34" i="4"/>
  <c r="H34" i="4"/>
  <c r="G34" i="4"/>
  <c r="F34" i="4"/>
  <c r="E34" i="4"/>
  <c r="J31" i="4"/>
  <c r="I31" i="4"/>
  <c r="H31" i="4"/>
  <c r="G31" i="4"/>
  <c r="F31" i="4"/>
  <c r="E31" i="4"/>
  <c r="K26" i="4"/>
  <c r="J26" i="4"/>
  <c r="I26" i="4"/>
  <c r="H26" i="4"/>
  <c r="G26" i="4"/>
  <c r="F26" i="4"/>
  <c r="E26" i="4"/>
  <c r="J23" i="4"/>
  <c r="I23" i="4"/>
  <c r="H23" i="4"/>
  <c r="G23" i="4"/>
  <c r="F23" i="4"/>
  <c r="E23" i="4"/>
  <c r="K18" i="4"/>
  <c r="J18" i="4"/>
  <c r="I18" i="4"/>
  <c r="H18" i="4"/>
  <c r="G18" i="4"/>
  <c r="F18" i="4"/>
  <c r="E18" i="4"/>
  <c r="J15" i="4"/>
  <c r="I15" i="4"/>
  <c r="H15" i="4"/>
  <c r="G15" i="4"/>
  <c r="F15" i="4"/>
  <c r="E15" i="4"/>
  <c r="K10" i="4"/>
  <c r="J10" i="4"/>
  <c r="I10" i="4"/>
  <c r="H10" i="4"/>
  <c r="G10" i="4"/>
  <c r="F10" i="4"/>
  <c r="E10" i="4"/>
  <c r="J7" i="4"/>
  <c r="I7" i="4"/>
  <c r="H7" i="4"/>
  <c r="G7" i="4"/>
  <c r="F7" i="4"/>
  <c r="E7" i="4"/>
  <c r="C5" i="1"/>
  <c r="AP18" i="8"/>
  <c r="AO18" i="8"/>
  <c r="AN18" i="8"/>
  <c r="AM18" i="8"/>
  <c r="AL18" i="8"/>
  <c r="AK18" i="8"/>
  <c r="AJ18" i="8"/>
  <c r="T18" i="8"/>
  <c r="S18" i="8"/>
  <c r="R18" i="8"/>
  <c r="Q18" i="8"/>
  <c r="P18" i="8"/>
  <c r="O18" i="8"/>
  <c r="N18" i="8"/>
  <c r="M18" i="8"/>
  <c r="L18" i="8"/>
  <c r="K18" i="8"/>
  <c r="T17" i="8"/>
  <c r="S17" i="8"/>
  <c r="R17" i="8"/>
  <c r="Q17" i="8"/>
  <c r="P17" i="8"/>
  <c r="O17" i="8"/>
  <c r="N17" i="8"/>
  <c r="M17" i="8"/>
  <c r="L17" i="8"/>
  <c r="K17" i="8"/>
  <c r="D17" i="8"/>
  <c r="AP16" i="8"/>
  <c r="AO16" i="8"/>
  <c r="AN16" i="8"/>
  <c r="AM16" i="8"/>
  <c r="AL16" i="8"/>
  <c r="AK16" i="8"/>
  <c r="AJ16" i="8"/>
  <c r="AC16" i="8"/>
  <c r="T16" i="8"/>
  <c r="S16" i="8"/>
  <c r="R16" i="8"/>
  <c r="Q16" i="8"/>
  <c r="P16" i="8"/>
  <c r="O16" i="8"/>
  <c r="N16" i="8"/>
  <c r="M16" i="8"/>
  <c r="L16" i="8"/>
  <c r="K16" i="8"/>
  <c r="D16" i="8"/>
  <c r="F18" i="7"/>
  <c r="D18" i="7"/>
  <c r="G17" i="7"/>
  <c r="F17" i="7"/>
  <c r="D17" i="7"/>
  <c r="F16" i="7"/>
  <c r="D16" i="7"/>
  <c r="F13" i="7"/>
  <c r="G12" i="7"/>
  <c r="F12" i="7"/>
  <c r="F11" i="7"/>
  <c r="F10" i="7"/>
  <c r="D10" i="7"/>
  <c r="E89" i="9"/>
  <c r="E88" i="9"/>
  <c r="E87" i="9"/>
  <c r="E86" i="9"/>
  <c r="E85" i="9"/>
  <c r="E84" i="9"/>
  <c r="G83" i="9"/>
  <c r="E83" i="9"/>
  <c r="D83" i="9"/>
  <c r="C83" i="9"/>
  <c r="M77" i="9"/>
  <c r="L77" i="9"/>
  <c r="K77" i="9"/>
  <c r="J77" i="9"/>
  <c r="I77" i="9"/>
  <c r="H77" i="9"/>
  <c r="G77" i="9"/>
  <c r="M76" i="9"/>
  <c r="L76" i="9"/>
  <c r="K76" i="9"/>
  <c r="J76" i="9"/>
  <c r="I76" i="9"/>
  <c r="H76" i="9"/>
  <c r="G76" i="9"/>
  <c r="V75" i="9"/>
  <c r="C87" i="9" s="1"/>
  <c r="D87" i="9" s="1"/>
  <c r="M75" i="9"/>
  <c r="L75" i="9"/>
  <c r="K75" i="9"/>
  <c r="J75" i="9"/>
  <c r="I75" i="9"/>
  <c r="H75" i="9"/>
  <c r="G75" i="9"/>
  <c r="V74" i="9"/>
  <c r="F86" i="9" s="1"/>
  <c r="M74" i="9"/>
  <c r="L74" i="9"/>
  <c r="K74" i="9"/>
  <c r="J74" i="9"/>
  <c r="I74" i="9"/>
  <c r="H74" i="9"/>
  <c r="G74" i="9"/>
  <c r="V73" i="9"/>
  <c r="C85" i="9" s="1"/>
  <c r="M73" i="9"/>
  <c r="L73" i="9"/>
  <c r="K73" i="9"/>
  <c r="J73" i="9"/>
  <c r="I73" i="9"/>
  <c r="H73" i="9"/>
  <c r="G73" i="9"/>
  <c r="V72" i="9"/>
  <c r="C84" i="9" s="1"/>
  <c r="M72" i="9"/>
  <c r="L72" i="9"/>
  <c r="K72" i="9"/>
  <c r="J72" i="9"/>
  <c r="I72" i="9"/>
  <c r="H72" i="9"/>
  <c r="G72" i="9"/>
  <c r="V71" i="9"/>
  <c r="M71" i="9"/>
  <c r="L71" i="9"/>
  <c r="K71" i="9"/>
  <c r="J71" i="9"/>
  <c r="I71" i="9"/>
  <c r="H71" i="9"/>
  <c r="G71" i="9"/>
  <c r="F71" i="9"/>
  <c r="E71" i="9"/>
  <c r="D71" i="9"/>
  <c r="V70" i="9"/>
  <c r="M70" i="9"/>
  <c r="L70" i="9"/>
  <c r="K70" i="9"/>
  <c r="J70" i="9"/>
  <c r="I70" i="9"/>
  <c r="H70" i="9"/>
  <c r="G70" i="9"/>
  <c r="F70" i="9"/>
  <c r="E70" i="9"/>
  <c r="D70" i="9"/>
  <c r="V69" i="9"/>
  <c r="M69" i="9"/>
  <c r="L69" i="9"/>
  <c r="K69" i="9"/>
  <c r="J69" i="9"/>
  <c r="I69" i="9"/>
  <c r="H69" i="9"/>
  <c r="G69" i="9"/>
  <c r="F69" i="9"/>
  <c r="E69" i="9"/>
  <c r="D69" i="9"/>
  <c r="V68" i="9"/>
  <c r="M68" i="9"/>
  <c r="L68" i="9"/>
  <c r="K68" i="9"/>
  <c r="J68" i="9"/>
  <c r="I68" i="9"/>
  <c r="H68" i="9"/>
  <c r="G68" i="9"/>
  <c r="F68" i="9"/>
  <c r="E68" i="9"/>
  <c r="D68" i="9"/>
  <c r="V67" i="9"/>
  <c r="M67" i="9"/>
  <c r="L67" i="9"/>
  <c r="K67" i="9"/>
  <c r="J67" i="9"/>
  <c r="I67" i="9"/>
  <c r="H67" i="9"/>
  <c r="G67" i="9"/>
  <c r="F67" i="9"/>
  <c r="E67" i="9"/>
  <c r="D67" i="9"/>
  <c r="V66" i="9"/>
  <c r="M66" i="9"/>
  <c r="L66" i="9"/>
  <c r="K66" i="9"/>
  <c r="J66" i="9"/>
  <c r="I66" i="9"/>
  <c r="H66" i="9"/>
  <c r="G66" i="9"/>
  <c r="F66" i="9"/>
  <c r="E66" i="9"/>
  <c r="D66" i="9"/>
  <c r="V65" i="9"/>
  <c r="M65" i="9"/>
  <c r="L65" i="9"/>
  <c r="K65" i="9"/>
  <c r="J65" i="9"/>
  <c r="I65" i="9"/>
  <c r="H65" i="9"/>
  <c r="G65" i="9"/>
  <c r="F65" i="9"/>
  <c r="E65" i="9"/>
  <c r="D65" i="9"/>
  <c r="V64" i="9"/>
  <c r="M64" i="9"/>
  <c r="L64" i="9"/>
  <c r="K64" i="9"/>
  <c r="J64" i="9"/>
  <c r="I64" i="9"/>
  <c r="H64" i="9"/>
  <c r="G64" i="9"/>
  <c r="F64" i="9"/>
  <c r="E64" i="9"/>
  <c r="D64" i="9"/>
  <c r="V63" i="9"/>
  <c r="V62" i="9"/>
  <c r="M62" i="9"/>
  <c r="L62" i="9"/>
  <c r="K62" i="9"/>
  <c r="J62" i="9"/>
  <c r="I62" i="9"/>
  <c r="H62" i="9"/>
  <c r="G62" i="9"/>
  <c r="F62" i="9"/>
  <c r="E62" i="9"/>
  <c r="D62" i="9"/>
  <c r="V61" i="9"/>
  <c r="M61" i="9"/>
  <c r="L61" i="9"/>
  <c r="K61" i="9"/>
  <c r="J61" i="9"/>
  <c r="I61" i="9"/>
  <c r="H61" i="9"/>
  <c r="G61" i="9"/>
  <c r="F61" i="9"/>
  <c r="E61" i="9"/>
  <c r="D61" i="9"/>
  <c r="V60" i="9"/>
  <c r="M60" i="9"/>
  <c r="L60" i="9"/>
  <c r="K60" i="9"/>
  <c r="J60" i="9"/>
  <c r="I60" i="9"/>
  <c r="H60" i="9"/>
  <c r="G60" i="9"/>
  <c r="F60" i="9"/>
  <c r="E60" i="9"/>
  <c r="D60" i="9"/>
  <c r="V59" i="9"/>
  <c r="M59" i="9"/>
  <c r="L59" i="9"/>
  <c r="K59" i="9"/>
  <c r="J59" i="9"/>
  <c r="I59" i="9"/>
  <c r="H59" i="9"/>
  <c r="G59" i="9"/>
  <c r="F59" i="9"/>
  <c r="E59" i="9"/>
  <c r="D59" i="9"/>
  <c r="V58" i="9"/>
  <c r="M58" i="9"/>
  <c r="L58" i="9"/>
  <c r="K58" i="9"/>
  <c r="J58" i="9"/>
  <c r="I58" i="9"/>
  <c r="H58" i="9"/>
  <c r="G58" i="9"/>
  <c r="F58" i="9"/>
  <c r="E58" i="9"/>
  <c r="D58" i="9"/>
  <c r="V57" i="9"/>
  <c r="M57" i="9"/>
  <c r="L57" i="9"/>
  <c r="K57" i="9"/>
  <c r="J57" i="9"/>
  <c r="I57" i="9"/>
  <c r="H57" i="9"/>
  <c r="G57" i="9"/>
  <c r="F57" i="9"/>
  <c r="E57" i="9"/>
  <c r="D57" i="9"/>
  <c r="V56" i="9"/>
  <c r="M56" i="9"/>
  <c r="L56" i="9"/>
  <c r="K56" i="9"/>
  <c r="J56" i="9"/>
  <c r="I56" i="9"/>
  <c r="H56" i="9"/>
  <c r="G56" i="9"/>
  <c r="F56" i="9"/>
  <c r="E56" i="9"/>
  <c r="D56" i="9"/>
  <c r="V55" i="9"/>
  <c r="F55" i="9"/>
  <c r="I52" i="9"/>
  <c r="H52" i="9"/>
  <c r="G52" i="9"/>
  <c r="F52" i="9"/>
  <c r="E52" i="9"/>
  <c r="D52" i="9"/>
  <c r="C52" i="9"/>
  <c r="U51" i="9"/>
  <c r="T51" i="9"/>
  <c r="S51" i="9"/>
  <c r="R51" i="9"/>
  <c r="Q51" i="9"/>
  <c r="P51" i="9"/>
  <c r="O51" i="9"/>
  <c r="N51" i="9"/>
  <c r="M51" i="9"/>
  <c r="L51" i="9"/>
  <c r="K51" i="9"/>
  <c r="J51" i="9"/>
  <c r="I51" i="9"/>
  <c r="H51" i="9"/>
  <c r="G51" i="9"/>
  <c r="F51" i="9"/>
  <c r="E51" i="9"/>
  <c r="D51" i="9"/>
  <c r="C51" i="9"/>
  <c r="A51" i="9"/>
  <c r="U50" i="9"/>
  <c r="T50" i="9"/>
  <c r="S50" i="9"/>
  <c r="R50" i="9"/>
  <c r="Q50" i="9"/>
  <c r="P50" i="9"/>
  <c r="O50" i="9"/>
  <c r="N50" i="9"/>
  <c r="M50" i="9"/>
  <c r="L50" i="9"/>
  <c r="K50" i="9"/>
  <c r="J50" i="9"/>
  <c r="I50" i="9"/>
  <c r="H50" i="9"/>
  <c r="G50" i="9"/>
  <c r="F50" i="9"/>
  <c r="E50" i="9"/>
  <c r="D50" i="9"/>
  <c r="C50" i="9"/>
  <c r="A50" i="9"/>
  <c r="U49" i="9"/>
  <c r="T49" i="9"/>
  <c r="S49" i="9"/>
  <c r="R49" i="9"/>
  <c r="Q49" i="9"/>
  <c r="P49" i="9"/>
  <c r="O49" i="9"/>
  <c r="N49" i="9"/>
  <c r="M49" i="9"/>
  <c r="L49" i="9"/>
  <c r="K49" i="9"/>
  <c r="J49" i="9"/>
  <c r="I49" i="9"/>
  <c r="H49" i="9"/>
  <c r="G49" i="9"/>
  <c r="F49" i="9"/>
  <c r="E49" i="9"/>
  <c r="D49" i="9"/>
  <c r="C49" i="9"/>
  <c r="A49" i="9"/>
  <c r="U48" i="9"/>
  <c r="T48" i="9"/>
  <c r="S48" i="9"/>
  <c r="R48" i="9"/>
  <c r="Q48" i="9"/>
  <c r="P48" i="9"/>
  <c r="O48" i="9"/>
  <c r="N48" i="9"/>
  <c r="M48" i="9"/>
  <c r="L48" i="9"/>
  <c r="K48" i="9"/>
  <c r="J48" i="9"/>
  <c r="I48" i="9"/>
  <c r="H48" i="9"/>
  <c r="G48" i="9"/>
  <c r="F48" i="9"/>
  <c r="E48" i="9"/>
  <c r="D48" i="9"/>
  <c r="C48" i="9"/>
  <c r="A48" i="9"/>
  <c r="U47" i="9"/>
  <c r="T47" i="9"/>
  <c r="S47" i="9"/>
  <c r="R47" i="9"/>
  <c r="Q47" i="9"/>
  <c r="P47" i="9"/>
  <c r="O47" i="9"/>
  <c r="N47" i="9"/>
  <c r="M47" i="9"/>
  <c r="L47" i="9"/>
  <c r="K47" i="9"/>
  <c r="J47" i="9"/>
  <c r="I47" i="9"/>
  <c r="H47" i="9"/>
  <c r="G47" i="9"/>
  <c r="F47" i="9"/>
  <c r="E47" i="9"/>
  <c r="D47" i="9"/>
  <c r="C47" i="9"/>
  <c r="A47" i="9"/>
  <c r="U46" i="9"/>
  <c r="T46" i="9"/>
  <c r="S46" i="9"/>
  <c r="R46" i="9"/>
  <c r="Q46" i="9"/>
  <c r="P46" i="9"/>
  <c r="O46" i="9"/>
  <c r="N46" i="9"/>
  <c r="M46" i="9"/>
  <c r="L46" i="9"/>
  <c r="K46" i="9"/>
  <c r="J46" i="9"/>
  <c r="I46" i="9"/>
  <c r="H46" i="9"/>
  <c r="G46" i="9"/>
  <c r="F46" i="9"/>
  <c r="E46" i="9"/>
  <c r="D46" i="9"/>
  <c r="C46" i="9"/>
  <c r="A46" i="9"/>
  <c r="U45" i="9"/>
  <c r="T45" i="9"/>
  <c r="S45" i="9"/>
  <c r="R45" i="9"/>
  <c r="Q45" i="9"/>
  <c r="P45" i="9"/>
  <c r="O45" i="9"/>
  <c r="N45" i="9"/>
  <c r="M45" i="9"/>
  <c r="L45" i="9"/>
  <c r="K45" i="9"/>
  <c r="J45" i="9"/>
  <c r="I45" i="9"/>
  <c r="H45" i="9"/>
  <c r="G45" i="9"/>
  <c r="F45" i="9"/>
  <c r="E45" i="9"/>
  <c r="D45" i="9"/>
  <c r="C45" i="9"/>
  <c r="A45" i="9"/>
  <c r="U42" i="9"/>
  <c r="T42" i="9"/>
  <c r="S42" i="9"/>
  <c r="R42" i="9"/>
  <c r="Q42" i="9"/>
  <c r="P42" i="9"/>
  <c r="O42" i="9"/>
  <c r="N42" i="9"/>
  <c r="M42" i="9"/>
  <c r="L42" i="9"/>
  <c r="K42" i="9"/>
  <c r="J42" i="9"/>
  <c r="I42" i="9"/>
  <c r="H42" i="9"/>
  <c r="G42" i="9"/>
  <c r="F42" i="9"/>
  <c r="E42" i="9"/>
  <c r="D42" i="9"/>
  <c r="C42" i="9"/>
  <c r="A42" i="9"/>
  <c r="U41" i="9"/>
  <c r="T41" i="9"/>
  <c r="S41" i="9"/>
  <c r="R41" i="9"/>
  <c r="Q41" i="9"/>
  <c r="P41" i="9"/>
  <c r="O41" i="9"/>
  <c r="N41" i="9"/>
  <c r="M41" i="9"/>
  <c r="L41" i="9"/>
  <c r="K41" i="9"/>
  <c r="J41" i="9"/>
  <c r="I41" i="9"/>
  <c r="H41" i="9"/>
  <c r="G41" i="9"/>
  <c r="F41" i="9"/>
  <c r="E41" i="9"/>
  <c r="D41" i="9"/>
  <c r="C41" i="9"/>
  <c r="A41" i="9"/>
  <c r="U40" i="9"/>
  <c r="T40" i="9"/>
  <c r="S40" i="9"/>
  <c r="R40" i="9"/>
  <c r="Q40" i="9"/>
  <c r="P40" i="9"/>
  <c r="O40" i="9"/>
  <c r="N40" i="9"/>
  <c r="M40" i="9"/>
  <c r="L40" i="9"/>
  <c r="K40" i="9"/>
  <c r="J40" i="9"/>
  <c r="I40" i="9"/>
  <c r="H40" i="9"/>
  <c r="G40" i="9"/>
  <c r="F40" i="9"/>
  <c r="E40" i="9"/>
  <c r="D40" i="9"/>
  <c r="C40" i="9"/>
  <c r="A40" i="9"/>
  <c r="U39" i="9"/>
  <c r="T39" i="9"/>
  <c r="S39" i="9"/>
  <c r="R39" i="9"/>
  <c r="Q39" i="9"/>
  <c r="P39" i="9"/>
  <c r="O39" i="9"/>
  <c r="N39" i="9"/>
  <c r="M39" i="9"/>
  <c r="L39" i="9"/>
  <c r="K39" i="9"/>
  <c r="J39" i="9"/>
  <c r="I39" i="9"/>
  <c r="H39" i="9"/>
  <c r="G39" i="9"/>
  <c r="F39" i="9"/>
  <c r="E39" i="9"/>
  <c r="D39" i="9"/>
  <c r="C39" i="9"/>
  <c r="A39" i="9"/>
  <c r="U38" i="9"/>
  <c r="T38" i="9"/>
  <c r="S38" i="9"/>
  <c r="R38" i="9"/>
  <c r="Q38" i="9"/>
  <c r="P38" i="9"/>
  <c r="O38" i="9"/>
  <c r="N38" i="9"/>
  <c r="M38" i="9"/>
  <c r="L38" i="9"/>
  <c r="K38" i="9"/>
  <c r="J38" i="9"/>
  <c r="I38" i="9"/>
  <c r="H38" i="9"/>
  <c r="G38" i="9"/>
  <c r="F38" i="9"/>
  <c r="E38" i="9"/>
  <c r="D38" i="9"/>
  <c r="C38" i="9"/>
  <c r="A38" i="9"/>
  <c r="U37" i="9"/>
  <c r="T37" i="9"/>
  <c r="S37" i="9"/>
  <c r="R37" i="9"/>
  <c r="Q37" i="9"/>
  <c r="P37" i="9"/>
  <c r="O37" i="9"/>
  <c r="N37" i="9"/>
  <c r="M37" i="9"/>
  <c r="L37" i="9"/>
  <c r="K37" i="9"/>
  <c r="J37" i="9"/>
  <c r="I37" i="9"/>
  <c r="H37" i="9"/>
  <c r="G37" i="9"/>
  <c r="F37" i="9"/>
  <c r="E37" i="9"/>
  <c r="D37" i="9"/>
  <c r="C37" i="9"/>
  <c r="A37" i="9"/>
  <c r="U36" i="9"/>
  <c r="T36" i="9"/>
  <c r="S36" i="9"/>
  <c r="R36" i="9"/>
  <c r="Q36" i="9"/>
  <c r="P36" i="9"/>
  <c r="O36" i="9"/>
  <c r="N36" i="9"/>
  <c r="M36" i="9"/>
  <c r="L36" i="9"/>
  <c r="K36" i="9"/>
  <c r="J36" i="9"/>
  <c r="I36" i="9"/>
  <c r="H36" i="9"/>
  <c r="G36" i="9"/>
  <c r="F36" i="9"/>
  <c r="E36" i="9"/>
  <c r="D36" i="9"/>
  <c r="C36" i="9"/>
  <c r="A36" i="9"/>
  <c r="U33" i="9"/>
  <c r="T33" i="9"/>
  <c r="S33" i="9"/>
  <c r="R33" i="9"/>
  <c r="Q33" i="9"/>
  <c r="P33" i="9"/>
  <c r="O33" i="9"/>
  <c r="N33" i="9"/>
  <c r="M33" i="9"/>
  <c r="L33" i="9"/>
  <c r="K33" i="9"/>
  <c r="J33" i="9"/>
  <c r="I33" i="9"/>
  <c r="H33" i="9"/>
  <c r="G33" i="9"/>
  <c r="F33" i="9"/>
  <c r="E33" i="9"/>
  <c r="D33" i="9"/>
  <c r="C33" i="9"/>
  <c r="U32" i="9"/>
  <c r="T32" i="9"/>
  <c r="S32" i="9"/>
  <c r="R32" i="9"/>
  <c r="Q32" i="9"/>
  <c r="P32" i="9"/>
  <c r="O32" i="9"/>
  <c r="N32" i="9"/>
  <c r="M32" i="9"/>
  <c r="L32" i="9"/>
  <c r="K32" i="9"/>
  <c r="J32" i="9"/>
  <c r="I32" i="9"/>
  <c r="H32" i="9"/>
  <c r="G32" i="9"/>
  <c r="F32" i="9"/>
  <c r="E32" i="9"/>
  <c r="D32" i="9"/>
  <c r="C32" i="9"/>
  <c r="U31" i="9"/>
  <c r="T31" i="9"/>
  <c r="S31" i="9"/>
  <c r="R31" i="9"/>
  <c r="Q31" i="9"/>
  <c r="P31" i="9"/>
  <c r="O31" i="9"/>
  <c r="N31" i="9"/>
  <c r="M31" i="9"/>
  <c r="L31" i="9"/>
  <c r="K31" i="9"/>
  <c r="J31" i="9"/>
  <c r="I31" i="9"/>
  <c r="H31" i="9"/>
  <c r="G31" i="9"/>
  <c r="F31" i="9"/>
  <c r="E31" i="9"/>
  <c r="D31" i="9"/>
  <c r="C31" i="9"/>
  <c r="U30" i="9"/>
  <c r="T30" i="9"/>
  <c r="S30" i="9"/>
  <c r="R30" i="9"/>
  <c r="Q30" i="9"/>
  <c r="P30" i="9"/>
  <c r="O30" i="9"/>
  <c r="N30" i="9"/>
  <c r="M30" i="9"/>
  <c r="L30" i="9"/>
  <c r="K30" i="9"/>
  <c r="J30" i="9"/>
  <c r="I30" i="9"/>
  <c r="H30" i="9"/>
  <c r="G30" i="9"/>
  <c r="F30" i="9"/>
  <c r="E30" i="9"/>
  <c r="D30" i="9"/>
  <c r="C30" i="9"/>
  <c r="U29" i="9"/>
  <c r="T29" i="9"/>
  <c r="S29" i="9"/>
  <c r="R29" i="9"/>
  <c r="Q29" i="9"/>
  <c r="P29" i="9"/>
  <c r="O29" i="9"/>
  <c r="N29" i="9"/>
  <c r="M29" i="9"/>
  <c r="L29" i="9"/>
  <c r="K29" i="9"/>
  <c r="J29" i="9"/>
  <c r="I29" i="9"/>
  <c r="H29" i="9"/>
  <c r="G29" i="9"/>
  <c r="F29" i="9"/>
  <c r="E29" i="9"/>
  <c r="D29" i="9"/>
  <c r="C29" i="9"/>
  <c r="U28" i="9"/>
  <c r="T28" i="9"/>
  <c r="S28" i="9"/>
  <c r="R28" i="9"/>
  <c r="Q28" i="9"/>
  <c r="P28" i="9"/>
  <c r="O28" i="9"/>
  <c r="N28" i="9"/>
  <c r="M28" i="9"/>
  <c r="L28" i="9"/>
  <c r="K28" i="9"/>
  <c r="J28" i="9"/>
  <c r="I28" i="9"/>
  <c r="H28" i="9"/>
  <c r="G28" i="9"/>
  <c r="F28" i="9"/>
  <c r="E28" i="9"/>
  <c r="D28" i="9"/>
  <c r="C28" i="9"/>
  <c r="U27" i="9"/>
  <c r="T27" i="9"/>
  <c r="S27" i="9"/>
  <c r="R27" i="9"/>
  <c r="Q27" i="9"/>
  <c r="P27" i="9"/>
  <c r="O27" i="9"/>
  <c r="N27" i="9"/>
  <c r="M27" i="9"/>
  <c r="L27" i="9"/>
  <c r="K27" i="9"/>
  <c r="J27" i="9"/>
  <c r="I27" i="9"/>
  <c r="H27" i="9"/>
  <c r="G27" i="9"/>
  <c r="F27" i="9"/>
  <c r="E27" i="9"/>
  <c r="D27" i="9"/>
  <c r="C27" i="9"/>
  <c r="U25" i="9"/>
  <c r="T25" i="9"/>
  <c r="S25" i="9"/>
  <c r="R25" i="9"/>
  <c r="Q25" i="9"/>
  <c r="P25" i="9"/>
  <c r="O25" i="9"/>
  <c r="N25" i="9"/>
  <c r="M25" i="9"/>
  <c r="L25" i="9"/>
  <c r="K25" i="9"/>
  <c r="J25" i="9"/>
  <c r="I25" i="9"/>
  <c r="H25" i="9"/>
  <c r="G25" i="9"/>
  <c r="F25" i="9"/>
  <c r="E25" i="9"/>
  <c r="D25" i="9"/>
  <c r="C25" i="9"/>
  <c r="U24" i="9"/>
  <c r="T24" i="9"/>
  <c r="S24" i="9"/>
  <c r="R24" i="9"/>
  <c r="Q24" i="9"/>
  <c r="P24" i="9"/>
  <c r="O24" i="9"/>
  <c r="N24" i="9"/>
  <c r="M24" i="9"/>
  <c r="L24" i="9"/>
  <c r="K24" i="9"/>
  <c r="J24" i="9"/>
  <c r="I24" i="9"/>
  <c r="H24" i="9"/>
  <c r="G24" i="9"/>
  <c r="F24" i="9"/>
  <c r="E24" i="9"/>
  <c r="D24" i="9"/>
  <c r="C24" i="9"/>
  <c r="U23" i="9"/>
  <c r="T23" i="9"/>
  <c r="S23" i="9"/>
  <c r="R23" i="9"/>
  <c r="Q23" i="9"/>
  <c r="P23" i="9"/>
  <c r="O23" i="9"/>
  <c r="N23" i="9"/>
  <c r="M23" i="9"/>
  <c r="L23" i="9"/>
  <c r="K23" i="9"/>
  <c r="J23" i="9"/>
  <c r="I23" i="9"/>
  <c r="H23" i="9"/>
  <c r="G23" i="9"/>
  <c r="F23" i="9"/>
  <c r="E23" i="9"/>
  <c r="D23" i="9"/>
  <c r="C23" i="9"/>
  <c r="U22" i="9"/>
  <c r="T22" i="9"/>
  <c r="S22" i="9"/>
  <c r="R22" i="9"/>
  <c r="Q22" i="9"/>
  <c r="P22" i="9"/>
  <c r="O22" i="9"/>
  <c r="N22" i="9"/>
  <c r="M22" i="9"/>
  <c r="L22" i="9"/>
  <c r="K22" i="9"/>
  <c r="J22" i="9"/>
  <c r="I22" i="9"/>
  <c r="H22" i="9"/>
  <c r="G22" i="9"/>
  <c r="F22" i="9"/>
  <c r="E22" i="9"/>
  <c r="D22" i="9"/>
  <c r="C22" i="9"/>
  <c r="U21" i="9"/>
  <c r="T21" i="9"/>
  <c r="S21" i="9"/>
  <c r="R21" i="9"/>
  <c r="Q21" i="9"/>
  <c r="P21" i="9"/>
  <c r="O21" i="9"/>
  <c r="N21" i="9"/>
  <c r="M21" i="9"/>
  <c r="L21" i="9"/>
  <c r="K21" i="9"/>
  <c r="J21" i="9"/>
  <c r="I21" i="9"/>
  <c r="H21" i="9"/>
  <c r="G21" i="9"/>
  <c r="F21" i="9"/>
  <c r="D21" i="9"/>
  <c r="C21" i="9"/>
  <c r="U20" i="9"/>
  <c r="T20" i="9"/>
  <c r="S20" i="9"/>
  <c r="R20" i="9"/>
  <c r="Q20" i="9"/>
  <c r="P20" i="9"/>
  <c r="O20" i="9"/>
  <c r="N20" i="9"/>
  <c r="M20" i="9"/>
  <c r="L20" i="9"/>
  <c r="K20" i="9"/>
  <c r="J20" i="9"/>
  <c r="I20" i="9"/>
  <c r="H20" i="9"/>
  <c r="G20" i="9"/>
  <c r="F20" i="9"/>
  <c r="E20" i="9"/>
  <c r="D20" i="9"/>
  <c r="C20" i="9"/>
  <c r="U19" i="9"/>
  <c r="T19" i="9"/>
  <c r="S19" i="9"/>
  <c r="R19" i="9"/>
  <c r="Q19" i="9"/>
  <c r="P19" i="9"/>
  <c r="O19" i="9"/>
  <c r="N19" i="9"/>
  <c r="M19" i="9"/>
  <c r="L19" i="9"/>
  <c r="K19" i="9"/>
  <c r="J19" i="9"/>
  <c r="I19" i="9"/>
  <c r="H19" i="9"/>
  <c r="G19" i="9"/>
  <c r="F19" i="9"/>
  <c r="E19" i="9"/>
  <c r="D19" i="9"/>
  <c r="C19" i="9"/>
  <c r="U18" i="9"/>
  <c r="T18" i="9"/>
  <c r="S18" i="9"/>
  <c r="R18" i="9"/>
  <c r="Q18" i="9"/>
  <c r="P18" i="9"/>
  <c r="O18" i="9"/>
  <c r="N18" i="9"/>
  <c r="M18" i="9"/>
  <c r="L18" i="9"/>
  <c r="K18" i="9"/>
  <c r="J18" i="9"/>
  <c r="I18" i="9"/>
  <c r="H18" i="9"/>
  <c r="G18" i="9"/>
  <c r="F18" i="9"/>
  <c r="E18" i="9"/>
  <c r="D18" i="9"/>
  <c r="C18" i="9"/>
  <c r="U17" i="9"/>
  <c r="T17" i="9"/>
  <c r="S17" i="9"/>
  <c r="R17" i="9"/>
  <c r="Q17" i="9"/>
  <c r="P17" i="9"/>
  <c r="O17" i="9"/>
  <c r="N17" i="9"/>
  <c r="M17" i="9"/>
  <c r="L17" i="9"/>
  <c r="K17" i="9"/>
  <c r="J17" i="9"/>
  <c r="I17" i="9"/>
  <c r="H17" i="9"/>
  <c r="G17" i="9"/>
  <c r="F17" i="9"/>
  <c r="E17" i="9"/>
  <c r="D17" i="9"/>
  <c r="C17" i="9"/>
  <c r="U16" i="9"/>
  <c r="T16" i="9"/>
  <c r="S16" i="9"/>
  <c r="R16" i="9"/>
  <c r="Q16" i="9"/>
  <c r="P16" i="9"/>
  <c r="O16" i="9"/>
  <c r="N16" i="9"/>
  <c r="M16" i="9"/>
  <c r="L16" i="9"/>
  <c r="K16" i="9"/>
  <c r="J16" i="9"/>
  <c r="I16" i="9"/>
  <c r="H16" i="9"/>
  <c r="G16" i="9"/>
  <c r="F16" i="9"/>
  <c r="E16" i="9"/>
  <c r="D16" i="9"/>
  <c r="C16" i="9"/>
  <c r="E88" i="6"/>
  <c r="E86" i="6"/>
  <c r="C83" i="6"/>
  <c r="G82" i="6"/>
  <c r="F82" i="6"/>
  <c r="E82" i="6"/>
  <c r="D82" i="6"/>
  <c r="V76" i="6"/>
  <c r="M76" i="6"/>
  <c r="L76" i="6"/>
  <c r="K76" i="6"/>
  <c r="J76" i="6"/>
  <c r="I76" i="6"/>
  <c r="H76" i="6"/>
  <c r="G76" i="6"/>
  <c r="F76" i="6"/>
  <c r="E76" i="6"/>
  <c r="D76" i="6"/>
  <c r="V75" i="6"/>
  <c r="M75" i="6"/>
  <c r="L75" i="6"/>
  <c r="K75" i="6"/>
  <c r="J75" i="6"/>
  <c r="I75" i="6"/>
  <c r="H75" i="6"/>
  <c r="G75" i="6"/>
  <c r="F75" i="6"/>
  <c r="E75" i="6"/>
  <c r="D75" i="6"/>
  <c r="V74" i="6"/>
  <c r="M74" i="6"/>
  <c r="L74" i="6"/>
  <c r="K74" i="6"/>
  <c r="J74" i="6"/>
  <c r="I74" i="6"/>
  <c r="H74" i="6"/>
  <c r="G74" i="6"/>
  <c r="F74" i="6"/>
  <c r="E74" i="6"/>
  <c r="D74" i="6"/>
  <c r="V73" i="6"/>
  <c r="M73" i="6"/>
  <c r="L73" i="6"/>
  <c r="K73" i="6"/>
  <c r="J73" i="6"/>
  <c r="I73" i="6"/>
  <c r="H73" i="6"/>
  <c r="G73" i="6"/>
  <c r="F73" i="6"/>
  <c r="E73" i="6"/>
  <c r="D73" i="6"/>
  <c r="V72" i="6"/>
  <c r="M72" i="6"/>
  <c r="L72" i="6"/>
  <c r="K72" i="6"/>
  <c r="J72" i="6"/>
  <c r="I72" i="6"/>
  <c r="H72" i="6"/>
  <c r="G72" i="6"/>
  <c r="F72" i="6"/>
  <c r="E72" i="6"/>
  <c r="D72" i="6"/>
  <c r="V71" i="6"/>
  <c r="M71" i="6"/>
  <c r="L71" i="6"/>
  <c r="K71" i="6"/>
  <c r="J71" i="6"/>
  <c r="I71" i="6"/>
  <c r="H71" i="6"/>
  <c r="G71" i="6"/>
  <c r="F71" i="6"/>
  <c r="E71" i="6"/>
  <c r="D71" i="6"/>
  <c r="V70" i="6"/>
  <c r="M70" i="6"/>
  <c r="L70" i="6"/>
  <c r="K70" i="6"/>
  <c r="J70" i="6"/>
  <c r="I70" i="6"/>
  <c r="H70" i="6"/>
  <c r="G70" i="6"/>
  <c r="F70" i="6"/>
  <c r="E70" i="6"/>
  <c r="D70" i="6"/>
  <c r="V69" i="6"/>
  <c r="M69" i="6"/>
  <c r="L69" i="6"/>
  <c r="K69" i="6"/>
  <c r="J69" i="6"/>
  <c r="I69" i="6"/>
  <c r="H69" i="6"/>
  <c r="G69" i="6"/>
  <c r="F69" i="6"/>
  <c r="E69" i="6"/>
  <c r="D69" i="6"/>
  <c r="V68" i="6"/>
  <c r="C88" i="6" s="1"/>
  <c r="D88" i="6" s="1"/>
  <c r="L68" i="6"/>
  <c r="K68" i="6"/>
  <c r="J68" i="6"/>
  <c r="I68" i="6"/>
  <c r="H68" i="6"/>
  <c r="G68" i="6"/>
  <c r="F68" i="6"/>
  <c r="E68" i="6"/>
  <c r="D68" i="6"/>
  <c r="D67" i="6"/>
  <c r="D66" i="6"/>
  <c r="D64" i="6"/>
  <c r="V63" i="6"/>
  <c r="M63" i="6"/>
  <c r="L63" i="6"/>
  <c r="K63" i="6"/>
  <c r="J63" i="6"/>
  <c r="I63" i="6"/>
  <c r="H63" i="6"/>
  <c r="G63" i="6"/>
  <c r="F63" i="6"/>
  <c r="E63" i="6"/>
  <c r="D63" i="6"/>
  <c r="V62" i="6"/>
  <c r="M62" i="6"/>
  <c r="L62" i="6"/>
  <c r="K62" i="6"/>
  <c r="J62" i="6"/>
  <c r="I62" i="6"/>
  <c r="H62" i="6"/>
  <c r="G62" i="6"/>
  <c r="F62" i="6"/>
  <c r="E62" i="6"/>
  <c r="D62" i="6"/>
  <c r="V61" i="6"/>
  <c r="V60" i="6"/>
  <c r="M60" i="6"/>
  <c r="L60" i="6"/>
  <c r="K60" i="6"/>
  <c r="J60" i="6"/>
  <c r="I60" i="6"/>
  <c r="H60" i="6"/>
  <c r="G60" i="6"/>
  <c r="F60" i="6"/>
  <c r="E60" i="6"/>
  <c r="D60" i="6"/>
  <c r="E59" i="6"/>
  <c r="V58" i="6"/>
  <c r="M58" i="6"/>
  <c r="L58" i="6"/>
  <c r="K58" i="6"/>
  <c r="J58" i="6"/>
  <c r="I58" i="6"/>
  <c r="H58" i="6"/>
  <c r="G58" i="6"/>
  <c r="F58" i="6"/>
  <c r="E58" i="6"/>
  <c r="D58" i="6"/>
  <c r="V56" i="6"/>
  <c r="M56" i="6"/>
  <c r="L56" i="6"/>
  <c r="K56" i="6"/>
  <c r="J56" i="6"/>
  <c r="I56" i="6"/>
  <c r="H56" i="6"/>
  <c r="G56" i="6"/>
  <c r="F56" i="6"/>
  <c r="E56" i="6"/>
  <c r="D56" i="6"/>
  <c r="V55" i="6"/>
  <c r="M55" i="6"/>
  <c r="L55" i="6"/>
  <c r="K55" i="6"/>
  <c r="J55" i="6"/>
  <c r="I55" i="6"/>
  <c r="H55" i="6"/>
  <c r="G55" i="6"/>
  <c r="F55" i="6"/>
  <c r="E55" i="6"/>
  <c r="D55" i="6"/>
  <c r="V54" i="6"/>
  <c r="M54" i="6"/>
  <c r="L54" i="6"/>
  <c r="K54" i="6"/>
  <c r="J54" i="6"/>
  <c r="I54" i="6"/>
  <c r="H54" i="6"/>
  <c r="G54" i="6"/>
  <c r="F54" i="6"/>
  <c r="E54" i="6"/>
  <c r="D54" i="6"/>
  <c r="V53" i="6"/>
  <c r="I50" i="6"/>
  <c r="H50" i="6"/>
  <c r="G50" i="6"/>
  <c r="F50" i="6"/>
  <c r="E50" i="6"/>
  <c r="D50" i="6"/>
  <c r="C50" i="6"/>
  <c r="U49" i="6"/>
  <c r="T49" i="6"/>
  <c r="S49" i="6"/>
  <c r="R49" i="6"/>
  <c r="Q49" i="6"/>
  <c r="P49" i="6"/>
  <c r="O49" i="6"/>
  <c r="N49" i="6"/>
  <c r="M49" i="6"/>
  <c r="L49" i="6"/>
  <c r="K49" i="6"/>
  <c r="J49" i="6"/>
  <c r="I49" i="6"/>
  <c r="H49" i="6"/>
  <c r="G49" i="6"/>
  <c r="F49" i="6"/>
  <c r="E49" i="6"/>
  <c r="D49" i="6"/>
  <c r="C49" i="6"/>
  <c r="A49" i="6"/>
  <c r="U48" i="6"/>
  <c r="T48" i="6"/>
  <c r="S48" i="6"/>
  <c r="R48" i="6"/>
  <c r="Q48" i="6"/>
  <c r="P48" i="6"/>
  <c r="O48" i="6"/>
  <c r="N48" i="6"/>
  <c r="M48" i="6"/>
  <c r="L48" i="6"/>
  <c r="K48" i="6"/>
  <c r="J48" i="6"/>
  <c r="I48" i="6"/>
  <c r="H48" i="6"/>
  <c r="G48" i="6"/>
  <c r="F48" i="6"/>
  <c r="E48" i="6"/>
  <c r="D48" i="6"/>
  <c r="C48" i="6"/>
  <c r="A48" i="6"/>
  <c r="U47" i="6"/>
  <c r="T47" i="6"/>
  <c r="S47" i="6"/>
  <c r="R47" i="6"/>
  <c r="Q47" i="6"/>
  <c r="P47" i="6"/>
  <c r="O47" i="6"/>
  <c r="N47" i="6"/>
  <c r="M47" i="6"/>
  <c r="L47" i="6"/>
  <c r="K47" i="6"/>
  <c r="J47" i="6"/>
  <c r="I47" i="6"/>
  <c r="H47" i="6"/>
  <c r="G47" i="6"/>
  <c r="F47" i="6"/>
  <c r="E47" i="6"/>
  <c r="D47" i="6"/>
  <c r="C47" i="6"/>
  <c r="A47" i="6"/>
  <c r="U46" i="6"/>
  <c r="T46" i="6"/>
  <c r="S46" i="6"/>
  <c r="R46" i="6"/>
  <c r="Q46" i="6"/>
  <c r="P46" i="6"/>
  <c r="O46" i="6"/>
  <c r="N46" i="6"/>
  <c r="M46" i="6"/>
  <c r="L46" i="6"/>
  <c r="K46" i="6"/>
  <c r="J46" i="6"/>
  <c r="I46" i="6"/>
  <c r="H46" i="6"/>
  <c r="G46" i="6"/>
  <c r="F46" i="6"/>
  <c r="E46" i="6"/>
  <c r="C46" i="6"/>
  <c r="A46" i="6"/>
  <c r="U45" i="6"/>
  <c r="T45" i="6"/>
  <c r="S45" i="6"/>
  <c r="R45" i="6"/>
  <c r="Q45" i="6"/>
  <c r="P45" i="6"/>
  <c r="O45" i="6"/>
  <c r="N45" i="6"/>
  <c r="M45" i="6"/>
  <c r="L45" i="6"/>
  <c r="K45" i="6"/>
  <c r="J45" i="6"/>
  <c r="I45" i="6"/>
  <c r="H45" i="6"/>
  <c r="G45" i="6"/>
  <c r="F45" i="6"/>
  <c r="E45" i="6"/>
  <c r="D45" i="6"/>
  <c r="C45" i="6"/>
  <c r="A45" i="6"/>
  <c r="U44" i="6"/>
  <c r="T44" i="6"/>
  <c r="S44" i="6"/>
  <c r="R44" i="6"/>
  <c r="Q44" i="6"/>
  <c r="P44" i="6"/>
  <c r="O44" i="6"/>
  <c r="N44" i="6"/>
  <c r="M44" i="6"/>
  <c r="L44" i="6"/>
  <c r="K44" i="6"/>
  <c r="J44" i="6"/>
  <c r="I44" i="6"/>
  <c r="H44" i="6"/>
  <c r="G44" i="6"/>
  <c r="F44" i="6"/>
  <c r="E44" i="6"/>
  <c r="D44" i="6"/>
  <c r="A44" i="6"/>
  <c r="U43" i="6"/>
  <c r="T43" i="6"/>
  <c r="S43" i="6"/>
  <c r="R43" i="6"/>
  <c r="Q43" i="6"/>
  <c r="P43" i="6"/>
  <c r="O43" i="6"/>
  <c r="N43" i="6"/>
  <c r="M43" i="6"/>
  <c r="L43" i="6"/>
  <c r="K43" i="6"/>
  <c r="J43" i="6"/>
  <c r="I43" i="6"/>
  <c r="H43" i="6"/>
  <c r="G43" i="6"/>
  <c r="F43" i="6"/>
  <c r="E43" i="6"/>
  <c r="D43" i="6"/>
  <c r="C43" i="6"/>
  <c r="A43" i="6"/>
  <c r="U40" i="6"/>
  <c r="T40" i="6"/>
  <c r="S40" i="6"/>
  <c r="R40" i="6"/>
  <c r="Q40" i="6"/>
  <c r="P40" i="6"/>
  <c r="O40" i="6"/>
  <c r="N40" i="6"/>
  <c r="M40" i="6"/>
  <c r="L40" i="6"/>
  <c r="K40" i="6"/>
  <c r="J40" i="6"/>
  <c r="I40" i="6"/>
  <c r="H40" i="6"/>
  <c r="G40" i="6"/>
  <c r="F40" i="6"/>
  <c r="E40" i="6"/>
  <c r="D40" i="6"/>
  <c r="C40" i="6"/>
  <c r="A40" i="6"/>
  <c r="U39" i="6"/>
  <c r="T39" i="6"/>
  <c r="S39" i="6"/>
  <c r="R39" i="6"/>
  <c r="Q39" i="6"/>
  <c r="P39" i="6"/>
  <c r="O39" i="6"/>
  <c r="N39" i="6"/>
  <c r="M39" i="6"/>
  <c r="L39" i="6"/>
  <c r="K39" i="6"/>
  <c r="J39" i="6"/>
  <c r="I39" i="6"/>
  <c r="H39" i="6"/>
  <c r="G39" i="6"/>
  <c r="F39" i="6"/>
  <c r="E39" i="6"/>
  <c r="D39" i="6"/>
  <c r="C39" i="6"/>
  <c r="A39" i="6"/>
  <c r="U38" i="6"/>
  <c r="T38" i="6"/>
  <c r="S38" i="6"/>
  <c r="R38" i="6"/>
  <c r="Q38" i="6"/>
  <c r="P38" i="6"/>
  <c r="O38" i="6"/>
  <c r="N38" i="6"/>
  <c r="M38" i="6"/>
  <c r="L38" i="6"/>
  <c r="K38" i="6"/>
  <c r="J38" i="6"/>
  <c r="I38" i="6"/>
  <c r="H38" i="6"/>
  <c r="G38" i="6"/>
  <c r="F38" i="6"/>
  <c r="E38" i="6"/>
  <c r="D38" i="6"/>
  <c r="C38" i="6"/>
  <c r="A38" i="6"/>
  <c r="U37" i="6"/>
  <c r="T37" i="6"/>
  <c r="S37" i="6"/>
  <c r="R37" i="6"/>
  <c r="Q37" i="6"/>
  <c r="P37" i="6"/>
  <c r="O37" i="6"/>
  <c r="N37" i="6"/>
  <c r="M37" i="6"/>
  <c r="L37" i="6"/>
  <c r="K37" i="6"/>
  <c r="J37" i="6"/>
  <c r="I37" i="6"/>
  <c r="H37" i="6"/>
  <c r="G37" i="6"/>
  <c r="F37" i="6"/>
  <c r="E37" i="6"/>
  <c r="C37" i="6"/>
  <c r="A37" i="6"/>
  <c r="U36" i="6"/>
  <c r="T36" i="6"/>
  <c r="S36" i="6"/>
  <c r="R36" i="6"/>
  <c r="Q36" i="6"/>
  <c r="P36" i="6"/>
  <c r="O36" i="6"/>
  <c r="N36" i="6"/>
  <c r="M36" i="6"/>
  <c r="L36" i="6"/>
  <c r="K36" i="6"/>
  <c r="J36" i="6"/>
  <c r="I36" i="6"/>
  <c r="H36" i="6"/>
  <c r="G36" i="6"/>
  <c r="F36" i="6"/>
  <c r="E36" i="6"/>
  <c r="D36" i="6"/>
  <c r="C36" i="6"/>
  <c r="A36" i="6"/>
  <c r="U35" i="6"/>
  <c r="T35" i="6"/>
  <c r="S35" i="6"/>
  <c r="R35" i="6"/>
  <c r="Q35" i="6"/>
  <c r="P35" i="6"/>
  <c r="O35" i="6"/>
  <c r="N35" i="6"/>
  <c r="M35" i="6"/>
  <c r="L35" i="6"/>
  <c r="K35" i="6"/>
  <c r="J35" i="6"/>
  <c r="I35" i="6"/>
  <c r="H35" i="6"/>
  <c r="G35" i="6"/>
  <c r="F35" i="6"/>
  <c r="E35" i="6"/>
  <c r="D35" i="6"/>
  <c r="C35" i="6"/>
  <c r="A35" i="6"/>
  <c r="U34" i="6"/>
  <c r="T34" i="6"/>
  <c r="S34" i="6"/>
  <c r="R34" i="6"/>
  <c r="Q34" i="6"/>
  <c r="P34" i="6"/>
  <c r="O34" i="6"/>
  <c r="N34" i="6"/>
  <c r="M34" i="6"/>
  <c r="L34" i="6"/>
  <c r="K34" i="6"/>
  <c r="J34" i="6"/>
  <c r="I34" i="6"/>
  <c r="H34" i="6"/>
  <c r="G34" i="6"/>
  <c r="F34" i="6"/>
  <c r="E34" i="6"/>
  <c r="D34" i="6"/>
  <c r="C34" i="6"/>
  <c r="A34" i="6"/>
  <c r="U31" i="6"/>
  <c r="T31" i="6"/>
  <c r="S31" i="6"/>
  <c r="R31" i="6"/>
  <c r="Q31" i="6"/>
  <c r="P31" i="6"/>
  <c r="O31" i="6"/>
  <c r="N31" i="6"/>
  <c r="M31" i="6"/>
  <c r="L31" i="6"/>
  <c r="K31" i="6"/>
  <c r="J31" i="6"/>
  <c r="I31" i="6"/>
  <c r="H31" i="6"/>
  <c r="G31" i="6"/>
  <c r="F31" i="6"/>
  <c r="E31" i="6"/>
  <c r="D31" i="6"/>
  <c r="C31" i="6"/>
  <c r="U30" i="6"/>
  <c r="T30" i="6"/>
  <c r="S30" i="6"/>
  <c r="R30" i="6"/>
  <c r="Q30" i="6"/>
  <c r="P30" i="6"/>
  <c r="O30" i="6"/>
  <c r="N30" i="6"/>
  <c r="M30" i="6"/>
  <c r="L30" i="6"/>
  <c r="K30" i="6"/>
  <c r="J30" i="6"/>
  <c r="I30" i="6"/>
  <c r="H30" i="6"/>
  <c r="G30" i="6"/>
  <c r="F30" i="6"/>
  <c r="E30" i="6"/>
  <c r="D30" i="6"/>
  <c r="C30" i="6"/>
  <c r="U29" i="6"/>
  <c r="T29" i="6"/>
  <c r="S29" i="6"/>
  <c r="R29" i="6"/>
  <c r="Q29" i="6"/>
  <c r="P29" i="6"/>
  <c r="O29" i="6"/>
  <c r="N29" i="6"/>
  <c r="M29" i="6"/>
  <c r="L29" i="6"/>
  <c r="K29" i="6"/>
  <c r="J29" i="6"/>
  <c r="I29" i="6"/>
  <c r="H29" i="6"/>
  <c r="G29" i="6"/>
  <c r="F29" i="6"/>
  <c r="E29" i="6"/>
  <c r="D29" i="6"/>
  <c r="C29" i="6"/>
  <c r="U28" i="6"/>
  <c r="T28" i="6"/>
  <c r="S28" i="6"/>
  <c r="R28" i="6"/>
  <c r="Q28" i="6"/>
  <c r="P28" i="6"/>
  <c r="O28" i="6"/>
  <c r="N28" i="6"/>
  <c r="M28" i="6"/>
  <c r="L28" i="6"/>
  <c r="K28" i="6"/>
  <c r="J28" i="6"/>
  <c r="I28" i="6"/>
  <c r="H28" i="6"/>
  <c r="G28" i="6"/>
  <c r="F28" i="6"/>
  <c r="E28" i="6"/>
  <c r="D28" i="6"/>
  <c r="C28" i="6"/>
  <c r="U27" i="6"/>
  <c r="T27" i="6"/>
  <c r="S27" i="6"/>
  <c r="R27" i="6"/>
  <c r="Q27" i="6"/>
  <c r="P27" i="6"/>
  <c r="O27" i="6"/>
  <c r="N27" i="6"/>
  <c r="M27" i="6"/>
  <c r="L27" i="6"/>
  <c r="K27" i="6"/>
  <c r="J27" i="6"/>
  <c r="I27" i="6"/>
  <c r="H27" i="6"/>
  <c r="G27" i="6"/>
  <c r="F27" i="6"/>
  <c r="E27" i="6"/>
  <c r="D27" i="6"/>
  <c r="C27" i="6"/>
  <c r="U26" i="6"/>
  <c r="T26" i="6"/>
  <c r="S26" i="6"/>
  <c r="R26" i="6"/>
  <c r="Q26" i="6"/>
  <c r="P26" i="6"/>
  <c r="O26" i="6"/>
  <c r="N26" i="6"/>
  <c r="M26" i="6"/>
  <c r="L26" i="6"/>
  <c r="K26" i="6"/>
  <c r="J26" i="6"/>
  <c r="I26" i="6"/>
  <c r="H26" i="6"/>
  <c r="G26" i="6"/>
  <c r="F26" i="6"/>
  <c r="E26" i="6"/>
  <c r="D26" i="6"/>
  <c r="C26" i="6"/>
  <c r="U25" i="6"/>
  <c r="T25" i="6"/>
  <c r="S25" i="6"/>
  <c r="R25" i="6"/>
  <c r="Q25" i="6"/>
  <c r="P25" i="6"/>
  <c r="O25" i="6"/>
  <c r="N25" i="6"/>
  <c r="M25" i="6"/>
  <c r="L25" i="6"/>
  <c r="K25" i="6"/>
  <c r="J25" i="6"/>
  <c r="I25" i="6"/>
  <c r="H25" i="6"/>
  <c r="G25" i="6"/>
  <c r="F25" i="6"/>
  <c r="E25" i="6"/>
  <c r="D25" i="6"/>
  <c r="C25" i="6"/>
  <c r="U23" i="6"/>
  <c r="T23" i="6"/>
  <c r="S23" i="6"/>
  <c r="R23" i="6"/>
  <c r="Q23" i="6"/>
  <c r="P23" i="6"/>
  <c r="O23" i="6"/>
  <c r="N23" i="6"/>
  <c r="M23" i="6"/>
  <c r="L23" i="6"/>
  <c r="K23" i="6"/>
  <c r="J23" i="6"/>
  <c r="I23" i="6"/>
  <c r="H23" i="6"/>
  <c r="G23" i="6"/>
  <c r="F23" i="6"/>
  <c r="E23" i="6"/>
  <c r="D23" i="6"/>
  <c r="C23" i="6"/>
  <c r="U22" i="6"/>
  <c r="T22" i="6"/>
  <c r="S22" i="6"/>
  <c r="R22" i="6"/>
  <c r="Q22" i="6"/>
  <c r="P22" i="6"/>
  <c r="O22" i="6"/>
  <c r="N22" i="6"/>
  <c r="M22" i="6"/>
  <c r="L22" i="6"/>
  <c r="K22" i="6"/>
  <c r="J22" i="6"/>
  <c r="I22" i="6"/>
  <c r="H22" i="6"/>
  <c r="G22" i="6"/>
  <c r="F22" i="6"/>
  <c r="E22" i="6"/>
  <c r="D22" i="6"/>
  <c r="C22" i="6"/>
  <c r="U21" i="6"/>
  <c r="T21" i="6"/>
  <c r="S21" i="6"/>
  <c r="R21" i="6"/>
  <c r="Q21" i="6"/>
  <c r="P21" i="6"/>
  <c r="O21" i="6"/>
  <c r="N21" i="6"/>
  <c r="M21" i="6"/>
  <c r="L21" i="6"/>
  <c r="K21" i="6"/>
  <c r="J21" i="6"/>
  <c r="I21" i="6"/>
  <c r="H21" i="6"/>
  <c r="G21" i="6"/>
  <c r="F21" i="6"/>
  <c r="E21" i="6"/>
  <c r="D21" i="6"/>
  <c r="C21" i="6"/>
  <c r="U20" i="6"/>
  <c r="T20" i="6"/>
  <c r="S20" i="6"/>
  <c r="R20" i="6"/>
  <c r="Q20" i="6"/>
  <c r="P20" i="6"/>
  <c r="O20" i="6"/>
  <c r="N20" i="6"/>
  <c r="M20" i="6"/>
  <c r="L20" i="6"/>
  <c r="K20" i="6"/>
  <c r="J20" i="6"/>
  <c r="I20" i="6"/>
  <c r="H20" i="6"/>
  <c r="G20" i="6"/>
  <c r="F20" i="6"/>
  <c r="E20" i="6"/>
  <c r="D20" i="6"/>
  <c r="C20" i="6"/>
  <c r="U19" i="6"/>
  <c r="T19" i="6"/>
  <c r="S19" i="6"/>
  <c r="R19" i="6"/>
  <c r="Q19" i="6"/>
  <c r="P19" i="6"/>
  <c r="O19" i="6"/>
  <c r="N19" i="6"/>
  <c r="M19" i="6"/>
  <c r="L19" i="6"/>
  <c r="K19" i="6"/>
  <c r="J19" i="6"/>
  <c r="I19" i="6"/>
  <c r="H19" i="6"/>
  <c r="G19" i="6"/>
  <c r="F19" i="6"/>
  <c r="E19" i="6"/>
  <c r="D19" i="6"/>
  <c r="C19" i="6"/>
  <c r="U18" i="6"/>
  <c r="T18" i="6"/>
  <c r="S18" i="6"/>
  <c r="R18" i="6"/>
  <c r="Q18" i="6"/>
  <c r="P18" i="6"/>
  <c r="O18" i="6"/>
  <c r="N18" i="6"/>
  <c r="M18" i="6"/>
  <c r="L18" i="6"/>
  <c r="K18" i="6"/>
  <c r="J18" i="6"/>
  <c r="I18" i="6"/>
  <c r="H18" i="6"/>
  <c r="G18" i="6"/>
  <c r="F18" i="6"/>
  <c r="E18" i="6"/>
  <c r="D18" i="6"/>
  <c r="C18" i="6"/>
  <c r="U17" i="6"/>
  <c r="T17" i="6"/>
  <c r="S17" i="6"/>
  <c r="R17" i="6"/>
  <c r="Q17" i="6"/>
  <c r="P17" i="6"/>
  <c r="O17" i="6"/>
  <c r="N17" i="6"/>
  <c r="M17" i="6"/>
  <c r="L17" i="6"/>
  <c r="K17" i="6"/>
  <c r="J17" i="6"/>
  <c r="I17" i="6"/>
  <c r="H17" i="6"/>
  <c r="G17" i="6"/>
  <c r="F17" i="6"/>
  <c r="E17" i="6"/>
  <c r="D17" i="6"/>
  <c r="C17" i="6"/>
  <c r="U16" i="6"/>
  <c r="T16" i="6"/>
  <c r="S16" i="6"/>
  <c r="R16" i="6"/>
  <c r="Q16" i="6"/>
  <c r="P16" i="6"/>
  <c r="O16" i="6"/>
  <c r="N16" i="6"/>
  <c r="M16" i="6"/>
  <c r="L16" i="6"/>
  <c r="K16" i="6"/>
  <c r="J16" i="6"/>
  <c r="I16" i="6"/>
  <c r="H16" i="6"/>
  <c r="G16" i="6"/>
  <c r="F16" i="6"/>
  <c r="E16" i="6"/>
  <c r="D16" i="6"/>
  <c r="C16" i="6"/>
  <c r="U15" i="6"/>
  <c r="T15" i="6"/>
  <c r="S15" i="6"/>
  <c r="R15" i="6"/>
  <c r="Q15" i="6"/>
  <c r="P15" i="6"/>
  <c r="O15" i="6"/>
  <c r="N15" i="6"/>
  <c r="M15" i="6"/>
  <c r="L15" i="6"/>
  <c r="K15" i="6"/>
  <c r="J15" i="6"/>
  <c r="I15" i="6"/>
  <c r="H15" i="6"/>
  <c r="G15" i="6"/>
  <c r="F15" i="6"/>
  <c r="E15" i="6"/>
  <c r="D15" i="6"/>
  <c r="C15" i="6"/>
  <c r="U14" i="6"/>
  <c r="T14" i="6"/>
  <c r="S14" i="6"/>
  <c r="R14" i="6"/>
  <c r="Q14" i="6"/>
  <c r="P14" i="6"/>
  <c r="O14" i="6"/>
  <c r="N14" i="6"/>
  <c r="M14" i="6"/>
  <c r="L14" i="6"/>
  <c r="K14" i="6"/>
  <c r="J14" i="6"/>
  <c r="I14" i="6"/>
  <c r="H14" i="6"/>
  <c r="G14" i="6"/>
  <c r="F14" i="6"/>
  <c r="E14" i="6"/>
  <c r="D14" i="6"/>
  <c r="C14" i="6"/>
  <c r="O58" i="5"/>
  <c r="C58" i="5"/>
  <c r="E56" i="5"/>
  <c r="K55" i="5"/>
  <c r="C55" i="5"/>
  <c r="E53" i="5"/>
  <c r="U52" i="5"/>
  <c r="T52" i="5"/>
  <c r="S52" i="5"/>
  <c r="R52" i="5"/>
  <c r="Q52" i="5"/>
  <c r="P52" i="5"/>
  <c r="O52" i="5"/>
  <c r="N52" i="5"/>
  <c r="M52" i="5"/>
  <c r="L52" i="5"/>
  <c r="K52" i="5"/>
  <c r="J52" i="5"/>
  <c r="I52" i="5"/>
  <c r="H52" i="5"/>
  <c r="G52" i="5"/>
  <c r="F52" i="5"/>
  <c r="E52" i="5"/>
  <c r="D52" i="5"/>
  <c r="C52" i="5"/>
  <c r="O50" i="5"/>
  <c r="C50" i="5"/>
  <c r="E48" i="5"/>
  <c r="K47" i="5"/>
  <c r="C47" i="5"/>
  <c r="E45" i="5"/>
  <c r="U44" i="5"/>
  <c r="T44" i="5"/>
  <c r="S44" i="5"/>
  <c r="R44" i="5"/>
  <c r="Q44" i="5"/>
  <c r="P44" i="5"/>
  <c r="O44" i="5"/>
  <c r="N44" i="5"/>
  <c r="M44" i="5"/>
  <c r="L44" i="5"/>
  <c r="K44" i="5"/>
  <c r="J44" i="5"/>
  <c r="I44" i="5"/>
  <c r="H44" i="5"/>
  <c r="G44" i="5"/>
  <c r="F44" i="5"/>
  <c r="E44" i="5"/>
  <c r="D44" i="5"/>
  <c r="C44" i="5"/>
  <c r="O42" i="5"/>
  <c r="C42" i="5"/>
  <c r="E40" i="5"/>
  <c r="K39" i="5"/>
  <c r="C39" i="5"/>
  <c r="E37" i="5"/>
  <c r="U36" i="5"/>
  <c r="T36" i="5"/>
  <c r="S36" i="5"/>
  <c r="R36" i="5"/>
  <c r="Q36" i="5"/>
  <c r="P36" i="5"/>
  <c r="O36" i="5"/>
  <c r="N36" i="5"/>
  <c r="M36" i="5"/>
  <c r="L36" i="5"/>
  <c r="K36" i="5"/>
  <c r="J36" i="5"/>
  <c r="I36" i="5"/>
  <c r="H36" i="5"/>
  <c r="G36" i="5"/>
  <c r="F36" i="5"/>
  <c r="E36" i="5"/>
  <c r="D36" i="5"/>
  <c r="C36" i="5"/>
  <c r="O34" i="5"/>
  <c r="C34" i="5"/>
  <c r="E32" i="5"/>
  <c r="K31" i="5"/>
  <c r="C31" i="5"/>
  <c r="E29" i="5"/>
  <c r="U28" i="5"/>
  <c r="T28" i="5"/>
  <c r="S28" i="5"/>
  <c r="R28" i="5"/>
  <c r="Q28" i="5"/>
  <c r="P28" i="5"/>
  <c r="O28" i="5"/>
  <c r="N28" i="5"/>
  <c r="M28" i="5"/>
  <c r="L28" i="5"/>
  <c r="K28" i="5"/>
  <c r="J28" i="5"/>
  <c r="I28" i="5"/>
  <c r="H28" i="5"/>
  <c r="G28" i="5"/>
  <c r="F28" i="5"/>
  <c r="E28" i="5"/>
  <c r="D28" i="5"/>
  <c r="C28" i="5"/>
  <c r="O26" i="5"/>
  <c r="C26" i="5"/>
  <c r="E24" i="5"/>
  <c r="K23" i="5"/>
  <c r="C23" i="5"/>
  <c r="E21" i="5"/>
  <c r="U20" i="5"/>
  <c r="T20" i="5"/>
  <c r="S20" i="5"/>
  <c r="R20" i="5"/>
  <c r="Q20" i="5"/>
  <c r="P20" i="5"/>
  <c r="O20" i="5"/>
  <c r="N20" i="5"/>
  <c r="M20" i="5"/>
  <c r="L20" i="5"/>
  <c r="K20" i="5"/>
  <c r="J20" i="5"/>
  <c r="I20" i="5"/>
  <c r="H20" i="5"/>
  <c r="G20" i="5"/>
  <c r="F20" i="5"/>
  <c r="E20" i="5"/>
  <c r="D20" i="5"/>
  <c r="C20" i="5"/>
  <c r="O18" i="5"/>
  <c r="C18" i="5"/>
  <c r="E16" i="5"/>
  <c r="K15" i="5"/>
  <c r="C15" i="5"/>
  <c r="E13" i="5"/>
  <c r="U12" i="5"/>
  <c r="T12" i="5"/>
  <c r="S12" i="5"/>
  <c r="R12" i="5"/>
  <c r="Q12" i="5"/>
  <c r="P12" i="5"/>
  <c r="O12" i="5"/>
  <c r="N12" i="5"/>
  <c r="M12" i="5"/>
  <c r="L12" i="5"/>
  <c r="K12" i="5"/>
  <c r="J12" i="5"/>
  <c r="I12" i="5"/>
  <c r="H12" i="5"/>
  <c r="G12" i="5"/>
  <c r="F12" i="5"/>
  <c r="E12" i="5"/>
  <c r="D12" i="5"/>
  <c r="C12" i="5"/>
  <c r="O10" i="5"/>
  <c r="C10" i="5"/>
  <c r="K7" i="5"/>
  <c r="C7" i="5"/>
  <c r="U4" i="5"/>
  <c r="T4" i="5"/>
  <c r="S4" i="5"/>
  <c r="R4" i="5"/>
  <c r="Q4" i="5"/>
  <c r="P4" i="5"/>
  <c r="O4" i="5"/>
  <c r="N4" i="5"/>
  <c r="M4" i="5"/>
  <c r="L4" i="5"/>
  <c r="K4" i="5"/>
  <c r="J4" i="5"/>
  <c r="I4" i="5"/>
  <c r="H4" i="5"/>
  <c r="G4" i="5"/>
  <c r="F4" i="5"/>
  <c r="E4" i="5"/>
  <c r="D4" i="5"/>
  <c r="C4" i="5"/>
  <c r="D58" i="4"/>
  <c r="E56" i="4"/>
  <c r="D55" i="4"/>
  <c r="E53" i="4"/>
  <c r="U52" i="4"/>
  <c r="T52" i="4"/>
  <c r="S52" i="4"/>
  <c r="R52" i="4"/>
  <c r="Q52" i="4"/>
  <c r="P52" i="4"/>
  <c r="C52" i="4"/>
  <c r="E48" i="4"/>
  <c r="D47" i="4"/>
  <c r="E45" i="4"/>
  <c r="U44" i="4"/>
  <c r="T44" i="4"/>
  <c r="S44" i="4"/>
  <c r="R44" i="4"/>
  <c r="Q44" i="4"/>
  <c r="P44" i="4"/>
  <c r="E44" i="4"/>
  <c r="D44" i="4"/>
  <c r="C44" i="4"/>
  <c r="D42" i="4"/>
  <c r="E40" i="4"/>
  <c r="D39" i="4"/>
  <c r="E37" i="4"/>
  <c r="U36" i="4"/>
  <c r="T36" i="4"/>
  <c r="S36" i="4"/>
  <c r="R36" i="4"/>
  <c r="Q36" i="4"/>
  <c r="P36" i="4"/>
  <c r="D36" i="4"/>
  <c r="C36" i="4"/>
  <c r="D34" i="4"/>
  <c r="E32" i="4"/>
  <c r="D31" i="4"/>
  <c r="E29" i="4"/>
  <c r="U28" i="4"/>
  <c r="T28" i="4"/>
  <c r="S28" i="4"/>
  <c r="R28" i="4"/>
  <c r="Q28" i="4"/>
  <c r="P28" i="4"/>
  <c r="E28" i="4"/>
  <c r="D28" i="4"/>
  <c r="C28" i="4"/>
  <c r="D26" i="4"/>
  <c r="E24" i="4"/>
  <c r="D23" i="4"/>
  <c r="E21" i="4"/>
  <c r="U20" i="4"/>
  <c r="T20" i="4"/>
  <c r="S20" i="4"/>
  <c r="R20" i="4"/>
  <c r="Q20" i="4"/>
  <c r="P20" i="4"/>
  <c r="D20" i="4"/>
  <c r="C20" i="4"/>
  <c r="D18" i="4"/>
  <c r="E16" i="4"/>
  <c r="D15" i="4"/>
  <c r="E13" i="4"/>
  <c r="U12" i="4"/>
  <c r="T12" i="4"/>
  <c r="S12" i="4"/>
  <c r="R12" i="4"/>
  <c r="Q12" i="4"/>
  <c r="P12" i="4"/>
  <c r="E12" i="4"/>
  <c r="D12" i="4"/>
  <c r="C12" i="4"/>
  <c r="D10" i="4"/>
  <c r="D7" i="4"/>
  <c r="U4" i="4"/>
  <c r="T4" i="4"/>
  <c r="S4" i="4"/>
  <c r="R4" i="4"/>
  <c r="Q4" i="4"/>
  <c r="P4" i="4"/>
  <c r="E4" i="4"/>
  <c r="D4" i="4"/>
  <c r="C4" i="4"/>
  <c r="C138" i="1"/>
  <c r="U137" i="1"/>
  <c r="T137" i="1"/>
  <c r="S137" i="1"/>
  <c r="R137" i="1"/>
  <c r="Q137" i="1"/>
  <c r="P137" i="1"/>
  <c r="O137" i="1"/>
  <c r="N137" i="1"/>
  <c r="M137" i="1"/>
  <c r="L137" i="1"/>
  <c r="K137" i="1"/>
  <c r="J137" i="1"/>
  <c r="I137" i="1"/>
  <c r="H137" i="1"/>
  <c r="G137" i="1"/>
  <c r="F137" i="1"/>
  <c r="E137" i="1"/>
  <c r="D137" i="1"/>
  <c r="C137" i="1"/>
  <c r="C116" i="1"/>
  <c r="U115" i="1"/>
  <c r="T115" i="1"/>
  <c r="S115" i="1"/>
  <c r="R115" i="1"/>
  <c r="Q115" i="1"/>
  <c r="P115" i="1"/>
  <c r="O115" i="1"/>
  <c r="N115" i="1"/>
  <c r="M115" i="1"/>
  <c r="L115" i="1"/>
  <c r="K115" i="1"/>
  <c r="J115" i="1"/>
  <c r="I115" i="1"/>
  <c r="H115" i="1"/>
  <c r="G115" i="1"/>
  <c r="F115" i="1"/>
  <c r="E115" i="1"/>
  <c r="D115" i="1"/>
  <c r="C115" i="1"/>
  <c r="C94" i="1"/>
  <c r="U93" i="1"/>
  <c r="T93" i="1"/>
  <c r="S93" i="1"/>
  <c r="R93" i="1"/>
  <c r="Q93" i="1"/>
  <c r="P93" i="1"/>
  <c r="O93" i="1"/>
  <c r="N93" i="1"/>
  <c r="M93" i="1"/>
  <c r="L93" i="1"/>
  <c r="K93" i="1"/>
  <c r="J93" i="1"/>
  <c r="I93" i="1"/>
  <c r="H93" i="1"/>
  <c r="G93" i="1"/>
  <c r="F93" i="1"/>
  <c r="E93" i="1"/>
  <c r="D93" i="1"/>
  <c r="C93" i="1"/>
  <c r="C72" i="1"/>
  <c r="U71" i="1"/>
  <c r="T71" i="1"/>
  <c r="S71" i="1"/>
  <c r="R71" i="1"/>
  <c r="Q71" i="1"/>
  <c r="P71" i="1"/>
  <c r="O71" i="1"/>
  <c r="N71" i="1"/>
  <c r="M71" i="1"/>
  <c r="L71" i="1"/>
  <c r="K71" i="1"/>
  <c r="J71" i="1"/>
  <c r="I71" i="1"/>
  <c r="H71" i="1"/>
  <c r="G71" i="1"/>
  <c r="F71" i="1"/>
  <c r="E71" i="1"/>
  <c r="D71" i="1"/>
  <c r="C71" i="1"/>
  <c r="C50" i="1"/>
  <c r="U49" i="1"/>
  <c r="T49" i="1"/>
  <c r="S49" i="1"/>
  <c r="R49" i="1"/>
  <c r="Q49" i="1"/>
  <c r="P49" i="1"/>
  <c r="O49" i="1"/>
  <c r="N49" i="1"/>
  <c r="M49" i="1"/>
  <c r="L49" i="1"/>
  <c r="K49" i="1"/>
  <c r="J49" i="1"/>
  <c r="I49" i="1"/>
  <c r="H49" i="1"/>
  <c r="G49" i="1"/>
  <c r="F49" i="1"/>
  <c r="E49" i="1"/>
  <c r="D49" i="1"/>
  <c r="C49" i="1"/>
  <c r="C28" i="1"/>
  <c r="U27" i="1"/>
  <c r="T27" i="1"/>
  <c r="S27" i="1"/>
  <c r="R27" i="1"/>
  <c r="Q27" i="1"/>
  <c r="P27" i="1"/>
  <c r="O27" i="1"/>
  <c r="N27" i="1"/>
  <c r="M27" i="1"/>
  <c r="L27" i="1"/>
  <c r="K27" i="1"/>
  <c r="J27" i="1"/>
  <c r="I27" i="1"/>
  <c r="H27" i="1"/>
  <c r="G27" i="1"/>
  <c r="F27" i="1"/>
  <c r="E27" i="1"/>
  <c r="D27" i="1"/>
  <c r="C27" i="1"/>
  <c r="C18" i="1"/>
  <c r="C15" i="1" s="1"/>
  <c r="U15" i="1"/>
  <c r="T15" i="1"/>
  <c r="S15" i="1"/>
  <c r="R15" i="1"/>
  <c r="Q15" i="1"/>
  <c r="P15" i="1"/>
  <c r="O15" i="1"/>
  <c r="N15" i="1"/>
  <c r="M15" i="1"/>
  <c r="L15" i="1"/>
  <c r="K15" i="1"/>
  <c r="J15" i="1"/>
  <c r="I15" i="1"/>
  <c r="H15" i="1"/>
  <c r="G15" i="1"/>
  <c r="F15" i="1"/>
  <c r="E15" i="1"/>
  <c r="D15" i="1"/>
  <c r="C12" i="1"/>
  <c r="U9" i="1"/>
  <c r="T9" i="1"/>
  <c r="S9" i="1"/>
  <c r="R9" i="1"/>
  <c r="Q9" i="1"/>
  <c r="P9" i="1"/>
  <c r="O9" i="1"/>
  <c r="N9" i="1"/>
  <c r="M9" i="1"/>
  <c r="L9" i="1"/>
  <c r="K9" i="1"/>
  <c r="J9" i="1"/>
  <c r="I9" i="1"/>
  <c r="H9" i="1"/>
  <c r="G9" i="1"/>
  <c r="F9" i="1"/>
  <c r="E9" i="1"/>
  <c r="D9" i="1"/>
  <c r="U5" i="1"/>
  <c r="T5" i="1"/>
  <c r="S5" i="1"/>
  <c r="R5" i="1"/>
  <c r="Q5" i="1"/>
  <c r="P5" i="1"/>
  <c r="O5" i="1"/>
  <c r="N5" i="1"/>
  <c r="M5" i="1"/>
  <c r="L5" i="1"/>
  <c r="K5" i="1"/>
  <c r="J5" i="1"/>
  <c r="I5" i="1"/>
  <c r="H5" i="1"/>
  <c r="G5" i="1"/>
  <c r="F5" i="1"/>
  <c r="E5" i="1"/>
  <c r="D5" i="1"/>
  <c r="V77" i="9" l="1"/>
  <c r="F89" i="9" s="1"/>
  <c r="F88" i="9"/>
  <c r="F85" i="9"/>
  <c r="H13" i="7" s="1"/>
  <c r="L18" i="7"/>
  <c r="F84" i="9"/>
  <c r="K13" i="7"/>
  <c r="G86" i="9"/>
  <c r="K18" i="7" s="1"/>
  <c r="C86" i="9"/>
  <c r="D86" i="9" s="1"/>
  <c r="E67" i="6"/>
  <c r="F59" i="6"/>
  <c r="F88" i="6"/>
  <c r="C86" i="6"/>
  <c r="D86" i="6" s="1"/>
  <c r="G86" i="6"/>
  <c r="L17" i="7" s="1"/>
  <c r="L12" i="7"/>
  <c r="H17" i="7"/>
  <c r="H12" i="7"/>
  <c r="D84" i="6"/>
  <c r="E57" i="6"/>
  <c r="E65" i="6" s="1"/>
  <c r="D65" i="6"/>
  <c r="G50" i="4"/>
  <c r="F52" i="4"/>
  <c r="H52" i="4"/>
  <c r="F44" i="4"/>
  <c r="G44" i="4"/>
  <c r="F36" i="4"/>
  <c r="E36" i="4"/>
  <c r="F28" i="4"/>
  <c r="H20" i="4"/>
  <c r="E20" i="4"/>
  <c r="F20" i="4"/>
  <c r="G12" i="4"/>
  <c r="F4" i="4"/>
  <c r="C6" i="1"/>
  <c r="C9" i="1"/>
  <c r="C89" i="9" l="1"/>
  <c r="D89" i="9" s="1"/>
  <c r="L16" i="7"/>
  <c r="L10" i="7" s="1"/>
  <c r="G85" i="9"/>
  <c r="H18" i="7" s="1"/>
  <c r="H16" i="7" s="1"/>
  <c r="H10" i="7" s="1"/>
  <c r="L13" i="7"/>
  <c r="I13" i="7"/>
  <c r="I18" i="7"/>
  <c r="H11" i="7"/>
  <c r="J13" i="7"/>
  <c r="G89" i="9"/>
  <c r="J18" i="7" s="1"/>
  <c r="G13" i="7"/>
  <c r="G11" i="7" s="1"/>
  <c r="G84" i="9"/>
  <c r="G18" i="7" s="1"/>
  <c r="G16" i="7" s="1"/>
  <c r="G10" i="7" s="1"/>
  <c r="L11" i="7"/>
  <c r="F67" i="6"/>
  <c r="G59" i="6"/>
  <c r="G67" i="6" s="1"/>
  <c r="J12" i="7"/>
  <c r="G88" i="6"/>
  <c r="J17" i="7" s="1"/>
  <c r="F57" i="6"/>
  <c r="G57" i="6"/>
  <c r="G65" i="6" s="1"/>
  <c r="H57" i="6"/>
  <c r="H65" i="6" s="1"/>
  <c r="H50" i="4"/>
  <c r="I52" i="4"/>
  <c r="G52" i="4"/>
  <c r="H36" i="4"/>
  <c r="G36" i="4"/>
  <c r="H28" i="4"/>
  <c r="G28" i="4"/>
  <c r="I20" i="4"/>
  <c r="G20" i="4"/>
  <c r="F12" i="4"/>
  <c r="G4" i="4"/>
  <c r="J11" i="7" l="1"/>
  <c r="J16" i="7"/>
  <c r="J10" i="7" s="1"/>
  <c r="H59" i="6"/>
  <c r="F65" i="6"/>
  <c r="I57" i="6"/>
  <c r="I65" i="6" s="1"/>
  <c r="I50" i="4"/>
  <c r="L58" i="4"/>
  <c r="L52" i="4" s="1"/>
  <c r="H44" i="4"/>
  <c r="I44" i="4"/>
  <c r="I36" i="4"/>
  <c r="H12" i="4"/>
  <c r="L18" i="4"/>
  <c r="L12" i="4" s="1"/>
  <c r="I12" i="4"/>
  <c r="H4" i="4"/>
  <c r="I59" i="6" l="1"/>
  <c r="I67" i="6" s="1"/>
  <c r="H67" i="6"/>
  <c r="J57" i="6"/>
  <c r="K57" i="6" s="1"/>
  <c r="K65" i="6" s="1"/>
  <c r="J50" i="4"/>
  <c r="J44" i="4" s="1"/>
  <c r="J52" i="4"/>
  <c r="M58" i="4"/>
  <c r="M52" i="4" s="1"/>
  <c r="K52" i="4"/>
  <c r="K47" i="4"/>
  <c r="J36" i="4"/>
  <c r="L34" i="4"/>
  <c r="L28" i="4" s="1"/>
  <c r="I28" i="4"/>
  <c r="J28" i="4"/>
  <c r="L26" i="4"/>
  <c r="J20" i="4"/>
  <c r="K23" i="4"/>
  <c r="K20" i="4" s="1"/>
  <c r="M18" i="4"/>
  <c r="M12" i="4" s="1"/>
  <c r="J12" i="4"/>
  <c r="L10" i="4"/>
  <c r="I4" i="4"/>
  <c r="J59" i="6" l="1"/>
  <c r="K59" i="6" s="1"/>
  <c r="K67" i="6" s="1"/>
  <c r="J65" i="6"/>
  <c r="L57" i="6"/>
  <c r="L65" i="6" s="1"/>
  <c r="K50" i="4"/>
  <c r="L50" i="4" s="1"/>
  <c r="L44" i="4" s="1"/>
  <c r="N58" i="4"/>
  <c r="N52" i="4" s="1"/>
  <c r="L42" i="4"/>
  <c r="K39" i="4"/>
  <c r="K36" i="4" s="1"/>
  <c r="M34" i="4"/>
  <c r="M28" i="4" s="1"/>
  <c r="K31" i="4"/>
  <c r="K28" i="4" s="1"/>
  <c r="L20" i="4"/>
  <c r="M26" i="4"/>
  <c r="N18" i="4"/>
  <c r="N12" i="4" s="1"/>
  <c r="K15" i="4"/>
  <c r="K12" i="4" s="1"/>
  <c r="L4" i="4"/>
  <c r="M10" i="4"/>
  <c r="J4" i="4"/>
  <c r="K7" i="4"/>
  <c r="K4" i="4" s="1"/>
  <c r="J67" i="6" l="1"/>
  <c r="L59" i="6"/>
  <c r="M57" i="6"/>
  <c r="V65" i="6"/>
  <c r="K12" i="7" s="1"/>
  <c r="K11" i="7" s="1"/>
  <c r="K44" i="4"/>
  <c r="O52" i="4"/>
  <c r="M50" i="4"/>
  <c r="M44" i="4" s="1"/>
  <c r="L36" i="4"/>
  <c r="M42" i="4"/>
  <c r="M36" i="4" s="1"/>
  <c r="N34" i="4"/>
  <c r="M20" i="4"/>
  <c r="N26" i="4"/>
  <c r="O18" i="4"/>
  <c r="O12" i="4" s="1"/>
  <c r="M4" i="4"/>
  <c r="N10" i="4"/>
  <c r="L67" i="6" l="1"/>
  <c r="M59" i="6"/>
  <c r="V57" i="6"/>
  <c r="N50" i="4"/>
  <c r="N44" i="4" s="1"/>
  <c r="N42" i="4"/>
  <c r="O42" i="4" s="1"/>
  <c r="O36" i="4" s="1"/>
  <c r="N28" i="4"/>
  <c r="O34" i="4"/>
  <c r="O28" i="4" s="1"/>
  <c r="N20" i="4"/>
  <c r="O26" i="4"/>
  <c r="O20" i="4" s="1"/>
  <c r="N4" i="4"/>
  <c r="O10" i="4"/>
  <c r="O4" i="4" s="1"/>
  <c r="M67" i="6" l="1"/>
  <c r="V67" i="6" s="1"/>
  <c r="F87" i="6" s="1"/>
  <c r="I12" i="7" s="1"/>
  <c r="I11" i="7" s="1"/>
  <c r="V59" i="6"/>
  <c r="E85" i="6"/>
  <c r="K17" i="7" s="1"/>
  <c r="K16" i="7" s="1"/>
  <c r="K10" i="7" s="1"/>
  <c r="D85" i="6"/>
  <c r="O44" i="4"/>
  <c r="N36" i="4"/>
  <c r="E87" i="6" l="1"/>
  <c r="G87" i="6" s="1"/>
  <c r="I17" i="7" s="1"/>
  <c r="I16" i="7" s="1"/>
  <c r="I10" i="7" s="1"/>
  <c r="C87" i="6"/>
  <c r="D87" i="6" s="1"/>
</calcChain>
</file>

<file path=xl/sharedStrings.xml><?xml version="1.0" encoding="utf-8"?>
<sst xmlns="http://schemas.openxmlformats.org/spreadsheetml/2006/main" count="1234" uniqueCount="262">
  <si>
    <t>O/N</t>
  </si>
  <si>
    <t>Cap on core %</t>
  </si>
  <si>
    <t>Depoziti bez roka dospijeća</t>
  </si>
  <si>
    <t xml:space="preserve">    Osnovni scenario</t>
  </si>
  <si>
    <t>Osnovni depoziti</t>
  </si>
  <si>
    <t>Promjenljivi depoziti</t>
  </si>
  <si>
    <t>Transakcijski depoziiti i računi stanovništva</t>
  </si>
  <si>
    <t>Iznos depozita</t>
  </si>
  <si>
    <t>… od čega, stabilni depoziti</t>
  </si>
  <si>
    <t>… od čega, nestabilni depoziti</t>
  </si>
  <si>
    <t>…od čega, osnovni depoziti</t>
  </si>
  <si>
    <t>… od čega, promjenljivi depoziti</t>
  </si>
  <si>
    <t>Netransakcijski depoziiti stanovništva</t>
  </si>
  <si>
    <t>Depoziti velikih klijenata</t>
  </si>
  <si>
    <t>Depoziti finansijskih klijenata</t>
  </si>
  <si>
    <t>Prolazna stopa</t>
  </si>
  <si>
    <t>Max. osnovni dep. %</t>
  </si>
  <si>
    <t xml:space="preserve">    Šok izravnanja</t>
  </si>
  <si>
    <t xml:space="preserve">    Rast kratkoročnih kamatnih stopa +</t>
  </si>
  <si>
    <t xml:space="preserve">    Pad kratkoročnih kamatnih stopa  -</t>
  </si>
  <si>
    <t xml:space="preserve">    Šok nagiba</t>
  </si>
  <si>
    <t>&gt; О/N ≤ 1 мј.</t>
  </si>
  <si>
    <t>&gt; 1 мј. ≤ 3 мј.</t>
  </si>
  <si>
    <t>&gt; 3 мј. ≤ 6 мј.</t>
  </si>
  <si>
    <t>&gt; 6 мј. ≤ 9 мј.</t>
  </si>
  <si>
    <t>&gt; 9 мј. ≤ 12 мј.</t>
  </si>
  <si>
    <t>&gt; 12 мј. ≤ 1,5 g.</t>
  </si>
  <si>
    <t>&gt; 1,5 g. ≤ 2 g.</t>
  </si>
  <si>
    <t>&gt; 2 g. ≤ 3 g.</t>
  </si>
  <si>
    <t>&gt; 3 g. ≤ 4 g.</t>
  </si>
  <si>
    <t>&gt; 4 g. ≤ 5 g.</t>
  </si>
  <si>
    <t>&gt; 5 g. ≤ 6 g.</t>
  </si>
  <si>
    <t>&gt; 6 g. ≤ 7 g.</t>
  </si>
  <si>
    <t>&gt; 7 g. ≤ 8 g.</t>
  </si>
  <si>
    <t>&gt; 8 g. ≤ 9 g.</t>
  </si>
  <si>
    <t>&gt; 9 g. ≤ 10 g.</t>
  </si>
  <si>
    <t>&gt; 10 g. ≤ 15 g.</t>
  </si>
  <si>
    <t>&gt; 15 g. ≤ 20 g.</t>
  </si>
  <si>
    <t>&gt; 20 g.</t>
  </si>
  <si>
    <t>Retail portfolio 2</t>
  </si>
  <si>
    <t>Krediti sa fiksnom kamatnom stopom i mogućnošću prijevremene otplate</t>
  </si>
  <si>
    <t>Stanovništvo (portfolio 1)</t>
  </si>
  <si>
    <t>Stanovništvo (portfolio 2)</t>
  </si>
  <si>
    <t>Šok izravnanja</t>
  </si>
  <si>
    <t>Ugovoreni iznos</t>
  </si>
  <si>
    <t>Stopa prijevremene otplate</t>
  </si>
  <si>
    <t>Koeficijent</t>
  </si>
  <si>
    <t>Očekivani iznos prijevremene otplate</t>
  </si>
  <si>
    <t>Veliki klijenti</t>
  </si>
  <si>
    <t xml:space="preserve">    Paralelni šok rasta</t>
  </si>
  <si>
    <t xml:space="preserve">    Paralelni šok pada</t>
  </si>
  <si>
    <t>Oročei depoziti sa mogućnošću prijevremene isplate</t>
  </si>
  <si>
    <t>Osnovni scenario</t>
  </si>
  <si>
    <t>Očekivani iznos prijevremene isplate</t>
  </si>
  <si>
    <t>Stopa prijevremene isplate</t>
  </si>
  <si>
    <t>bps</t>
  </si>
  <si>
    <t>EVE</t>
  </si>
  <si>
    <t>dEVE</t>
  </si>
  <si>
    <t>AO</t>
  </si>
  <si>
    <t>dEVE-AO</t>
  </si>
  <si>
    <t>NII</t>
  </si>
  <si>
    <t>MV</t>
  </si>
  <si>
    <t>0010</t>
  </si>
  <si>
    <t>0020</t>
  </si>
  <si>
    <t>0030</t>
  </si>
  <si>
    <t>0040</t>
  </si>
  <si>
    <t>0050</t>
  </si>
  <si>
    <t>0060</t>
  </si>
  <si>
    <t>0070</t>
  </si>
  <si>
    <t>0080</t>
  </si>
  <si>
    <t>0090</t>
  </si>
  <si>
    <t>0100</t>
  </si>
  <si>
    <t>0110</t>
  </si>
  <si>
    <t>0120</t>
  </si>
  <si>
    <t>0130</t>
  </si>
  <si>
    <t>0140</t>
  </si>
  <si>
    <t>0150</t>
  </si>
  <si>
    <t>0160</t>
  </si>
  <si>
    <t>0170</t>
  </si>
  <si>
    <t>0180</t>
  </si>
  <si>
    <t>0190</t>
  </si>
  <si>
    <t xml:space="preserve"> </t>
  </si>
  <si>
    <t>0200</t>
  </si>
  <si>
    <t>0210</t>
  </si>
  <si>
    <t>0220</t>
  </si>
  <si>
    <t>0230</t>
  </si>
  <si>
    <t>0240</t>
  </si>
  <si>
    <t>0250</t>
  </si>
  <si>
    <t>0260</t>
  </si>
  <si>
    <t>0270</t>
  </si>
  <si>
    <t>0280</t>
  </si>
  <si>
    <t>0290</t>
  </si>
  <si>
    <t>0300</t>
  </si>
  <si>
    <t>0310</t>
  </si>
  <si>
    <t>0320</t>
  </si>
  <si>
    <t>0330</t>
  </si>
  <si>
    <t>0340</t>
  </si>
  <si>
    <t>0350</t>
  </si>
  <si>
    <t>0360</t>
  </si>
  <si>
    <t>0370</t>
  </si>
  <si>
    <t>0380</t>
  </si>
  <si>
    <t>0390</t>
  </si>
  <si>
    <t>0400</t>
  </si>
  <si>
    <t>0410</t>
  </si>
  <si>
    <t>0420</t>
  </si>
  <si>
    <t>0430</t>
  </si>
  <si>
    <t>0440</t>
  </si>
  <si>
    <t>0450</t>
  </si>
  <si>
    <t>0460</t>
  </si>
  <si>
    <t>0470</t>
  </si>
  <si>
    <t>0480</t>
  </si>
  <si>
    <t>0490</t>
  </si>
  <si>
    <t>0500</t>
  </si>
  <si>
    <t>0510</t>
  </si>
  <si>
    <t>0520</t>
  </si>
  <si>
    <t>0530</t>
  </si>
  <si>
    <t>0540</t>
  </si>
  <si>
    <t>0550</t>
  </si>
  <si>
    <t>0560</t>
  </si>
  <si>
    <t>0570</t>
  </si>
  <si>
    <t>0580</t>
  </si>
  <si>
    <t>0590</t>
  </si>
  <si>
    <t>0600</t>
  </si>
  <si>
    <t>0610</t>
  </si>
  <si>
    <t>0620</t>
  </si>
  <si>
    <t>0630</t>
  </si>
  <si>
    <t>0640</t>
  </si>
  <si>
    <t>Floor</t>
  </si>
  <si>
    <t>Stanovništvo portfolio 2</t>
  </si>
  <si>
    <t>dEVE*</t>
  </si>
  <si>
    <t>Koeficijenti za prilagođavanje po stresnim scenarijima</t>
  </si>
  <si>
    <t>Krediti</t>
  </si>
  <si>
    <t>Depoziti</t>
  </si>
  <si>
    <t>Paralelni šok rasta</t>
  </si>
  <si>
    <t>Paralelni šok pada</t>
  </si>
  <si>
    <t>Šok nagiba</t>
  </si>
  <si>
    <t>Šok rasta kratkoročnih ks</t>
  </si>
  <si>
    <t>Šok pada kratkoročnih ks</t>
  </si>
  <si>
    <t>Šok</t>
  </si>
  <si>
    <t>Kreditn sa fiksnom kreditnom stopom i mogućnošću prijevremene otplate kredita</t>
  </si>
  <si>
    <t>Automatska opcija - prijevremena otplata kredita</t>
  </si>
  <si>
    <t>Kamatna stopa</t>
  </si>
  <si>
    <t>Marža</t>
  </si>
  <si>
    <t>Stanje glavnice na izvještajni datum</t>
  </si>
  <si>
    <t>Bezrizična kriva prinosa</t>
  </si>
  <si>
    <t>Prinos</t>
  </si>
  <si>
    <t xml:space="preserve">    Rast dugoročnih kamatnih stopa +</t>
  </si>
  <si>
    <t xml:space="preserve">    Pad dugoročnih kamatnih stopa  -</t>
  </si>
  <si>
    <t>Diskontni faktor, DF</t>
  </si>
  <si>
    <t>Buduća bezrizična komponenta kamatne stopa (forward rate)</t>
  </si>
  <si>
    <t>Ukupna buduća kamatna stopa (bezrirzična komponenta kamatne stopa/varijabilni dio + 3% marža)</t>
  </si>
  <si>
    <t>Kreditni sa fiksnom kamatnom stopom i mogućnošću prijevremenog povrata</t>
  </si>
  <si>
    <t>Pretpostavka banke</t>
  </si>
  <si>
    <t>Vremenski razred, tk (srednja tačka vremenskog razreda)</t>
  </si>
  <si>
    <t xml:space="preserve">  Novčani tok glavnice kredita (bez opcije) u skladu sa otplatnim planom</t>
  </si>
  <si>
    <t xml:space="preserve">  Novčani tok glavnice, osnovni scenario</t>
  </si>
  <si>
    <t xml:space="preserve">  Novčani tok glavnice, paralelni šok rasta </t>
  </si>
  <si>
    <t xml:space="preserve">  Novčani tok glavnice, paralelni šok pada</t>
  </si>
  <si>
    <t xml:space="preserve">  Novčani tok glavnice, rast kratkoročnih kamatnih stopa </t>
  </si>
  <si>
    <t xml:space="preserve">  Novčani tok glavnice, pad kratkoročnih kamatnih stopa </t>
  </si>
  <si>
    <t xml:space="preserve">   Novčani tok glavnice, šok nagiba</t>
  </si>
  <si>
    <t xml:space="preserve">  Novčani tok glavnice, šok izravnanja</t>
  </si>
  <si>
    <t>Novčani tok kamatne stope (bez opcije) u skladu sa otplatnim planom</t>
  </si>
  <si>
    <t>Novčani tok kamatne stope, osnovni scenario</t>
  </si>
  <si>
    <t xml:space="preserve">Novčani tok kamatne stope, paralelni šok rasta </t>
  </si>
  <si>
    <t>Novčani tok kamatne stope,  paralelni šok pada</t>
  </si>
  <si>
    <t xml:space="preserve">Novčani tok kamatne stope, rast kratkoročnih kamatnih stopa </t>
  </si>
  <si>
    <t xml:space="preserve">Novčani tok kamatne stope,  pad kratkoročnih kamatnih stopa </t>
  </si>
  <si>
    <t>Novčani tok kamatne stope, šok nagiba</t>
  </si>
  <si>
    <t>Novčani tok kamatne stope, šok izravnanja</t>
  </si>
  <si>
    <t>Novčani tok kamatne stope, osnovni scenario (bez opcije)</t>
  </si>
  <si>
    <t>Koeficijent (član 8. stav (2) Uputstva)</t>
  </si>
  <si>
    <t>REZULTATI</t>
  </si>
  <si>
    <t>dEVE* uvećano za volatilnost 1,1</t>
  </si>
  <si>
    <t>Diskontovani novčani tok</t>
  </si>
  <si>
    <t>Varijabilni dio kamatne stope (6M EURIBOR)</t>
  </si>
  <si>
    <r>
      <t>Vremenski razred, t</t>
    </r>
    <r>
      <rPr>
        <vertAlign val="subscript"/>
        <sz val="8"/>
        <color theme="1"/>
        <rFont val="Aptos Display"/>
        <family val="2"/>
        <scheme val="major"/>
      </rPr>
      <t>k</t>
    </r>
    <r>
      <rPr>
        <sz val="8"/>
        <color theme="1"/>
        <rFont val="Aptos Display"/>
        <family val="2"/>
        <scheme val="major"/>
      </rPr>
      <t xml:space="preserve"> (srednja tačka vremenskog razreda)</t>
    </r>
  </si>
  <si>
    <t>Ukupna buduća kamatna stopa (bezrizična komponenta kamatne stopa/varijabilni dio + 3% marža)</t>
  </si>
  <si>
    <t xml:space="preserve">  Novčani tok glavnice kredita</t>
  </si>
  <si>
    <t>Novčani tok kamatne stope (otplatni plan, marža)</t>
  </si>
  <si>
    <t>J 02.00 - PROCJENA OSJETLJIVOSTI PO POZICIJAMA</t>
  </si>
  <si>
    <t>Valuta:</t>
  </si>
  <si>
    <t>Iznos</t>
  </si>
  <si>
    <t>Trajanje</t>
  </si>
  <si>
    <t>Nivo EVE - osnovni scenario</t>
  </si>
  <si>
    <t>∆ EVE - Paralelni šok rasta</t>
  </si>
  <si>
    <t>∆EVE -  Paralelni šok pada</t>
  </si>
  <si>
    <t>∆EVE - Šok nagiba</t>
  </si>
  <si>
    <t>∆EVE - šok izravnanja</t>
  </si>
  <si>
    <t>∆EVE - Šok rast kratkoročnih kamatnih stopa</t>
  </si>
  <si>
    <t>∆EVE -  Šok pad kratkoročnih kamatnih stopa</t>
  </si>
  <si>
    <t>Nivo NII - Osnovni scenario</t>
  </si>
  <si>
    <t>∆NII - Paralelni šok rasta</t>
  </si>
  <si>
    <t>Nivo MV - Osnovni scenario</t>
  </si>
  <si>
    <t>∆MV - Paralelni šok rasta</t>
  </si>
  <si>
    <t>∆MV -  Paralelni šok pada</t>
  </si>
  <si>
    <t>UKUPNA IMOVINA</t>
  </si>
  <si>
    <t>Od čega: automatska opcionalnost</t>
  </si>
  <si>
    <t>Centralna banka</t>
  </si>
  <si>
    <t>Depoziti kod drugih banaka</t>
  </si>
  <si>
    <t>Krediti i potraživanja</t>
  </si>
  <si>
    <t xml:space="preserve">     od čega: fiksna stopa</t>
  </si>
  <si>
    <t xml:space="preserve">     od čega: nekvalitetni krediti i potraživanja</t>
  </si>
  <si>
    <t>Stanovništvo</t>
  </si>
  <si>
    <t xml:space="preserve">    od čega: obezbijeđeno stambenom nekretninom</t>
  </si>
  <si>
    <t>Veliki klijenti, izuzev finansijskih klijenata</t>
  </si>
  <si>
    <t>Finansijski klijenti</t>
  </si>
  <si>
    <t>Dužnički vrijednosni papiri</t>
  </si>
  <si>
    <t xml:space="preserve">    od čega: fiksna stopa</t>
  </si>
  <si>
    <t>Derivatni finansijski instrumenti koji se koriste kao instrument zaštite finansijske imovine</t>
  </si>
  <si>
    <t>Derivati za zaštitu pozicija dužničkih vrijednosnih papira</t>
  </si>
  <si>
    <t>Derivati za zaštitu ostalih pozicija imovine</t>
  </si>
  <si>
    <t>Ostalo</t>
  </si>
  <si>
    <t>Vanbilansna imovina</t>
  </si>
  <si>
    <t>UKUPNE OBAVEZE</t>
  </si>
  <si>
    <t>Depoziti od banaka</t>
  </si>
  <si>
    <t>Izdati dužnički vrijednosni papiri</t>
  </si>
  <si>
    <t xml:space="preserve">    od čega: dodatni osnovni i dopunski kapital</t>
  </si>
  <si>
    <t>Transakcioni depoziti stanovništva bez roka dospijeća</t>
  </si>
  <si>
    <t>od čega: osnovni depoziti</t>
  </si>
  <si>
    <t>od čega: izuzeto od 5-godišnje gornje granice</t>
  </si>
  <si>
    <t>Netransakcioni depoziti stanovništva bez roka dospijeća</t>
  </si>
  <si>
    <t>Depoziti velikih klijenata, izuzev finansijskih klijenata bez roka dospijeća</t>
  </si>
  <si>
    <t>Depoziti finansijskih klijenata bez roka dospijeća</t>
  </si>
  <si>
    <t>od čega: operativni depoziti</t>
  </si>
  <si>
    <t>Oročeni depoziti</t>
  </si>
  <si>
    <t>Derivatni finansijski instrumenti koji se koriste kao instrument zaštite finansijskih obaveza</t>
  </si>
  <si>
    <t>Derivati za zaštitu ostalih pozicija obaveza</t>
  </si>
  <si>
    <t>Vanbilansne obaveze</t>
  </si>
  <si>
    <t>Ostali derivati (neto imovina/obaveze)</t>
  </si>
  <si>
    <t>BILJEŠKE</t>
  </si>
  <si>
    <t>Neto derivati</t>
  </si>
  <si>
    <t>Neto kamatno osjetljive pozicije bez derivata</t>
  </si>
  <si>
    <t>Neto kamatno osjetljive pozicije sa derivatima</t>
  </si>
  <si>
    <t>Ukupna imovina sa MV uticajem</t>
  </si>
  <si>
    <t>Derivati</t>
  </si>
  <si>
    <t>Ukupne obaveze sa MV uticajem</t>
  </si>
  <si>
    <t>J 05.00 - PROCJENJIVANJE NOVČANIH TOKOVA</t>
  </si>
  <si>
    <t>Scenarij:</t>
  </si>
  <si>
    <t>Fiksna kamatna stopa</t>
  </si>
  <si>
    <t>Varijabilna kamatna stopa</t>
  </si>
  <si>
    <t>Prosječna ponderisana kamatna stopa</t>
  </si>
  <si>
    <t>Prosječna ponderisana ročnost (ugovorena)</t>
  </si>
  <si>
    <t>Vremenski razredi</t>
  </si>
  <si>
    <t>% Sa ugrađenom ili izričitom automatskom opcionalnošću</t>
  </si>
  <si>
    <t>% Predmet bihevioralnog modeliranja</t>
  </si>
  <si>
    <t>Kupljena</t>
  </si>
  <si>
    <t>Prodata</t>
  </si>
  <si>
    <t>Gotovinski ekvivalenti i depoziti kod drugih banaka</t>
  </si>
  <si>
    <t xml:space="preserve">    od čega: nekvalitetni krediti i potraživanja</t>
  </si>
  <si>
    <t>Ukupna imovina sa MV utjecajem</t>
  </si>
  <si>
    <r>
      <t xml:space="preserve">U skladu sa članom 5. stav (8) Uputstva za primjenu standardizovanog i pojednostavljenog standardizovanog pristupa mjerenju kamatnog rizika u bankarskoj knjizi, osnovni depoziti trebaju biti raspoređeni konzistentno kroz vremenske razrede, zasnovano na internim podacima o ponašanju takvih depozita, uz primjenu dodatnog ograničenja izračunatog na osnovu ponderisanog prosjeka, te zasebno po valutama: 
a)	5 godina za transakcione depozite bez ugovorenog roka dospijeća stanovništva,
b)	4,5 godina za netransakcione depozite bez ugovorenog roka dospijeća stanovništva,
c)	4 godine za depozite bez ugovorenog roka dospijeća velikih klijenata, izuzev finansijskih klijenata.
U skladu sa članom 5. stav (7)  Uputstva za primjenu standardizovanog i pojednostavljenog standardizovanog pristupa mjerenju kamatnog rizika u bankarskoj knjizi,  na osnovne depozite se primjenjuju ograničenja:
a)	maksimalno 90% od ukupnih transakcionih depozita stanovništva može se smatrati osnovnim stabilnim depozitima stanovništva,
b)	maksimalno 70% od ukupnih netransakcionih depozita stanovništva može se smatrati osnovnim stabilnim depozitima stanovništva,
c)	maksimalno 50% od ukupnih depozita velikih klijenata izuzev finansijskih klijenata može se smatrati osnovnim stabilnim depozitima velikih klijenata, izuzev finansijskih klijenata. 
</t>
    </r>
    <r>
      <rPr>
        <b/>
        <sz val="8"/>
        <rFont val="Aptos Display"/>
        <family val="2"/>
        <scheme val="major"/>
      </rPr>
      <t>Raspoređivanje transakcionih depozita stanovništva</t>
    </r>
    <r>
      <rPr>
        <sz val="8"/>
        <rFont val="Aptos Display"/>
        <family val="2"/>
        <scheme val="major"/>
      </rPr>
      <t xml:space="preserve">
U ovom primjeru od nominalnog iznosa depozita od 110 jedinica, 10jedinica se odnosi na dio koji ne ispunjava uslove da bi se odredio kao stabilan. Na iznos stabilnih depozita od 100 jedinica primjenjuje se prolazna stopa od 20%, te se 80  jedinica može smatrati osnovnim depozitom. Od dijela koji se smatra osnovnim depozitom pretpostavimo da se 40 jedinica raspoređuje u vremenski razred (9mj, 12mj), a preostalih 40 jedinica u (5g, 6g). Najduži mogući prosječni rok dospijeća je 3,5 godine (40 x 1g + 40 x 6g)/80, što je manje od uslova definisanog članom 5. stav (8) tačka a)  Uputstva za primjenu standardizovanog i pojednostavljenog standardizovanog pristupa mjerenju kamatnog rizika u bankarskoj knjizi. Omjer stabilnih depozita je 80/110=72,7%, a što je u skladu sa ograničenjem definisanim članom 5. stav (7) tačka a) Uputstva za primjenu standardizovanog i pojednostavljenog standardizovanog pristupa mjerenju kamatnog rizika u bankarskoj knjizi.
</t>
    </r>
    <r>
      <rPr>
        <b/>
        <sz val="8"/>
        <rFont val="Aptos Display"/>
        <family val="2"/>
        <scheme val="major"/>
      </rPr>
      <t>Raspoređivanje netransakcionih depozita stanovništva</t>
    </r>
    <r>
      <rPr>
        <sz val="8"/>
        <rFont val="Aptos Display"/>
        <family val="2"/>
        <scheme val="major"/>
      </rPr>
      <t xml:space="preserve">
U konkretnom primjeru od nominalnog iznosa depozita od 120 jedinica, 20 jedinica se odnosi na dio koji ne ispunjava uslove da bi se odredio kao stabilan. Na iznos stabilnih depozita od 100 jedinica primjenjuje se prolazna stopa od 20%, te se 80 jedinica može smatrati osnovnim depozitima. Od dijela koji se smatra osnovnim depozitima pretpostavimo da se 40 jedinica raspoređuje u vremenski razred (3g, 4g), a preostalih 40 jedinica u (9g, 10g). Najkraći  mogući prosječni rok dospijeća je 6 godina (40 x 3g + 40 x 9g)/80, a što nije u skladu sa uslovom definisanim članom 5. stav (8) tačka b) Uputstva za primjenu standardizovanog i pojednostavljenog standardizovanog pristupa mjerenju kamatnog rizika u bankarskoj knjizi. S obzirom da raspoređivanje ne ispunjava definisane uslove banka pomjera salda iz razreda (9g, 10g) u najbliži prethodni vremenski razred, sve dok se ne zadovolji dati uslov. U ovom primjeru to bi značilo pomjeranje salda u vremenski razred (8g, 9g), pri čemu je prosječni rok dospijeća 5,5 godina (40 x 3g + 40 x 8g)/80 , što i dalje ne zadovoljava uslov definisan članom 5. stav (8) tačka b) Uputstva za primjenu standardizovanog i pojednostavljenog standardizovanog pristupa mjerenju kamatnog rizika u bankarskoj knjizi. Postupak se nastavlja do ispunjenja uslova, što u ovom slučaju podrazumijeva pomjeranje iznosa u vremenski razred (6g, 7g.). Omjer stabilnih depozita je 80/120=66,7%, što je u skladu sa ograničenjem definisanim članom 5. stav (7) tačka b) Uputstva za primjenu standardizovanog i pojednostavljenog standardizovanog pristupa mjerenju kamatnog rizika u bankarskoj knjizi.
Za sve vrste depozita bez ugovorenog dospijeća koji su podložni bihevioralnom modeliranju, uzimajući u obzir konzervativniji pristup, najkraći mogući rok dospijeća iz vremenskih razreda se uzima u izračun kada banka ne ispunjava uslove definisane u članu 5. stav (8)  Uputstva za primjenu standardizovanog i pojednostavljenog standardizovanog pristupa mjerenju kamatnog rizika u bankarskoj knjizi, a najduži mogući rok dospijeća iz vremenskih razreda kada banka ispunjava uslove definisane u članu 5. stav (8)  Uputstva za primjenu standardizovanog i pojednostavljenog standardizovanog pristupa mjerenju kamatnog rizika u bankarskoj knjizi.
</t>
    </r>
  </si>
  <si>
    <t xml:space="preserve">U skladu sa članom 6. stav (4) Uputstva za primjenu standardizovanog i pojednostavljenog standardizovanog pristupa mjerenju kamatnog rizika u bankarskoj knjizi, banka za svaki vremenski razred, očekivani iznos prijevremene otplate po vremenskom razredu računa kao proizvod: 
a)	iznosa kredita određene homogene grupe proizvoda sa fiksnom kamatnom stopom denominovanog u određenoj valuti pri čemu se iznos kredita za određeni vremenski razred umanjuje za iznose prijevremene otplate svih vremenskih razreda koji prethode konkretnom vremenskom razredu i 
b)	pripadajuće vremenski ponderisane uslovne stope prijevremene otplate koja je dobijena kada se uslovna stopa prijevremene otplate iz stava (2) ovog člana Uputstva za primjenu standardizovanog i pojednostavljenog standardizovanog pristupa mjerenju kamatnog rizika u bankarskoj knjizi pomnoži dužinom trajanja pripadajućeg vremenskog razreda iz Tabele 1. ovog Uputstva (npr. utvrđena uslovna stopa prijevremene otplate na godišnjem nivou iznosi 3%. Pripadajuća vremenski ponderisana uslovna stopa prijevremene otplate za vremenski razred (&gt; О/N ≤ 1 мј.), dobije se množenjem 1/12 i 3%. Za vremenski razred (&gt; 1 мј. ≤ 3 мј) data stopa dobija se kao proizvod 2/12 i 3% i tako dalje, te prilagodi u skladu sa definisanim scenarijima. 
Uz pretpostavku da je banka utvrdila uslovnu stopu prijevremene otplate za konkretnu valutu od 5% na iznos od 100 jedinica (za portfolio "stanovništvo 1"), koji je raspoređen prema ugovorenom iznosu u vremenski razred (&gt; 2 g. ≤ 3 g..),  očekivani iznos prijevremene otplate za vremenske razrede se računa:
•	O/N – 0
•	(O/N, 1mj.) = 5%*(1/12)*(100-0) = 0,42
•	(1mj., 3mj.) = 5%*(2/12)*(100-(0+0,42)) = 0,83
•	(3mj., 6mj.) = 5%*(3/12)*(100-(0+0,42+0,83)) = 1,23
•	(6mj., 9mj.) = 5%*(3/12)*(100-(0+0,42+0,83+1,23)) = 1,22
•	(9mj., 12mj.) = 5%*(3/12)*(100-(0+0,42+0,83+1,23+1,22)) = 1,20
•	(12mj.,1,5g.) = 5%*(6/12)*(100-(0+0,42+0,83+1,23+1,22+1,20)) = 2,38
•	(1.5g., 2g.) = 5%*(6/12)*(100-(0+0,42+0,83+1,23+1,22+1,20+2,38)) = 2,32
•	(2g., 3g.) = 100 - (0+0,42+0,83+1,23+1,22+1,20+2,38+2,32) = 90,40
Navedeni princip raspoređivanja iznosa prijevremene otplate je identičan za sve vrste klijenata, svaku pojedinačnu grupu homogenih proizvoda i valutu za koju je utvrđena prijevremena stopa otplate.
Ovisno od vrste stresnog scenarija, banka je dužna prilagoditi uslovnu stopu prijevremene otplate na način da istu množi utvrđenim koeficijentima, odnosno za paralelni šok rasta, šok nagiba i šok rasta kratkoročnih kamatnih stopa, množi sa koeficijentom 0,8, a za paralelni šok pada, šok izravnanja i šok pada kamatnih stopa, množi sa koeficijentom 1,2. U datom primjeru prilagođena uslovna stopa prijevremene otplate bi iznosila 4% (5%*0,8), odnosno 6% (5%*1,2).
</t>
  </si>
  <si>
    <t>U skladu sa članom 7. stav (7) Uputstva za primjenu standardizovanog i pojednostavljenog standardizovanog pristupa mjerenju kamatnog rizika u bankarskoj knjizi, banka očekivani iznos prijevremeno isplaćenih depozita računa kao proizvod oročenih depozita pojedinačne grupe homogenih proizvoda, denominovanih u određenoj valuti i pripadajuće stope prijevremene isplate, prilagođene stresnim scenarijma.
Uz pretpostavku da je banka utvrdila uslovnu stopu prijevremene isplate za konkretnu valutu od 10% na iznos od 50 jednica ( za portfolio "stanovništvo 1") koje su raspoređene u vremenski razred (&gt; 2 g. ≤ 3 g.), očekivani iznos prijevremene isplate se računa: 50*0,1=5 jednica.
U skladu sa članom 7. stav (8) Uputstva za primjenu standardizovanog i pojednostavljenog standardizovanog pristupa mjerenju kamatnog rizika u bankarskoj knjizi, očekivani iznos prijevremeno isplaćenih depozita, u konkretnom primjeru 5 jednica, se raspoređuje u vremenski razred O/N.
Navedeni princip raspoređivanja iznosa prijevremene otplate je identičan za sve vrste klijenata, svaku pojedinačnu grupu homogenih proizvoda i valutu za koju je utvrđena prijevremena stopa isplate.  Ovisno od vrste stresnog scenarija, banka je dužna prilagoditi uslovnu stopu prijevremen otplate na način da istu množi utvrđenim koeficijentima, odnosno za paralelni šok pada, šok nagiba i šok pada kratkoročnih kamatnih stopa množi sa koeficijentom 0,8, a za paralelni šok rasta, šok izravnanja i šok rasta kratkoročnih kamatnih stopa množi sa koeficijentom 1,2. U datom primjeru prilagođena uslovna stopa prijevremene otplate bi iznosila 8% (10%*0,8), odnosno 12% (10%*1,2).</t>
  </si>
  <si>
    <t>Ugovoreni kredit sa varijabilnom kamatnom stopom i ograničenjem kamatne stope</t>
  </si>
  <si>
    <t>Novčani tok kamatne stope, osnovni scenario (sa primjenom donje granice kamatne stope)</t>
  </si>
  <si>
    <t>Novčani tok kamatne stope, osnovni scenario (bez primjene donje granice kamatne stope)</t>
  </si>
  <si>
    <t xml:space="preserve"> Primjer 1 - prijevremena otplata</t>
  </si>
  <si>
    <t xml:space="preserve"> Primjer 2 - donja granica kamatne stope</t>
  </si>
  <si>
    <r>
      <t>Krediti sa varijabilnom kamatnom stopom i ograničenjem visine kamatne stope (</t>
    </r>
    <r>
      <rPr>
        <i/>
        <sz val="8"/>
        <color theme="1"/>
        <rFont val="Aptos Display"/>
        <family val="2"/>
        <scheme val="major"/>
      </rPr>
      <t>engl. floor</t>
    </r>
    <r>
      <rPr>
        <sz val="8"/>
        <color theme="1"/>
        <rFont val="Aptos Display"/>
        <family val="2"/>
        <scheme val="major"/>
      </rPr>
      <t>)</t>
    </r>
  </si>
  <si>
    <r>
      <t xml:space="preserve">U skladu sa članom 8. Uputstva za primjenu standardizovanog i pojednostavljenog standardizovanog pristupa mjerenju kamatnog rizika u bankarskoj knjizi,  u slučaju opcija ugrađenih u ugovorene kredite banka je dužna izračunati vrijednost ugrađene opcije. 
</t>
    </r>
    <r>
      <rPr>
        <b/>
        <u/>
        <sz val="9"/>
        <rFont val="Aptos Display"/>
        <family val="2"/>
        <scheme val="major"/>
      </rPr>
      <t>Pretpostavka primjera:</t>
    </r>
    <r>
      <rPr>
        <sz val="9"/>
        <rFont val="Aptos Display"/>
        <family val="2"/>
        <scheme val="major"/>
      </rPr>
      <t xml:space="preserve"> kredit ugovoren sa fiksnom kamatnom stopom i mogućnošću prijevremene otplate; kamatna stopa 5% (bezrizični dio kamatne stope: 2%; marža: 3%); ostatak duga po kreditu na datum izvještavanja: 500 jedinica; pretpostavka za izvršenje opcije - prijevremeni povrat kredita će se izvršiti ako kamatna stopa na tržištu dosegne istu ili manju vrijednost navedenu u ćeliji E51. Napomena: vrijednosti kamate i glavnice prema otplatnom planu su hipotetske za potrebe ovog primjera. 
Uzeti su vremenski razredi i srednje tačke vremenskih razreda u skladu sa Tabelom 1. član 3. Uputstva za primjenu standardizovanog i pojednostavljenog standardizovanog pristupa mjerenju kamatnog rizika u bankarskoj knjizi. Za potrebe izračuna pojedinačnih šokova korištena je parametrizacija data u članu 10. Uputstva za primjenu standardizovanog i pojednostavljenog standardizovanog pristupa mjerenju kamatnog rizika u bankarskoj knjizi i vrijednosti šokova dati u članu 9. istog uputstva. Za potrebe izvještajnog iskazivanja prinosa u osnovnom scenariju koriste se vrijednosti date od strane Agencije (diskontni faktor za BAM valutu). Za potrebe izvještajnog iskazivanja prinosa u osnovnom scenariju koriste se vrijednosti date od strane Agencije (diskontni faktor za BAM valutu).U vrijednosti poslje primjene šoka (excel redovi 43 do 49) nije uzeta u obzir odredba člana 11. Uputstva za primjenu standardizovanog i pojednostavljenog standardizovanog pristupa mjerenju kamatnog rizika u bankarskoj knjizi, koja se odnosi na donju granicu kamatne stope nakon šoka koja iznosi 150 bps. Diskontni faktori (excel redovi od 25 do 31) se računaju u skladu sa formulom datom u članu 12. stav (2) Uputstva za primjenu standardizovanog i pojednostavljenog standardizovanog pristupa mjerenju kamatnog rizika u bankarskoj knjizi, za svaki scenario i valutu. Buduća bezrizična komponenta kamatne stopa (forward rate) je izračunata u skladu sa datom formulom u članu 17. stav (3) Uputstva za primjenu standardizovanog i pojednostavljenog standardizovanog pristupa mjerenju kamatnog rizika u bankarskoj knjizi, te je kod izračuna potrebno uzeti u obzir diskontne faktore iz dva susjedna vremenska razreda kako bi se dobila vrijednost buduće kamatne stope u sredini posmatranog vremenskog razreda. Napomena: za prvi posmatrani vremenski razred prepisana je vrijednost nakon šoka, a za posljednji vremenski razred (&gt; 20. god.) uzima se vrijednost prethodnog vremenskog razreda.
U excel redovima od 43 do 49, crvenom bojom su označene excel ćelije koje uzimaju u obzir ranije navedenu pretpostavku banke za izvršenje opcije. Dakle, označeni su vremenski razredi u kojima je buduća ukupna kamatna stopa ispod praga definisanog u excel ćeliji E51. Npr. za paralelni šok rasta, izvršenje opcije se dešava u vremenskom razredu od 5 do 6 godina tj. projicirano je da će ukupna buduća kamatna stopa u tom vremenskom razredu iznositi 350 bps, što je jednako pretpostavci banke da će se prijevremena otplata kredita izvršiti kada kamatne stope padnu ispod ili budu jednake 350 bps. Zaključak je da u ovom scenariju ne dolazi do izvršenja opcije, obzirom da je ugovoreni rok dospijeća ovog kredita 5 godina, te se za potrebe ovog izračuna uzimaju novčani tokovi. S druge strane, u scenariju paralelnog šoka pada kamatnih stopa automatska opcija prijevremene otplate kredita bi se odmah izvršila. 
Kod prikaza novčanih tokova od glavnice i kamate (excel redovi 53 do 68) pretpostavka je da se radi o anuitetnom kreditu sa rokom dospijeća od 5 godina.  U skladu sa navedenim, novčani tokovi od glavnice i kamate su iskazani do vremenskog razreda &gt; 4 g. ≤ 5 g. Kako je i navedeno za paralelni šok rasta, uzimajući u obzir pretpostavku banke, opcija bi se izvršila odnosno došlo bi do prijevremene otplate kredita u vremenskom razredu koji je veći od same ročnosti kredita, te su novčani tokovi i za glavnicu i za kamatnu prikazani za sve vremenske razrede. S druge strane, u scenariju pada kamatnih stopa, novčani tokovi od glavnice i kamate prestaju izvršenjem opcije.  
Rezultirajući novčani tokovi po svim scenarijima, diskontovani su sa pripadajućim diskontnim faktorom u zavisnosti od scenarija i vremenskog razreda (excel ćelija V, redovi 53 do 68). 
U tabeli REZULTATI prikazane su vrijednosti EVE, dEVE, dEVE-AO i AO i dEVE* nakon uvećanja AO za 1,1 u skladu sa članom 8. stav (2) Uputstva za primjenu standardizovanog i pojednostavljenog standardizovanog pristupa mjerenju kamatnog rizika u bankarskoj knjizi, pri čemu je dEVE* i AO predmet izvještavanja.
EVE prikazuje ekonomsku vrijednost sa uključenom opcijom,  dEVE je promjena ekonomske vrijednosti koja podrazumijeva razliku između ekonomske vrijednosti šoka u odnosu na osnovni scenarij.
dEVE - AO podrazumijeva promjenu ekonomske vrijednosnoti bez uzimanja u obzir automatske opcije, dok AO predstavlja vrijednost opcije uvećanu za vrijednost koeficijent 1,1.
Navedeni primjer je prikazan i za potrebe popunjavanja propisanih izvještajnih obrazaca u sheet-ovima J02.00 i J05.00 (Primjer 1). Dodatno napominjemo da iznos prikazan u koloni 0010 u oba izvještajna obrasca za potrebe izvještavanja uključuje stanje duga umanjeno za očekivane kreditne gubitke. Zbog jednostavnosti, u primjeru to iznosi 500 jedinica.
Prinicip vrednovanja ugrađenih automatskih opcija prikazan u ovom primjeru može se koristiti i za vrednovanje automatskih opcija ugrađenih u oročene depozite sa mogućnošću prijevremene isplate.</t>
    </r>
  </si>
  <si>
    <r>
      <t xml:space="preserve">U skladu sa članom 8. Uputstva za primjenu standardizovanog i pojednostavljenog standardizovanog pristupa mjerenju kamatnog rizika u bankarskoj knjizi, u slučaju opcija ugrađenih u ugovorene kredite, banka je dužna izračunati vrijednost ugrađene opcije. 
</t>
    </r>
    <r>
      <rPr>
        <b/>
        <u/>
        <sz val="9"/>
        <rFont val="Aptos Display"/>
        <family val="2"/>
        <scheme val="major"/>
      </rPr>
      <t xml:space="preserve">
Pretpostavka primjera</t>
    </r>
    <r>
      <rPr>
        <sz val="9"/>
        <rFont val="Aptos Display"/>
        <family val="2"/>
        <scheme val="major"/>
      </rPr>
      <t>: banka u portfoliju ima ugovoreni kredit sa varijabilnom kamatnom stopom i ograničenjem donje granice kamatne stope (</t>
    </r>
    <r>
      <rPr>
        <i/>
        <sz val="9"/>
        <rFont val="Aptos Display"/>
        <family val="2"/>
        <scheme val="major"/>
      </rPr>
      <t>engl. floor</t>
    </r>
    <r>
      <rPr>
        <sz val="9"/>
        <rFont val="Aptos Display"/>
        <family val="2"/>
        <scheme val="major"/>
      </rPr>
      <t>). Ugovorena kamata sastoji se od 3% marže i 2% varijabilnog dijela, 6M EURIBOR. Donja granica kamatne stope  je ugovoren na 3%. Ostatak duga po kreditu na datum izvještavanja: 500 jedinica.  Napomena: vrijednosti kamate i glavnice prema otplatnom planu su hipotetske za potrebe ovog primjera. 
Uzeti su vremenski razredi i srednje tačke vremenskih razreda u skladu sa Tabelom 1. član 3. Uputstva za primjenu standardizovanog i pojednostavljenog standardizovanog pristupa mjerenju kamatnog rizika u bankarskoj knjizi. Za potrebe izračuna šokova korištena je parametrizacija data u članu 10. Uputstva za primjenu standardizovanog i pojednostavljenog standardizovanog pristupa mjerenju kamatnog rizika u bankarskoj knjizi i vrijednosti šokova dati u članu 9. istog uputstva. Za potrebe izvještajnog iskazivanja prinosa u osnovnom scenariju koriste se vrijednosti date od strane Agencije (diskontni faktor za BAM valutu). U vrijednosti poslje primjene šoka (excel redovi 20 do 25) nije uzeta u obzir odredba člana 11. Uputstva za primjenu standardizovanog i pojednostavljenog standardizovanog pristupa mjerenju kamatnog rizika u bankarskoj knjizi koja se odnosi na donju granicu kamatne stope nakon šoka koja iznosi 150 bps. Diskontni faktori (excel redovi od 27 do 33) se računaju u skladu sa formulom datom u članu 12. stav (2) Uputstva za primjenu standardizovanog i pojednostavljenog standardizovanog pristupa mjerenju kamatnog rizika u bankarskoj knjizi, za svaki scenario i valutu. Buduća bezrizična komponenta kamatne stopa (</t>
    </r>
    <r>
      <rPr>
        <i/>
        <sz val="9"/>
        <rFont val="Aptos Display"/>
        <family val="2"/>
        <scheme val="major"/>
      </rPr>
      <t>engl. forward rate)</t>
    </r>
    <r>
      <rPr>
        <sz val="9"/>
        <rFont val="Aptos Display"/>
        <family val="2"/>
        <scheme val="major"/>
      </rPr>
      <t xml:space="preserve"> je izračunata u skladu sa datom formulom u članu 17. stav (3) Uputstva za primjenu standardizovanog i pojednostavljenog standardizovanog pristupa mjerenju kamatnog rizika u bankarskoj knjizi (excel redovi 36 do 42), te je kod izračuna potrebno uzeti u obzir diskontne faktore iz dva susjedna vremenska razreda kako bi se dobila vrijednost buduće kamatne stope u sredini posmatranog vremenskog razreda. Napomena: za prvi posmatrani vremenski razred prepisana je vrijednost nakon šoka, a za posljednji vremenski razred (&gt; 20. god.) uzima se vrijednost prethodnog vremenskog razreda. Ukupna buduća kamatna stopa (excel redovi 45 do 51) uključuje i maržu od 3% .  U excel redovima od 45 do 51, crvenom bojom su označene excel ćelije gdje je kamatna stopa ispod 3%, odnosno ispod definisane donje granice kamatne stope. U redovima 55 do 62 dati su novčani tokovi glavnice predviđenog kredita u skladu sa otplatnim planom i očekivanom izmjenom kamatne stope (član 3. stav (5) Uputstva za primjenu standardizovanog i pojednostavljenog standardizovanog pristupa mjerenju kamatnog rizika u bankarskoj knjizi). U excel redovima od 63 do 70 dati su novčani tokovi od kamate u skladu sa otplatnim planom, a u excel redovima od 71 do 78 su dati novčani tokovi kamatne stope uzimajući u obzir ukupnu buduću kamatnu stopu i definisanu donju granicu kamatne stope.
Za svaki scenariji i vrstu novčanog toka izračunata je suma diskontovanih novčanih tokova, a koristeći izračunate diskontne fakotre za svaki pojedinačni scenariji i vremenske razrede. 
U tabeli REZULTATI prikazane su vrijednosti EVE, dEVE, dEVE-AO i AO i dEVE* nakon uvećanja AO za 1,1 u skladu sa članom 8. stav (2) Uputstva za primjenu standardizovanog i pojednostavljenog standardizovanog pristupa mjerenju kamatnog rizika u bankarskoj knjizi, pri čemu je dEVE* i AO predmet izvještavanja.  
EVE prikazuje ekonomsku vrijednost sa uključenom opcijom,  dEVE je promjena ekonomske vrijednosti koja podrazumijeva razliku između ekonomske vrijednosti šoka u odnosu na osnovni scenarij.
dEVE - AO podrazumijeva promjenu ekonomske vrijednosnoti bez uzimanja u obzir automatske opcije, dok AO predstavlja vrijednost opcije uvećanu za vrijednost koeficijent 1,1.
Dodatno napominjemo da iznos prikazan u koloni 0010 u oba izvještajna obrasca za potrebe izvještavanja uključuje stanje duga umanjeno za očekivane kreditne gubitke. Zbog jednostavnosti, u primjeru to iznosi 500 jedinica.
Prinicip vrednovanja ugrađenih automatskih opcija prikazan u ovom primjeru može se koristiti i za vrednovanje automatskih opcija instrumenata sa ograničenjem gornje granice kamatne stope (</t>
    </r>
    <r>
      <rPr>
        <i/>
        <sz val="9"/>
        <rFont val="Aptos Display"/>
        <family val="2"/>
        <scheme val="major"/>
      </rPr>
      <t>engl. cap</t>
    </r>
    <r>
      <rPr>
        <sz val="9"/>
        <rFont val="Aptos Display"/>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</si>
</sst>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0.0000"/>
    <numFmt numFmtId="168" formatCode="#,##0.0"/>
  </numFmts>
  <fonts count="36" x14ac:knownFonts="1">
    <font>
      <sz val="11"/>
      <color theme="1"/>
      <name val="Aptos Narrow"/>
      <family val="2"/>
      <scheme val="minor"/>
    </font>
    <font>
      <sz val="8"/>
      <color theme="1"/>
      <name val="Aptos Display"/>
      <family val="2"/>
      <scheme val="major"/>
    </font>
    <font>
      <sz val="9"/>
      <color theme="1"/>
      <name val="Aptos Display"/>
      <family val="2"/>
      <scheme val="major"/>
    </font>
    <font>
      <b/>
      <sz val="8"/>
      <color theme="0"/>
      <name val="Aptos Display"/>
      <family val="2"/>
      <scheme val="major"/>
    </font>
    <font>
      <u/>
      <sz val="8"/>
      <color theme="1"/>
      <name val="Aptos Display"/>
      <family val="2"/>
      <scheme val="major"/>
    </font>
    <font>
      <sz val="7"/>
      <color theme="1"/>
      <name val="Aptos Display"/>
      <family val="2"/>
      <scheme val="major"/>
    </font>
    <font>
      <i/>
      <sz val="7"/>
      <color theme="1"/>
      <name val="Aptos Display"/>
      <family val="2"/>
      <scheme val="major"/>
    </font>
    <font>
      <b/>
      <u/>
      <sz val="7"/>
      <color theme="1"/>
      <name val="Aptos Display"/>
      <family val="2"/>
      <scheme val="major"/>
    </font>
    <font>
      <strike/>
      <sz val="7"/>
      <color theme="1"/>
      <name val="Aptos Display"/>
      <family val="2"/>
      <scheme val="major"/>
    </font>
    <font>
      <sz val="8"/>
      <name val="Aptos Display"/>
      <family val="2"/>
      <scheme val="major"/>
    </font>
    <font>
      <b/>
      <sz val="8"/>
      <color theme="1"/>
      <name val="Aptos Display"/>
      <family val="2"/>
      <scheme val="major"/>
    </font>
    <font>
      <i/>
      <sz val="8"/>
      <color theme="1"/>
      <name val="Aptos Display"/>
      <family val="2"/>
      <scheme val="major"/>
    </font>
    <font>
      <sz val="8"/>
      <color theme="0"/>
      <name val="Aptos Display"/>
      <family val="2"/>
      <scheme val="major"/>
    </font>
    <font>
      <b/>
      <sz val="11"/>
      <color theme="1"/>
      <name val="Aptos Display"/>
      <family val="2"/>
      <scheme val="major"/>
    </font>
    <font>
      <sz val="8"/>
      <color theme="1"/>
      <name val="Aptos Narrow"/>
      <family val="2"/>
      <scheme val="minor"/>
    </font>
    <font>
      <b/>
      <sz val="10"/>
      <color theme="0"/>
      <name val="Aptos Display"/>
      <family val="2"/>
      <scheme val="major"/>
    </font>
    <font>
      <sz val="10"/>
      <name val="Arial"/>
      <family val="2"/>
    </font>
    <font>
      <b/>
      <sz val="12"/>
      <name val="Verdana"/>
      <family val="2"/>
    </font>
    <font>
      <sz val="8"/>
      <name val="Verdana"/>
      <family val="2"/>
    </font>
    <font>
      <b/>
      <u/>
      <sz val="8"/>
      <name val="Verdana"/>
      <family val="2"/>
    </font>
    <font>
      <b/>
      <sz val="10"/>
      <name val="Verdana"/>
      <family val="2"/>
    </font>
    <font>
      <sz val="11"/>
      <name val="Verdana"/>
      <family val="2"/>
    </font>
    <font>
      <b/>
      <sz val="8"/>
      <name val="Verdana"/>
      <family val="2"/>
    </font>
    <font>
      <sz val="10"/>
      <name val="Verdana"/>
      <family val="2"/>
    </font>
    <font>
      <sz val="10"/>
      <color rgb="FFFF0000"/>
      <name val="Verdana"/>
      <family val="2"/>
    </font>
    <font>
      <u/>
      <sz val="8"/>
      <name val="Verdana"/>
      <family val="2"/>
    </font>
    <font>
      <b/>
      <strike/>
      <sz val="10"/>
      <color rgb="FFFF0000"/>
      <name val="Verdana"/>
      <family val="2"/>
    </font>
    <font>
      <b/>
      <sz val="11"/>
      <color theme="1"/>
      <name val="Aptos Narrow"/>
      <family val="2"/>
      <scheme val="minor"/>
    </font>
    <font>
      <sz val="8"/>
      <color rgb="FFFF0000"/>
      <name val="Aptos Display"/>
      <family val="2"/>
      <scheme val="major"/>
    </font>
    <font>
      <vertAlign val="subscript"/>
      <sz val="8"/>
      <color theme="1"/>
      <name val="Aptos Display"/>
      <family val="2"/>
      <scheme val="major"/>
    </font>
    <font>
      <sz val="9"/>
      <name val="Aptos Display"/>
      <family val="2"/>
      <scheme val="major"/>
    </font>
    <font>
      <sz val="11"/>
      <color theme="1"/>
      <name val="Aptos Narrow"/>
      <family val="2"/>
      <scheme val="minor"/>
    </font>
    <font>
      <b/>
      <sz val="8"/>
      <name val="Aptos Display"/>
      <family val="2"/>
      <scheme val="major"/>
    </font>
    <font>
      <sz val="11"/>
      <name val="Aptos Narrow"/>
      <family val="2"/>
      <scheme val="minor"/>
    </font>
    <font>
      <b/>
      <u/>
      <sz val="9"/>
      <name val="Aptos Display"/>
      <family val="2"/>
      <scheme val="major"/>
    </font>
    <font>
      <i/>
      <sz val="9"/>
      <name val="Aptos Display"/>
      <family val="2"/>
      <scheme val="major"/>
    </font>
  </fonts>
  <fills count="19">
    <fill>
      <patternFill patternType="none"/>
    </fill>
    <fill>
      <patternFill patternType="gray125"/>
    </fill>
    <fill>
      <patternFill patternType="solid">
        <fgColor rgb="FF00B0F0"/>
        <bgColor indexed="64"/>
      </patternFill>
    </fill>
    <fill>
      <patternFill patternType="solid">
        <fgColor theme="4" tint="0.59996337778862885"/>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5" tint="0.79995117038483843"/>
        <bgColor indexed="64"/>
      </patternFill>
    </fill>
    <fill>
      <patternFill patternType="solid">
        <fgColor theme="9" tint="0.79995117038483843"/>
        <bgColor indexed="64"/>
      </patternFill>
    </fill>
    <fill>
      <patternFill patternType="solid">
        <fgColor theme="0" tint="-4.9958800012207406E-2"/>
        <bgColor indexed="64"/>
      </patternFill>
    </fill>
    <fill>
      <patternFill patternType="solid">
        <fgColor rgb="FF92D050"/>
        <bgColor indexed="64"/>
      </patternFill>
    </fill>
    <fill>
      <patternFill patternType="solid">
        <fgColor rgb="FFFFC000"/>
        <bgColor indexed="64"/>
      </patternFill>
    </fill>
    <fill>
      <patternFill patternType="solid">
        <fgColor theme="7" tint="0.79995117038483843"/>
        <bgColor indexed="64"/>
      </patternFill>
    </fill>
    <fill>
      <patternFill patternType="solid">
        <fgColor theme="4"/>
        <bgColor indexed="64"/>
      </patternFill>
    </fill>
    <fill>
      <patternFill patternType="solid">
        <fgColor theme="0" tint="-0.14996795556505021"/>
        <bgColor indexed="64"/>
      </patternFill>
    </fill>
    <fill>
      <patternFill patternType="solid">
        <fgColor rgb="FFD8D8D8"/>
        <bgColor indexed="64"/>
      </patternFill>
    </fill>
    <fill>
      <patternFill patternType="solid">
        <fgColor theme="5" tint="0.599963377788628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0000"/>
        <bgColor indexed="64"/>
      </patternFill>
    </fill>
  </fills>
  <borders count="119">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top/>
      <bottom/>
      <diagonal/>
    </border>
    <border>
      <left style="thin">
        <color theme="4"/>
      </left>
      <right/>
      <top/>
      <bottom style="thin">
        <color theme="4"/>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thin">
        <color theme="4"/>
      </right>
      <top/>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right/>
      <top/>
      <bottom style="thin">
        <color auto="1"/>
      </bottom>
      <diagonal/>
    </border>
    <border>
      <left/>
      <right style="thin">
        <color theme="4"/>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dashed">
        <color theme="0" tint="-0.14993743705557422"/>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dashed">
        <color theme="0" tint="-0.14993743705557422"/>
      </right>
      <top style="thin">
        <color auto="1"/>
      </top>
      <bottom style="thin">
        <color auto="1"/>
      </bottom>
      <diagonal/>
    </border>
    <border>
      <left style="dashed">
        <color theme="0" tint="-0.14993743705557422"/>
      </left>
      <right style="dashed">
        <color theme="0" tint="-0.14993743705557422"/>
      </right>
      <top style="thin">
        <color auto="1"/>
      </top>
      <bottom style="thin">
        <color auto="1"/>
      </bottom>
      <diagonal/>
    </border>
    <border>
      <left/>
      <right style="dashed">
        <color theme="0" tint="-0.14993743705557422"/>
      </right>
      <top style="dashed">
        <color theme="0" tint="-0.14993743705557422"/>
      </top>
      <bottom style="dashed">
        <color theme="0" tint="-0.14993743705557422"/>
      </bottom>
      <diagonal/>
    </border>
    <border>
      <left style="dashed">
        <color theme="0" tint="-0.14993743705557422"/>
      </left>
      <right style="dashed">
        <color theme="0" tint="-0.14993743705557422"/>
      </right>
      <top style="dashed">
        <color theme="0" tint="-0.14993743705557422"/>
      </top>
      <bottom style="dashed">
        <color theme="0" tint="-0.14993743705557422"/>
      </bottom>
      <diagonal/>
    </border>
    <border>
      <left style="dashed">
        <color theme="0" tint="-0.14993743705557422"/>
      </left>
      <right style="medium">
        <color auto="1"/>
      </right>
      <top style="dashed">
        <color theme="0" tint="-0.14993743705557422"/>
      </top>
      <bottom style="dashed">
        <color theme="0" tint="-0.14993743705557422"/>
      </bottom>
      <diagonal/>
    </border>
    <border>
      <left/>
      <right style="dashed">
        <color theme="0" tint="-0.14993743705557422"/>
      </right>
      <top/>
      <bottom style="dashed">
        <color theme="0" tint="-0.14993743705557422"/>
      </bottom>
      <diagonal/>
    </border>
    <border>
      <left style="dashed">
        <color theme="0" tint="-0.14993743705557422"/>
      </left>
      <right style="dashed">
        <color theme="0" tint="-0.14993743705557422"/>
      </right>
      <top/>
      <bottom style="dashed">
        <color theme="0" tint="-0.14993743705557422"/>
      </bottom>
      <diagonal/>
    </border>
    <border>
      <left/>
      <right style="dashed">
        <color theme="0" tint="-0.14993743705557422"/>
      </right>
      <top style="dashed">
        <color theme="0" tint="-0.14993743705557422"/>
      </top>
      <bottom/>
      <diagonal/>
    </border>
    <border>
      <left style="dashed">
        <color theme="0" tint="-0.14993743705557422"/>
      </left>
      <right style="dashed">
        <color theme="0" tint="-0.14993743705557422"/>
      </right>
      <top style="dashed">
        <color theme="0" tint="-0.14993743705557422"/>
      </top>
      <bottom/>
      <diagonal/>
    </border>
    <border>
      <left style="dashed">
        <color theme="0" tint="-0.14993743705557422"/>
      </left>
      <right style="medium">
        <color auto="1"/>
      </right>
      <top style="dashed">
        <color theme="0" tint="-0.14993743705557422"/>
      </top>
      <bottom/>
      <diagonal/>
    </border>
    <border>
      <left style="thin">
        <color auto="1"/>
      </left>
      <right style="dashed">
        <color theme="0" tint="-0.14993743705557422"/>
      </right>
      <top style="thin">
        <color auto="1"/>
      </top>
      <bottom style="dashed">
        <color theme="0" tint="-0.14993743705557422"/>
      </bottom>
      <diagonal/>
    </border>
    <border>
      <left style="dashed">
        <color theme="0" tint="-0.14993743705557422"/>
      </left>
      <right style="dashed">
        <color theme="0" tint="-0.14993743705557422"/>
      </right>
      <top style="thin">
        <color auto="1"/>
      </top>
      <bottom style="dashed">
        <color theme="0" tint="-0.14993743705557422"/>
      </bottom>
      <diagonal/>
    </border>
    <border>
      <left style="dashed">
        <color theme="0" tint="-0.14993743705557422"/>
      </left>
      <right style="medium">
        <color auto="1"/>
      </right>
      <top style="thin">
        <color auto="1"/>
      </top>
      <bottom style="dashed">
        <color theme="0" tint="-0.14993743705557422"/>
      </bottom>
      <diagonal/>
    </border>
    <border>
      <left style="dashed">
        <color theme="0" tint="-0.14993743705557422"/>
      </left>
      <right style="medium">
        <color auto="1"/>
      </right>
      <top/>
      <bottom style="dashed">
        <color theme="0" tint="-0.14993743705557422"/>
      </bottom>
      <diagonal/>
    </border>
    <border>
      <left/>
      <right style="dashed">
        <color theme="0" tint="-0.14993743705557422"/>
      </right>
      <top style="dashed">
        <color theme="0" tint="-0.14993743705557422"/>
      </top>
      <bottom style="dashed">
        <color theme="0" tint="-0.14990691854609822"/>
      </bottom>
      <diagonal/>
    </border>
    <border>
      <left style="dashed">
        <color theme="0" tint="-0.14993743705557422"/>
      </left>
      <right style="dashed">
        <color theme="0" tint="-0.14993743705557422"/>
      </right>
      <top style="dashed">
        <color theme="0" tint="-0.14993743705557422"/>
      </top>
      <bottom style="dashed">
        <color theme="0" tint="-0.14990691854609822"/>
      </bottom>
      <diagonal/>
    </border>
    <border>
      <left style="dashed">
        <color theme="0" tint="-0.14993743705557422"/>
      </left>
      <right style="medium">
        <color auto="1"/>
      </right>
      <top style="dashed">
        <color theme="0" tint="-0.14993743705557422"/>
      </top>
      <bottom style="dashed">
        <color theme="0" tint="-0.14990691854609822"/>
      </bottom>
      <diagonal/>
    </border>
    <border>
      <left/>
      <right style="dashed">
        <color theme="0" tint="-0.14993743705557422"/>
      </right>
      <top style="dashed">
        <color theme="0" tint="-0.14990691854609822"/>
      </top>
      <bottom style="dashed">
        <color theme="0" tint="-0.14990691854609822"/>
      </bottom>
      <diagonal/>
    </border>
    <border>
      <left style="dashed">
        <color theme="0" tint="-0.14993743705557422"/>
      </left>
      <right style="dashed">
        <color theme="0" tint="-0.14993743705557422"/>
      </right>
      <top style="dashed">
        <color theme="0" tint="-0.14990691854609822"/>
      </top>
      <bottom style="dashed">
        <color theme="0" tint="-0.14990691854609822"/>
      </bottom>
      <diagonal/>
    </border>
    <border>
      <left style="dashed">
        <color theme="0" tint="-0.14993743705557422"/>
      </left>
      <right style="medium">
        <color auto="1"/>
      </right>
      <top style="dashed">
        <color theme="0" tint="-0.14990691854609822"/>
      </top>
      <bottom style="dashed">
        <color theme="0" tint="-0.14990691854609822"/>
      </bottom>
      <diagonal/>
    </border>
    <border>
      <left/>
      <right style="dashed">
        <color theme="0" tint="-0.14993743705557422"/>
      </right>
      <top style="dashed">
        <color theme="0" tint="-0.14990691854609822"/>
      </top>
      <bottom style="thin">
        <color auto="1"/>
      </bottom>
      <diagonal/>
    </border>
    <border>
      <left style="dashed">
        <color theme="0" tint="-0.14993743705557422"/>
      </left>
      <right style="dashed">
        <color theme="0" tint="-0.14993743705557422"/>
      </right>
      <top style="dashed">
        <color theme="0" tint="-0.14990691854609822"/>
      </top>
      <bottom style="thin">
        <color auto="1"/>
      </bottom>
      <diagonal/>
    </border>
    <border>
      <left style="dashed">
        <color theme="0" tint="-0.14993743705557422"/>
      </left>
      <right style="medium">
        <color auto="1"/>
      </right>
      <top style="dashed">
        <color theme="0" tint="-0.14990691854609822"/>
      </top>
      <bottom style="thin">
        <color auto="1"/>
      </bottom>
      <diagonal/>
    </border>
    <border>
      <left/>
      <right style="dashed">
        <color theme="0" tint="-0.14993743705557422"/>
      </right>
      <top style="dashed">
        <color theme="0" tint="-0.14990691854609822"/>
      </top>
      <bottom style="dashed">
        <color theme="0" tint="-0.14993743705557422"/>
      </bottom>
      <diagonal/>
    </border>
    <border>
      <left style="dashed">
        <color theme="0" tint="-0.14993743705557422"/>
      </left>
      <right style="dashed">
        <color theme="0" tint="-0.14993743705557422"/>
      </right>
      <top style="dashed">
        <color theme="0" tint="-0.14990691854609822"/>
      </top>
      <bottom style="dashed">
        <color theme="0" tint="-0.14993743705557422"/>
      </bottom>
      <diagonal/>
    </border>
    <border>
      <left style="dashed">
        <color theme="0" tint="-0.14993743705557422"/>
      </left>
      <right style="medium">
        <color auto="1"/>
      </right>
      <top style="dashed">
        <color theme="0" tint="-0.14990691854609822"/>
      </top>
      <bottom style="dashed">
        <color theme="0" tint="-0.14993743705557422"/>
      </bottom>
      <diagonal/>
    </border>
    <border>
      <left style="medium">
        <color auto="1"/>
      </left>
      <right style="thin">
        <color auto="1"/>
      </right>
      <top style="thin">
        <color auto="1"/>
      </top>
      <bottom style="medium">
        <color auto="1"/>
      </bottom>
      <diagonal/>
    </border>
    <border>
      <left/>
      <right style="dashed">
        <color theme="0" tint="-0.14993743705557422"/>
      </right>
      <top style="dashed">
        <color theme="0" tint="-0.14993743705557422"/>
      </top>
      <bottom style="medium">
        <color auto="1"/>
      </bottom>
      <diagonal/>
    </border>
    <border>
      <left style="dashed">
        <color theme="0" tint="-0.14993743705557422"/>
      </left>
      <right style="dashed">
        <color theme="0" tint="-0.14993743705557422"/>
      </right>
      <top style="dashed">
        <color theme="0" tint="-0.14993743705557422"/>
      </top>
      <bottom style="medium">
        <color auto="1"/>
      </bottom>
      <diagonal/>
    </border>
    <border>
      <left style="dashed">
        <color theme="0" tint="-0.14993743705557422"/>
      </left>
      <right style="medium">
        <color auto="1"/>
      </right>
      <top style="dashed">
        <color theme="0" tint="-0.14993743705557422"/>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ashed">
        <color theme="0" tint="-0.14993743705557422"/>
      </left>
      <right/>
      <top style="thin">
        <color auto="1"/>
      </top>
      <bottom style="thin">
        <color auto="1"/>
      </bottom>
      <diagonal/>
    </border>
    <border>
      <left style="dashed">
        <color theme="0" tint="-0.14993743705557422"/>
      </left>
      <right/>
      <top style="thin">
        <color auto="1"/>
      </top>
      <bottom style="dashed">
        <color theme="0" tint="-0.14993743705557422"/>
      </bottom>
      <diagonal/>
    </border>
    <border>
      <left style="dashed">
        <color theme="0" tint="-0.14993743705557422"/>
      </left>
      <right/>
      <top/>
      <bottom style="dashed">
        <color theme="0" tint="-0.14993743705557422"/>
      </bottom>
      <diagonal/>
    </border>
    <border>
      <left style="dashed">
        <color theme="0" tint="-0.14993743705557422"/>
      </left>
      <right/>
      <top style="dashed">
        <color theme="0" tint="-0.14993743705557422"/>
      </top>
      <bottom style="dashed">
        <color theme="0" tint="-0.14993743705557422"/>
      </bottom>
      <diagonal/>
    </border>
    <border>
      <left style="dashed">
        <color theme="0" tint="-0.14993743705557422"/>
      </left>
      <right/>
      <top style="dashed">
        <color theme="0" tint="-0.14993743705557422"/>
      </top>
      <bottom/>
      <diagonal/>
    </border>
    <border>
      <left style="medium">
        <color auto="1"/>
      </left>
      <right style="thin">
        <color auto="1"/>
      </right>
      <top/>
      <bottom/>
      <diagonal/>
    </border>
    <border>
      <left style="dashed">
        <color theme="0" tint="-0.14993743705557422"/>
      </left>
      <right/>
      <top style="dashed">
        <color theme="0" tint="-0.14993743705557422"/>
      </top>
      <bottom style="medium">
        <color auto="1"/>
      </bottom>
      <diagonal/>
    </border>
    <border>
      <left/>
      <right/>
      <top style="thin">
        <color auto="1"/>
      </top>
      <bottom/>
      <diagonal/>
    </border>
    <border>
      <left style="thin">
        <color auto="1"/>
      </left>
      <right style="thin">
        <color theme="4"/>
      </right>
      <top style="thin">
        <color auto="1"/>
      </top>
      <bottom style="thin">
        <color theme="4"/>
      </bottom>
      <diagonal/>
    </border>
    <border>
      <left style="thin">
        <color theme="4"/>
      </left>
      <right style="thin">
        <color theme="4"/>
      </right>
      <top style="thin">
        <color auto="1"/>
      </top>
      <bottom style="thin">
        <color theme="4"/>
      </bottom>
      <diagonal/>
    </border>
    <border>
      <left style="thin">
        <color theme="4"/>
      </left>
      <right style="thin">
        <color auto="1"/>
      </right>
      <top style="thin">
        <color auto="1"/>
      </top>
      <bottom style="thin">
        <color theme="4"/>
      </bottom>
      <diagonal/>
    </border>
    <border>
      <left style="thin">
        <color auto="1"/>
      </left>
      <right style="thin">
        <color theme="4"/>
      </right>
      <top style="thin">
        <color theme="4"/>
      </top>
      <bottom/>
      <diagonal/>
    </border>
    <border>
      <left style="thin">
        <color theme="4"/>
      </left>
      <right style="thin">
        <color auto="1"/>
      </right>
      <top style="thin">
        <color theme="4"/>
      </top>
      <bottom style="thin">
        <color theme="4"/>
      </bottom>
      <diagonal/>
    </border>
    <border>
      <left style="thin">
        <color theme="4"/>
      </left>
      <right style="thin">
        <color auto="1"/>
      </right>
      <top style="thin">
        <color theme="4"/>
      </top>
      <bottom/>
      <diagonal/>
    </border>
    <border>
      <left style="thin">
        <color auto="1"/>
      </left>
      <right style="thin">
        <color theme="4"/>
      </right>
      <top/>
      <bottom/>
      <diagonal/>
    </border>
    <border>
      <left style="thin">
        <color theme="4"/>
      </left>
      <right style="thin">
        <color auto="1"/>
      </right>
      <top/>
      <bottom/>
      <diagonal/>
    </border>
    <border>
      <left style="thin">
        <color auto="1"/>
      </left>
      <right style="thin">
        <color theme="4"/>
      </right>
      <top/>
      <bottom style="thin">
        <color auto="1"/>
      </bottom>
      <diagonal/>
    </border>
    <border>
      <left style="thin">
        <color theme="4"/>
      </left>
      <right style="thin">
        <color theme="4"/>
      </right>
      <top/>
      <bottom style="thin">
        <color auto="1"/>
      </bottom>
      <diagonal/>
    </border>
    <border>
      <left style="thin">
        <color theme="4"/>
      </left>
      <right style="thin">
        <color auto="1"/>
      </right>
      <top/>
      <bottom style="thin">
        <color auto="1"/>
      </bottom>
      <diagonal/>
    </border>
    <border>
      <left/>
      <right style="thin">
        <color auto="1"/>
      </right>
      <top/>
      <bottom style="thin">
        <color auto="1"/>
      </bottom>
      <diagonal/>
    </border>
    <border>
      <left style="thin">
        <color theme="4"/>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dashed">
        <color theme="0" tint="-0.14993743705557422"/>
      </right>
      <top style="thin">
        <color auto="1"/>
      </top>
      <bottom style="thin">
        <color auto="1"/>
      </bottom>
      <diagonal/>
    </border>
    <border>
      <left style="dashed">
        <color theme="0" tint="-0.14993743705557422"/>
      </left>
      <right style="thin">
        <color auto="1"/>
      </right>
      <top style="thin">
        <color auto="1"/>
      </top>
      <bottom style="thin">
        <color auto="1"/>
      </bottom>
      <diagonal/>
    </border>
    <border>
      <left style="dashed">
        <color theme="0" tint="-0.14993743705557422"/>
      </left>
      <right style="thin">
        <color auto="1"/>
      </right>
      <top style="thin">
        <color auto="1"/>
      </top>
      <bottom style="dashed">
        <color theme="0" tint="-0.14993743705557422"/>
      </bottom>
      <diagonal/>
    </border>
    <border>
      <left style="thin">
        <color auto="1"/>
      </left>
      <right style="dashed">
        <color theme="0" tint="-0.14993743705557422"/>
      </right>
      <top/>
      <bottom style="dashed">
        <color theme="0" tint="-0.14993743705557422"/>
      </bottom>
      <diagonal/>
    </border>
    <border>
      <left style="dashed">
        <color theme="0" tint="-0.14993743705557422"/>
      </left>
      <right style="thin">
        <color auto="1"/>
      </right>
      <top style="dashed">
        <color theme="0" tint="-0.14993743705557422"/>
      </top>
      <bottom style="dashed">
        <color theme="0" tint="-0.14993743705557422"/>
      </bottom>
      <diagonal/>
    </border>
    <border>
      <left style="thin">
        <color auto="1"/>
      </left>
      <right style="dashed">
        <color theme="0" tint="-0.14993743705557422"/>
      </right>
      <top style="dashed">
        <color theme="0" tint="-0.14993743705557422"/>
      </top>
      <bottom style="dashed">
        <color theme="0" tint="-0.14993743705557422"/>
      </bottom>
      <diagonal/>
    </border>
    <border>
      <left style="thin">
        <color auto="1"/>
      </left>
      <right style="dashed">
        <color theme="0" tint="-0.14993743705557422"/>
      </right>
      <top style="dashed">
        <color theme="0" tint="-0.14993743705557422"/>
      </top>
      <bottom/>
      <diagonal/>
    </border>
    <border>
      <left style="dashed">
        <color theme="0" tint="-0.14993743705557422"/>
      </left>
      <right style="thin">
        <color auto="1"/>
      </right>
      <top style="dashed">
        <color theme="0" tint="-0.14993743705557422"/>
      </top>
      <bottom/>
      <diagonal/>
    </border>
    <border>
      <left style="dashed">
        <color theme="0" tint="-0.14993743705557422"/>
      </left>
      <right style="thin">
        <color auto="1"/>
      </right>
      <top/>
      <bottom style="dashed">
        <color theme="0" tint="-0.14993743705557422"/>
      </bottom>
      <diagonal/>
    </border>
    <border>
      <left style="thin">
        <color auto="1"/>
      </left>
      <right style="dashed">
        <color theme="0" tint="-0.14993743705557422"/>
      </right>
      <top style="dashed">
        <color theme="0" tint="-0.14993743705557422"/>
      </top>
      <bottom style="thin">
        <color auto="1"/>
      </bottom>
      <diagonal/>
    </border>
    <border>
      <left style="dashed">
        <color theme="0" tint="-0.14993743705557422"/>
      </left>
      <right style="dashed">
        <color theme="0" tint="-0.14993743705557422"/>
      </right>
      <top style="dashed">
        <color theme="0" tint="-0.14993743705557422"/>
      </top>
      <bottom style="thin">
        <color auto="1"/>
      </bottom>
      <diagonal/>
    </border>
    <border>
      <left style="dashed">
        <color theme="0" tint="-0.14993743705557422"/>
      </left>
      <right style="thin">
        <color auto="1"/>
      </right>
      <top style="dashed">
        <color theme="0" tint="-0.14993743705557422"/>
      </top>
      <bottom style="thin">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top style="thin">
        <color auto="1"/>
      </top>
      <bottom style="thin">
        <color auto="1"/>
      </bottom>
      <diagonal/>
    </border>
    <border>
      <left style="thin">
        <color theme="4"/>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auto="1"/>
      </bottom>
      <diagonal/>
    </border>
  </borders>
  <cellStyleXfs count="8">
    <xf numFmtId="0" fontId="0" fillId="0" borderId="0"/>
    <xf numFmtId="43" fontId="31" fillId="0" borderId="0" applyFont="0" applyFill="0" applyBorder="0" applyAlignment="0" applyProtection="0"/>
    <xf numFmtId="164" fontId="31" fillId="0" borderId="0" applyFont="0" applyFill="0" applyBorder="0" applyAlignment="0" applyProtection="0"/>
    <xf numFmtId="0" fontId="31" fillId="0" borderId="0"/>
    <xf numFmtId="0" fontId="16" fillId="0" borderId="0"/>
    <xf numFmtId="0" fontId="16" fillId="0" borderId="0"/>
    <xf numFmtId="0" fontId="31" fillId="0" borderId="0"/>
    <xf numFmtId="9" fontId="31" fillId="0" borderId="0" applyFont="0" applyFill="0" applyBorder="0" applyAlignment="0" applyProtection="0"/>
  </cellStyleXfs>
  <cellXfs count="507">
    <xf numFmtId="0" fontId="0" fillId="0" borderId="0" xfId="0"/>
    <xf numFmtId="0" fontId="1" fillId="0" borderId="0" xfId="0" applyFont="1" applyAlignment="1">
      <alignment horizontal="right" vertical="center"/>
    </xf>
    <xf numFmtId="0" fontId="2" fillId="0" borderId="0" xfId="0" applyFont="1" applyAlignment="1">
      <alignment horizontal="right"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4" borderId="3" xfId="0" applyFont="1" applyFill="1" applyBorder="1" applyAlignment="1">
      <alignment horizontal="left"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5" xfId="0" applyFont="1" applyFill="1" applyBorder="1" applyAlignment="1">
      <alignment horizontal="center" vertical="center"/>
    </xf>
    <xf numFmtId="0" fontId="4" fillId="4" borderId="5" xfId="0" applyFont="1" applyFill="1" applyBorder="1" applyAlignment="1">
      <alignment horizontal="center" vertical="center"/>
    </xf>
    <xf numFmtId="0" fontId="1" fillId="5" borderId="6" xfId="0" applyFont="1" applyFill="1" applyBorder="1" applyAlignment="1">
      <alignment vertical="center"/>
    </xf>
    <xf numFmtId="0" fontId="1" fillId="6" borderId="6" xfId="0" applyFont="1" applyFill="1" applyBorder="1" applyAlignment="1">
      <alignment vertical="center"/>
    </xf>
    <xf numFmtId="0" fontId="1" fillId="7" borderId="6" xfId="0" applyFont="1" applyFill="1" applyBorder="1" applyAlignment="1">
      <alignment vertical="center"/>
    </xf>
    <xf numFmtId="0" fontId="1" fillId="7" borderId="7" xfId="0" applyFont="1" applyFill="1" applyBorder="1" applyAlignment="1">
      <alignment vertical="center"/>
    </xf>
    <xf numFmtId="0" fontId="5" fillId="3" borderId="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0" xfId="0" applyFont="1" applyAlignment="1">
      <alignment horizontal="right" vertical="center"/>
    </xf>
    <xf numFmtId="2" fontId="5" fillId="8" borderId="3" xfId="0" applyNumberFormat="1" applyFont="1" applyFill="1" applyBorder="1" applyAlignment="1">
      <alignment horizontal="right" vertical="center"/>
    </xf>
    <xf numFmtId="2" fontId="5" fillId="8" borderId="10" xfId="0" applyNumberFormat="1" applyFont="1" applyFill="1" applyBorder="1" applyAlignment="1">
      <alignment horizontal="right" vertical="center"/>
    </xf>
    <xf numFmtId="2" fontId="5" fillId="8" borderId="11" xfId="0" applyNumberFormat="1" applyFont="1" applyFill="1" applyBorder="1" applyAlignment="1">
      <alignment horizontal="right" vertical="center"/>
    </xf>
    <xf numFmtId="2" fontId="5" fillId="8" borderId="6" xfId="0" applyNumberFormat="1" applyFont="1" applyFill="1" applyBorder="1" applyAlignment="1">
      <alignment horizontal="right" vertical="center"/>
    </xf>
    <xf numFmtId="2" fontId="5" fillId="8" borderId="0" xfId="0" applyNumberFormat="1" applyFont="1" applyFill="1" applyAlignment="1">
      <alignment horizontal="right" vertical="center"/>
    </xf>
    <xf numFmtId="2" fontId="5" fillId="8" borderId="12" xfId="0" applyNumberFormat="1" applyFont="1" applyFill="1" applyBorder="1" applyAlignment="1">
      <alignment horizontal="right" vertical="center"/>
    </xf>
    <xf numFmtId="0" fontId="5" fillId="8" borderId="10" xfId="0" applyFont="1" applyFill="1" applyBorder="1" applyAlignment="1">
      <alignment horizontal="right" vertical="center"/>
    </xf>
    <xf numFmtId="0" fontId="5" fillId="8" borderId="11" xfId="0" applyFont="1" applyFill="1" applyBorder="1" applyAlignment="1">
      <alignment horizontal="right" vertical="center"/>
    </xf>
    <xf numFmtId="0" fontId="5" fillId="8" borderId="0" xfId="0" applyFont="1" applyFill="1" applyAlignment="1">
      <alignment horizontal="right" vertical="center"/>
    </xf>
    <xf numFmtId="0" fontId="5" fillId="8" borderId="12" xfId="0" applyFont="1" applyFill="1" applyBorder="1" applyAlignment="1">
      <alignment horizontal="right" vertical="center"/>
    </xf>
    <xf numFmtId="2" fontId="5" fillId="8" borderId="3" xfId="0" applyNumberFormat="1" applyFont="1" applyFill="1" applyBorder="1" applyAlignment="1">
      <alignment horizontal="center" vertical="center"/>
    </xf>
    <xf numFmtId="2" fontId="5" fillId="8" borderId="10" xfId="0" applyNumberFormat="1" applyFont="1" applyFill="1" applyBorder="1" applyAlignment="1">
      <alignment horizontal="center" vertical="center"/>
    </xf>
    <xf numFmtId="2" fontId="5" fillId="8" borderId="11" xfId="0" applyNumberFormat="1" applyFont="1" applyFill="1" applyBorder="1" applyAlignment="1">
      <alignment horizontal="center" vertical="center"/>
    </xf>
    <xf numFmtId="2" fontId="5" fillId="8" borderId="6" xfId="0" applyNumberFormat="1" applyFont="1" applyFill="1" applyBorder="1" applyAlignment="1">
      <alignment horizontal="center" vertical="center"/>
    </xf>
    <xf numFmtId="2" fontId="5" fillId="8" borderId="0" xfId="0" applyNumberFormat="1" applyFont="1" applyFill="1" applyAlignment="1">
      <alignment horizontal="center" vertical="center"/>
    </xf>
    <xf numFmtId="2" fontId="5" fillId="8" borderId="12" xfId="0" applyNumberFormat="1"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7" fillId="8" borderId="2"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0" xfId="0" applyFont="1" applyFill="1" applyAlignment="1">
      <alignment horizontal="center" vertical="center"/>
    </xf>
    <xf numFmtId="0" fontId="5" fillId="8" borderId="12" xfId="0" applyFont="1" applyFill="1" applyBorder="1" applyAlignment="1">
      <alignment horizontal="center" vertical="center"/>
    </xf>
    <xf numFmtId="0" fontId="7" fillId="8" borderId="6"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0" xfId="0" applyFont="1" applyFill="1" applyAlignment="1">
      <alignment horizontal="center" vertical="center"/>
    </xf>
    <xf numFmtId="0" fontId="5" fillId="9" borderId="12"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14"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0" xfId="0" applyFont="1" applyFill="1" applyAlignment="1">
      <alignment horizontal="center" vertical="center"/>
    </xf>
    <xf numFmtId="0" fontId="5" fillId="10" borderId="12" xfId="0" applyFont="1" applyFill="1" applyBorder="1" applyAlignment="1">
      <alignment horizontal="center" vertical="center"/>
    </xf>
    <xf numFmtId="2" fontId="5" fillId="8" borderId="7" xfId="0" applyNumberFormat="1" applyFont="1" applyFill="1" applyBorder="1" applyAlignment="1">
      <alignment horizontal="center" vertical="center"/>
    </xf>
    <xf numFmtId="2" fontId="5" fillId="8" borderId="13" xfId="0" applyNumberFormat="1" applyFont="1" applyFill="1" applyBorder="1" applyAlignment="1">
      <alignment horizontal="center" vertical="center"/>
    </xf>
    <xf numFmtId="2" fontId="5" fillId="8" borderId="14" xfId="0" applyNumberFormat="1" applyFont="1" applyFill="1" applyBorder="1" applyAlignment="1">
      <alignment horizontal="center" vertical="center"/>
    </xf>
    <xf numFmtId="0" fontId="1" fillId="8" borderId="10" xfId="0" applyFont="1" applyFill="1" applyBorder="1" applyAlignment="1">
      <alignment horizontal="right" vertical="center"/>
    </xf>
    <xf numFmtId="0" fontId="1" fillId="8" borderId="11" xfId="0" applyFont="1" applyFill="1" applyBorder="1" applyAlignment="1">
      <alignment horizontal="right" vertical="center"/>
    </xf>
    <xf numFmtId="2" fontId="1" fillId="8" borderId="2" xfId="0" applyNumberFormat="1" applyFont="1" applyFill="1" applyBorder="1" applyAlignment="1">
      <alignment horizontal="right" vertical="center"/>
    </xf>
    <xf numFmtId="2" fontId="1" fillId="8" borderId="8" xfId="0" applyNumberFormat="1" applyFont="1" applyFill="1" applyBorder="1" applyAlignment="1">
      <alignment horizontal="right" vertical="center"/>
    </xf>
    <xf numFmtId="2" fontId="1" fillId="8" borderId="9" xfId="0" applyNumberFormat="1" applyFont="1" applyFill="1" applyBorder="1" applyAlignment="1">
      <alignment horizontal="right" vertical="center"/>
    </xf>
    <xf numFmtId="0" fontId="1" fillId="4" borderId="15" xfId="0" applyFont="1" applyFill="1" applyBorder="1" applyAlignment="1">
      <alignment horizontal="center" vertical="center"/>
    </xf>
    <xf numFmtId="2" fontId="1" fillId="8" borderId="7" xfId="0" applyNumberFormat="1" applyFont="1" applyFill="1" applyBorder="1" applyAlignment="1">
      <alignment horizontal="right" vertical="center"/>
    </xf>
    <xf numFmtId="2" fontId="1" fillId="8" borderId="13" xfId="0" applyNumberFormat="1" applyFont="1" applyFill="1" applyBorder="1" applyAlignment="1">
      <alignment horizontal="right" vertical="center"/>
    </xf>
    <xf numFmtId="2" fontId="1" fillId="8" borderId="14" xfId="0" applyNumberFormat="1" applyFont="1" applyFill="1" applyBorder="1" applyAlignment="1">
      <alignment horizontal="right" vertical="center"/>
    </xf>
    <xf numFmtId="2" fontId="1" fillId="8" borderId="6" xfId="0" applyNumberFormat="1" applyFont="1" applyFill="1" applyBorder="1" applyAlignment="1">
      <alignment horizontal="right" vertical="center"/>
    </xf>
    <xf numFmtId="2" fontId="1" fillId="8" borderId="0" xfId="0" applyNumberFormat="1" applyFont="1" applyFill="1" applyAlignment="1">
      <alignment horizontal="right" vertical="center"/>
    </xf>
    <xf numFmtId="2" fontId="1" fillId="8" borderId="12" xfId="0" applyNumberFormat="1" applyFont="1" applyFill="1" applyBorder="1" applyAlignment="1">
      <alignment horizontal="right" vertical="center"/>
    </xf>
    <xf numFmtId="0" fontId="1" fillId="3" borderId="15" xfId="0" applyFont="1" applyFill="1" applyBorder="1" applyAlignment="1">
      <alignment horizontal="center" vertical="center"/>
    </xf>
    <xf numFmtId="0" fontId="1" fillId="8" borderId="7" xfId="0" applyFont="1" applyFill="1" applyBorder="1" applyAlignment="1">
      <alignment horizontal="right" vertical="center"/>
    </xf>
    <xf numFmtId="0" fontId="1" fillId="8" borderId="13" xfId="0" applyFont="1" applyFill="1" applyBorder="1" applyAlignment="1">
      <alignment horizontal="right" vertical="center"/>
    </xf>
    <xf numFmtId="0" fontId="1" fillId="8" borderId="14" xfId="0" applyFont="1" applyFill="1" applyBorder="1" applyAlignment="1">
      <alignment horizontal="right" vertical="center"/>
    </xf>
    <xf numFmtId="0" fontId="3" fillId="2" borderId="1" xfId="0" applyFont="1" applyFill="1" applyBorder="1" applyAlignment="1">
      <alignment horizontal="center" vertical="center" wrapText="1"/>
    </xf>
    <xf numFmtId="2" fontId="1" fillId="8" borderId="3" xfId="0" applyNumberFormat="1" applyFont="1" applyFill="1" applyBorder="1" applyAlignment="1">
      <alignment horizontal="center" vertical="center"/>
    </xf>
    <xf numFmtId="2" fontId="1" fillId="8" borderId="10" xfId="0" applyNumberFormat="1" applyFont="1" applyFill="1" applyBorder="1" applyAlignment="1">
      <alignment horizontal="center" vertical="center"/>
    </xf>
    <xf numFmtId="2" fontId="1" fillId="8" borderId="11" xfId="0" applyNumberFormat="1" applyFont="1" applyFill="1" applyBorder="1" applyAlignment="1">
      <alignment horizontal="center" vertical="center"/>
    </xf>
    <xf numFmtId="2" fontId="1" fillId="8" borderId="7" xfId="0" applyNumberFormat="1" applyFont="1" applyFill="1" applyBorder="1" applyAlignment="1">
      <alignment horizontal="center" vertical="center"/>
    </xf>
    <xf numFmtId="2" fontId="1" fillId="8" borderId="13" xfId="0" applyNumberFormat="1" applyFont="1" applyFill="1" applyBorder="1" applyAlignment="1">
      <alignment horizontal="center" vertical="center"/>
    </xf>
    <xf numFmtId="2" fontId="1" fillId="8" borderId="14" xfId="0" applyNumberFormat="1" applyFont="1" applyFill="1" applyBorder="1" applyAlignment="1">
      <alignment horizontal="center" vertical="center"/>
    </xf>
    <xf numFmtId="2" fontId="1" fillId="8" borderId="6" xfId="0" applyNumberFormat="1" applyFont="1" applyFill="1" applyBorder="1" applyAlignment="1">
      <alignment horizontal="center" vertical="center"/>
    </xf>
    <xf numFmtId="2" fontId="1" fillId="8" borderId="0" xfId="0" applyNumberFormat="1" applyFont="1" applyFill="1" applyAlignment="1">
      <alignment horizontal="center" vertical="center"/>
    </xf>
    <xf numFmtId="2" fontId="1" fillId="8" borderId="12" xfId="0" applyNumberFormat="1" applyFont="1" applyFill="1" applyBorder="1" applyAlignment="1">
      <alignment horizontal="center" vertical="center"/>
    </xf>
    <xf numFmtId="0" fontId="1" fillId="8" borderId="7" xfId="0" applyFont="1" applyFill="1" applyBorder="1" applyAlignment="1">
      <alignment horizontal="center" vertical="center"/>
    </xf>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2" fontId="1" fillId="8" borderId="2" xfId="0" applyNumberFormat="1" applyFont="1" applyFill="1" applyBorder="1" applyAlignment="1">
      <alignment horizontal="center" vertical="center"/>
    </xf>
    <xf numFmtId="2" fontId="1" fillId="8" borderId="8" xfId="0" applyNumberFormat="1" applyFont="1" applyFill="1" applyBorder="1" applyAlignment="1">
      <alignment horizontal="center" vertical="center"/>
    </xf>
    <xf numFmtId="0" fontId="1" fillId="0" borderId="0" xfId="0" applyFont="1"/>
    <xf numFmtId="2" fontId="1" fillId="8" borderId="15" xfId="0" applyNumberFormat="1" applyFont="1" applyFill="1" applyBorder="1"/>
    <xf numFmtId="2" fontId="1" fillId="8" borderId="5" xfId="0" applyNumberFormat="1" applyFont="1" applyFill="1" applyBorder="1"/>
    <xf numFmtId="2" fontId="1" fillId="8" borderId="4" xfId="0" applyNumberFormat="1" applyFont="1" applyFill="1" applyBorder="1"/>
    <xf numFmtId="0" fontId="1" fillId="4" borderId="1" xfId="0" applyFont="1" applyFill="1" applyBorder="1" applyAlignment="1">
      <alignment horizontal="left" vertical="center"/>
    </xf>
    <xf numFmtId="0" fontId="9" fillId="8" borderId="7" xfId="0" applyFont="1" applyFill="1" applyBorder="1" applyAlignment="1">
      <alignment vertical="center"/>
    </xf>
    <xf numFmtId="0" fontId="9" fillId="8" borderId="6" xfId="0" applyFont="1" applyFill="1" applyBorder="1" applyAlignment="1">
      <alignment vertical="center"/>
    </xf>
    <xf numFmtId="0" fontId="10" fillId="0" borderId="0" xfId="0" applyFont="1" applyAlignment="1">
      <alignment horizontal="center" vertical="center" wrapText="1"/>
    </xf>
    <xf numFmtId="164" fontId="9" fillId="8" borderId="12" xfId="0" applyNumberFormat="1" applyFont="1" applyFill="1" applyBorder="1" applyAlignment="1">
      <alignment vertical="center"/>
    </xf>
    <xf numFmtId="164" fontId="9" fillId="8" borderId="0" xfId="0" applyNumberFormat="1" applyFont="1" applyFill="1" applyAlignment="1">
      <alignment vertical="center"/>
    </xf>
    <xf numFmtId="164" fontId="9" fillId="8" borderId="13" xfId="0" applyNumberFormat="1" applyFont="1" applyFill="1" applyBorder="1" applyAlignment="1">
      <alignment vertical="center"/>
    </xf>
    <xf numFmtId="164" fontId="1" fillId="0" borderId="0" xfId="0" applyNumberFormat="1" applyFont="1" applyAlignment="1">
      <alignment vertical="center"/>
    </xf>
    <xf numFmtId="164" fontId="1" fillId="8" borderId="3" xfId="0" applyNumberFormat="1" applyFont="1" applyFill="1" applyBorder="1" applyAlignment="1">
      <alignment vertical="center"/>
    </xf>
    <xf numFmtId="165" fontId="1" fillId="8" borderId="14" xfId="0" applyNumberFormat="1" applyFont="1" applyFill="1" applyBorder="1" applyAlignment="1">
      <alignment vertical="center"/>
    </xf>
    <xf numFmtId="165" fontId="1" fillId="8" borderId="13" xfId="0" applyNumberFormat="1" applyFont="1" applyFill="1" applyBorder="1" applyAlignment="1">
      <alignment vertical="center"/>
    </xf>
    <xf numFmtId="164" fontId="1" fillId="8" borderId="7" xfId="2" applyFont="1" applyFill="1" applyBorder="1" applyAlignment="1">
      <alignment vertical="center"/>
    </xf>
    <xf numFmtId="165" fontId="1" fillId="8" borderId="12" xfId="0" applyNumberFormat="1" applyFont="1" applyFill="1" applyBorder="1" applyAlignment="1">
      <alignment vertical="center"/>
    </xf>
    <xf numFmtId="165" fontId="1" fillId="8" borderId="0" xfId="0" applyNumberFormat="1" applyFont="1" applyFill="1" applyAlignment="1">
      <alignment vertical="center"/>
    </xf>
    <xf numFmtId="164" fontId="1" fillId="8" borderId="6" xfId="2" applyFont="1" applyFill="1" applyBorder="1" applyAlignment="1">
      <alignment vertical="center"/>
    </xf>
    <xf numFmtId="165" fontId="1" fillId="8" borderId="11" xfId="0" applyNumberFormat="1" applyFont="1" applyFill="1" applyBorder="1" applyAlignment="1">
      <alignment vertical="center"/>
    </xf>
    <xf numFmtId="0" fontId="11" fillId="3"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3" borderId="3" xfId="0" applyFont="1" applyFill="1" applyBorder="1" applyAlignment="1">
      <alignment horizontal="center" vertical="center"/>
    </xf>
    <xf numFmtId="165" fontId="12" fillId="0" borderId="0" xfId="0" applyNumberFormat="1" applyFont="1" applyAlignment="1">
      <alignment horizontal="right" vertical="center"/>
    </xf>
    <xf numFmtId="3" fontId="1" fillId="0" borderId="15" xfId="2" applyNumberFormat="1" applyFont="1" applyFill="1" applyBorder="1" applyAlignment="1">
      <alignment vertical="center"/>
    </xf>
    <xf numFmtId="3" fontId="1" fillId="0" borderId="7" xfId="2" applyNumberFormat="1" applyFont="1" applyFill="1" applyBorder="1" applyAlignment="1">
      <alignment vertical="center"/>
    </xf>
    <xf numFmtId="0" fontId="12" fillId="0" borderId="0" xfId="0" applyFont="1" applyAlignment="1">
      <alignment horizontal="right" vertical="center"/>
    </xf>
    <xf numFmtId="3" fontId="1" fillId="0" borderId="5" xfId="2" applyNumberFormat="1" applyFont="1" applyFill="1" applyBorder="1" applyAlignment="1">
      <alignment vertical="center"/>
    </xf>
    <xf numFmtId="3" fontId="1" fillId="0" borderId="6" xfId="2" applyNumberFormat="1" applyFont="1" applyFill="1" applyBorder="1" applyAlignment="1">
      <alignment vertical="center"/>
    </xf>
    <xf numFmtId="3" fontId="1" fillId="0" borderId="1" xfId="0" applyNumberFormat="1" applyFont="1" applyBorder="1" applyAlignment="1">
      <alignment vertical="center"/>
    </xf>
    <xf numFmtId="3" fontId="1" fillId="0" borderId="3" xfId="0" applyNumberFormat="1" applyFont="1" applyBorder="1" applyAlignment="1">
      <alignment vertical="center"/>
    </xf>
    <xf numFmtId="0" fontId="3" fillId="2" borderId="2" xfId="0" applyFont="1" applyFill="1" applyBorder="1" applyAlignment="1">
      <alignment horizontal="center" vertical="center" wrapText="1"/>
    </xf>
    <xf numFmtId="3" fontId="1" fillId="0" borderId="0" xfId="2" applyNumberFormat="1" applyFont="1" applyFill="1" applyBorder="1" applyAlignment="1">
      <alignment vertical="center"/>
    </xf>
    <xf numFmtId="0" fontId="1" fillId="0" borderId="0" xfId="0" applyFont="1" applyAlignment="1">
      <alignment vertical="center"/>
    </xf>
    <xf numFmtId="3" fontId="1" fillId="8" borderId="14" xfId="2" applyNumberFormat="1" applyFont="1" applyFill="1" applyBorder="1" applyAlignment="1">
      <alignment vertical="center"/>
    </xf>
    <xf numFmtId="3" fontId="1" fillId="8" borderId="12" xfId="2" applyNumberFormat="1" applyFont="1" applyFill="1" applyBorder="1" applyAlignment="1">
      <alignment vertical="center"/>
    </xf>
    <xf numFmtId="165" fontId="1" fillId="8" borderId="1" xfId="0" applyNumberFormat="1" applyFont="1" applyFill="1" applyBorder="1" applyAlignment="1">
      <alignment vertical="center"/>
    </xf>
    <xf numFmtId="3" fontId="1" fillId="8" borderId="3" xfId="0" applyNumberFormat="1" applyFont="1" applyFill="1" applyBorder="1" applyAlignment="1">
      <alignment vertical="center"/>
    </xf>
    <xf numFmtId="3" fontId="1" fillId="8" borderId="10" xfId="0" applyNumberFormat="1" applyFont="1" applyFill="1" applyBorder="1" applyAlignment="1">
      <alignment vertical="center"/>
    </xf>
    <xf numFmtId="0" fontId="1" fillId="3" borderId="11" xfId="0" applyFont="1" applyFill="1" applyBorder="1" applyAlignment="1">
      <alignment horizontal="center" vertical="center"/>
    </xf>
    <xf numFmtId="0" fontId="3" fillId="2" borderId="4" xfId="0" applyFont="1" applyFill="1" applyBorder="1" applyAlignment="1">
      <alignment horizontal="center" vertical="center"/>
    </xf>
    <xf numFmtId="164" fontId="1" fillId="8" borderId="15" xfId="2" applyFont="1" applyFill="1" applyBorder="1" applyAlignment="1">
      <alignment vertical="center"/>
    </xf>
    <xf numFmtId="164" fontId="1" fillId="8" borderId="5" xfId="2" applyFont="1" applyFill="1" applyBorder="1" applyAlignment="1">
      <alignment vertical="center"/>
    </xf>
    <xf numFmtId="164" fontId="1" fillId="8" borderId="1" xfId="0" applyNumberFormat="1" applyFont="1" applyFill="1" applyBorder="1" applyAlignment="1">
      <alignment vertical="center"/>
    </xf>
    <xf numFmtId="0" fontId="0" fillId="0" borderId="14" xfId="0" applyBorder="1" applyAlignment="1">
      <alignment vertical="center"/>
    </xf>
    <xf numFmtId="0" fontId="0" fillId="0" borderId="13" xfId="0" applyBorder="1" applyAlignment="1">
      <alignment vertical="center"/>
    </xf>
    <xf numFmtId="0" fontId="1" fillId="4" borderId="7" xfId="0" applyFont="1" applyFill="1" applyBorder="1" applyAlignment="1">
      <alignment vertical="center"/>
    </xf>
    <xf numFmtId="1" fontId="1" fillId="8" borderId="15" xfId="0" applyNumberFormat="1" applyFont="1" applyFill="1" applyBorder="1" applyAlignment="1">
      <alignment vertical="center"/>
    </xf>
    <xf numFmtId="1" fontId="1" fillId="8" borderId="7" xfId="0" applyNumberFormat="1" applyFont="1" applyFill="1" applyBorder="1" applyAlignment="1">
      <alignment vertical="center"/>
    </xf>
    <xf numFmtId="1" fontId="1" fillId="8" borderId="5" xfId="2" applyNumberFormat="1" applyFont="1" applyFill="1" applyBorder="1" applyAlignment="1">
      <alignment vertical="center"/>
    </xf>
    <xf numFmtId="1" fontId="1" fillId="8" borderId="6" xfId="2" applyNumberFormat="1" applyFont="1" applyFill="1" applyBorder="1" applyAlignment="1">
      <alignment vertical="center"/>
    </xf>
    <xf numFmtId="0" fontId="1" fillId="11" borderId="7" xfId="0" applyFont="1" applyFill="1" applyBorder="1" applyAlignment="1">
      <alignment vertical="center"/>
    </xf>
    <xf numFmtId="1" fontId="1" fillId="8" borderId="5" xfId="0" applyNumberFormat="1" applyFont="1" applyFill="1" applyBorder="1" applyAlignment="1">
      <alignment vertical="center"/>
    </xf>
    <xf numFmtId="1" fontId="1" fillId="8" borderId="6" xfId="0" applyNumberFormat="1" applyFont="1" applyFill="1" applyBorder="1" applyAlignment="1">
      <alignment vertical="center"/>
    </xf>
    <xf numFmtId="0" fontId="1" fillId="11" borderId="6" xfId="0" applyFont="1" applyFill="1" applyBorder="1" applyAlignment="1">
      <alignment vertical="center"/>
    </xf>
    <xf numFmtId="1" fontId="1" fillId="8" borderId="4" xfId="0" applyNumberFormat="1" applyFont="1" applyFill="1" applyBorder="1" applyAlignment="1">
      <alignment vertical="center"/>
    </xf>
    <xf numFmtId="1" fontId="1" fillId="8" borderId="2" xfId="0" applyNumberFormat="1" applyFont="1" applyFill="1" applyBorder="1" applyAlignment="1">
      <alignment vertical="center"/>
    </xf>
    <xf numFmtId="0" fontId="1" fillId="4" borderId="10"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4" fillId="0" borderId="0" xfId="0" applyFont="1" applyAlignment="1">
      <alignment horizontal="center" vertical="center"/>
    </xf>
    <xf numFmtId="1" fontId="14" fillId="0" borderId="1" xfId="0" applyNumberFormat="1" applyFont="1" applyBorder="1" applyAlignment="1">
      <alignment horizontal="center" vertical="center"/>
    </xf>
    <xf numFmtId="166" fontId="14" fillId="0" borderId="1" xfId="0" applyNumberFormat="1" applyFont="1" applyBorder="1" applyAlignment="1">
      <alignment horizontal="center" vertical="center"/>
    </xf>
    <xf numFmtId="2" fontId="1" fillId="8" borderId="1" xfId="0" applyNumberFormat="1" applyFont="1" applyFill="1" applyBorder="1" applyAlignment="1">
      <alignment horizontal="center" vertical="center"/>
    </xf>
    <xf numFmtId="167" fontId="1" fillId="8" borderId="1"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1" fillId="0" borderId="0" xfId="0" applyFont="1" applyAlignment="1">
      <alignment horizontal="left" vertical="center"/>
    </xf>
    <xf numFmtId="1" fontId="10" fillId="0" borderId="0" xfId="0" applyNumberFormat="1" applyFont="1" applyAlignment="1">
      <alignment horizontal="right" vertical="center"/>
    </xf>
    <xf numFmtId="0" fontId="3" fillId="2" borderId="6" xfId="0" applyFont="1" applyFill="1" applyBorder="1" applyAlignment="1">
      <alignment horizontal="center" vertical="center"/>
    </xf>
    <xf numFmtId="0" fontId="1" fillId="3" borderId="4" xfId="0" applyFont="1" applyFill="1" applyBorder="1" applyAlignment="1">
      <alignment horizontal="center" vertical="center" wrapText="1"/>
    </xf>
    <xf numFmtId="2" fontId="1" fillId="0" borderId="1" xfId="0" applyNumberFormat="1" applyFont="1" applyBorder="1"/>
    <xf numFmtId="2" fontId="1" fillId="0" borderId="0" xfId="0" applyNumberFormat="1" applyFont="1"/>
    <xf numFmtId="0" fontId="1" fillId="0" borderId="3" xfId="0" applyFont="1" applyBorder="1" applyAlignment="1">
      <alignment horizontal="left" vertical="center"/>
    </xf>
    <xf numFmtId="165" fontId="1" fillId="0" borderId="0" xfId="0" applyNumberFormat="1" applyFont="1" applyAlignment="1">
      <alignment vertical="center"/>
    </xf>
    <xf numFmtId="2" fontId="1" fillId="0" borderId="0" xfId="0" applyNumberFormat="1" applyFont="1" applyAlignment="1">
      <alignment horizontal="right" vertical="center"/>
    </xf>
    <xf numFmtId="164" fontId="9" fillId="8" borderId="14" xfId="0" applyNumberFormat="1" applyFont="1" applyFill="1" applyBorder="1" applyAlignment="1">
      <alignment vertical="center"/>
    </xf>
    <xf numFmtId="0" fontId="1" fillId="0" borderId="12" xfId="0" applyFont="1" applyBorder="1"/>
    <xf numFmtId="0" fontId="1" fillId="0" borderId="16" xfId="0" applyFont="1" applyBorder="1"/>
    <xf numFmtId="0" fontId="1" fillId="0" borderId="17" xfId="0" applyFont="1" applyBorder="1"/>
    <xf numFmtId="2" fontId="1" fillId="12" borderId="3" xfId="0" applyNumberFormat="1" applyFont="1" applyFill="1" applyBorder="1" applyAlignment="1">
      <alignment horizontal="right" vertical="center"/>
    </xf>
    <xf numFmtId="0" fontId="1" fillId="4" borderId="2" xfId="0" applyFont="1" applyFill="1" applyBorder="1" applyAlignment="1">
      <alignment horizontal="left" vertical="center"/>
    </xf>
    <xf numFmtId="164" fontId="1" fillId="8" borderId="18" xfId="0" applyNumberFormat="1" applyFont="1" applyFill="1" applyBorder="1" applyAlignment="1">
      <alignment vertical="center"/>
    </xf>
    <xf numFmtId="165" fontId="1" fillId="8" borderId="18" xfId="0" applyNumberFormat="1" applyFont="1" applyFill="1" applyBorder="1" applyAlignment="1">
      <alignment vertical="center"/>
    </xf>
    <xf numFmtId="2" fontId="1" fillId="4" borderId="2" xfId="0" applyNumberFormat="1" applyFont="1" applyFill="1" applyBorder="1" applyAlignment="1">
      <alignment horizontal="right" vertical="center"/>
    </xf>
    <xf numFmtId="0" fontId="1" fillId="4" borderId="2" xfId="0" applyFont="1" applyFill="1" applyBorder="1" applyAlignment="1">
      <alignment horizontal="right" vertical="center"/>
    </xf>
    <xf numFmtId="2" fontId="1" fillId="8" borderId="18" xfId="0" applyNumberFormat="1" applyFont="1" applyFill="1" applyBorder="1" applyAlignment="1">
      <alignment vertical="center"/>
    </xf>
    <xf numFmtId="2" fontId="9" fillId="8" borderId="0" xfId="0" applyNumberFormat="1" applyFont="1" applyFill="1" applyAlignment="1">
      <alignment vertical="center"/>
    </xf>
    <xf numFmtId="2" fontId="9" fillId="8" borderId="12" xfId="0" applyNumberFormat="1" applyFont="1" applyFill="1" applyBorder="1" applyAlignment="1">
      <alignment vertical="center"/>
    </xf>
    <xf numFmtId="2" fontId="9" fillId="8" borderId="13" xfId="0" applyNumberFormat="1" applyFont="1" applyFill="1" applyBorder="1" applyAlignment="1">
      <alignment vertical="center"/>
    </xf>
    <xf numFmtId="0" fontId="3" fillId="2" borderId="3" xfId="0" applyFont="1" applyFill="1" applyBorder="1" applyAlignment="1">
      <alignment horizontal="center" vertical="center"/>
    </xf>
    <xf numFmtId="0" fontId="9" fillId="0" borderId="18" xfId="0" applyFont="1" applyBorder="1" applyAlignment="1">
      <alignment vertical="center"/>
    </xf>
    <xf numFmtId="0" fontId="31" fillId="0" borderId="0" xfId="3"/>
    <xf numFmtId="0" fontId="18" fillId="0" borderId="0" xfId="3" applyFont="1" applyAlignment="1">
      <alignment horizontal="center"/>
    </xf>
    <xf numFmtId="0" fontId="18" fillId="0" borderId="0" xfId="3" applyFont="1"/>
    <xf numFmtId="0" fontId="19" fillId="0" borderId="0" xfId="3" applyFont="1"/>
    <xf numFmtId="0" fontId="16" fillId="0" borderId="0" xfId="5" applyAlignment="1">
      <alignment horizontal="center"/>
    </xf>
    <xf numFmtId="0" fontId="20" fillId="0" borderId="0" xfId="3" applyFont="1" applyAlignment="1">
      <alignment horizontal="right" vertical="center"/>
    </xf>
    <xf numFmtId="0" fontId="21" fillId="0" borderId="0" xfId="3" applyFont="1" applyAlignment="1">
      <alignment horizontal="center"/>
    </xf>
    <xf numFmtId="0" fontId="22" fillId="0" borderId="0" xfId="3" applyFont="1"/>
    <xf numFmtId="0" fontId="23" fillId="0" borderId="0" xfId="3" applyFont="1"/>
    <xf numFmtId="0" fontId="23" fillId="13" borderId="18" xfId="6" applyFont="1" applyFill="1" applyBorder="1" applyAlignment="1">
      <alignment horizontal="center" vertical="center" wrapText="1"/>
    </xf>
    <xf numFmtId="0" fontId="23" fillId="13" borderId="19" xfId="6" applyFont="1" applyFill="1" applyBorder="1" applyAlignment="1">
      <alignment horizontal="center" vertical="center" wrapText="1"/>
    </xf>
    <xf numFmtId="0" fontId="23" fillId="13" borderId="20" xfId="3" quotePrefix="1" applyFont="1" applyFill="1" applyBorder="1" applyAlignment="1">
      <alignment horizontal="center" vertical="center" wrapText="1"/>
    </xf>
    <xf numFmtId="0" fontId="23" fillId="13" borderId="21" xfId="3" quotePrefix="1" applyFont="1" applyFill="1" applyBorder="1" applyAlignment="1">
      <alignment horizontal="center"/>
    </xf>
    <xf numFmtId="0" fontId="23" fillId="13" borderId="22" xfId="3" quotePrefix="1" applyFont="1" applyFill="1" applyBorder="1" applyAlignment="1">
      <alignment horizontal="center" vertical="center"/>
    </xf>
    <xf numFmtId="0" fontId="20" fillId="0" borderId="23" xfId="3" applyFont="1" applyBorder="1"/>
    <xf numFmtId="0" fontId="20" fillId="13" borderId="24" xfId="3" applyFont="1" applyFill="1" applyBorder="1"/>
    <xf numFmtId="0" fontId="20" fillId="0" borderId="24" xfId="3" applyFont="1" applyBorder="1"/>
    <xf numFmtId="0" fontId="20" fillId="13" borderId="21" xfId="3" applyFont="1" applyFill="1" applyBorder="1"/>
    <xf numFmtId="0" fontId="23" fillId="13" borderId="25" xfId="3" applyFont="1" applyFill="1" applyBorder="1"/>
    <xf numFmtId="0" fontId="23" fillId="13" borderId="26" xfId="3" applyFont="1" applyFill="1" applyBorder="1"/>
    <xf numFmtId="0" fontId="23" fillId="0" borderId="26" xfId="3" applyFont="1" applyBorder="1"/>
    <xf numFmtId="0" fontId="23" fillId="13" borderId="27" xfId="3" applyFont="1" applyFill="1" applyBorder="1"/>
    <xf numFmtId="0" fontId="23" fillId="0" borderId="25" xfId="3" applyFont="1" applyBorder="1"/>
    <xf numFmtId="0" fontId="23" fillId="0" borderId="28" xfId="3" applyFont="1" applyBorder="1"/>
    <xf numFmtId="0" fontId="23" fillId="13" borderId="29" xfId="3" applyFont="1" applyFill="1" applyBorder="1"/>
    <xf numFmtId="0" fontId="23" fillId="0" borderId="29" xfId="3" applyFont="1" applyBorder="1"/>
    <xf numFmtId="0" fontId="24" fillId="13" borderId="25" xfId="3" applyFont="1" applyFill="1" applyBorder="1"/>
    <xf numFmtId="0" fontId="24" fillId="13" borderId="26" xfId="3" applyFont="1" applyFill="1" applyBorder="1"/>
    <xf numFmtId="0" fontId="23" fillId="13" borderId="30" xfId="3" applyFont="1" applyFill="1" applyBorder="1"/>
    <xf numFmtId="0" fontId="23" fillId="13" borderId="31" xfId="3" applyFont="1" applyFill="1" applyBorder="1"/>
    <xf numFmtId="0" fontId="23" fillId="0" borderId="31" xfId="3" applyFont="1" applyBorder="1"/>
    <xf numFmtId="0" fontId="23" fillId="13" borderId="32" xfId="3" applyFont="1" applyFill="1" applyBorder="1"/>
    <xf numFmtId="0" fontId="23" fillId="13" borderId="33" xfId="3" applyFont="1" applyFill="1" applyBorder="1"/>
    <xf numFmtId="0" fontId="23" fillId="13" borderId="34" xfId="3" applyFont="1" applyFill="1" applyBorder="1"/>
    <xf numFmtId="0" fontId="23" fillId="0" borderId="34" xfId="3" applyFont="1" applyBorder="1"/>
    <xf numFmtId="0" fontId="23" fillId="13" borderId="35" xfId="3" applyFont="1" applyFill="1" applyBorder="1"/>
    <xf numFmtId="0" fontId="23" fillId="13" borderId="36" xfId="3" applyFont="1" applyFill="1" applyBorder="1"/>
    <xf numFmtId="0" fontId="23" fillId="0" borderId="37" xfId="3" applyFont="1" applyBorder="1"/>
    <xf numFmtId="0" fontId="23" fillId="13" borderId="38" xfId="3" applyFont="1" applyFill="1" applyBorder="1"/>
    <xf numFmtId="0" fontId="23" fillId="0" borderId="38" xfId="3" applyFont="1" applyBorder="1"/>
    <xf numFmtId="0" fontId="23" fillId="13" borderId="39" xfId="3" applyFont="1" applyFill="1" applyBorder="1"/>
    <xf numFmtId="0" fontId="23" fillId="13" borderId="40" xfId="3" applyFont="1" applyFill="1" applyBorder="1"/>
    <xf numFmtId="0" fontId="23" fillId="13" borderId="41" xfId="3" applyFont="1" applyFill="1" applyBorder="1"/>
    <xf numFmtId="0" fontId="23" fillId="0" borderId="41" xfId="3" applyFont="1" applyBorder="1"/>
    <xf numFmtId="0" fontId="23" fillId="13" borderId="42" xfId="3" applyFont="1" applyFill="1" applyBorder="1"/>
    <xf numFmtId="0" fontId="23" fillId="0" borderId="43" xfId="3" applyFont="1" applyBorder="1"/>
    <xf numFmtId="0" fontId="23" fillId="13" borderId="44" xfId="3" applyFont="1" applyFill="1" applyBorder="1"/>
    <xf numFmtId="0" fontId="23" fillId="0" borderId="44" xfId="3" applyFont="1" applyBorder="1"/>
    <xf numFmtId="0" fontId="23" fillId="0" borderId="45" xfId="3" applyFont="1" applyBorder="1"/>
    <xf numFmtId="0" fontId="23" fillId="13" borderId="28" xfId="3" quotePrefix="1" applyFont="1" applyFill="1" applyBorder="1" applyAlignment="1">
      <alignment horizontal="left" vertical="center"/>
    </xf>
    <xf numFmtId="0" fontId="23" fillId="13" borderId="29" xfId="3" quotePrefix="1" applyFont="1" applyFill="1" applyBorder="1" applyAlignment="1">
      <alignment horizontal="left" vertical="center"/>
    </xf>
    <xf numFmtId="0" fontId="23" fillId="0" borderId="29" xfId="3" quotePrefix="1" applyFont="1" applyBorder="1" applyAlignment="1">
      <alignment horizontal="left" vertical="center"/>
    </xf>
    <xf numFmtId="0" fontId="23" fillId="13" borderId="25" xfId="3" quotePrefix="1" applyFont="1" applyFill="1" applyBorder="1" applyAlignment="1">
      <alignment horizontal="left" vertical="center"/>
    </xf>
    <xf numFmtId="0" fontId="23" fillId="13" borderId="26" xfId="3" quotePrefix="1" applyFont="1" applyFill="1" applyBorder="1" applyAlignment="1">
      <alignment horizontal="left" vertical="center"/>
    </xf>
    <xf numFmtId="0" fontId="23" fillId="0" borderId="26" xfId="3" quotePrefix="1" applyFont="1" applyBorder="1" applyAlignment="1">
      <alignment horizontal="left" vertical="center"/>
    </xf>
    <xf numFmtId="0" fontId="23" fillId="13" borderId="46" xfId="3" quotePrefix="1" applyFont="1" applyFill="1" applyBorder="1" applyAlignment="1">
      <alignment horizontal="left" vertical="center"/>
    </xf>
    <xf numFmtId="0" fontId="23" fillId="13" borderId="47" xfId="3" quotePrefix="1" applyFont="1" applyFill="1" applyBorder="1" applyAlignment="1">
      <alignment horizontal="left" vertical="center"/>
    </xf>
    <xf numFmtId="0" fontId="23" fillId="0" borderId="47" xfId="3" quotePrefix="1" applyFont="1" applyBorder="1" applyAlignment="1">
      <alignment horizontal="left" vertical="center"/>
    </xf>
    <xf numFmtId="0" fontId="23" fillId="13" borderId="47" xfId="3" applyFont="1" applyFill="1" applyBorder="1"/>
    <xf numFmtId="0" fontId="23" fillId="13" borderId="48" xfId="3" applyFont="1" applyFill="1" applyBorder="1"/>
    <xf numFmtId="0" fontId="23" fillId="0" borderId="27" xfId="3" applyFont="1" applyBorder="1"/>
    <xf numFmtId="0" fontId="23" fillId="13" borderId="49" xfId="3" quotePrefix="1" applyFont="1" applyFill="1" applyBorder="1" applyAlignment="1">
      <alignment horizontal="center" vertical="center"/>
    </xf>
    <xf numFmtId="0" fontId="23" fillId="13" borderId="50" xfId="3" quotePrefix="1" applyFont="1" applyFill="1" applyBorder="1" applyAlignment="1">
      <alignment horizontal="left" vertical="center"/>
    </xf>
    <xf numFmtId="0" fontId="23" fillId="13" borderId="51" xfId="3" quotePrefix="1" applyFont="1" applyFill="1" applyBorder="1" applyAlignment="1">
      <alignment horizontal="left" vertical="center"/>
    </xf>
    <xf numFmtId="0" fontId="23" fillId="0" borderId="51" xfId="3" applyFont="1" applyBorder="1"/>
    <xf numFmtId="0" fontId="23" fillId="0" borderId="52" xfId="3" applyFont="1" applyBorder="1"/>
    <xf numFmtId="0" fontId="25" fillId="0" borderId="0" xfId="3" applyFont="1"/>
    <xf numFmtId="0" fontId="23" fillId="0" borderId="18" xfId="3" applyFont="1" applyBorder="1"/>
    <xf numFmtId="0" fontId="24" fillId="0" borderId="18" xfId="3" applyFont="1" applyBorder="1" applyAlignment="1">
      <alignment horizontal="right" vertical="center"/>
    </xf>
    <xf numFmtId="0" fontId="26" fillId="0" borderId="0" xfId="3" applyFont="1" applyAlignment="1">
      <alignment horizontal="right" vertical="center"/>
    </xf>
    <xf numFmtId="0" fontId="23" fillId="14" borderId="0" xfId="3" applyFont="1" applyFill="1" applyAlignment="1">
      <alignment vertical="center" wrapText="1"/>
    </xf>
    <xf numFmtId="0" fontId="23" fillId="13" borderId="20" xfId="3" applyFont="1" applyFill="1" applyBorder="1" applyAlignment="1">
      <alignment horizontal="center" vertical="center" wrapText="1"/>
    </xf>
    <xf numFmtId="0" fontId="23" fillId="13" borderId="18" xfId="3" applyFont="1" applyFill="1" applyBorder="1" applyAlignment="1">
      <alignment horizontal="center" vertical="center" wrapText="1"/>
    </xf>
    <xf numFmtId="0" fontId="23" fillId="13" borderId="18" xfId="3" quotePrefix="1" applyFont="1" applyFill="1" applyBorder="1" applyAlignment="1">
      <alignment horizontal="center" vertical="center" wrapText="1"/>
    </xf>
    <xf numFmtId="0" fontId="23" fillId="14" borderId="53" xfId="3" quotePrefix="1" applyFont="1" applyFill="1" applyBorder="1" applyAlignment="1">
      <alignment horizontal="center" vertical="center" wrapText="1"/>
    </xf>
    <xf numFmtId="0" fontId="23" fillId="14" borderId="18" xfId="3" quotePrefix="1" applyFont="1" applyFill="1" applyBorder="1" applyAlignment="1">
      <alignment horizontal="center" vertical="center" wrapText="1"/>
    </xf>
    <xf numFmtId="0" fontId="23" fillId="14" borderId="54" xfId="3" quotePrefix="1" applyFont="1" applyFill="1" applyBorder="1" applyAlignment="1">
      <alignment horizontal="center" vertical="center" wrapText="1"/>
    </xf>
    <xf numFmtId="0" fontId="23" fillId="13" borderId="54" xfId="3" quotePrefix="1" applyFont="1" applyFill="1" applyBorder="1" applyAlignment="1">
      <alignment horizontal="center" vertical="center" wrapText="1"/>
    </xf>
    <xf numFmtId="0" fontId="23" fillId="0" borderId="24" xfId="3" applyFont="1" applyBorder="1"/>
    <xf numFmtId="0" fontId="23" fillId="0" borderId="24" xfId="3" quotePrefix="1" applyFont="1" applyBorder="1" applyAlignment="1">
      <alignment horizontal="left" vertical="center"/>
    </xf>
    <xf numFmtId="0" fontId="23" fillId="0" borderId="55" xfId="3" quotePrefix="1" applyFont="1" applyBorder="1" applyAlignment="1">
      <alignment horizontal="left" vertical="center"/>
    </xf>
    <xf numFmtId="0" fontId="23" fillId="13" borderId="26" xfId="3" applyFont="1" applyFill="1" applyBorder="1" applyAlignment="1">
      <alignment horizontal="left" vertical="center"/>
    </xf>
    <xf numFmtId="0" fontId="23" fillId="0" borderId="34" xfId="3" quotePrefix="1" applyFont="1" applyBorder="1" applyAlignment="1">
      <alignment horizontal="left" vertical="center"/>
    </xf>
    <xf numFmtId="0" fontId="23" fillId="0" borderId="56" xfId="3" quotePrefix="1" applyFont="1" applyBorder="1" applyAlignment="1">
      <alignment horizontal="left" vertical="center"/>
    </xf>
    <xf numFmtId="0" fontId="23" fillId="0" borderId="57" xfId="3" quotePrefix="1" applyFont="1" applyBorder="1" applyAlignment="1">
      <alignment horizontal="left" vertical="center"/>
    </xf>
    <xf numFmtId="9" fontId="23" fillId="0" borderId="26" xfId="7" applyFont="1" applyBorder="1"/>
    <xf numFmtId="0" fontId="23" fillId="0" borderId="26" xfId="3" applyFont="1" applyBorder="1" applyAlignment="1">
      <alignment horizontal="center"/>
    </xf>
    <xf numFmtId="0" fontId="23" fillId="0" borderId="58" xfId="3" quotePrefix="1" applyFont="1" applyBorder="1" applyAlignment="1">
      <alignment horizontal="left" vertical="center"/>
    </xf>
    <xf numFmtId="9" fontId="23" fillId="13" borderId="26" xfId="7" applyFont="1" applyFill="1" applyBorder="1"/>
    <xf numFmtId="0" fontId="23" fillId="13" borderId="26" xfId="3" applyFont="1" applyFill="1" applyBorder="1" applyAlignment="1">
      <alignment horizontal="center"/>
    </xf>
    <xf numFmtId="0" fontId="23" fillId="13" borderId="58" xfId="3" quotePrefix="1" applyFont="1" applyFill="1" applyBorder="1" applyAlignment="1">
      <alignment horizontal="left" vertical="center"/>
    </xf>
    <xf numFmtId="0" fontId="23" fillId="0" borderId="26" xfId="3" applyFont="1" applyBorder="1" applyAlignment="1">
      <alignment horizontal="left" vertical="center"/>
    </xf>
    <xf numFmtId="3" fontId="23" fillId="0" borderId="26" xfId="3" applyNumberFormat="1" applyFont="1" applyBorder="1"/>
    <xf numFmtId="0" fontId="23" fillId="0" borderId="58" xfId="3" applyFont="1" applyBorder="1"/>
    <xf numFmtId="0" fontId="23" fillId="13" borderId="31" xfId="3" quotePrefix="1" applyFont="1" applyFill="1" applyBorder="1" applyAlignment="1">
      <alignment horizontal="left" vertical="center"/>
    </xf>
    <xf numFmtId="3" fontId="23" fillId="0" borderId="31" xfId="3" applyNumberFormat="1" applyFont="1" applyBorder="1"/>
    <xf numFmtId="0" fontId="23" fillId="0" borderId="31" xfId="3" quotePrefix="1" applyFont="1" applyBorder="1" applyAlignment="1">
      <alignment horizontal="left" vertical="center"/>
    </xf>
    <xf numFmtId="0" fontId="23" fillId="0" borderId="59" xfId="3" applyFont="1" applyBorder="1"/>
    <xf numFmtId="0" fontId="23" fillId="0" borderId="55" xfId="3" applyFont="1" applyBorder="1"/>
    <xf numFmtId="0" fontId="23" fillId="13" borderId="57" xfId="3" applyFont="1" applyFill="1" applyBorder="1"/>
    <xf numFmtId="0" fontId="23" fillId="0" borderId="57" xfId="3" applyFont="1" applyBorder="1"/>
    <xf numFmtId="0" fontId="23" fillId="0" borderId="26" xfId="3" quotePrefix="1" applyFont="1" applyBorder="1"/>
    <xf numFmtId="0" fontId="23" fillId="13" borderId="26" xfId="3" quotePrefix="1" applyFont="1" applyFill="1" applyBorder="1"/>
    <xf numFmtId="0" fontId="23" fillId="13" borderId="58" xfId="3" applyFont="1" applyFill="1" applyBorder="1"/>
    <xf numFmtId="0" fontId="23" fillId="0" borderId="58" xfId="3" quotePrefix="1" applyFont="1" applyBorder="1"/>
    <xf numFmtId="9" fontId="24" fillId="13" borderId="26" xfId="7" applyFont="1" applyFill="1" applyBorder="1"/>
    <xf numFmtId="0" fontId="24" fillId="13" borderId="26" xfId="3" quotePrefix="1" applyFont="1" applyFill="1" applyBorder="1" applyAlignment="1">
      <alignment horizontal="left" vertical="center"/>
    </xf>
    <xf numFmtId="0" fontId="24" fillId="13" borderId="26" xfId="3" quotePrefix="1" applyFont="1" applyFill="1" applyBorder="1"/>
    <xf numFmtId="0" fontId="24" fillId="13" borderId="58" xfId="3" quotePrefix="1" applyFont="1" applyFill="1" applyBorder="1"/>
    <xf numFmtId="9" fontId="23" fillId="0" borderId="26" xfId="3" applyNumberFormat="1" applyFont="1" applyBorder="1"/>
    <xf numFmtId="9" fontId="23" fillId="0" borderId="26" xfId="7" quotePrefix="1" applyFont="1" applyBorder="1"/>
    <xf numFmtId="0" fontId="23" fillId="0" borderId="58" xfId="3" applyFont="1" applyBorder="1" applyAlignment="1">
      <alignment horizontal="left" vertical="center"/>
    </xf>
    <xf numFmtId="0" fontId="23" fillId="0" borderId="31" xfId="3" quotePrefix="1" applyFont="1" applyBorder="1"/>
    <xf numFmtId="0" fontId="23" fillId="0" borderId="59" xfId="3" quotePrefix="1" applyFont="1" applyBorder="1" applyAlignment="1">
      <alignment horizontal="left" vertical="center"/>
    </xf>
    <xf numFmtId="0" fontId="23" fillId="13" borderId="60" xfId="3" quotePrefix="1" applyFont="1" applyFill="1" applyBorder="1" applyAlignment="1">
      <alignment horizontal="center" vertical="center"/>
    </xf>
    <xf numFmtId="0" fontId="23" fillId="13" borderId="31" xfId="3" quotePrefix="1" applyFont="1" applyFill="1" applyBorder="1"/>
    <xf numFmtId="0" fontId="23" fillId="13" borderId="51" xfId="3" applyFont="1" applyFill="1" applyBorder="1" applyAlignment="1">
      <alignment horizontal="left" vertical="center"/>
    </xf>
    <xf numFmtId="0" fontId="23" fillId="0" borderId="51" xfId="3" applyFont="1" applyBorder="1" applyAlignment="1">
      <alignment horizontal="left" vertical="center"/>
    </xf>
    <xf numFmtId="0" fontId="23" fillId="0" borderId="61" xfId="3" applyFont="1" applyBorder="1"/>
    <xf numFmtId="2" fontId="23" fillId="0" borderId="26" xfId="3" applyNumberFormat="1" applyFont="1" applyBorder="1"/>
    <xf numFmtId="1" fontId="23" fillId="0" borderId="26" xfId="3" applyNumberFormat="1" applyFont="1" applyBorder="1"/>
    <xf numFmtId="2" fontId="23" fillId="0" borderId="26" xfId="3" applyNumberFormat="1" applyFont="1" applyBorder="1" applyAlignment="1">
      <alignment horizontal="center"/>
    </xf>
    <xf numFmtId="1" fontId="1" fillId="4" borderId="2" xfId="0" applyNumberFormat="1" applyFont="1" applyFill="1" applyBorder="1" applyAlignment="1">
      <alignment horizontal="right" vertical="center"/>
    </xf>
    <xf numFmtId="164" fontId="1" fillId="8" borderId="18" xfId="0" applyNumberFormat="1" applyFont="1" applyFill="1" applyBorder="1" applyAlignment="1">
      <alignment horizontal="right" vertical="center"/>
    </xf>
    <xf numFmtId="165" fontId="1" fillId="8" borderId="18" xfId="0" applyNumberFormat="1" applyFont="1" applyFill="1" applyBorder="1" applyAlignment="1">
      <alignment horizontal="right" vertical="center"/>
    </xf>
    <xf numFmtId="164" fontId="1" fillId="8" borderId="0" xfId="0" applyNumberFormat="1" applyFont="1" applyFill="1" applyAlignment="1">
      <alignment horizontal="right" vertical="center"/>
    </xf>
    <xf numFmtId="165" fontId="1" fillId="8" borderId="0" xfId="0" applyNumberFormat="1" applyFont="1" applyFill="1" applyAlignment="1">
      <alignment horizontal="right" vertical="center"/>
    </xf>
    <xf numFmtId="164" fontId="1" fillId="8" borderId="13" xfId="0" applyNumberFormat="1" applyFont="1" applyFill="1" applyBorder="1" applyAlignment="1">
      <alignment horizontal="right" vertical="center"/>
    </xf>
    <xf numFmtId="165" fontId="1" fillId="8" borderId="13" xfId="0" applyNumberFormat="1" applyFont="1" applyFill="1" applyBorder="1" applyAlignment="1">
      <alignment horizontal="right" vertical="center"/>
    </xf>
    <xf numFmtId="164" fontId="9" fillId="8" borderId="16" xfId="0" applyNumberFormat="1" applyFont="1" applyFill="1" applyBorder="1" applyAlignment="1">
      <alignment vertical="center"/>
    </xf>
    <xf numFmtId="164" fontId="9" fillId="8" borderId="62" xfId="0" applyNumberFormat="1" applyFont="1" applyFill="1" applyBorder="1" applyAlignment="1">
      <alignment vertical="center"/>
    </xf>
    <xf numFmtId="2" fontId="1" fillId="8" borderId="2" xfId="0" applyNumberFormat="1" applyFont="1" applyFill="1" applyBorder="1"/>
    <xf numFmtId="2" fontId="1" fillId="8" borderId="6" xfId="0" applyNumberFormat="1" applyFont="1" applyFill="1" applyBorder="1"/>
    <xf numFmtId="2" fontId="1" fillId="8" borderId="7" xfId="0" applyNumberFormat="1" applyFont="1" applyFill="1" applyBorder="1"/>
    <xf numFmtId="2" fontId="1" fillId="0" borderId="3" xfId="0" applyNumberFormat="1" applyFont="1" applyBorder="1"/>
    <xf numFmtId="2" fontId="1" fillId="0" borderId="4" xfId="0" applyNumberFormat="1" applyFont="1" applyBorder="1"/>
    <xf numFmtId="2" fontId="1" fillId="0" borderId="5" xfId="0" applyNumberFormat="1" applyFont="1" applyBorder="1"/>
    <xf numFmtId="2" fontId="1" fillId="0" borderId="15" xfId="0" applyNumberFormat="1" applyFont="1" applyBorder="1"/>
    <xf numFmtId="3" fontId="0" fillId="0" borderId="0" xfId="0" applyNumberFormat="1"/>
    <xf numFmtId="0" fontId="3" fillId="0" borderId="0" xfId="0" applyFont="1" applyAlignment="1">
      <alignment horizontal="center" vertical="center"/>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2" fontId="1" fillId="8" borderId="66" xfId="0" applyNumberFormat="1" applyFont="1" applyFill="1" applyBorder="1"/>
    <xf numFmtId="2" fontId="1" fillId="8" borderId="69" xfId="0" applyNumberFormat="1" applyFont="1" applyFill="1" applyBorder="1"/>
    <xf numFmtId="2" fontId="1" fillId="8" borderId="71" xfId="0" applyNumberFormat="1" applyFont="1" applyFill="1" applyBorder="1"/>
    <xf numFmtId="2" fontId="1" fillId="8" borderId="72" xfId="0" applyNumberFormat="1" applyFont="1" applyFill="1" applyBorder="1"/>
    <xf numFmtId="0" fontId="23" fillId="15" borderId="22" xfId="3" quotePrefix="1" applyFont="1" applyFill="1" applyBorder="1" applyAlignment="1">
      <alignment horizontal="center" vertical="center"/>
    </xf>
    <xf numFmtId="0" fontId="23" fillId="15" borderId="74" xfId="3" applyFont="1" applyFill="1" applyBorder="1" applyAlignment="1">
      <alignment horizontal="left" vertical="center" wrapText="1" indent="2"/>
    </xf>
    <xf numFmtId="1" fontId="23" fillId="0" borderId="25" xfId="3" applyNumberFormat="1" applyFont="1" applyBorder="1"/>
    <xf numFmtId="1" fontId="20" fillId="0" borderId="23" xfId="3" applyNumberFormat="1" applyFont="1" applyBorder="1"/>
    <xf numFmtId="0" fontId="1" fillId="0" borderId="7" xfId="0" applyFont="1" applyBorder="1" applyAlignment="1">
      <alignment vertical="center"/>
    </xf>
    <xf numFmtId="2" fontId="20" fillId="0" borderId="24" xfId="3" applyNumberFormat="1" applyFont="1" applyBorder="1"/>
    <xf numFmtId="2" fontId="1" fillId="6" borderId="18" xfId="0" applyNumberFormat="1" applyFont="1" applyFill="1" applyBorder="1" applyAlignment="1">
      <alignment vertical="center"/>
    </xf>
    <xf numFmtId="2" fontId="9" fillId="6" borderId="0" xfId="0" applyNumberFormat="1" applyFont="1" applyFill="1" applyAlignment="1">
      <alignment vertical="center"/>
    </xf>
    <xf numFmtId="2" fontId="9" fillId="6" borderId="12" xfId="0" applyNumberFormat="1" applyFont="1" applyFill="1" applyBorder="1" applyAlignment="1">
      <alignment vertical="center"/>
    </xf>
    <xf numFmtId="0" fontId="1" fillId="4" borderId="10" xfId="0" applyFont="1" applyFill="1" applyBorder="1" applyAlignment="1">
      <alignment horizontal="left" vertical="center"/>
    </xf>
    <xf numFmtId="2" fontId="1" fillId="4" borderId="75" xfId="0" applyNumberFormat="1" applyFont="1" applyFill="1" applyBorder="1" applyAlignment="1">
      <alignment horizontal="right" vertical="center"/>
    </xf>
    <xf numFmtId="0" fontId="9" fillId="8" borderId="76" xfId="0" applyFont="1" applyFill="1" applyBorder="1" applyAlignment="1">
      <alignment vertical="center"/>
    </xf>
    <xf numFmtId="2" fontId="9" fillId="6" borderId="77" xfId="0" applyNumberFormat="1" applyFont="1" applyFill="1" applyBorder="1" applyAlignment="1">
      <alignment vertical="center"/>
    </xf>
    <xf numFmtId="0" fontId="9" fillId="8" borderId="78" xfId="0" applyFont="1" applyFill="1" applyBorder="1" applyAlignment="1">
      <alignment vertical="center"/>
    </xf>
    <xf numFmtId="2" fontId="9" fillId="6" borderId="16" xfId="0" applyNumberFormat="1" applyFont="1" applyFill="1" applyBorder="1" applyAlignment="1">
      <alignment vertical="center"/>
    </xf>
    <xf numFmtId="2" fontId="9" fillId="6" borderId="74" xfId="0" applyNumberFormat="1" applyFont="1" applyFill="1" applyBorder="1" applyAlignment="1">
      <alignment vertical="center"/>
    </xf>
    <xf numFmtId="2" fontId="1" fillId="4" borderId="62" xfId="0" applyNumberFormat="1" applyFont="1" applyFill="1" applyBorder="1" applyAlignment="1">
      <alignment horizontal="right" vertical="center"/>
    </xf>
    <xf numFmtId="0" fontId="1" fillId="4" borderId="18" xfId="0" applyFont="1" applyFill="1" applyBorder="1" applyAlignment="1">
      <alignment horizontal="left" vertical="center"/>
    </xf>
    <xf numFmtId="43" fontId="1" fillId="4" borderId="3" xfId="1" applyFont="1" applyFill="1" applyBorder="1" applyAlignment="1">
      <alignment horizontal="left" vertical="center"/>
    </xf>
    <xf numFmtId="43" fontId="1" fillId="4" borderId="18" xfId="1" applyFont="1" applyFill="1" applyBorder="1" applyAlignment="1">
      <alignment horizontal="left" vertical="center"/>
    </xf>
    <xf numFmtId="0" fontId="23" fillId="0" borderId="79" xfId="3" applyFont="1" applyBorder="1"/>
    <xf numFmtId="0" fontId="23" fillId="0" borderId="80" xfId="3" applyFont="1" applyBorder="1"/>
    <xf numFmtId="0" fontId="23" fillId="0" borderId="33" xfId="3" applyFont="1" applyBorder="1"/>
    <xf numFmtId="0" fontId="23" fillId="0" borderId="81" xfId="3" applyFont="1" applyBorder="1"/>
    <xf numFmtId="0" fontId="23" fillId="0" borderId="82" xfId="3" applyFont="1" applyBorder="1"/>
    <xf numFmtId="0" fontId="23" fillId="0" borderId="83" xfId="3" applyFont="1" applyBorder="1"/>
    <xf numFmtId="1" fontId="23" fillId="0" borderId="84" xfId="3" applyNumberFormat="1" applyFont="1" applyBorder="1"/>
    <xf numFmtId="2" fontId="23" fillId="0" borderId="83" xfId="3" applyNumberFormat="1" applyFont="1" applyBorder="1"/>
    <xf numFmtId="0" fontId="23" fillId="13" borderId="84" xfId="3" applyFont="1" applyFill="1" applyBorder="1"/>
    <xf numFmtId="0" fontId="23" fillId="13" borderId="83" xfId="3" applyFont="1" applyFill="1" applyBorder="1"/>
    <xf numFmtId="0" fontId="23" fillId="0" borderId="84" xfId="3" applyFont="1" applyBorder="1"/>
    <xf numFmtId="0" fontId="23" fillId="0" borderId="85" xfId="3" applyFont="1" applyBorder="1"/>
    <xf numFmtId="0" fontId="23" fillId="0" borderId="86" xfId="3" applyFont="1" applyBorder="1"/>
    <xf numFmtId="0" fontId="23" fillId="13" borderId="82" xfId="3" applyFont="1" applyFill="1" applyBorder="1"/>
    <xf numFmtId="0" fontId="23" fillId="13" borderId="87" xfId="3" applyFont="1" applyFill="1" applyBorder="1"/>
    <xf numFmtId="0" fontId="23" fillId="0" borderId="87" xfId="3" applyFont="1" applyBorder="1"/>
    <xf numFmtId="0" fontId="24" fillId="13" borderId="84" xfId="3" applyFont="1" applyFill="1" applyBorder="1"/>
    <xf numFmtId="0" fontId="24" fillId="13" borderId="83" xfId="3" applyFont="1" applyFill="1" applyBorder="1"/>
    <xf numFmtId="0" fontId="23" fillId="0" borderId="85" xfId="3" quotePrefix="1" applyFont="1" applyBorder="1"/>
    <xf numFmtId="0" fontId="23" fillId="0" borderId="86" xfId="3" quotePrefix="1" applyFont="1" applyBorder="1"/>
    <xf numFmtId="0" fontId="23" fillId="0" borderId="87" xfId="3" quotePrefix="1" applyFont="1" applyBorder="1" applyAlignment="1">
      <alignment horizontal="left" vertical="center"/>
    </xf>
    <xf numFmtId="0" fontId="23" fillId="0" borderId="83" xfId="3" quotePrefix="1" applyFont="1" applyBorder="1" applyAlignment="1">
      <alignment horizontal="left" vertical="center"/>
    </xf>
    <xf numFmtId="0" fontId="23" fillId="0" borderId="83" xfId="3" applyFont="1" applyBorder="1" applyAlignment="1">
      <alignment horizontal="left" vertical="center"/>
    </xf>
    <xf numFmtId="0" fontId="23" fillId="0" borderId="88" xfId="3" applyFont="1" applyBorder="1"/>
    <xf numFmtId="0" fontId="23" fillId="13" borderId="89" xfId="3" applyFont="1" applyFill="1" applyBorder="1" applyAlignment="1">
      <alignment horizontal="left" vertical="center"/>
    </xf>
    <xf numFmtId="0" fontId="23" fillId="0" borderId="89" xfId="3" applyFont="1" applyBorder="1"/>
    <xf numFmtId="0" fontId="23" fillId="0" borderId="89" xfId="3" applyFont="1" applyBorder="1" applyAlignment="1">
      <alignment horizontal="left" vertical="center"/>
    </xf>
    <xf numFmtId="0" fontId="23" fillId="0" borderId="90" xfId="3" applyFont="1" applyBorder="1" applyAlignment="1">
      <alignment horizontal="left" vertical="center"/>
    </xf>
    <xf numFmtId="0" fontId="27" fillId="16" borderId="0" xfId="0" applyFont="1" applyFill="1"/>
    <xf numFmtId="0" fontId="27" fillId="15" borderId="91" xfId="0" applyFont="1" applyFill="1" applyBorder="1" applyAlignment="1">
      <alignment horizontal="center"/>
    </xf>
    <xf numFmtId="0" fontId="27" fillId="15" borderId="92" xfId="0" applyFont="1" applyFill="1" applyBorder="1" applyAlignment="1">
      <alignment horizontal="center"/>
    </xf>
    <xf numFmtId="0" fontId="27" fillId="15" borderId="93" xfId="0" applyFont="1" applyFill="1" applyBorder="1" applyAlignment="1">
      <alignment horizontal="center"/>
    </xf>
    <xf numFmtId="0" fontId="27" fillId="15" borderId="94" xfId="0" applyFont="1" applyFill="1" applyBorder="1"/>
    <xf numFmtId="0" fontId="0" fillId="0" borderId="95" xfId="0" applyBorder="1" applyAlignment="1">
      <alignment horizontal="center"/>
    </xf>
    <xf numFmtId="0" fontId="0" fillId="0" borderId="96" xfId="0" applyBorder="1" applyAlignment="1">
      <alignment horizontal="center"/>
    </xf>
    <xf numFmtId="0" fontId="27" fillId="15" borderId="97" xfId="0" applyFont="1" applyFill="1" applyBorder="1"/>
    <xf numFmtId="0" fontId="0" fillId="0" borderId="98" xfId="0" applyBorder="1" applyAlignment="1">
      <alignment horizontal="center"/>
    </xf>
    <xf numFmtId="0" fontId="0" fillId="0" borderId="99" xfId="0" applyBorder="1" applyAlignment="1">
      <alignment horizontal="center"/>
    </xf>
    <xf numFmtId="0" fontId="9" fillId="0" borderId="0" xfId="0" applyFont="1" applyAlignment="1">
      <alignment horizontal="right" vertical="center"/>
    </xf>
    <xf numFmtId="0" fontId="9" fillId="4" borderId="3" xfId="0" applyFont="1" applyFill="1" applyBorder="1" applyAlignment="1">
      <alignment horizontal="left" vertical="center"/>
    </xf>
    <xf numFmtId="0" fontId="9" fillId="4" borderId="2" xfId="0" applyFont="1" applyFill="1" applyBorder="1" applyAlignment="1">
      <alignment horizontal="left" vertical="center"/>
    </xf>
    <xf numFmtId="2" fontId="9" fillId="4" borderId="2" xfId="0" applyNumberFormat="1" applyFont="1" applyFill="1" applyBorder="1" applyAlignment="1">
      <alignment horizontal="right" vertical="center"/>
    </xf>
    <xf numFmtId="2" fontId="9" fillId="12" borderId="3" xfId="0" applyNumberFormat="1" applyFont="1" applyFill="1" applyBorder="1" applyAlignment="1">
      <alignment horizontal="right" vertical="center"/>
    </xf>
    <xf numFmtId="0" fontId="9" fillId="0" borderId="0" xfId="0" applyFont="1"/>
    <xf numFmtId="0" fontId="20" fillId="13" borderId="54" xfId="3" applyFont="1" applyFill="1" applyBorder="1" applyAlignment="1">
      <alignment horizontal="left" vertical="center" wrapText="1"/>
    </xf>
    <xf numFmtId="0" fontId="23" fillId="13" borderId="54" xfId="3" applyFont="1" applyFill="1" applyBorder="1" applyAlignment="1">
      <alignment horizontal="left" vertical="center" wrapText="1" indent="2"/>
    </xf>
    <xf numFmtId="0" fontId="20" fillId="13" borderId="74" xfId="3" applyFont="1" applyFill="1" applyBorder="1" applyAlignment="1">
      <alignment horizontal="left" vertical="center" wrapText="1" indent="2"/>
    </xf>
    <xf numFmtId="0" fontId="20" fillId="13" borderId="54" xfId="3" applyFont="1" applyFill="1" applyBorder="1" applyAlignment="1">
      <alignment horizontal="left" vertical="center" wrapText="1" indent="2"/>
    </xf>
    <xf numFmtId="0" fontId="23" fillId="13" borderId="54" xfId="3" applyFont="1" applyFill="1" applyBorder="1" applyAlignment="1">
      <alignment horizontal="left" vertical="center" wrapText="1" indent="4"/>
    </xf>
    <xf numFmtId="168" fontId="20" fillId="13" borderId="54" xfId="3" applyNumberFormat="1" applyFont="1" applyFill="1" applyBorder="1" applyAlignment="1">
      <alignment horizontal="left" indent="2"/>
    </xf>
    <xf numFmtId="168" fontId="23" fillId="13" borderId="54" xfId="3" applyNumberFormat="1" applyFont="1" applyFill="1" applyBorder="1" applyAlignment="1">
      <alignment horizontal="left" indent="4"/>
    </xf>
    <xf numFmtId="0" fontId="23" fillId="13" borderId="74" xfId="3" applyFont="1" applyFill="1" applyBorder="1" applyAlignment="1">
      <alignment horizontal="left" vertical="center" wrapText="1" indent="2"/>
    </xf>
    <xf numFmtId="168" fontId="23" fillId="13" borderId="54" xfId="3" applyNumberFormat="1" applyFont="1" applyFill="1" applyBorder="1" applyAlignment="1">
      <alignment horizontal="left" indent="2"/>
    </xf>
    <xf numFmtId="168" fontId="23" fillId="13" borderId="118" xfId="3" applyNumberFormat="1" applyFont="1" applyFill="1" applyBorder="1" applyAlignment="1">
      <alignment horizontal="left" indent="2"/>
    </xf>
    <xf numFmtId="0" fontId="20" fillId="13" borderId="117" xfId="3" applyFont="1" applyFill="1" applyBorder="1" applyAlignment="1">
      <alignment horizontal="left"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left" vertical="center"/>
    </xf>
    <xf numFmtId="2" fontId="8" fillId="8" borderId="10" xfId="0" applyNumberFormat="1" applyFont="1" applyFill="1" applyBorder="1" applyAlignment="1">
      <alignment horizontal="center" vertical="center"/>
    </xf>
    <xf numFmtId="0" fontId="8" fillId="18" borderId="0" xfId="0" applyFont="1" applyFill="1" applyAlignment="1">
      <alignment horizontal="center" vertical="center"/>
    </xf>
    <xf numFmtId="2" fontId="9" fillId="8" borderId="0" xfId="0" applyNumberFormat="1" applyFont="1" applyFill="1" applyAlignment="1">
      <alignment horizontal="right" vertical="center"/>
    </xf>
    <xf numFmtId="2" fontId="9" fillId="8" borderId="14" xfId="0" applyNumberFormat="1" applyFont="1" applyFill="1" applyBorder="1" applyAlignment="1">
      <alignment horizontal="right" vertical="center"/>
    </xf>
    <xf numFmtId="0" fontId="28" fillId="0" borderId="0" xfId="0" applyFont="1" applyAlignment="1">
      <alignment horizontal="left" vertical="center" wrapText="1"/>
    </xf>
    <xf numFmtId="0" fontId="28" fillId="0" borderId="0" xfId="0" applyFont="1" applyAlignment="1">
      <alignment horizontal="right" vertical="center" wrapText="1"/>
    </xf>
    <xf numFmtId="0" fontId="9" fillId="0" borderId="0" xfId="0" applyFont="1" applyAlignment="1">
      <alignment horizontal="left" vertical="center"/>
    </xf>
    <xf numFmtId="2" fontId="9" fillId="0" borderId="1" xfId="0" applyNumberFormat="1" applyFont="1" applyBorder="1"/>
    <xf numFmtId="2" fontId="9" fillId="0" borderId="67" xfId="0" applyNumberFormat="1" applyFont="1" applyBorder="1"/>
    <xf numFmtId="2" fontId="9" fillId="8" borderId="4" xfId="0" applyNumberFormat="1" applyFont="1" applyFill="1" applyBorder="1"/>
    <xf numFmtId="2" fontId="9" fillId="8" borderId="68" xfId="0" applyNumberFormat="1" applyFont="1" applyFill="1" applyBorder="1"/>
    <xf numFmtId="2" fontId="9" fillId="8" borderId="5" xfId="0" applyNumberFormat="1" applyFont="1" applyFill="1" applyBorder="1"/>
    <xf numFmtId="2" fontId="9" fillId="8" borderId="70" xfId="0" applyNumberFormat="1" applyFont="1" applyFill="1" applyBorder="1"/>
    <xf numFmtId="2" fontId="9" fillId="8" borderId="72" xfId="0" applyNumberFormat="1" applyFont="1" applyFill="1" applyBorder="1"/>
    <xf numFmtId="2" fontId="9" fillId="8" borderId="73" xfId="0" applyNumberFormat="1" applyFont="1" applyFill="1" applyBorder="1"/>
    <xf numFmtId="165" fontId="9" fillId="8" borderId="3" xfId="0" applyNumberFormat="1" applyFont="1" applyFill="1" applyBorder="1" applyAlignment="1">
      <alignment vertical="center"/>
    </xf>
    <xf numFmtId="165" fontId="9" fillId="8" borderId="10" xfId="0" applyNumberFormat="1" applyFont="1" applyFill="1" applyBorder="1" applyAlignment="1">
      <alignment vertical="center"/>
    </xf>
    <xf numFmtId="165" fontId="9" fillId="0" borderId="11" xfId="0" applyNumberFormat="1" applyFont="1" applyBorder="1" applyAlignment="1">
      <alignment vertical="center"/>
    </xf>
    <xf numFmtId="0" fontId="5" fillId="3" borderId="3" xfId="0" applyFont="1" applyFill="1" applyBorder="1" applyAlignment="1">
      <alignment horizontal="center" vertical="center"/>
    </xf>
    <xf numFmtId="0" fontId="5" fillId="3" borderId="10" xfId="0" applyFont="1" applyFill="1" applyBorder="1" applyAlignment="1">
      <alignment horizontal="center" vertical="center"/>
    </xf>
    <xf numFmtId="0" fontId="5" fillId="17" borderId="3" xfId="0" applyFont="1" applyFill="1" applyBorder="1" applyAlignment="1">
      <alignment horizontal="center" vertical="center"/>
    </xf>
    <xf numFmtId="0" fontId="5" fillId="17" borderId="11" xfId="0" applyFont="1" applyFill="1" applyBorder="1" applyAlignment="1">
      <alignment horizontal="center" vertical="center"/>
    </xf>
    <xf numFmtId="0" fontId="9" fillId="0" borderId="53" xfId="0" applyFont="1" applyBorder="1" applyAlignment="1">
      <alignment horizontal="left" vertical="top" wrapText="1"/>
    </xf>
    <xf numFmtId="0" fontId="9" fillId="0" borderId="100" xfId="0" applyFont="1" applyBorder="1" applyAlignment="1">
      <alignment horizontal="left" vertical="top"/>
    </xf>
    <xf numFmtId="0" fontId="9" fillId="0" borderId="54" xfId="0" applyFont="1" applyBorder="1" applyAlignment="1">
      <alignment horizontal="left" vertical="top"/>
    </xf>
    <xf numFmtId="0" fontId="33" fillId="0" borderId="100" xfId="0" applyFont="1" applyBorder="1" applyAlignment="1">
      <alignment horizontal="left" vertical="top" wrapText="1"/>
    </xf>
    <xf numFmtId="0" fontId="33" fillId="0" borderId="54" xfId="0" applyFont="1" applyBorder="1" applyAlignment="1">
      <alignment horizontal="left" vertical="top" wrapText="1"/>
    </xf>
    <xf numFmtId="0" fontId="1" fillId="3" borderId="7" xfId="0" applyFont="1" applyFill="1" applyBorder="1" applyAlignment="1">
      <alignment horizontal="center" vertical="center"/>
    </xf>
    <xf numFmtId="0" fontId="1" fillId="3" borderId="13" xfId="0" applyFont="1" applyFill="1" applyBorder="1" applyAlignment="1">
      <alignment horizontal="center" vertical="center"/>
    </xf>
    <xf numFmtId="0" fontId="1" fillId="17" borderId="7" xfId="0" applyFont="1" applyFill="1" applyBorder="1" applyAlignment="1">
      <alignment horizontal="center" vertical="center"/>
    </xf>
    <xf numFmtId="0" fontId="1" fillId="17" borderId="14" xfId="0" applyFont="1" applyFill="1" applyBorder="1" applyAlignment="1">
      <alignment horizontal="center" vertical="center"/>
    </xf>
    <xf numFmtId="0" fontId="1" fillId="17" borderId="3" xfId="0" applyFont="1" applyFill="1" applyBorder="1" applyAlignment="1">
      <alignment horizontal="center" vertical="center"/>
    </xf>
    <xf numFmtId="0" fontId="1" fillId="17" borderId="11" xfId="0" applyFont="1" applyFill="1" applyBorder="1" applyAlignment="1">
      <alignment horizontal="center" vertical="center"/>
    </xf>
    <xf numFmtId="0" fontId="0" fillId="0" borderId="6" xfId="0" applyBorder="1" applyAlignment="1">
      <alignment horizontal="center"/>
    </xf>
    <xf numFmtId="0" fontId="15" fillId="2" borderId="4" xfId="0" applyFont="1" applyFill="1" applyBorder="1" applyAlignment="1">
      <alignment horizontal="center" vertical="center"/>
    </xf>
    <xf numFmtId="0" fontId="15" fillId="2" borderId="7" xfId="0" applyFont="1" applyFill="1" applyBorder="1" applyAlignment="1">
      <alignment horizontal="center" vertical="center"/>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101" xfId="0" applyFont="1" applyBorder="1" applyAlignment="1">
      <alignment horizontal="center" vertical="center" wrapText="1"/>
    </xf>
    <xf numFmtId="0" fontId="30" fillId="0" borderId="53" xfId="0" applyFont="1" applyBorder="1" applyAlignment="1">
      <alignment vertical="top" wrapText="1"/>
    </xf>
    <xf numFmtId="0" fontId="9" fillId="0" borderId="100" xfId="0" applyFont="1" applyBorder="1" applyAlignment="1">
      <alignment vertical="top"/>
    </xf>
    <xf numFmtId="0" fontId="9" fillId="0" borderId="54" xfId="0" applyFont="1" applyBorder="1" applyAlignment="1">
      <alignment vertical="top"/>
    </xf>
    <xf numFmtId="0" fontId="13" fillId="0" borderId="12" xfId="0" applyFont="1" applyBorder="1" applyAlignment="1">
      <alignment horizontal="center" vertical="center" wrapText="1"/>
    </xf>
    <xf numFmtId="0" fontId="10" fillId="0" borderId="0" xfId="0" applyFont="1" applyAlignment="1">
      <alignment horizontal="center" wrapText="1"/>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8" borderId="7" xfId="0" applyFont="1" applyFill="1" applyBorder="1" applyAlignment="1">
      <alignment horizontal="center" vertical="center"/>
    </xf>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xf>
    <xf numFmtId="0" fontId="1" fillId="0" borderId="0" xfId="0" applyFont="1" applyAlignment="1">
      <alignment horizontal="left" vertical="top" wrapText="1"/>
    </xf>
    <xf numFmtId="0" fontId="15" fillId="2" borderId="15" xfId="0" applyFont="1" applyFill="1" applyBorder="1" applyAlignment="1">
      <alignment horizontal="center" vertical="center"/>
    </xf>
    <xf numFmtId="0" fontId="10" fillId="0" borderId="16" xfId="0" applyFont="1" applyBorder="1" applyAlignment="1">
      <alignment horizontal="center" vertical="center" wrapText="1"/>
    </xf>
    <xf numFmtId="0" fontId="30" fillId="0" borderId="53" xfId="0" applyFont="1" applyBorder="1" applyAlignment="1">
      <alignment horizontal="left" vertical="top" wrapText="1"/>
    </xf>
    <xf numFmtId="0" fontId="20" fillId="13" borderId="18" xfId="3" applyFont="1" applyFill="1" applyBorder="1" applyAlignment="1">
      <alignment horizontal="left" vertical="center" wrapText="1"/>
    </xf>
    <xf numFmtId="0" fontId="17" fillId="13" borderId="102" xfId="4" applyFont="1" applyFill="1" applyBorder="1" applyAlignment="1">
      <alignment horizontal="left" vertical="center"/>
    </xf>
    <xf numFmtId="0" fontId="17" fillId="13" borderId="103" xfId="4" applyFont="1" applyFill="1" applyBorder="1" applyAlignment="1">
      <alignment horizontal="left" vertical="center"/>
    </xf>
    <xf numFmtId="0" fontId="17" fillId="13" borderId="104" xfId="4" applyFont="1" applyFill="1" applyBorder="1" applyAlignment="1">
      <alignment horizontal="left" vertical="center"/>
    </xf>
    <xf numFmtId="0" fontId="18" fillId="0" borderId="53" xfId="3" applyFont="1" applyBorder="1" applyAlignment="1">
      <alignment horizontal="center"/>
    </xf>
    <xf numFmtId="0" fontId="18" fillId="0" borderId="100" xfId="3" applyFont="1" applyBorder="1" applyAlignment="1">
      <alignment horizontal="center"/>
    </xf>
    <xf numFmtId="0" fontId="18" fillId="0" borderId="54" xfId="3" applyFont="1" applyBorder="1" applyAlignment="1">
      <alignment horizontal="center"/>
    </xf>
    <xf numFmtId="0" fontId="21" fillId="13" borderId="105" xfId="3" applyFont="1" applyFill="1" applyBorder="1" applyAlignment="1">
      <alignment horizontal="center"/>
    </xf>
    <xf numFmtId="0" fontId="21" fillId="13" borderId="106" xfId="3" applyFont="1" applyFill="1" applyBorder="1" applyAlignment="1">
      <alignment horizontal="center"/>
    </xf>
    <xf numFmtId="0" fontId="21" fillId="13" borderId="107" xfId="3" applyFont="1" applyFill="1" applyBorder="1" applyAlignment="1">
      <alignment horizontal="center"/>
    </xf>
    <xf numFmtId="0" fontId="21" fillId="13" borderId="77" xfId="3" applyFont="1" applyFill="1" applyBorder="1" applyAlignment="1">
      <alignment horizontal="center"/>
    </xf>
    <xf numFmtId="0" fontId="21" fillId="13" borderId="108" xfId="3" applyFont="1" applyFill="1" applyBorder="1" applyAlignment="1">
      <alignment horizontal="center"/>
    </xf>
    <xf numFmtId="0" fontId="21" fillId="13" borderId="74" xfId="3" applyFont="1" applyFill="1" applyBorder="1" applyAlignment="1">
      <alignment horizontal="center"/>
    </xf>
    <xf numFmtId="0" fontId="23" fillId="13" borderId="109" xfId="3" applyFont="1" applyFill="1" applyBorder="1" applyAlignment="1">
      <alignment horizontal="center" vertical="center" wrapText="1"/>
    </xf>
    <xf numFmtId="0" fontId="23" fillId="13" borderId="110" xfId="3" applyFont="1" applyFill="1" applyBorder="1" applyAlignment="1">
      <alignment horizontal="center" vertical="center" wrapText="1"/>
    </xf>
    <xf numFmtId="0" fontId="20" fillId="13" borderId="111" xfId="3" quotePrefix="1" applyFont="1" applyFill="1" applyBorder="1" applyAlignment="1">
      <alignment horizontal="center" vertical="center" wrapText="1"/>
    </xf>
    <xf numFmtId="0" fontId="20" fillId="13" borderId="112" xfId="3" quotePrefix="1" applyFont="1" applyFill="1" applyBorder="1" applyAlignment="1">
      <alignment horizontal="center" vertical="center" wrapText="1"/>
    </xf>
    <xf numFmtId="0" fontId="20" fillId="13" borderId="113" xfId="3" quotePrefix="1" applyFont="1" applyFill="1" applyBorder="1" applyAlignment="1">
      <alignment horizontal="center" vertical="center" wrapText="1"/>
    </xf>
    <xf numFmtId="0" fontId="20" fillId="13" borderId="114" xfId="3" quotePrefix="1" applyFont="1" applyFill="1" applyBorder="1" applyAlignment="1">
      <alignment horizontal="center" vertical="center" wrapText="1"/>
    </xf>
    <xf numFmtId="0" fontId="20" fillId="13" borderId="22" xfId="0" applyFont="1" applyFill="1" applyBorder="1" applyAlignment="1">
      <alignment horizontal="left" vertical="center" wrapText="1"/>
    </xf>
    <xf numFmtId="0" fontId="20" fillId="13" borderId="18" xfId="0" applyFont="1" applyFill="1" applyBorder="1" applyAlignment="1">
      <alignment horizontal="left" vertical="center" wrapText="1"/>
    </xf>
    <xf numFmtId="0" fontId="20" fillId="13" borderId="18" xfId="0" quotePrefix="1" applyFont="1" applyFill="1" applyBorder="1" applyAlignment="1">
      <alignment horizontal="left" vertical="center" wrapText="1"/>
    </xf>
    <xf numFmtId="0" fontId="20" fillId="13" borderId="19" xfId="0" quotePrefix="1" applyFont="1" applyFill="1" applyBorder="1" applyAlignment="1">
      <alignment horizontal="left" vertical="center" wrapText="1"/>
    </xf>
    <xf numFmtId="0" fontId="23" fillId="14" borderId="20" xfId="3" applyFont="1" applyFill="1" applyBorder="1" applyAlignment="1">
      <alignment horizontal="center" vertical="center" wrapText="1"/>
    </xf>
    <xf numFmtId="0" fontId="23" fillId="14" borderId="115" xfId="3" applyFont="1" applyFill="1" applyBorder="1" applyAlignment="1">
      <alignment horizontal="center" vertical="center" wrapText="1"/>
    </xf>
    <xf numFmtId="0" fontId="23" fillId="14" borderId="110" xfId="3" applyFont="1" applyFill="1" applyBorder="1" applyAlignment="1">
      <alignment horizontal="center" vertical="center" wrapText="1"/>
    </xf>
    <xf numFmtId="0" fontId="23" fillId="13" borderId="20" xfId="3" applyFont="1" applyFill="1" applyBorder="1" applyAlignment="1">
      <alignment horizontal="center" vertical="center" wrapText="1"/>
    </xf>
    <xf numFmtId="0" fontId="23" fillId="13" borderId="115" xfId="3" applyFont="1" applyFill="1" applyBorder="1" applyAlignment="1">
      <alignment horizontal="center" vertical="center" wrapText="1"/>
    </xf>
    <xf numFmtId="0" fontId="20" fillId="13" borderId="53" xfId="3" applyFont="1" applyFill="1" applyBorder="1" applyAlignment="1">
      <alignment horizontal="center"/>
    </xf>
    <xf numFmtId="0" fontId="20" fillId="13" borderId="100" xfId="3" applyFont="1" applyFill="1" applyBorder="1" applyAlignment="1">
      <alignment horizontal="center"/>
    </xf>
    <xf numFmtId="0" fontId="20" fillId="13" borderId="54" xfId="3" applyFont="1" applyFill="1" applyBorder="1" applyAlignment="1">
      <alignment horizontal="center"/>
    </xf>
    <xf numFmtId="0" fontId="23" fillId="14" borderId="116" xfId="3" applyFont="1" applyFill="1" applyBorder="1" applyAlignment="1">
      <alignment horizontal="center" vertical="center" wrapText="1"/>
    </xf>
    <xf numFmtId="0" fontId="23" fillId="14" borderId="76" xfId="3" applyFont="1" applyFill="1" applyBorder="1" applyAlignment="1">
      <alignment horizontal="center" vertical="center" wrapText="1"/>
    </xf>
    <xf numFmtId="0" fontId="23" fillId="14" borderId="78" xfId="3" applyFont="1" applyFill="1" applyBorder="1" applyAlignment="1">
      <alignment horizontal="center" vertical="center" wrapText="1"/>
    </xf>
    <xf numFmtId="0" fontId="23" fillId="14" borderId="117" xfId="3" applyFont="1" applyFill="1" applyBorder="1" applyAlignment="1">
      <alignment horizontal="center" vertical="center" wrapText="1"/>
    </xf>
    <xf numFmtId="0" fontId="23" fillId="14" borderId="74" xfId="3" applyFont="1" applyFill="1" applyBorder="1" applyAlignment="1">
      <alignment horizontal="center" vertical="center" wrapText="1"/>
    </xf>
    <xf numFmtId="0" fontId="23" fillId="13" borderId="105" xfId="3" applyFont="1" applyFill="1" applyBorder="1" applyAlignment="1">
      <alignment horizontal="center"/>
    </xf>
    <xf numFmtId="0" fontId="23" fillId="13" borderId="106" xfId="3" applyFont="1" applyFill="1" applyBorder="1" applyAlignment="1">
      <alignment horizontal="center"/>
    </xf>
    <xf numFmtId="0" fontId="23" fillId="13" borderId="107" xfId="3" applyFont="1" applyFill="1" applyBorder="1" applyAlignment="1">
      <alignment horizontal="center"/>
    </xf>
    <xf numFmtId="0" fontId="23" fillId="13" borderId="77" xfId="3" applyFont="1" applyFill="1" applyBorder="1" applyAlignment="1">
      <alignment horizontal="center"/>
    </xf>
    <xf numFmtId="0" fontId="23" fillId="13" borderId="108" xfId="3" applyFont="1" applyFill="1" applyBorder="1" applyAlignment="1">
      <alignment horizontal="center"/>
    </xf>
    <xf numFmtId="0" fontId="23" fillId="13" borderId="74" xfId="3" applyFont="1" applyFill="1" applyBorder="1" applyAlignment="1">
      <alignment horizontal="center"/>
    </xf>
    <xf numFmtId="0" fontId="20" fillId="13" borderId="111" xfId="3" applyFont="1" applyFill="1" applyBorder="1" applyAlignment="1">
      <alignment horizontal="center" vertical="center" wrapText="1"/>
    </xf>
    <xf numFmtId="0" fontId="20" fillId="13" borderId="112" xfId="3" applyFont="1" applyFill="1" applyBorder="1" applyAlignment="1">
      <alignment horizontal="center" vertical="center" wrapText="1"/>
    </xf>
    <xf numFmtId="0" fontId="20" fillId="13" borderId="53" xfId="3" applyFont="1" applyFill="1" applyBorder="1" applyAlignment="1">
      <alignment horizontal="center" vertical="center" wrapText="1"/>
    </xf>
    <xf numFmtId="0" fontId="20" fillId="13" borderId="100" xfId="3" applyFont="1" applyFill="1" applyBorder="1" applyAlignment="1">
      <alignment horizontal="center" vertical="center" wrapText="1"/>
    </xf>
    <xf numFmtId="0" fontId="20" fillId="13" borderId="54" xfId="3" applyFont="1" applyFill="1" applyBorder="1" applyAlignment="1">
      <alignment horizontal="center" vertical="center" wrapText="1"/>
    </xf>
    <xf numFmtId="0" fontId="23" fillId="13" borderId="76" xfId="3" applyFont="1" applyFill="1" applyBorder="1" applyAlignment="1">
      <alignment horizontal="center" vertical="center" wrapText="1"/>
    </xf>
    <xf numFmtId="0" fontId="23" fillId="13" borderId="78" xfId="3" applyFont="1" applyFill="1" applyBorder="1" applyAlignment="1">
      <alignment horizontal="center" vertical="center" wrapText="1"/>
    </xf>
    <xf numFmtId="0" fontId="23" fillId="13" borderId="116" xfId="3" applyFont="1" applyFill="1" applyBorder="1" applyAlignment="1">
      <alignment horizontal="center" vertical="center" wrapText="1"/>
    </xf>
  </cellXfs>
  <cellStyles count="8">
    <cellStyle name="Comma" xfId="1" builtinId="3"/>
    <cellStyle name="Comma 2" xfId="2" xr:uid="{00000000-0005-0000-0000-000006000000}"/>
    <cellStyle name="Normal" xfId="0" builtinId="0"/>
    <cellStyle name="Normal 2" xfId="3" xr:uid="{00000000-0005-0000-0000-000007000000}"/>
    <cellStyle name="Normal 2 2" xfId="6" xr:uid="{00000000-0005-0000-0000-00000A000000}"/>
    <cellStyle name="Normal 2 2 2" xfId="5" xr:uid="{00000000-0005-0000-0000-000009000000}"/>
    <cellStyle name="Normal 3 2" xfId="4" xr:uid="{00000000-0005-0000-0000-000008000000}"/>
    <cellStyle name="Percent 2" xfId="7" xr:uid="{00000000-0005-0000-0000-00000B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286566</xdr:colOff>
      <xdr:row>26</xdr:row>
      <xdr:rowOff>64443</xdr:rowOff>
    </xdr:to>
    <xdr:pic>
      <xdr:nvPicPr>
        <xdr:cNvPr id="5" name="Picture 4" descr="A computer screen shot of a chart&#10;&#10;Description automatically generated">
          <a:extLst>
            <a:ext uri="{FF2B5EF4-FFF2-40B4-BE49-F238E27FC236}">
              <a16:creationId xmlns:a16="http://schemas.microsoft.com/office/drawing/2014/main" id="{99AB50C8-6258-FDCB-80D4-42A9136FECDA}"/>
            </a:ext>
          </a:extLst>
        </xdr:cNvPr>
        <xdr:cNvPicPr>
          <a:picLocks noChangeAspect="1"/>
        </xdr:cNvPicPr>
      </xdr:nvPicPr>
      <xdr:blipFill>
        <a:blip xmlns:r="http://schemas.openxmlformats.org/officeDocument/2006/relationships" r:embed="rId1"/>
        <a:stretch>
          <a:fillRect/>
        </a:stretch>
      </xdr:blipFill>
      <xdr:spPr>
        <a:xfrm>
          <a:off x="0" y="0"/>
          <a:ext cx="10572750" cy="5019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90A6C-3BC3-4FEF-84B7-4461A38739D2}">
  <dimension ref="Q5:S13"/>
  <sheetViews>
    <sheetView showGridLines="0" tabSelected="1" zoomScale="90" zoomScaleNormal="90" workbookViewId="0">
      <selection activeCell="Q17" sqref="Q17"/>
    </sheetView>
  </sheetViews>
  <sheetFormatPr defaultRowHeight="15" x14ac:dyDescent="0.25"/>
  <cols>
    <col min="17" max="17" width="49.28515625" bestFit="1" customWidth="1"/>
  </cols>
  <sheetData>
    <row r="5" spans="17:19" x14ac:dyDescent="0.25">
      <c r="Q5" s="373" t="s">
        <v>130</v>
      </c>
    </row>
    <row r="7" spans="17:19" x14ac:dyDescent="0.25">
      <c r="Q7" s="374" t="s">
        <v>138</v>
      </c>
      <c r="R7" s="375" t="s">
        <v>131</v>
      </c>
      <c r="S7" s="376" t="s">
        <v>132</v>
      </c>
    </row>
    <row r="8" spans="17:19" x14ac:dyDescent="0.25">
      <c r="Q8" s="377" t="s">
        <v>133</v>
      </c>
      <c r="R8" s="378">
        <v>0.8</v>
      </c>
      <c r="S8" s="379">
        <v>1.2</v>
      </c>
    </row>
    <row r="9" spans="17:19" x14ac:dyDescent="0.25">
      <c r="Q9" s="377" t="s">
        <v>134</v>
      </c>
      <c r="R9" s="378">
        <v>1.2</v>
      </c>
      <c r="S9" s="379">
        <v>0.8</v>
      </c>
    </row>
    <row r="10" spans="17:19" x14ac:dyDescent="0.25">
      <c r="Q10" s="377" t="s">
        <v>135</v>
      </c>
      <c r="R10" s="378">
        <v>0.8</v>
      </c>
      <c r="S10" s="379">
        <v>0.8</v>
      </c>
    </row>
    <row r="11" spans="17:19" x14ac:dyDescent="0.25">
      <c r="Q11" s="377" t="s">
        <v>43</v>
      </c>
      <c r="R11" s="378">
        <v>1.2</v>
      </c>
      <c r="S11" s="379">
        <v>1.2</v>
      </c>
    </row>
    <row r="12" spans="17:19" x14ac:dyDescent="0.25">
      <c r="Q12" s="377" t="s">
        <v>136</v>
      </c>
      <c r="R12" s="378">
        <v>0.8</v>
      </c>
      <c r="S12" s="379">
        <v>1.2</v>
      </c>
    </row>
    <row r="13" spans="17:19" x14ac:dyDescent="0.25">
      <c r="Q13" s="380" t="s">
        <v>137</v>
      </c>
      <c r="R13" s="381">
        <v>1.2</v>
      </c>
      <c r="S13" s="382">
        <v>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DAEFC-C005-4B41-AB0F-3D3ED59C96AE}">
  <sheetPr>
    <tabColor theme="0" tint="-4.9958800012207406E-2"/>
    <outlinePr summaryBelow="0" summaryRight="0"/>
  </sheetPr>
  <dimension ref="A1:Y157"/>
  <sheetViews>
    <sheetView showGridLines="0" topLeftCell="B1" zoomScale="110" zoomScaleNormal="110" workbookViewId="0">
      <selection activeCell="R15" sqref="R15"/>
    </sheetView>
  </sheetViews>
  <sheetFormatPr defaultColWidth="8.7109375" defaultRowHeight="15" outlineLevelRow="3" x14ac:dyDescent="0.25"/>
  <cols>
    <col min="1" max="1" width="2.7109375" style="1" customWidth="1"/>
    <col min="2" max="2" width="32.140625" style="1" customWidth="1"/>
    <col min="3" max="8" width="9" style="18" customWidth="1"/>
    <col min="9" max="9" width="9.7109375" style="18" customWidth="1"/>
    <col min="10" max="21" width="9" style="18" customWidth="1"/>
    <col min="22" max="22" width="6.7109375" style="1" customWidth="1"/>
    <col min="23" max="23" width="6.7109375" style="2" customWidth="1"/>
  </cols>
  <sheetData>
    <row r="1" spans="2:25" ht="392.45" customHeight="1" x14ac:dyDescent="0.25">
      <c r="B1" s="424" t="s">
        <v>251</v>
      </c>
      <c r="C1" s="425"/>
      <c r="D1" s="425"/>
      <c r="E1" s="425"/>
      <c r="F1" s="425"/>
      <c r="G1" s="425"/>
      <c r="H1" s="425"/>
      <c r="I1" s="425"/>
      <c r="J1" s="425"/>
      <c r="K1" s="425"/>
      <c r="L1" s="426"/>
    </row>
    <row r="2" spans="2:25" s="1" customFormat="1" outlineLevel="1" x14ac:dyDescent="0.25">
      <c r="C2" s="18"/>
      <c r="D2" s="18"/>
      <c r="E2" s="18"/>
      <c r="F2" s="18"/>
      <c r="G2" s="18"/>
      <c r="H2" s="18"/>
      <c r="I2" s="18"/>
      <c r="J2" s="18"/>
      <c r="K2" s="18"/>
      <c r="L2" s="18"/>
      <c r="M2" s="18"/>
      <c r="N2" s="18"/>
      <c r="O2" s="18"/>
      <c r="P2" s="18"/>
      <c r="Q2" s="18"/>
      <c r="R2" s="18"/>
      <c r="S2" s="18"/>
      <c r="T2" s="18"/>
      <c r="U2" s="18"/>
      <c r="W2" s="2"/>
      <c r="X2"/>
      <c r="Y2"/>
    </row>
    <row r="3" spans="2:25" s="1" customFormat="1" x14ac:dyDescent="0.25">
      <c r="B3" s="3" t="s">
        <v>2</v>
      </c>
      <c r="C3" s="14" t="s">
        <v>0</v>
      </c>
      <c r="D3" s="15" t="s">
        <v>21</v>
      </c>
      <c r="E3" s="16" t="s">
        <v>22</v>
      </c>
      <c r="F3" s="15" t="s">
        <v>23</v>
      </c>
      <c r="G3" s="16" t="s">
        <v>24</v>
      </c>
      <c r="H3" s="16" t="s">
        <v>25</v>
      </c>
      <c r="I3" s="15" t="s">
        <v>26</v>
      </c>
      <c r="J3" s="16" t="s">
        <v>27</v>
      </c>
      <c r="K3" s="15" t="s">
        <v>28</v>
      </c>
      <c r="L3" s="15" t="s">
        <v>29</v>
      </c>
      <c r="M3" s="15" t="s">
        <v>30</v>
      </c>
      <c r="N3" s="15" t="s">
        <v>31</v>
      </c>
      <c r="O3" s="15" t="s">
        <v>32</v>
      </c>
      <c r="P3" s="15" t="s">
        <v>33</v>
      </c>
      <c r="Q3" s="15" t="s">
        <v>34</v>
      </c>
      <c r="R3" s="16" t="s">
        <v>35</v>
      </c>
      <c r="S3" s="15" t="s">
        <v>36</v>
      </c>
      <c r="T3" s="15" t="s">
        <v>37</v>
      </c>
      <c r="U3" s="17" t="s">
        <v>38</v>
      </c>
      <c r="W3" s="2"/>
      <c r="X3"/>
      <c r="Y3"/>
    </row>
    <row r="4" spans="2:25" s="1" customFormat="1" ht="14.65" customHeight="1" outlineLevel="1" x14ac:dyDescent="0.25">
      <c r="B4" s="5" t="s">
        <v>3</v>
      </c>
      <c r="C4" s="29"/>
      <c r="D4" s="30"/>
      <c r="E4" s="30"/>
      <c r="F4" s="30"/>
      <c r="G4" s="30"/>
      <c r="H4" s="30"/>
      <c r="I4" s="30"/>
      <c r="J4" s="30"/>
      <c r="K4" s="30"/>
      <c r="L4" s="30"/>
      <c r="M4" s="30"/>
      <c r="N4" s="30"/>
      <c r="O4" s="30"/>
      <c r="P4" s="30"/>
      <c r="Q4" s="30"/>
      <c r="R4" s="30"/>
      <c r="S4" s="30"/>
      <c r="T4" s="30"/>
      <c r="U4" s="31"/>
      <c r="W4" s="2"/>
      <c r="X4"/>
      <c r="Y4"/>
    </row>
    <row r="5" spans="2:25" outlineLevel="2" x14ac:dyDescent="0.25">
      <c r="B5" s="4" t="s">
        <v>4</v>
      </c>
      <c r="C5" s="29">
        <f>SUM(C11,C17,C23)</f>
        <v>0</v>
      </c>
      <c r="D5" s="30">
        <f t="shared" ref="D5:U5" si="0">SUM(D11,D17,D23)</f>
        <v>0</v>
      </c>
      <c r="E5" s="30">
        <f t="shared" si="0"/>
        <v>0</v>
      </c>
      <c r="F5" s="30">
        <f t="shared" si="0"/>
        <v>0</v>
      </c>
      <c r="G5" s="30">
        <f t="shared" si="0"/>
        <v>0</v>
      </c>
      <c r="H5" s="30">
        <f t="shared" si="0"/>
        <v>40</v>
      </c>
      <c r="I5" s="30">
        <f t="shared" si="0"/>
        <v>0</v>
      </c>
      <c r="J5" s="30">
        <f t="shared" si="0"/>
        <v>0</v>
      </c>
      <c r="K5" s="30">
        <f t="shared" si="0"/>
        <v>0</v>
      </c>
      <c r="L5" s="30">
        <f t="shared" si="0"/>
        <v>80</v>
      </c>
      <c r="M5" s="30">
        <f t="shared" si="0"/>
        <v>0</v>
      </c>
      <c r="N5" s="30">
        <f t="shared" si="0"/>
        <v>0</v>
      </c>
      <c r="O5" s="30">
        <f t="shared" si="0"/>
        <v>40</v>
      </c>
      <c r="P5" s="30">
        <f t="shared" si="0"/>
        <v>0</v>
      </c>
      <c r="Q5" s="30">
        <f t="shared" si="0"/>
        <v>0</v>
      </c>
      <c r="R5" s="402">
        <f t="shared" si="0"/>
        <v>40</v>
      </c>
      <c r="S5" s="30">
        <f t="shared" si="0"/>
        <v>0</v>
      </c>
      <c r="T5" s="30">
        <f t="shared" si="0"/>
        <v>0</v>
      </c>
      <c r="U5" s="31">
        <f t="shared" si="0"/>
        <v>0</v>
      </c>
    </row>
    <row r="6" spans="2:25" outlineLevel="2" x14ac:dyDescent="0.25">
      <c r="B6" s="6" t="s">
        <v>5</v>
      </c>
      <c r="C6" s="32">
        <f>SUM(C10,C12,C16,C18,C22,C24,C25)</f>
        <v>70</v>
      </c>
      <c r="D6" s="33"/>
      <c r="E6" s="33"/>
      <c r="F6" s="33"/>
      <c r="G6" s="33"/>
      <c r="H6" s="33"/>
      <c r="I6" s="33"/>
      <c r="J6" s="33"/>
      <c r="K6" s="33"/>
      <c r="L6" s="33"/>
      <c r="M6" s="33"/>
      <c r="N6" s="33"/>
      <c r="O6" s="33"/>
      <c r="P6" s="33"/>
      <c r="Q6" s="33"/>
      <c r="R6" s="33"/>
      <c r="S6" s="33"/>
      <c r="T6" s="33"/>
      <c r="U6" s="34"/>
    </row>
    <row r="7" spans="2:25" s="1" customFormat="1" ht="14.65" customHeight="1" outlineLevel="2" x14ac:dyDescent="0.25">
      <c r="B7" s="401" t="s">
        <v>6</v>
      </c>
      <c r="C7" s="420" t="s">
        <v>15</v>
      </c>
      <c r="D7" s="421"/>
      <c r="E7" s="422">
        <v>0.2</v>
      </c>
      <c r="F7" s="423"/>
      <c r="G7" s="35"/>
      <c r="H7" s="35"/>
      <c r="I7" s="35"/>
      <c r="J7" s="35"/>
      <c r="K7" s="420" t="s">
        <v>16</v>
      </c>
      <c r="L7" s="421"/>
      <c r="M7" s="422">
        <v>0.9</v>
      </c>
      <c r="N7" s="423"/>
      <c r="O7" s="35"/>
      <c r="P7" s="35"/>
      <c r="Q7" s="35"/>
      <c r="R7" s="35"/>
      <c r="S7" s="35"/>
      <c r="T7" s="35"/>
      <c r="U7" s="36"/>
      <c r="W7" s="2"/>
      <c r="X7"/>
      <c r="Y7"/>
    </row>
    <row r="8" spans="2:25" s="1" customFormat="1" ht="14.65" customHeight="1" outlineLevel="3" x14ac:dyDescent="0.25">
      <c r="B8" s="8" t="s">
        <v>7</v>
      </c>
      <c r="C8" s="37">
        <v>110</v>
      </c>
      <c r="D8" s="38"/>
      <c r="E8" s="38"/>
      <c r="F8" s="38"/>
      <c r="G8" s="38"/>
      <c r="H8" s="38"/>
      <c r="I8" s="38"/>
      <c r="J8" s="38"/>
      <c r="K8" s="38"/>
      <c r="L8" s="38"/>
      <c r="M8" s="38"/>
      <c r="N8" s="38"/>
      <c r="O8" s="38"/>
      <c r="P8" s="38"/>
      <c r="Q8" s="38"/>
      <c r="R8" s="38"/>
      <c r="S8" s="38"/>
      <c r="T8" s="38"/>
      <c r="U8" s="39"/>
      <c r="W8" s="2"/>
      <c r="X8"/>
      <c r="Y8"/>
    </row>
    <row r="9" spans="2:25" s="1" customFormat="1" ht="14.65" customHeight="1" outlineLevel="3" x14ac:dyDescent="0.25">
      <c r="B9" s="8" t="s">
        <v>8</v>
      </c>
      <c r="C9" s="40">
        <f>SUM(C11:C12)</f>
        <v>20</v>
      </c>
      <c r="D9" s="41">
        <f t="shared" ref="D9:U9" si="1">SUM(D11:D12)</f>
        <v>0</v>
      </c>
      <c r="E9" s="41">
        <f t="shared" si="1"/>
        <v>0</v>
      </c>
      <c r="F9" s="41">
        <f t="shared" si="1"/>
        <v>0</v>
      </c>
      <c r="G9" s="41">
        <f t="shared" si="1"/>
        <v>0</v>
      </c>
      <c r="H9" s="41">
        <f t="shared" si="1"/>
        <v>40</v>
      </c>
      <c r="I9" s="41">
        <f t="shared" si="1"/>
        <v>0</v>
      </c>
      <c r="J9" s="41">
        <f t="shared" si="1"/>
        <v>0</v>
      </c>
      <c r="K9" s="41">
        <f t="shared" si="1"/>
        <v>0</v>
      </c>
      <c r="L9" s="41">
        <f t="shared" si="1"/>
        <v>40</v>
      </c>
      <c r="M9" s="41">
        <f t="shared" si="1"/>
        <v>0</v>
      </c>
      <c r="N9" s="41">
        <f t="shared" si="1"/>
        <v>0</v>
      </c>
      <c r="O9" s="41">
        <f t="shared" si="1"/>
        <v>0</v>
      </c>
      <c r="P9" s="41">
        <f t="shared" si="1"/>
        <v>0</v>
      </c>
      <c r="Q9" s="41">
        <f t="shared" si="1"/>
        <v>0</v>
      </c>
      <c r="R9" s="41">
        <f t="shared" si="1"/>
        <v>0</v>
      </c>
      <c r="S9" s="41">
        <f t="shared" si="1"/>
        <v>0</v>
      </c>
      <c r="T9" s="41">
        <f t="shared" si="1"/>
        <v>0</v>
      </c>
      <c r="U9" s="42">
        <f t="shared" si="1"/>
        <v>0</v>
      </c>
      <c r="W9" s="2"/>
      <c r="X9"/>
      <c r="Y9"/>
    </row>
    <row r="10" spans="2:25" s="1" customFormat="1" ht="14.65" customHeight="1" outlineLevel="3" x14ac:dyDescent="0.25">
      <c r="B10" s="8" t="s">
        <v>9</v>
      </c>
      <c r="C10" s="43">
        <v>10</v>
      </c>
      <c r="D10" s="41"/>
      <c r="E10" s="41"/>
      <c r="F10" s="41"/>
      <c r="G10" s="41"/>
      <c r="H10" s="41"/>
      <c r="I10" s="41"/>
      <c r="J10" s="41"/>
      <c r="K10" s="41"/>
      <c r="L10" s="41"/>
      <c r="M10" s="41"/>
      <c r="N10" s="41"/>
      <c r="O10" s="41"/>
      <c r="P10" s="41"/>
      <c r="Q10" s="41"/>
      <c r="R10" s="41"/>
      <c r="S10" s="41"/>
      <c r="T10" s="41"/>
      <c r="U10" s="42"/>
      <c r="W10" s="2"/>
      <c r="X10"/>
      <c r="Y10"/>
    </row>
    <row r="11" spans="2:25" s="1" customFormat="1" ht="14.65" customHeight="1" outlineLevel="3" x14ac:dyDescent="0.25">
      <c r="B11" s="9" t="s">
        <v>10</v>
      </c>
      <c r="C11" s="44"/>
      <c r="D11" s="45"/>
      <c r="E11" s="45"/>
      <c r="F11" s="45"/>
      <c r="G11" s="45"/>
      <c r="H11" s="45">
        <v>40</v>
      </c>
      <c r="I11" s="45"/>
      <c r="J11" s="45"/>
      <c r="K11" s="45"/>
      <c r="L11" s="45">
        <v>40</v>
      </c>
      <c r="M11" s="45"/>
      <c r="N11" s="45"/>
      <c r="O11" s="45"/>
      <c r="P11" s="45"/>
      <c r="Q11" s="45"/>
      <c r="R11" s="45"/>
      <c r="S11" s="45"/>
      <c r="T11" s="45"/>
      <c r="U11" s="46"/>
      <c r="W11" s="2"/>
      <c r="X11"/>
      <c r="Y11"/>
    </row>
    <row r="12" spans="2:25" s="1" customFormat="1" ht="14.65" customHeight="1" outlineLevel="3" x14ac:dyDescent="0.25">
      <c r="B12" s="8" t="s">
        <v>11</v>
      </c>
      <c r="C12" s="47">
        <f>(C8-C10)*E7</f>
        <v>20</v>
      </c>
      <c r="D12" s="48"/>
      <c r="E12" s="48"/>
      <c r="F12" s="48"/>
      <c r="G12" s="48"/>
      <c r="H12" s="48"/>
      <c r="I12" s="48"/>
      <c r="J12" s="48"/>
      <c r="K12" s="48"/>
      <c r="L12" s="48"/>
      <c r="M12" s="48"/>
      <c r="N12" s="48"/>
      <c r="O12" s="48"/>
      <c r="P12" s="48"/>
      <c r="Q12" s="48"/>
      <c r="R12" s="48"/>
      <c r="S12" s="48"/>
      <c r="T12" s="48"/>
      <c r="U12" s="49"/>
      <c r="W12" s="2"/>
      <c r="X12"/>
      <c r="Y12"/>
    </row>
    <row r="13" spans="2:25" s="1" customFormat="1" ht="14.65" customHeight="1" outlineLevel="2" x14ac:dyDescent="0.25">
      <c r="B13" s="400" t="s">
        <v>12</v>
      </c>
      <c r="C13" s="420" t="s">
        <v>15</v>
      </c>
      <c r="D13" s="421"/>
      <c r="E13" s="422">
        <v>0.2</v>
      </c>
      <c r="F13" s="423"/>
      <c r="G13" s="35"/>
      <c r="H13" s="35"/>
      <c r="I13" s="35"/>
      <c r="J13" s="35"/>
      <c r="K13" s="420" t="s">
        <v>16</v>
      </c>
      <c r="L13" s="421"/>
      <c r="M13" s="422">
        <v>0.7</v>
      </c>
      <c r="N13" s="423"/>
      <c r="O13" s="35"/>
      <c r="P13" s="35"/>
      <c r="Q13" s="35"/>
      <c r="R13" s="35"/>
      <c r="S13" s="35"/>
      <c r="T13" s="35"/>
      <c r="U13" s="36"/>
      <c r="W13" s="2"/>
      <c r="X13"/>
      <c r="Y13"/>
    </row>
    <row r="14" spans="2:25" s="1" customFormat="1" ht="14.65" customHeight="1" outlineLevel="3" x14ac:dyDescent="0.25">
      <c r="B14" s="8" t="s">
        <v>7</v>
      </c>
      <c r="C14" s="37">
        <v>120</v>
      </c>
      <c r="D14" s="38"/>
      <c r="E14" s="38"/>
      <c r="F14" s="38"/>
      <c r="G14" s="38"/>
      <c r="H14" s="38"/>
      <c r="I14" s="38"/>
      <c r="J14" s="38"/>
      <c r="K14" s="38"/>
      <c r="L14" s="38"/>
      <c r="M14" s="38"/>
      <c r="N14" s="38"/>
      <c r="O14" s="38"/>
      <c r="P14" s="38"/>
      <c r="Q14" s="38"/>
      <c r="R14" s="38"/>
      <c r="S14" s="38"/>
      <c r="T14" s="38"/>
      <c r="U14" s="39"/>
      <c r="W14" s="2"/>
      <c r="X14"/>
      <c r="Y14"/>
    </row>
    <row r="15" spans="2:25" s="1" customFormat="1" ht="14.65" customHeight="1" outlineLevel="3" x14ac:dyDescent="0.25">
      <c r="B15" s="8" t="s">
        <v>8</v>
      </c>
      <c r="C15" s="40">
        <f>SUM(C17:C18)</f>
        <v>20</v>
      </c>
      <c r="D15" s="41">
        <f>SUM(D17:D18)</f>
        <v>0</v>
      </c>
      <c r="E15" s="41">
        <f t="shared" ref="E15:U15" si="2">SUM(E17:E18)</f>
        <v>0</v>
      </c>
      <c r="F15" s="41">
        <f t="shared" si="2"/>
        <v>0</v>
      </c>
      <c r="G15" s="41">
        <f t="shared" si="2"/>
        <v>0</v>
      </c>
      <c r="H15" s="41">
        <f t="shared" si="2"/>
        <v>0</v>
      </c>
      <c r="I15" s="41">
        <f t="shared" si="2"/>
        <v>0</v>
      </c>
      <c r="J15" s="41">
        <f t="shared" si="2"/>
        <v>0</v>
      </c>
      <c r="K15" s="41">
        <f t="shared" si="2"/>
        <v>0</v>
      </c>
      <c r="L15" s="41">
        <f t="shared" si="2"/>
        <v>40</v>
      </c>
      <c r="M15" s="41">
        <f t="shared" si="2"/>
        <v>0</v>
      </c>
      <c r="N15" s="41">
        <f>SUM(N17:N18)</f>
        <v>0</v>
      </c>
      <c r="O15" s="41">
        <f t="shared" si="2"/>
        <v>40</v>
      </c>
      <c r="P15" s="41">
        <f t="shared" si="2"/>
        <v>0</v>
      </c>
      <c r="Q15" s="41">
        <f t="shared" si="2"/>
        <v>0</v>
      </c>
      <c r="R15" s="403">
        <f t="shared" si="2"/>
        <v>40</v>
      </c>
      <c r="S15" s="41">
        <f t="shared" si="2"/>
        <v>0</v>
      </c>
      <c r="T15" s="41">
        <f t="shared" si="2"/>
        <v>0</v>
      </c>
      <c r="U15" s="42">
        <f t="shared" si="2"/>
        <v>0</v>
      </c>
      <c r="W15" s="2"/>
      <c r="X15"/>
      <c r="Y15"/>
    </row>
    <row r="16" spans="2:25" s="1" customFormat="1" ht="14.65" customHeight="1" outlineLevel="3" x14ac:dyDescent="0.25">
      <c r="B16" s="8" t="s">
        <v>9</v>
      </c>
      <c r="C16" s="43">
        <v>20</v>
      </c>
      <c r="D16" s="41"/>
      <c r="E16" s="41"/>
      <c r="F16" s="41"/>
      <c r="G16" s="41"/>
      <c r="H16" s="41"/>
      <c r="I16" s="41"/>
      <c r="J16" s="41"/>
      <c r="K16" s="41"/>
      <c r="L16" s="41"/>
      <c r="M16" s="41"/>
      <c r="N16" s="41"/>
      <c r="O16" s="41"/>
      <c r="P16" s="41"/>
      <c r="Q16" s="41"/>
      <c r="R16" s="41"/>
      <c r="S16" s="41"/>
      <c r="T16" s="41"/>
      <c r="U16" s="42"/>
      <c r="W16" s="2"/>
      <c r="X16"/>
      <c r="Y16"/>
    </row>
    <row r="17" spans="2:25" s="1" customFormat="1" ht="14.65" customHeight="1" outlineLevel="3" x14ac:dyDescent="0.25">
      <c r="B17" s="9" t="s">
        <v>10</v>
      </c>
      <c r="C17" s="50"/>
      <c r="D17" s="51"/>
      <c r="E17" s="51"/>
      <c r="F17" s="51"/>
      <c r="G17" s="51"/>
      <c r="H17" s="51"/>
      <c r="I17" s="51"/>
      <c r="J17" s="51"/>
      <c r="K17" s="51"/>
      <c r="L17" s="51">
        <v>40</v>
      </c>
      <c r="M17" s="51"/>
      <c r="N17" s="51"/>
      <c r="O17" s="45">
        <v>40</v>
      </c>
      <c r="P17" s="51"/>
      <c r="Q17" s="51"/>
      <c r="R17" s="403">
        <v>40</v>
      </c>
      <c r="S17" s="51"/>
      <c r="T17" s="51"/>
      <c r="U17" s="52"/>
      <c r="W17" s="2"/>
      <c r="X17"/>
      <c r="Y17"/>
    </row>
    <row r="18" spans="2:25" s="1" customFormat="1" ht="14.65" customHeight="1" outlineLevel="3" x14ac:dyDescent="0.25">
      <c r="B18" s="8" t="s">
        <v>11</v>
      </c>
      <c r="C18" s="47">
        <f>(C14-C16)*E13</f>
        <v>20</v>
      </c>
      <c r="D18" s="48"/>
      <c r="E18" s="48"/>
      <c r="F18" s="48"/>
      <c r="G18" s="48"/>
      <c r="H18" s="48"/>
      <c r="I18" s="48"/>
      <c r="J18" s="48"/>
      <c r="K18" s="48"/>
      <c r="L18" s="48"/>
      <c r="M18" s="48"/>
      <c r="N18" s="48"/>
      <c r="O18" s="48"/>
      <c r="P18" s="48"/>
      <c r="Q18" s="48"/>
      <c r="R18" s="48"/>
      <c r="S18" s="48"/>
      <c r="T18" s="48"/>
      <c r="U18" s="49"/>
      <c r="W18" s="2"/>
      <c r="X18"/>
      <c r="Y18"/>
    </row>
    <row r="19" spans="2:25" s="1" customFormat="1" ht="14.65" customHeight="1" outlineLevel="2" collapsed="1" x14ac:dyDescent="0.25">
      <c r="B19" s="7" t="s">
        <v>13</v>
      </c>
      <c r="C19" s="420" t="s">
        <v>15</v>
      </c>
      <c r="D19" s="421"/>
      <c r="E19" s="422"/>
      <c r="F19" s="423"/>
      <c r="G19" s="35"/>
      <c r="H19" s="35"/>
      <c r="I19" s="35"/>
      <c r="J19" s="35"/>
      <c r="K19" s="420" t="s">
        <v>16</v>
      </c>
      <c r="L19" s="421"/>
      <c r="M19" s="422"/>
      <c r="N19" s="423"/>
      <c r="O19" s="35"/>
      <c r="P19" s="35"/>
      <c r="Q19" s="35"/>
      <c r="R19" s="35"/>
      <c r="S19" s="35"/>
      <c r="T19" s="35"/>
      <c r="U19" s="36"/>
      <c r="W19" s="2"/>
      <c r="X19"/>
      <c r="Y19"/>
    </row>
    <row r="20" spans="2:25" s="1" customFormat="1" ht="14.65" hidden="1" customHeight="1" outlineLevel="3" x14ac:dyDescent="0.25">
      <c r="B20" s="8" t="s">
        <v>7</v>
      </c>
      <c r="C20" s="41"/>
      <c r="D20" s="41"/>
      <c r="E20" s="41"/>
      <c r="F20" s="41"/>
      <c r="G20" s="41"/>
      <c r="H20" s="41"/>
      <c r="I20" s="41"/>
      <c r="J20" s="41"/>
      <c r="K20" s="41"/>
      <c r="L20" s="41"/>
      <c r="M20" s="41"/>
      <c r="N20" s="41"/>
      <c r="O20" s="41"/>
      <c r="P20" s="41"/>
      <c r="Q20" s="41"/>
      <c r="R20" s="41"/>
      <c r="S20" s="41"/>
      <c r="T20" s="41"/>
      <c r="U20" s="42"/>
      <c r="W20" s="2"/>
      <c r="X20"/>
      <c r="Y20"/>
    </row>
    <row r="21" spans="2:25" s="1" customFormat="1" ht="14.65" hidden="1" customHeight="1" outlineLevel="3" x14ac:dyDescent="0.25">
      <c r="B21" s="8" t="s">
        <v>8</v>
      </c>
      <c r="C21" s="41"/>
      <c r="D21" s="41"/>
      <c r="E21" s="41"/>
      <c r="F21" s="41"/>
      <c r="G21" s="41"/>
      <c r="H21" s="41"/>
      <c r="I21" s="41"/>
      <c r="J21" s="41"/>
      <c r="K21" s="41"/>
      <c r="L21" s="41"/>
      <c r="M21" s="41"/>
      <c r="N21" s="41"/>
      <c r="O21" s="41"/>
      <c r="P21" s="41"/>
      <c r="Q21" s="41"/>
      <c r="R21" s="41"/>
      <c r="S21" s="41"/>
      <c r="T21" s="41"/>
      <c r="U21" s="42"/>
      <c r="W21" s="2"/>
      <c r="X21"/>
      <c r="Y21"/>
    </row>
    <row r="22" spans="2:25" s="1" customFormat="1" ht="14.65" hidden="1" customHeight="1" outlineLevel="3" x14ac:dyDescent="0.25">
      <c r="B22" s="8" t="s">
        <v>9</v>
      </c>
      <c r="C22" s="41"/>
      <c r="D22" s="41"/>
      <c r="E22" s="41"/>
      <c r="F22" s="41"/>
      <c r="G22" s="41"/>
      <c r="H22" s="41"/>
      <c r="I22" s="41"/>
      <c r="J22" s="41"/>
      <c r="K22" s="41"/>
      <c r="L22" s="41"/>
      <c r="M22" s="41"/>
      <c r="N22" s="41"/>
      <c r="O22" s="41"/>
      <c r="P22" s="41"/>
      <c r="Q22" s="41"/>
      <c r="R22" s="41"/>
      <c r="S22" s="41"/>
      <c r="T22" s="41"/>
      <c r="U22" s="42"/>
      <c r="W22" s="2"/>
      <c r="X22"/>
      <c r="Y22"/>
    </row>
    <row r="23" spans="2:25" s="1" customFormat="1" ht="14.65" hidden="1" customHeight="1" outlineLevel="3" x14ac:dyDescent="0.25">
      <c r="B23" s="9" t="s">
        <v>10</v>
      </c>
      <c r="C23" s="41"/>
      <c r="D23" s="41"/>
      <c r="E23" s="41"/>
      <c r="F23" s="41"/>
      <c r="G23" s="41"/>
      <c r="H23" s="41"/>
      <c r="I23" s="41"/>
      <c r="J23" s="41"/>
      <c r="K23" s="41"/>
      <c r="L23" s="41"/>
      <c r="M23" s="41"/>
      <c r="N23" s="41"/>
      <c r="O23" s="41"/>
      <c r="P23" s="41"/>
      <c r="Q23" s="41"/>
      <c r="R23" s="41"/>
      <c r="S23" s="41"/>
      <c r="T23" s="41"/>
      <c r="U23" s="42"/>
      <c r="W23" s="2"/>
      <c r="X23"/>
      <c r="Y23"/>
    </row>
    <row r="24" spans="2:25" s="1" customFormat="1" ht="14.65" hidden="1" customHeight="1" outlineLevel="3" x14ac:dyDescent="0.25">
      <c r="B24" s="8" t="s">
        <v>11</v>
      </c>
      <c r="C24" s="41"/>
      <c r="D24" s="41"/>
      <c r="E24" s="41"/>
      <c r="F24" s="41"/>
      <c r="G24" s="41"/>
      <c r="H24" s="41"/>
      <c r="I24" s="41"/>
      <c r="J24" s="41"/>
      <c r="K24" s="41"/>
      <c r="L24" s="41"/>
      <c r="M24" s="41"/>
      <c r="N24" s="41"/>
      <c r="O24" s="41"/>
      <c r="P24" s="41"/>
      <c r="Q24" s="41"/>
      <c r="R24" s="41"/>
      <c r="S24" s="41"/>
      <c r="T24" s="41"/>
      <c r="U24" s="42"/>
      <c r="W24" s="2"/>
      <c r="X24"/>
      <c r="Y24"/>
    </row>
    <row r="25" spans="2:25" s="1" customFormat="1" ht="14.65" customHeight="1" outlineLevel="2" x14ac:dyDescent="0.25">
      <c r="B25" s="7" t="s">
        <v>14</v>
      </c>
      <c r="C25" s="35"/>
      <c r="D25" s="35"/>
      <c r="E25" s="35"/>
      <c r="F25" s="35"/>
      <c r="G25" s="35"/>
      <c r="H25" s="35"/>
      <c r="I25" s="35"/>
      <c r="J25" s="35"/>
      <c r="K25" s="35"/>
      <c r="L25" s="35"/>
      <c r="M25" s="35"/>
      <c r="N25" s="35"/>
      <c r="O25" s="35"/>
      <c r="P25" s="35"/>
      <c r="Q25" s="35"/>
      <c r="R25" s="35"/>
      <c r="S25" s="35"/>
      <c r="T25" s="35"/>
      <c r="U25" s="36"/>
      <c r="W25" s="2"/>
      <c r="X25"/>
      <c r="Y25"/>
    </row>
    <row r="26" spans="2:25" s="1" customFormat="1" ht="14.65" customHeight="1" outlineLevel="1" collapsed="1" x14ac:dyDescent="0.25">
      <c r="B26" s="10" t="s">
        <v>49</v>
      </c>
      <c r="C26" s="32"/>
      <c r="D26" s="33"/>
      <c r="E26" s="33"/>
      <c r="F26" s="33"/>
      <c r="G26" s="33"/>
      <c r="H26" s="33"/>
      <c r="I26" s="33"/>
      <c r="J26" s="33"/>
      <c r="K26" s="33"/>
      <c r="L26" s="33"/>
      <c r="M26" s="33"/>
      <c r="N26" s="33"/>
      <c r="O26" s="33"/>
      <c r="P26" s="33"/>
      <c r="Q26" s="33"/>
      <c r="R26" s="33"/>
      <c r="S26" s="33"/>
      <c r="T26" s="33"/>
      <c r="U26" s="34"/>
      <c r="W26" s="2"/>
      <c r="X26"/>
      <c r="Y26"/>
    </row>
    <row r="27" spans="2:25" hidden="1" outlineLevel="2" x14ac:dyDescent="0.25">
      <c r="B27" s="4" t="s">
        <v>4</v>
      </c>
      <c r="C27" s="29">
        <f>SUM(C33,C39,C45)</f>
        <v>0</v>
      </c>
      <c r="D27" s="30">
        <f t="shared" ref="D27:U27" si="3">SUM(D33,D39,D45)</f>
        <v>0</v>
      </c>
      <c r="E27" s="30">
        <f t="shared" si="3"/>
        <v>0</v>
      </c>
      <c r="F27" s="30">
        <f t="shared" si="3"/>
        <v>0</v>
      </c>
      <c r="G27" s="30">
        <f t="shared" si="3"/>
        <v>0</v>
      </c>
      <c r="H27" s="30">
        <f t="shared" si="3"/>
        <v>0</v>
      </c>
      <c r="I27" s="30">
        <f t="shared" si="3"/>
        <v>0</v>
      </c>
      <c r="J27" s="30">
        <f t="shared" si="3"/>
        <v>0</v>
      </c>
      <c r="K27" s="30">
        <f t="shared" si="3"/>
        <v>0</v>
      </c>
      <c r="L27" s="30">
        <f t="shared" si="3"/>
        <v>0</v>
      </c>
      <c r="M27" s="30">
        <f t="shared" si="3"/>
        <v>0</v>
      </c>
      <c r="N27" s="30">
        <f t="shared" si="3"/>
        <v>0</v>
      </c>
      <c r="O27" s="30">
        <f t="shared" si="3"/>
        <v>0</v>
      </c>
      <c r="P27" s="30">
        <f t="shared" si="3"/>
        <v>0</v>
      </c>
      <c r="Q27" s="30">
        <f t="shared" si="3"/>
        <v>0</v>
      </c>
      <c r="R27" s="30">
        <f t="shared" si="3"/>
        <v>0</v>
      </c>
      <c r="S27" s="30">
        <f t="shared" si="3"/>
        <v>0</v>
      </c>
      <c r="T27" s="30">
        <f t="shared" si="3"/>
        <v>0</v>
      </c>
      <c r="U27" s="31">
        <f t="shared" si="3"/>
        <v>0</v>
      </c>
    </row>
    <row r="28" spans="2:25" hidden="1" outlineLevel="2" x14ac:dyDescent="0.25">
      <c r="B28" s="6" t="s">
        <v>5</v>
      </c>
      <c r="C28" s="32">
        <f>SUM(C32,C34,C38,C40,C44,C46,C47)</f>
        <v>0</v>
      </c>
      <c r="D28" s="33"/>
      <c r="E28" s="33"/>
      <c r="F28" s="33"/>
      <c r="G28" s="33"/>
      <c r="H28" s="33"/>
      <c r="I28" s="33"/>
      <c r="J28" s="33"/>
      <c r="K28" s="33"/>
      <c r="L28" s="33"/>
      <c r="M28" s="33"/>
      <c r="N28" s="33"/>
      <c r="O28" s="33"/>
      <c r="P28" s="33"/>
      <c r="Q28" s="33"/>
      <c r="R28" s="33"/>
      <c r="S28" s="33"/>
      <c r="T28" s="33"/>
      <c r="U28" s="34"/>
    </row>
    <row r="29" spans="2:25" s="1" customFormat="1" ht="14.65" hidden="1" customHeight="1" outlineLevel="2" collapsed="1" x14ac:dyDescent="0.25">
      <c r="B29" s="7" t="s">
        <v>6</v>
      </c>
      <c r="C29" s="420" t="s">
        <v>15</v>
      </c>
      <c r="D29" s="421"/>
      <c r="E29" s="422"/>
      <c r="F29" s="423"/>
      <c r="G29" s="420" t="s">
        <v>46</v>
      </c>
      <c r="H29" s="421"/>
      <c r="I29" s="422">
        <v>0.8</v>
      </c>
      <c r="J29" s="423"/>
      <c r="K29" s="420" t="s">
        <v>16</v>
      </c>
      <c r="L29" s="421"/>
      <c r="M29" s="422">
        <v>0.9</v>
      </c>
      <c r="N29" s="423"/>
      <c r="O29" s="35"/>
      <c r="P29" s="35"/>
      <c r="Q29" s="35"/>
      <c r="R29" s="35"/>
      <c r="S29" s="35"/>
      <c r="T29" s="35"/>
      <c r="U29" s="36"/>
      <c r="W29" s="2"/>
      <c r="X29"/>
      <c r="Y29"/>
    </row>
    <row r="30" spans="2:25" s="1" customFormat="1" ht="14.65" hidden="1" customHeight="1" outlineLevel="3" x14ac:dyDescent="0.25">
      <c r="B30" s="8" t="s">
        <v>7</v>
      </c>
      <c r="C30" s="420" t="s">
        <v>15</v>
      </c>
      <c r="D30" s="421"/>
      <c r="E30" s="41"/>
      <c r="F30" s="41"/>
      <c r="G30" s="41"/>
      <c r="H30" s="41"/>
      <c r="I30" s="41"/>
      <c r="J30" s="41"/>
      <c r="K30" s="41"/>
      <c r="L30" s="41"/>
      <c r="M30" s="41"/>
      <c r="N30" s="41"/>
      <c r="O30" s="41"/>
      <c r="P30" s="41"/>
      <c r="Q30" s="41"/>
      <c r="R30" s="41"/>
      <c r="S30" s="41"/>
      <c r="T30" s="41"/>
      <c r="U30" s="42"/>
      <c r="W30" s="2"/>
      <c r="X30"/>
      <c r="Y30"/>
    </row>
    <row r="31" spans="2:25" s="1" customFormat="1" ht="14.65" hidden="1" customHeight="1" outlineLevel="3" x14ac:dyDescent="0.25">
      <c r="B31" s="8" t="s">
        <v>8</v>
      </c>
      <c r="C31" s="420" t="s">
        <v>15</v>
      </c>
      <c r="D31" s="421"/>
      <c r="E31" s="41"/>
      <c r="F31" s="41"/>
      <c r="G31" s="41"/>
      <c r="H31" s="41"/>
      <c r="I31" s="41"/>
      <c r="J31" s="41"/>
      <c r="K31" s="41"/>
      <c r="L31" s="41"/>
      <c r="M31" s="41"/>
      <c r="N31" s="41"/>
      <c r="O31" s="41"/>
      <c r="P31" s="41"/>
      <c r="Q31" s="41"/>
      <c r="R31" s="41"/>
      <c r="S31" s="41"/>
      <c r="T31" s="41"/>
      <c r="U31" s="42"/>
      <c r="W31" s="2"/>
      <c r="X31"/>
      <c r="Y31"/>
    </row>
    <row r="32" spans="2:25" s="1" customFormat="1" ht="14.65" hidden="1" customHeight="1" outlineLevel="3" x14ac:dyDescent="0.25">
      <c r="B32" s="8" t="s">
        <v>9</v>
      </c>
      <c r="C32" s="420" t="s">
        <v>15</v>
      </c>
      <c r="D32" s="421"/>
      <c r="E32" s="41"/>
      <c r="F32" s="41"/>
      <c r="G32" s="41"/>
      <c r="H32" s="41"/>
      <c r="I32" s="41"/>
      <c r="J32" s="41"/>
      <c r="K32" s="41"/>
      <c r="L32" s="41"/>
      <c r="M32" s="41"/>
      <c r="N32" s="41"/>
      <c r="O32" s="41"/>
      <c r="P32" s="41"/>
      <c r="Q32" s="41"/>
      <c r="R32" s="41"/>
      <c r="S32" s="41"/>
      <c r="T32" s="41"/>
      <c r="U32" s="42"/>
      <c r="W32" s="2"/>
      <c r="X32"/>
      <c r="Y32"/>
    </row>
    <row r="33" spans="2:25" s="1" customFormat="1" ht="14.65" hidden="1" customHeight="1" outlineLevel="3" x14ac:dyDescent="0.25">
      <c r="B33" s="9" t="s">
        <v>10</v>
      </c>
      <c r="C33" s="420" t="s">
        <v>15</v>
      </c>
      <c r="D33" s="421"/>
      <c r="E33" s="41"/>
      <c r="F33" s="41"/>
      <c r="G33" s="41"/>
      <c r="H33" s="41"/>
      <c r="I33" s="41"/>
      <c r="J33" s="41"/>
      <c r="K33" s="41"/>
      <c r="L33" s="41"/>
      <c r="M33" s="41"/>
      <c r="N33" s="41"/>
      <c r="O33" s="41"/>
      <c r="P33" s="41"/>
      <c r="Q33" s="41"/>
      <c r="R33" s="41"/>
      <c r="S33" s="41"/>
      <c r="T33" s="41"/>
      <c r="U33" s="42"/>
      <c r="W33" s="2"/>
      <c r="X33"/>
      <c r="Y33"/>
    </row>
    <row r="34" spans="2:25" s="1" customFormat="1" ht="14.65" hidden="1" customHeight="1" outlineLevel="3" x14ac:dyDescent="0.25">
      <c r="B34" s="8" t="s">
        <v>11</v>
      </c>
      <c r="C34" s="420" t="s">
        <v>15</v>
      </c>
      <c r="D34" s="421"/>
      <c r="E34" s="41"/>
      <c r="F34" s="41"/>
      <c r="G34" s="41"/>
      <c r="H34" s="41"/>
      <c r="I34" s="41"/>
      <c r="J34" s="41"/>
      <c r="K34" s="41"/>
      <c r="L34" s="41"/>
      <c r="M34" s="41"/>
      <c r="N34" s="41"/>
      <c r="O34" s="41"/>
      <c r="P34" s="41"/>
      <c r="Q34" s="41"/>
      <c r="R34" s="41"/>
      <c r="S34" s="41"/>
      <c r="T34" s="41"/>
      <c r="U34" s="42"/>
      <c r="W34" s="2"/>
      <c r="X34"/>
      <c r="Y34"/>
    </row>
    <row r="35" spans="2:25" s="1" customFormat="1" ht="14.65" hidden="1" customHeight="1" outlineLevel="2" collapsed="1" x14ac:dyDescent="0.25">
      <c r="B35" s="7" t="s">
        <v>12</v>
      </c>
      <c r="C35" s="420" t="s">
        <v>15</v>
      </c>
      <c r="D35" s="421"/>
      <c r="E35" s="422"/>
      <c r="F35" s="423"/>
      <c r="G35" s="420" t="s">
        <v>46</v>
      </c>
      <c r="H35" s="421"/>
      <c r="I35" s="422">
        <v>0.8</v>
      </c>
      <c r="J35" s="423"/>
      <c r="K35" s="420" t="s">
        <v>16</v>
      </c>
      <c r="L35" s="421"/>
      <c r="M35" s="422">
        <v>0.7</v>
      </c>
      <c r="N35" s="423"/>
      <c r="O35" s="35"/>
      <c r="P35" s="35"/>
      <c r="Q35" s="35"/>
      <c r="R35" s="35"/>
      <c r="S35" s="35"/>
      <c r="T35" s="35"/>
      <c r="U35" s="36"/>
      <c r="W35" s="2"/>
      <c r="X35"/>
      <c r="Y35"/>
    </row>
    <row r="36" spans="2:25" s="1" customFormat="1" ht="14.65" hidden="1" customHeight="1" outlineLevel="3" x14ac:dyDescent="0.25">
      <c r="B36" s="8" t="s">
        <v>7</v>
      </c>
      <c r="C36" s="420" t="s">
        <v>15</v>
      </c>
      <c r="D36" s="421"/>
      <c r="E36" s="41"/>
      <c r="F36" s="41"/>
      <c r="G36" s="420" t="s">
        <v>46</v>
      </c>
      <c r="H36" s="421"/>
      <c r="I36" s="41"/>
      <c r="J36" s="41"/>
      <c r="K36" s="41"/>
      <c r="L36" s="41"/>
      <c r="M36" s="41"/>
      <c r="N36" s="41"/>
      <c r="O36" s="41"/>
      <c r="P36" s="41"/>
      <c r="Q36" s="41"/>
      <c r="R36" s="41"/>
      <c r="S36" s="41"/>
      <c r="T36" s="41"/>
      <c r="U36" s="42"/>
      <c r="W36" s="2"/>
      <c r="X36"/>
      <c r="Y36"/>
    </row>
    <row r="37" spans="2:25" s="1" customFormat="1" ht="14.65" hidden="1" customHeight="1" outlineLevel="3" x14ac:dyDescent="0.25">
      <c r="B37" s="8" t="s">
        <v>8</v>
      </c>
      <c r="C37" s="420" t="s">
        <v>15</v>
      </c>
      <c r="D37" s="421"/>
      <c r="E37" s="41"/>
      <c r="F37" s="41"/>
      <c r="G37" s="420" t="s">
        <v>46</v>
      </c>
      <c r="H37" s="421"/>
      <c r="I37" s="41"/>
      <c r="J37" s="41"/>
      <c r="K37" s="41"/>
      <c r="L37" s="41"/>
      <c r="M37" s="41"/>
      <c r="N37" s="41"/>
      <c r="O37" s="41"/>
      <c r="P37" s="41"/>
      <c r="Q37" s="41"/>
      <c r="R37" s="41"/>
      <c r="S37" s="41"/>
      <c r="T37" s="41"/>
      <c r="U37" s="42"/>
      <c r="W37" s="2"/>
      <c r="X37"/>
      <c r="Y37"/>
    </row>
    <row r="38" spans="2:25" s="1" customFormat="1" ht="14.65" hidden="1" customHeight="1" outlineLevel="3" x14ac:dyDescent="0.25">
      <c r="B38" s="8" t="s">
        <v>9</v>
      </c>
      <c r="C38" s="420" t="s">
        <v>15</v>
      </c>
      <c r="D38" s="421"/>
      <c r="E38" s="41"/>
      <c r="F38" s="41"/>
      <c r="G38" s="420" t="s">
        <v>46</v>
      </c>
      <c r="H38" s="421"/>
      <c r="I38" s="41"/>
      <c r="J38" s="41"/>
      <c r="K38" s="41"/>
      <c r="L38" s="41"/>
      <c r="M38" s="41"/>
      <c r="N38" s="41"/>
      <c r="O38" s="41"/>
      <c r="P38" s="41"/>
      <c r="Q38" s="41"/>
      <c r="R38" s="41"/>
      <c r="S38" s="41"/>
      <c r="T38" s="41"/>
      <c r="U38" s="42"/>
      <c r="W38" s="2"/>
      <c r="X38"/>
      <c r="Y38"/>
    </row>
    <row r="39" spans="2:25" s="1" customFormat="1" ht="14.65" hidden="1" customHeight="1" outlineLevel="3" x14ac:dyDescent="0.25">
      <c r="B39" s="9" t="s">
        <v>10</v>
      </c>
      <c r="C39" s="420" t="s">
        <v>15</v>
      </c>
      <c r="D39" s="421"/>
      <c r="E39" s="41"/>
      <c r="F39" s="41"/>
      <c r="G39" s="420" t="s">
        <v>46</v>
      </c>
      <c r="H39" s="421"/>
      <c r="I39" s="41"/>
      <c r="J39" s="41"/>
      <c r="K39" s="41"/>
      <c r="L39" s="41"/>
      <c r="M39" s="41"/>
      <c r="N39" s="41"/>
      <c r="O39" s="41"/>
      <c r="P39" s="41"/>
      <c r="Q39" s="41"/>
      <c r="R39" s="41"/>
      <c r="S39" s="41"/>
      <c r="T39" s="41"/>
      <c r="U39" s="42"/>
      <c r="W39" s="2"/>
      <c r="X39"/>
      <c r="Y39"/>
    </row>
    <row r="40" spans="2:25" s="1" customFormat="1" ht="14.65" hidden="1" customHeight="1" outlineLevel="3" x14ac:dyDescent="0.25">
      <c r="B40" s="8" t="s">
        <v>11</v>
      </c>
      <c r="C40" s="420" t="s">
        <v>15</v>
      </c>
      <c r="D40" s="421"/>
      <c r="E40" s="41"/>
      <c r="F40" s="41"/>
      <c r="G40" s="420" t="s">
        <v>46</v>
      </c>
      <c r="H40" s="421"/>
      <c r="I40" s="41"/>
      <c r="J40" s="41"/>
      <c r="K40" s="41"/>
      <c r="L40" s="41"/>
      <c r="M40" s="41"/>
      <c r="N40" s="41"/>
      <c r="O40" s="41"/>
      <c r="P40" s="41"/>
      <c r="Q40" s="41"/>
      <c r="R40" s="41"/>
      <c r="S40" s="41"/>
      <c r="T40" s="41"/>
      <c r="U40" s="42"/>
      <c r="W40" s="2"/>
      <c r="X40"/>
      <c r="Y40"/>
    </row>
    <row r="41" spans="2:25" s="1" customFormat="1" ht="14.65" hidden="1" customHeight="1" outlineLevel="2" collapsed="1" x14ac:dyDescent="0.25">
      <c r="B41" s="7" t="s">
        <v>13</v>
      </c>
      <c r="C41" s="420" t="s">
        <v>15</v>
      </c>
      <c r="D41" s="421"/>
      <c r="E41" s="422"/>
      <c r="F41" s="423"/>
      <c r="G41" s="420" t="s">
        <v>46</v>
      </c>
      <c r="H41" s="421"/>
      <c r="I41" s="422">
        <v>0.8</v>
      </c>
      <c r="J41" s="423"/>
      <c r="K41" s="420" t="s">
        <v>16</v>
      </c>
      <c r="L41" s="421"/>
      <c r="M41" s="422">
        <v>0.5</v>
      </c>
      <c r="N41" s="423"/>
      <c r="O41" s="35"/>
      <c r="P41" s="35"/>
      <c r="Q41" s="35"/>
      <c r="R41" s="35"/>
      <c r="S41" s="35"/>
      <c r="T41" s="35"/>
      <c r="U41" s="36"/>
      <c r="W41" s="2"/>
      <c r="X41"/>
      <c r="Y41"/>
    </row>
    <row r="42" spans="2:25" s="1" customFormat="1" ht="14.65" hidden="1" customHeight="1" outlineLevel="3" x14ac:dyDescent="0.25">
      <c r="B42" s="8" t="s">
        <v>7</v>
      </c>
      <c r="C42" s="41"/>
      <c r="D42" s="41"/>
      <c r="E42" s="41"/>
      <c r="F42" s="41"/>
      <c r="G42" s="41"/>
      <c r="H42" s="41"/>
      <c r="I42" s="41"/>
      <c r="J42" s="41"/>
      <c r="K42" s="41"/>
      <c r="L42" s="41"/>
      <c r="M42" s="41"/>
      <c r="N42" s="41"/>
      <c r="O42" s="41"/>
      <c r="P42" s="41"/>
      <c r="Q42" s="41"/>
      <c r="R42" s="41"/>
      <c r="S42" s="41"/>
      <c r="T42" s="41"/>
      <c r="U42" s="42"/>
      <c r="W42" s="2"/>
      <c r="X42"/>
      <c r="Y42"/>
    </row>
    <row r="43" spans="2:25" s="1" customFormat="1" ht="14.65" hidden="1" customHeight="1" outlineLevel="3" x14ac:dyDescent="0.25">
      <c r="B43" s="8" t="s">
        <v>8</v>
      </c>
      <c r="C43" s="41"/>
      <c r="D43" s="41"/>
      <c r="E43" s="41"/>
      <c r="F43" s="41"/>
      <c r="G43" s="41"/>
      <c r="H43" s="41"/>
      <c r="I43" s="41"/>
      <c r="J43" s="41"/>
      <c r="K43" s="41"/>
      <c r="L43" s="41"/>
      <c r="M43" s="41"/>
      <c r="N43" s="41"/>
      <c r="O43" s="41"/>
      <c r="P43" s="41"/>
      <c r="Q43" s="41"/>
      <c r="R43" s="41"/>
      <c r="S43" s="41"/>
      <c r="T43" s="41"/>
      <c r="U43" s="42"/>
      <c r="W43" s="2"/>
      <c r="X43"/>
      <c r="Y43"/>
    </row>
    <row r="44" spans="2:25" s="1" customFormat="1" ht="14.65" hidden="1" customHeight="1" outlineLevel="3" x14ac:dyDescent="0.25">
      <c r="B44" s="8" t="s">
        <v>9</v>
      </c>
      <c r="C44" s="41"/>
      <c r="D44" s="41"/>
      <c r="E44" s="41"/>
      <c r="F44" s="41"/>
      <c r="G44" s="41"/>
      <c r="H44" s="41"/>
      <c r="I44" s="41"/>
      <c r="J44" s="41"/>
      <c r="K44" s="41"/>
      <c r="L44" s="41"/>
      <c r="M44" s="41"/>
      <c r="N44" s="41"/>
      <c r="O44" s="41"/>
      <c r="P44" s="41"/>
      <c r="Q44" s="41"/>
      <c r="R44" s="41"/>
      <c r="S44" s="41"/>
      <c r="T44" s="41"/>
      <c r="U44" s="42"/>
      <c r="W44" s="2"/>
      <c r="X44"/>
      <c r="Y44"/>
    </row>
    <row r="45" spans="2:25" s="1" customFormat="1" ht="14.65" hidden="1" customHeight="1" outlineLevel="3" x14ac:dyDescent="0.25">
      <c r="B45" s="9" t="s">
        <v>10</v>
      </c>
      <c r="C45" s="41"/>
      <c r="D45" s="41"/>
      <c r="E45" s="41"/>
      <c r="F45" s="41"/>
      <c r="G45" s="41"/>
      <c r="H45" s="41"/>
      <c r="I45" s="41"/>
      <c r="J45" s="41"/>
      <c r="K45" s="41"/>
      <c r="L45" s="41"/>
      <c r="M45" s="41"/>
      <c r="N45" s="41"/>
      <c r="O45" s="41"/>
      <c r="P45" s="41"/>
      <c r="Q45" s="41"/>
      <c r="R45" s="41"/>
      <c r="S45" s="41"/>
      <c r="T45" s="41"/>
      <c r="U45" s="42"/>
      <c r="W45" s="2"/>
      <c r="X45"/>
      <c r="Y45"/>
    </row>
    <row r="46" spans="2:25" s="1" customFormat="1" ht="14.65" hidden="1" customHeight="1" outlineLevel="3" x14ac:dyDescent="0.25">
      <c r="B46" s="8" t="s">
        <v>11</v>
      </c>
      <c r="C46" s="41"/>
      <c r="D46" s="41"/>
      <c r="E46" s="41"/>
      <c r="F46" s="41"/>
      <c r="G46" s="41"/>
      <c r="H46" s="41"/>
      <c r="I46" s="41"/>
      <c r="J46" s="41"/>
      <c r="K46" s="41"/>
      <c r="L46" s="41"/>
      <c r="M46" s="41"/>
      <c r="N46" s="41"/>
      <c r="O46" s="41"/>
      <c r="P46" s="41"/>
      <c r="Q46" s="41"/>
      <c r="R46" s="41"/>
      <c r="S46" s="41"/>
      <c r="T46" s="41"/>
      <c r="U46" s="42"/>
      <c r="W46" s="2"/>
      <c r="X46"/>
      <c r="Y46"/>
    </row>
    <row r="47" spans="2:25" s="1" customFormat="1" ht="14.65" hidden="1" customHeight="1" outlineLevel="2" x14ac:dyDescent="0.25">
      <c r="B47" s="7" t="s">
        <v>14</v>
      </c>
      <c r="C47" s="35"/>
      <c r="D47" s="35"/>
      <c r="E47" s="35"/>
      <c r="F47" s="35"/>
      <c r="G47" s="35"/>
      <c r="H47" s="35"/>
      <c r="I47" s="35"/>
      <c r="J47" s="35"/>
      <c r="K47" s="35"/>
      <c r="L47" s="35"/>
      <c r="M47" s="35"/>
      <c r="N47" s="35"/>
      <c r="O47" s="35"/>
      <c r="P47" s="35"/>
      <c r="Q47" s="35"/>
      <c r="R47" s="35"/>
      <c r="S47" s="35"/>
      <c r="T47" s="35"/>
      <c r="U47" s="36"/>
      <c r="W47" s="2"/>
      <c r="X47"/>
      <c r="Y47"/>
    </row>
    <row r="48" spans="2:25" s="1" customFormat="1" ht="14.65" customHeight="1" outlineLevel="1" collapsed="1" x14ac:dyDescent="0.25">
      <c r="B48" s="10" t="s">
        <v>50</v>
      </c>
      <c r="C48" s="32"/>
      <c r="D48" s="33"/>
      <c r="E48" s="41"/>
      <c r="F48" s="33"/>
      <c r="G48" s="33"/>
      <c r="H48" s="33"/>
      <c r="I48" s="33"/>
      <c r="J48" s="33"/>
      <c r="K48" s="33"/>
      <c r="L48" s="33"/>
      <c r="M48" s="33"/>
      <c r="N48" s="33"/>
      <c r="O48" s="33"/>
      <c r="P48" s="33"/>
      <c r="Q48" s="33"/>
      <c r="R48" s="33"/>
      <c r="S48" s="33"/>
      <c r="T48" s="33"/>
      <c r="U48" s="34"/>
      <c r="W48" s="2"/>
      <c r="X48"/>
      <c r="Y48"/>
    </row>
    <row r="49" spans="2:25" hidden="1" outlineLevel="2" x14ac:dyDescent="0.25">
      <c r="B49" s="4" t="s">
        <v>4</v>
      </c>
      <c r="C49" s="29">
        <f>SUM(C55,C61,C67)</f>
        <v>0</v>
      </c>
      <c r="D49" s="30">
        <f t="shared" ref="D49:U49" si="4">SUM(D55,D61,D67)</f>
        <v>0</v>
      </c>
      <c r="E49" s="30">
        <f t="shared" si="4"/>
        <v>0</v>
      </c>
      <c r="F49" s="30">
        <f t="shared" si="4"/>
        <v>0</v>
      </c>
      <c r="G49" s="30">
        <f t="shared" si="4"/>
        <v>0</v>
      </c>
      <c r="H49" s="30">
        <f t="shared" si="4"/>
        <v>0</v>
      </c>
      <c r="I49" s="30">
        <f t="shared" si="4"/>
        <v>0</v>
      </c>
      <c r="J49" s="30">
        <f t="shared" si="4"/>
        <v>0</v>
      </c>
      <c r="K49" s="30">
        <f t="shared" si="4"/>
        <v>0</v>
      </c>
      <c r="L49" s="30">
        <f t="shared" si="4"/>
        <v>0</v>
      </c>
      <c r="M49" s="30">
        <f t="shared" si="4"/>
        <v>0</v>
      </c>
      <c r="N49" s="30">
        <f t="shared" si="4"/>
        <v>0</v>
      </c>
      <c r="O49" s="30">
        <f t="shared" si="4"/>
        <v>0</v>
      </c>
      <c r="P49" s="30">
        <f t="shared" si="4"/>
        <v>0</v>
      </c>
      <c r="Q49" s="30">
        <f t="shared" si="4"/>
        <v>0</v>
      </c>
      <c r="R49" s="30">
        <f t="shared" si="4"/>
        <v>0</v>
      </c>
      <c r="S49" s="30">
        <f t="shared" si="4"/>
        <v>0</v>
      </c>
      <c r="T49" s="30">
        <f t="shared" si="4"/>
        <v>0</v>
      </c>
      <c r="U49" s="31">
        <f t="shared" si="4"/>
        <v>0</v>
      </c>
    </row>
    <row r="50" spans="2:25" hidden="1" outlineLevel="2" x14ac:dyDescent="0.25">
      <c r="B50" s="6" t="s">
        <v>5</v>
      </c>
      <c r="C50" s="32">
        <f>SUM(C54,C56,C60,C62,C66,C68,C69)</f>
        <v>0</v>
      </c>
      <c r="D50" s="33"/>
      <c r="E50" s="33"/>
      <c r="F50" s="33"/>
      <c r="G50" s="33"/>
      <c r="H50" s="33"/>
      <c r="I50" s="33"/>
      <c r="J50" s="33"/>
      <c r="K50" s="33"/>
      <c r="L50" s="33"/>
      <c r="M50" s="33"/>
      <c r="N50" s="33"/>
      <c r="O50" s="33"/>
      <c r="P50" s="33"/>
      <c r="Q50" s="33"/>
      <c r="R50" s="33"/>
      <c r="S50" s="33"/>
      <c r="T50" s="33"/>
      <c r="U50" s="34"/>
    </row>
    <row r="51" spans="2:25" s="1" customFormat="1" ht="14.65" hidden="1" customHeight="1" outlineLevel="2" collapsed="1" x14ac:dyDescent="0.25">
      <c r="B51" s="7" t="s">
        <v>6</v>
      </c>
      <c r="C51" s="420" t="s">
        <v>15</v>
      </c>
      <c r="D51" s="421"/>
      <c r="E51" s="422"/>
      <c r="F51" s="423"/>
      <c r="G51" s="420" t="s">
        <v>46</v>
      </c>
      <c r="H51" s="421"/>
      <c r="I51" s="422">
        <v>1.2</v>
      </c>
      <c r="J51" s="423"/>
      <c r="K51" s="420" t="s">
        <v>16</v>
      </c>
      <c r="L51" s="421"/>
      <c r="M51" s="422">
        <v>0.9</v>
      </c>
      <c r="N51" s="423"/>
      <c r="O51" s="35"/>
      <c r="P51" s="35"/>
      <c r="Q51" s="35"/>
      <c r="R51" s="35"/>
      <c r="S51" s="35"/>
      <c r="T51" s="35"/>
      <c r="U51" s="36"/>
      <c r="W51" s="2"/>
      <c r="X51"/>
      <c r="Y51"/>
    </row>
    <row r="52" spans="2:25" s="1" customFormat="1" ht="14.65" hidden="1" customHeight="1" outlineLevel="3" x14ac:dyDescent="0.25">
      <c r="B52" s="8" t="s">
        <v>7</v>
      </c>
      <c r="C52" s="420" t="s">
        <v>15</v>
      </c>
      <c r="D52" s="421"/>
      <c r="E52" s="41"/>
      <c r="F52" s="41"/>
      <c r="G52" s="41"/>
      <c r="H52" s="41"/>
      <c r="I52" s="41"/>
      <c r="J52" s="41"/>
      <c r="K52" s="41"/>
      <c r="L52" s="41"/>
      <c r="M52" s="41"/>
      <c r="N52" s="41"/>
      <c r="O52" s="41"/>
      <c r="P52" s="41"/>
      <c r="Q52" s="41"/>
      <c r="R52" s="41"/>
      <c r="S52" s="41"/>
      <c r="T52" s="41"/>
      <c r="U52" s="42"/>
      <c r="W52" s="2"/>
      <c r="X52"/>
      <c r="Y52"/>
    </row>
    <row r="53" spans="2:25" s="1" customFormat="1" ht="14.65" hidden="1" customHeight="1" outlineLevel="3" x14ac:dyDescent="0.25">
      <c r="B53" s="8" t="s">
        <v>8</v>
      </c>
      <c r="C53" s="420" t="s">
        <v>15</v>
      </c>
      <c r="D53" s="421"/>
      <c r="E53" s="41"/>
      <c r="F53" s="41"/>
      <c r="G53" s="41"/>
      <c r="H53" s="41"/>
      <c r="I53" s="41"/>
      <c r="J53" s="41"/>
      <c r="K53" s="41"/>
      <c r="L53" s="41"/>
      <c r="M53" s="41"/>
      <c r="N53" s="41"/>
      <c r="O53" s="41"/>
      <c r="P53" s="41"/>
      <c r="Q53" s="41"/>
      <c r="R53" s="41"/>
      <c r="S53" s="41"/>
      <c r="T53" s="41"/>
      <c r="U53" s="42"/>
      <c r="W53" s="2"/>
      <c r="X53"/>
      <c r="Y53"/>
    </row>
    <row r="54" spans="2:25" s="1" customFormat="1" ht="14.65" hidden="1" customHeight="1" outlineLevel="3" x14ac:dyDescent="0.25">
      <c r="B54" s="8" t="s">
        <v>9</v>
      </c>
      <c r="C54" s="420" t="s">
        <v>15</v>
      </c>
      <c r="D54" s="421"/>
      <c r="E54" s="41"/>
      <c r="F54" s="41"/>
      <c r="G54" s="41"/>
      <c r="H54" s="41"/>
      <c r="I54" s="41"/>
      <c r="J54" s="41"/>
      <c r="K54" s="41"/>
      <c r="L54" s="41"/>
      <c r="M54" s="41"/>
      <c r="N54" s="41"/>
      <c r="O54" s="41"/>
      <c r="P54" s="41"/>
      <c r="Q54" s="41"/>
      <c r="R54" s="41"/>
      <c r="S54" s="41"/>
      <c r="T54" s="41"/>
      <c r="U54" s="42"/>
      <c r="W54" s="2"/>
      <c r="X54"/>
      <c r="Y54"/>
    </row>
    <row r="55" spans="2:25" s="1" customFormat="1" ht="14.65" hidden="1" customHeight="1" outlineLevel="3" x14ac:dyDescent="0.25">
      <c r="B55" s="9" t="s">
        <v>10</v>
      </c>
      <c r="C55" s="420" t="s">
        <v>15</v>
      </c>
      <c r="D55" s="421"/>
      <c r="E55" s="41"/>
      <c r="F55" s="41"/>
      <c r="G55" s="41"/>
      <c r="H55" s="41"/>
      <c r="I55" s="41"/>
      <c r="J55" s="41"/>
      <c r="K55" s="41"/>
      <c r="L55" s="41"/>
      <c r="M55" s="41"/>
      <c r="N55" s="41"/>
      <c r="O55" s="41"/>
      <c r="P55" s="41"/>
      <c r="Q55" s="41"/>
      <c r="R55" s="41"/>
      <c r="S55" s="41"/>
      <c r="T55" s="41"/>
      <c r="U55" s="42"/>
      <c r="W55" s="2"/>
      <c r="X55"/>
      <c r="Y55"/>
    </row>
    <row r="56" spans="2:25" s="1" customFormat="1" ht="14.65" hidden="1" customHeight="1" outlineLevel="3" x14ac:dyDescent="0.25">
      <c r="B56" s="8" t="s">
        <v>11</v>
      </c>
      <c r="C56" s="420" t="s">
        <v>15</v>
      </c>
      <c r="D56" s="421"/>
      <c r="E56" s="41"/>
      <c r="F56" s="41"/>
      <c r="G56" s="41"/>
      <c r="H56" s="41"/>
      <c r="I56" s="41"/>
      <c r="J56" s="41"/>
      <c r="K56" s="41"/>
      <c r="L56" s="41"/>
      <c r="M56" s="41"/>
      <c r="N56" s="41"/>
      <c r="O56" s="41"/>
      <c r="P56" s="41"/>
      <c r="Q56" s="41"/>
      <c r="R56" s="41"/>
      <c r="S56" s="41"/>
      <c r="T56" s="41"/>
      <c r="U56" s="42"/>
      <c r="W56" s="2"/>
      <c r="X56"/>
      <c r="Y56"/>
    </row>
    <row r="57" spans="2:25" s="1" customFormat="1" ht="14.65" hidden="1" customHeight="1" outlineLevel="2" collapsed="1" x14ac:dyDescent="0.25">
      <c r="B57" s="7" t="s">
        <v>12</v>
      </c>
      <c r="C57" s="420" t="s">
        <v>15</v>
      </c>
      <c r="D57" s="421"/>
      <c r="E57" s="422"/>
      <c r="F57" s="423"/>
      <c r="G57" s="420" t="s">
        <v>46</v>
      </c>
      <c r="H57" s="421"/>
      <c r="I57" s="422">
        <v>1.2</v>
      </c>
      <c r="J57" s="423"/>
      <c r="K57" s="420" t="s">
        <v>16</v>
      </c>
      <c r="L57" s="421"/>
      <c r="M57" s="422">
        <v>0.7</v>
      </c>
      <c r="N57" s="423"/>
      <c r="O57" s="35"/>
      <c r="P57" s="35"/>
      <c r="Q57" s="35"/>
      <c r="R57" s="35"/>
      <c r="S57" s="35"/>
      <c r="T57" s="35"/>
      <c r="U57" s="36"/>
      <c r="W57" s="2"/>
      <c r="X57"/>
      <c r="Y57"/>
    </row>
    <row r="58" spans="2:25" s="1" customFormat="1" ht="14.65" hidden="1" customHeight="1" outlineLevel="3" x14ac:dyDescent="0.25">
      <c r="B58" s="8" t="s">
        <v>7</v>
      </c>
      <c r="C58" s="420" t="s">
        <v>15</v>
      </c>
      <c r="D58" s="421"/>
      <c r="E58" s="41"/>
      <c r="F58" s="41"/>
      <c r="G58" s="420" t="s">
        <v>46</v>
      </c>
      <c r="H58" s="421"/>
      <c r="I58" s="41"/>
      <c r="J58" s="41"/>
      <c r="K58" s="41"/>
      <c r="L58" s="41"/>
      <c r="M58" s="41"/>
      <c r="N58" s="41"/>
      <c r="O58" s="41"/>
      <c r="P58" s="41"/>
      <c r="Q58" s="41"/>
      <c r="R58" s="41"/>
      <c r="S58" s="41"/>
      <c r="T58" s="41"/>
      <c r="U58" s="42"/>
      <c r="W58" s="2"/>
      <c r="X58"/>
      <c r="Y58"/>
    </row>
    <row r="59" spans="2:25" s="1" customFormat="1" ht="14.65" hidden="1" customHeight="1" outlineLevel="3" x14ac:dyDescent="0.25">
      <c r="B59" s="8" t="s">
        <v>8</v>
      </c>
      <c r="C59" s="420" t="s">
        <v>15</v>
      </c>
      <c r="D59" s="421"/>
      <c r="E59" s="41"/>
      <c r="F59" s="41"/>
      <c r="G59" s="420" t="s">
        <v>46</v>
      </c>
      <c r="H59" s="421"/>
      <c r="I59" s="41"/>
      <c r="J59" s="41"/>
      <c r="K59" s="41"/>
      <c r="L59" s="41"/>
      <c r="M59" s="41"/>
      <c r="N59" s="41"/>
      <c r="O59" s="41"/>
      <c r="P59" s="41"/>
      <c r="Q59" s="41"/>
      <c r="R59" s="41"/>
      <c r="S59" s="41"/>
      <c r="T59" s="41"/>
      <c r="U59" s="42"/>
      <c r="W59" s="2"/>
      <c r="X59"/>
      <c r="Y59"/>
    </row>
    <row r="60" spans="2:25" s="1" customFormat="1" ht="14.65" hidden="1" customHeight="1" outlineLevel="3" x14ac:dyDescent="0.25">
      <c r="B60" s="8" t="s">
        <v>9</v>
      </c>
      <c r="C60" s="420" t="s">
        <v>15</v>
      </c>
      <c r="D60" s="421"/>
      <c r="E60" s="41"/>
      <c r="F60" s="41"/>
      <c r="G60" s="420" t="s">
        <v>46</v>
      </c>
      <c r="H60" s="421"/>
      <c r="I60" s="41"/>
      <c r="J60" s="41"/>
      <c r="K60" s="41"/>
      <c r="L60" s="41"/>
      <c r="M60" s="41"/>
      <c r="N60" s="41"/>
      <c r="O60" s="41"/>
      <c r="P60" s="41"/>
      <c r="Q60" s="41"/>
      <c r="R60" s="41"/>
      <c r="S60" s="41"/>
      <c r="T60" s="41"/>
      <c r="U60" s="42"/>
      <c r="W60" s="2"/>
      <c r="X60"/>
      <c r="Y60"/>
    </row>
    <row r="61" spans="2:25" s="1" customFormat="1" ht="14.65" hidden="1" customHeight="1" outlineLevel="3" x14ac:dyDescent="0.25">
      <c r="B61" s="9" t="s">
        <v>10</v>
      </c>
      <c r="C61" s="420" t="s">
        <v>15</v>
      </c>
      <c r="D61" s="421"/>
      <c r="E61" s="41"/>
      <c r="F61" s="41"/>
      <c r="G61" s="420" t="s">
        <v>46</v>
      </c>
      <c r="H61" s="421"/>
      <c r="I61" s="41"/>
      <c r="J61" s="41"/>
      <c r="K61" s="41"/>
      <c r="L61" s="41"/>
      <c r="M61" s="41"/>
      <c r="N61" s="41"/>
      <c r="O61" s="41"/>
      <c r="P61" s="41"/>
      <c r="Q61" s="41"/>
      <c r="R61" s="41"/>
      <c r="S61" s="41"/>
      <c r="T61" s="41"/>
      <c r="U61" s="42"/>
      <c r="W61" s="2"/>
      <c r="X61"/>
      <c r="Y61"/>
    </row>
    <row r="62" spans="2:25" s="1" customFormat="1" ht="14.65" hidden="1" customHeight="1" outlineLevel="3" x14ac:dyDescent="0.25">
      <c r="B62" s="8" t="s">
        <v>11</v>
      </c>
      <c r="C62" s="420" t="s">
        <v>15</v>
      </c>
      <c r="D62" s="421"/>
      <c r="E62" s="41"/>
      <c r="F62" s="41"/>
      <c r="G62" s="420" t="s">
        <v>46</v>
      </c>
      <c r="H62" s="421"/>
      <c r="I62" s="41"/>
      <c r="J62" s="41"/>
      <c r="K62" s="41"/>
      <c r="L62" s="41"/>
      <c r="M62" s="41"/>
      <c r="N62" s="41"/>
      <c r="O62" s="41"/>
      <c r="P62" s="41"/>
      <c r="Q62" s="41"/>
      <c r="R62" s="41"/>
      <c r="S62" s="41"/>
      <c r="T62" s="41"/>
      <c r="U62" s="42"/>
      <c r="W62" s="2"/>
      <c r="X62"/>
      <c r="Y62"/>
    </row>
    <row r="63" spans="2:25" s="1" customFormat="1" ht="14.65" hidden="1" customHeight="1" outlineLevel="2" collapsed="1" x14ac:dyDescent="0.25">
      <c r="B63" s="7" t="s">
        <v>13</v>
      </c>
      <c r="C63" s="420" t="s">
        <v>15</v>
      </c>
      <c r="D63" s="421"/>
      <c r="E63" s="422"/>
      <c r="F63" s="423"/>
      <c r="G63" s="420" t="s">
        <v>46</v>
      </c>
      <c r="H63" s="421"/>
      <c r="I63" s="422">
        <v>1.2</v>
      </c>
      <c r="J63" s="423"/>
      <c r="K63" s="420" t="s">
        <v>16</v>
      </c>
      <c r="L63" s="421"/>
      <c r="M63" s="422">
        <v>0.5</v>
      </c>
      <c r="N63" s="423"/>
      <c r="O63" s="35"/>
      <c r="P63" s="35"/>
      <c r="Q63" s="35"/>
      <c r="R63" s="35"/>
      <c r="S63" s="35"/>
      <c r="T63" s="35"/>
      <c r="U63" s="36"/>
      <c r="W63" s="2"/>
      <c r="X63"/>
      <c r="Y63"/>
    </row>
    <row r="64" spans="2:25" s="1" customFormat="1" ht="14.65" hidden="1" customHeight="1" outlineLevel="3" x14ac:dyDescent="0.25">
      <c r="B64" s="8" t="s">
        <v>7</v>
      </c>
      <c r="C64" s="41"/>
      <c r="D64" s="41"/>
      <c r="E64" s="41"/>
      <c r="F64" s="41"/>
      <c r="G64" s="41"/>
      <c r="H64" s="41"/>
      <c r="I64" s="41"/>
      <c r="J64" s="41"/>
      <c r="K64" s="41"/>
      <c r="L64" s="41"/>
      <c r="M64" s="41"/>
      <c r="N64" s="41"/>
      <c r="O64" s="41"/>
      <c r="P64" s="41"/>
      <c r="Q64" s="41"/>
      <c r="R64" s="41"/>
      <c r="S64" s="41"/>
      <c r="T64" s="41"/>
      <c r="U64" s="42"/>
      <c r="W64" s="2"/>
      <c r="X64"/>
      <c r="Y64"/>
    </row>
    <row r="65" spans="2:25" s="1" customFormat="1" ht="14.65" hidden="1" customHeight="1" outlineLevel="3" x14ac:dyDescent="0.25">
      <c r="B65" s="8" t="s">
        <v>8</v>
      </c>
      <c r="C65" s="41"/>
      <c r="D65" s="41"/>
      <c r="E65" s="41"/>
      <c r="F65" s="41"/>
      <c r="G65" s="41"/>
      <c r="H65" s="41"/>
      <c r="I65" s="41"/>
      <c r="J65" s="41"/>
      <c r="K65" s="41"/>
      <c r="L65" s="41"/>
      <c r="M65" s="41"/>
      <c r="N65" s="41"/>
      <c r="O65" s="41"/>
      <c r="P65" s="41"/>
      <c r="Q65" s="41"/>
      <c r="R65" s="41"/>
      <c r="S65" s="41"/>
      <c r="T65" s="41"/>
      <c r="U65" s="42"/>
      <c r="W65" s="2"/>
      <c r="X65"/>
      <c r="Y65"/>
    </row>
    <row r="66" spans="2:25" s="1" customFormat="1" ht="14.65" hidden="1" customHeight="1" outlineLevel="3" x14ac:dyDescent="0.25">
      <c r="B66" s="8" t="s">
        <v>9</v>
      </c>
      <c r="C66" s="41"/>
      <c r="D66" s="41"/>
      <c r="E66" s="41"/>
      <c r="F66" s="41"/>
      <c r="G66" s="41"/>
      <c r="H66" s="41"/>
      <c r="I66" s="41"/>
      <c r="J66" s="41"/>
      <c r="K66" s="41"/>
      <c r="L66" s="41"/>
      <c r="M66" s="41"/>
      <c r="N66" s="41"/>
      <c r="O66" s="41"/>
      <c r="P66" s="41"/>
      <c r="Q66" s="41"/>
      <c r="R66" s="41"/>
      <c r="S66" s="41"/>
      <c r="T66" s="41"/>
      <c r="U66" s="42"/>
      <c r="W66" s="2"/>
      <c r="X66"/>
      <c r="Y66"/>
    </row>
    <row r="67" spans="2:25" s="1" customFormat="1" ht="14.65" hidden="1" customHeight="1" outlineLevel="3" x14ac:dyDescent="0.25">
      <c r="B67" s="9" t="s">
        <v>10</v>
      </c>
      <c r="C67" s="41"/>
      <c r="D67" s="41"/>
      <c r="E67" s="41"/>
      <c r="F67" s="41"/>
      <c r="G67" s="41"/>
      <c r="H67" s="41"/>
      <c r="I67" s="41"/>
      <c r="J67" s="41"/>
      <c r="K67" s="41"/>
      <c r="L67" s="41"/>
      <c r="M67" s="41"/>
      <c r="N67" s="41"/>
      <c r="O67" s="41"/>
      <c r="P67" s="41"/>
      <c r="Q67" s="41"/>
      <c r="R67" s="41"/>
      <c r="S67" s="41"/>
      <c r="T67" s="41"/>
      <c r="U67" s="42"/>
      <c r="W67" s="2"/>
      <c r="X67"/>
      <c r="Y67"/>
    </row>
    <row r="68" spans="2:25" s="1" customFormat="1" ht="14.65" hidden="1" customHeight="1" outlineLevel="3" x14ac:dyDescent="0.25">
      <c r="B68" s="8" t="s">
        <v>11</v>
      </c>
      <c r="C68" s="41"/>
      <c r="D68" s="41"/>
      <c r="E68" s="41"/>
      <c r="F68" s="41"/>
      <c r="G68" s="41"/>
      <c r="H68" s="41"/>
      <c r="I68" s="41"/>
      <c r="J68" s="41"/>
      <c r="K68" s="41"/>
      <c r="L68" s="41"/>
      <c r="M68" s="41"/>
      <c r="N68" s="41"/>
      <c r="O68" s="41"/>
      <c r="P68" s="41"/>
      <c r="Q68" s="41"/>
      <c r="R68" s="41"/>
      <c r="S68" s="41"/>
      <c r="T68" s="41"/>
      <c r="U68" s="42"/>
      <c r="W68" s="2"/>
      <c r="X68"/>
      <c r="Y68"/>
    </row>
    <row r="69" spans="2:25" s="1" customFormat="1" ht="14.65" hidden="1" customHeight="1" outlineLevel="2" x14ac:dyDescent="0.25">
      <c r="B69" s="7" t="s">
        <v>14</v>
      </c>
      <c r="C69" s="35"/>
      <c r="D69" s="35"/>
      <c r="E69" s="35"/>
      <c r="F69" s="35"/>
      <c r="G69" s="35"/>
      <c r="H69" s="35"/>
      <c r="I69" s="35"/>
      <c r="J69" s="35"/>
      <c r="K69" s="35"/>
      <c r="L69" s="35"/>
      <c r="M69" s="35"/>
      <c r="N69" s="35"/>
      <c r="O69" s="35"/>
      <c r="P69" s="35"/>
      <c r="Q69" s="35"/>
      <c r="R69" s="35"/>
      <c r="S69" s="35"/>
      <c r="T69" s="35"/>
      <c r="U69" s="36"/>
      <c r="W69" s="2"/>
      <c r="X69"/>
      <c r="Y69"/>
    </row>
    <row r="70" spans="2:25" s="1" customFormat="1" ht="14.65" customHeight="1" outlineLevel="1" x14ac:dyDescent="0.25">
      <c r="B70" s="11" t="s">
        <v>18</v>
      </c>
      <c r="C70" s="32"/>
      <c r="D70" s="33"/>
      <c r="E70" s="33"/>
      <c r="F70" s="33"/>
      <c r="G70" s="33"/>
      <c r="H70" s="33"/>
      <c r="I70" s="33"/>
      <c r="J70" s="33"/>
      <c r="K70" s="33"/>
      <c r="L70" s="33"/>
      <c r="M70" s="33"/>
      <c r="N70" s="33"/>
      <c r="O70" s="33"/>
      <c r="P70" s="33"/>
      <c r="Q70" s="33"/>
      <c r="R70" s="33"/>
      <c r="S70" s="33"/>
      <c r="T70" s="33"/>
      <c r="U70" s="34"/>
      <c r="W70" s="2"/>
      <c r="X70"/>
      <c r="Y70"/>
    </row>
    <row r="71" spans="2:25" outlineLevel="2" x14ac:dyDescent="0.25">
      <c r="B71" s="4" t="s">
        <v>4</v>
      </c>
      <c r="C71" s="29">
        <f>SUM(C77,C83,C89)</f>
        <v>0</v>
      </c>
      <c r="D71" s="30">
        <f t="shared" ref="D71:U71" si="5">SUM(D77,D83,D89)</f>
        <v>0</v>
      </c>
      <c r="E71" s="30">
        <f t="shared" si="5"/>
        <v>0</v>
      </c>
      <c r="F71" s="30">
        <f t="shared" si="5"/>
        <v>0</v>
      </c>
      <c r="G71" s="30">
        <f t="shared" si="5"/>
        <v>0</v>
      </c>
      <c r="H71" s="30">
        <f t="shared" si="5"/>
        <v>0</v>
      </c>
      <c r="I71" s="30">
        <f t="shared" si="5"/>
        <v>0</v>
      </c>
      <c r="J71" s="30">
        <f t="shared" si="5"/>
        <v>0</v>
      </c>
      <c r="K71" s="30">
        <f t="shared" si="5"/>
        <v>0</v>
      </c>
      <c r="L71" s="30">
        <f t="shared" si="5"/>
        <v>0</v>
      </c>
      <c r="M71" s="30">
        <f t="shared" si="5"/>
        <v>0</v>
      </c>
      <c r="N71" s="30">
        <f t="shared" si="5"/>
        <v>0</v>
      </c>
      <c r="O71" s="30">
        <f t="shared" si="5"/>
        <v>0</v>
      </c>
      <c r="P71" s="30">
        <f t="shared" si="5"/>
        <v>0</v>
      </c>
      <c r="Q71" s="30">
        <f t="shared" si="5"/>
        <v>0</v>
      </c>
      <c r="R71" s="30">
        <f t="shared" si="5"/>
        <v>0</v>
      </c>
      <c r="S71" s="30">
        <f t="shared" si="5"/>
        <v>0</v>
      </c>
      <c r="T71" s="30">
        <f t="shared" si="5"/>
        <v>0</v>
      </c>
      <c r="U71" s="31">
        <f t="shared" si="5"/>
        <v>0</v>
      </c>
    </row>
    <row r="72" spans="2:25" outlineLevel="2" x14ac:dyDescent="0.25">
      <c r="B72" s="6" t="s">
        <v>5</v>
      </c>
      <c r="C72" s="32">
        <f>SUM(C76,C78,C82,C84,C88,C90,C91)</f>
        <v>0</v>
      </c>
      <c r="D72" s="33"/>
      <c r="E72" s="33"/>
      <c r="F72" s="33"/>
      <c r="G72" s="33"/>
      <c r="H72" s="33"/>
      <c r="I72" s="33"/>
      <c r="J72" s="33"/>
      <c r="K72" s="33"/>
      <c r="L72" s="33"/>
      <c r="M72" s="33"/>
      <c r="N72" s="33"/>
      <c r="O72" s="33"/>
      <c r="P72" s="33"/>
      <c r="Q72" s="33"/>
      <c r="R72" s="33"/>
      <c r="S72" s="33"/>
      <c r="T72" s="33"/>
      <c r="U72" s="34"/>
    </row>
    <row r="73" spans="2:25" s="1" customFormat="1" ht="14.65" customHeight="1" outlineLevel="2" collapsed="1" x14ac:dyDescent="0.25">
      <c r="B73" s="7" t="s">
        <v>6</v>
      </c>
      <c r="C73" s="420" t="s">
        <v>15</v>
      </c>
      <c r="D73" s="421"/>
      <c r="E73" s="422"/>
      <c r="F73" s="423"/>
      <c r="G73" s="420" t="s">
        <v>46</v>
      </c>
      <c r="H73" s="421"/>
      <c r="I73" s="422">
        <v>0.8</v>
      </c>
      <c r="J73" s="423"/>
      <c r="K73" s="420" t="s">
        <v>16</v>
      </c>
      <c r="L73" s="421"/>
      <c r="M73" s="422">
        <v>0.9</v>
      </c>
      <c r="N73" s="423"/>
      <c r="O73" s="35"/>
      <c r="P73" s="35"/>
      <c r="Q73" s="35"/>
      <c r="R73" s="35"/>
      <c r="S73" s="35"/>
      <c r="T73" s="35"/>
      <c r="U73" s="36"/>
      <c r="W73" s="2"/>
      <c r="X73"/>
      <c r="Y73"/>
    </row>
    <row r="74" spans="2:25" s="1" customFormat="1" ht="14.65" hidden="1" customHeight="1" outlineLevel="3" x14ac:dyDescent="0.25">
      <c r="B74" s="8" t="s">
        <v>7</v>
      </c>
      <c r="C74" s="420" t="s">
        <v>15</v>
      </c>
      <c r="D74" s="421"/>
      <c r="E74" s="41"/>
      <c r="F74" s="41"/>
      <c r="G74" s="41"/>
      <c r="H74" s="41"/>
      <c r="I74" s="41"/>
      <c r="J74" s="41"/>
      <c r="K74" s="41"/>
      <c r="L74" s="41"/>
      <c r="M74" s="41"/>
      <c r="N74" s="41"/>
      <c r="O74" s="41"/>
      <c r="P74" s="41"/>
      <c r="Q74" s="41"/>
      <c r="R74" s="41"/>
      <c r="S74" s="41"/>
      <c r="T74" s="41"/>
      <c r="U74" s="42"/>
      <c r="W74" s="2"/>
      <c r="X74"/>
      <c r="Y74"/>
    </row>
    <row r="75" spans="2:25" s="1" customFormat="1" ht="14.65" hidden="1" customHeight="1" outlineLevel="3" x14ac:dyDescent="0.25">
      <c r="B75" s="8" t="s">
        <v>8</v>
      </c>
      <c r="C75" s="420" t="s">
        <v>15</v>
      </c>
      <c r="D75" s="421"/>
      <c r="E75" s="41"/>
      <c r="F75" s="41"/>
      <c r="G75" s="41"/>
      <c r="H75" s="41"/>
      <c r="I75" s="41"/>
      <c r="J75" s="41"/>
      <c r="K75" s="41"/>
      <c r="L75" s="41"/>
      <c r="M75" s="41"/>
      <c r="N75" s="41"/>
      <c r="O75" s="41"/>
      <c r="P75" s="41"/>
      <c r="Q75" s="41"/>
      <c r="R75" s="41"/>
      <c r="S75" s="41"/>
      <c r="T75" s="41"/>
      <c r="U75" s="42"/>
      <c r="W75" s="2"/>
      <c r="X75"/>
      <c r="Y75"/>
    </row>
    <row r="76" spans="2:25" s="1" customFormat="1" ht="14.65" hidden="1" customHeight="1" outlineLevel="3" x14ac:dyDescent="0.25">
      <c r="B76" s="8" t="s">
        <v>9</v>
      </c>
      <c r="C76" s="420" t="s">
        <v>15</v>
      </c>
      <c r="D76" s="421"/>
      <c r="E76" s="41"/>
      <c r="F76" s="41"/>
      <c r="G76" s="41"/>
      <c r="H76" s="41"/>
      <c r="I76" s="41"/>
      <c r="J76" s="41"/>
      <c r="K76" s="41"/>
      <c r="L76" s="41"/>
      <c r="M76" s="41"/>
      <c r="N76" s="41"/>
      <c r="O76" s="41"/>
      <c r="P76" s="41"/>
      <c r="Q76" s="41"/>
      <c r="R76" s="41"/>
      <c r="S76" s="41"/>
      <c r="T76" s="41"/>
      <c r="U76" s="42"/>
      <c r="W76" s="2"/>
      <c r="X76"/>
      <c r="Y76"/>
    </row>
    <row r="77" spans="2:25" s="1" customFormat="1" ht="14.65" hidden="1" customHeight="1" outlineLevel="3" x14ac:dyDescent="0.25">
      <c r="B77" s="9" t="s">
        <v>10</v>
      </c>
      <c r="C77" s="420" t="s">
        <v>15</v>
      </c>
      <c r="D77" s="421"/>
      <c r="E77" s="41"/>
      <c r="F77" s="41"/>
      <c r="G77" s="41"/>
      <c r="H77" s="41"/>
      <c r="I77" s="41"/>
      <c r="J77" s="41"/>
      <c r="K77" s="41"/>
      <c r="L77" s="41"/>
      <c r="M77" s="41"/>
      <c r="N77" s="41"/>
      <c r="O77" s="41"/>
      <c r="P77" s="41"/>
      <c r="Q77" s="41"/>
      <c r="R77" s="41"/>
      <c r="S77" s="41"/>
      <c r="T77" s="41"/>
      <c r="U77" s="42"/>
      <c r="W77" s="2"/>
      <c r="X77"/>
      <c r="Y77"/>
    </row>
    <row r="78" spans="2:25" s="1" customFormat="1" ht="14.65" hidden="1" customHeight="1" outlineLevel="3" x14ac:dyDescent="0.25">
      <c r="B78" s="8" t="s">
        <v>11</v>
      </c>
      <c r="C78" s="420" t="s">
        <v>15</v>
      </c>
      <c r="D78" s="421"/>
      <c r="E78" s="41"/>
      <c r="F78" s="41"/>
      <c r="G78" s="41"/>
      <c r="H78" s="41"/>
      <c r="I78" s="41"/>
      <c r="J78" s="41"/>
      <c r="K78" s="41"/>
      <c r="L78" s="41"/>
      <c r="M78" s="41"/>
      <c r="N78" s="41"/>
      <c r="O78" s="41"/>
      <c r="P78" s="41"/>
      <c r="Q78" s="41"/>
      <c r="R78" s="41"/>
      <c r="S78" s="41"/>
      <c r="T78" s="41"/>
      <c r="U78" s="42"/>
      <c r="W78" s="2"/>
      <c r="X78"/>
      <c r="Y78"/>
    </row>
    <row r="79" spans="2:25" s="1" customFormat="1" ht="14.65" customHeight="1" outlineLevel="2" collapsed="1" x14ac:dyDescent="0.25">
      <c r="B79" s="7" t="s">
        <v>12</v>
      </c>
      <c r="C79" s="420" t="s">
        <v>15</v>
      </c>
      <c r="D79" s="421"/>
      <c r="E79" s="422"/>
      <c r="F79" s="423"/>
      <c r="G79" s="420" t="s">
        <v>46</v>
      </c>
      <c r="H79" s="421"/>
      <c r="I79" s="422">
        <v>0.8</v>
      </c>
      <c r="J79" s="423"/>
      <c r="K79" s="420" t="s">
        <v>16</v>
      </c>
      <c r="L79" s="421"/>
      <c r="M79" s="422">
        <v>0.7</v>
      </c>
      <c r="N79" s="423"/>
      <c r="O79" s="35"/>
      <c r="P79" s="35"/>
      <c r="Q79" s="35"/>
      <c r="R79" s="35"/>
      <c r="S79" s="35"/>
      <c r="T79" s="35"/>
      <c r="U79" s="36"/>
      <c r="W79" s="2"/>
      <c r="X79"/>
      <c r="Y79"/>
    </row>
    <row r="80" spans="2:25" s="1" customFormat="1" ht="14.65" hidden="1" customHeight="1" outlineLevel="3" x14ac:dyDescent="0.25">
      <c r="B80" s="8" t="s">
        <v>7</v>
      </c>
      <c r="C80" s="420" t="s">
        <v>15</v>
      </c>
      <c r="D80" s="421"/>
      <c r="E80" s="41"/>
      <c r="F80" s="41"/>
      <c r="G80" s="420" t="s">
        <v>46</v>
      </c>
      <c r="H80" s="421"/>
      <c r="I80" s="41"/>
      <c r="J80" s="41"/>
      <c r="K80" s="41"/>
      <c r="L80" s="41"/>
      <c r="M80" s="41"/>
      <c r="N80" s="41"/>
      <c r="O80" s="41"/>
      <c r="P80" s="41"/>
      <c r="Q80" s="41"/>
      <c r="R80" s="41"/>
      <c r="S80" s="41"/>
      <c r="T80" s="41"/>
      <c r="U80" s="42"/>
      <c r="W80" s="2"/>
      <c r="X80"/>
      <c r="Y80"/>
    </row>
    <row r="81" spans="2:25" s="1" customFormat="1" ht="14.65" hidden="1" customHeight="1" outlineLevel="3" x14ac:dyDescent="0.25">
      <c r="B81" s="8" t="s">
        <v>8</v>
      </c>
      <c r="C81" s="420" t="s">
        <v>15</v>
      </c>
      <c r="D81" s="421"/>
      <c r="E81" s="41"/>
      <c r="F81" s="41"/>
      <c r="G81" s="420" t="s">
        <v>46</v>
      </c>
      <c r="H81" s="421"/>
      <c r="I81" s="41"/>
      <c r="J81" s="41"/>
      <c r="K81" s="41"/>
      <c r="L81" s="41"/>
      <c r="M81" s="41"/>
      <c r="N81" s="41"/>
      <c r="O81" s="41"/>
      <c r="P81" s="41"/>
      <c r="Q81" s="41"/>
      <c r="R81" s="41"/>
      <c r="S81" s="41"/>
      <c r="T81" s="41"/>
      <c r="U81" s="42"/>
      <c r="W81" s="2"/>
      <c r="X81"/>
      <c r="Y81"/>
    </row>
    <row r="82" spans="2:25" s="1" customFormat="1" ht="14.65" hidden="1" customHeight="1" outlineLevel="3" x14ac:dyDescent="0.25">
      <c r="B82" s="8" t="s">
        <v>9</v>
      </c>
      <c r="C82" s="420" t="s">
        <v>15</v>
      </c>
      <c r="D82" s="421"/>
      <c r="E82" s="41"/>
      <c r="F82" s="41"/>
      <c r="G82" s="420" t="s">
        <v>46</v>
      </c>
      <c r="H82" s="421"/>
      <c r="I82" s="41"/>
      <c r="J82" s="41"/>
      <c r="K82" s="41"/>
      <c r="L82" s="41"/>
      <c r="M82" s="41"/>
      <c r="N82" s="41"/>
      <c r="O82" s="41"/>
      <c r="P82" s="41"/>
      <c r="Q82" s="41"/>
      <c r="R82" s="41"/>
      <c r="S82" s="41"/>
      <c r="T82" s="41"/>
      <c r="U82" s="42"/>
      <c r="W82" s="2"/>
      <c r="X82"/>
      <c r="Y82"/>
    </row>
    <row r="83" spans="2:25" s="1" customFormat="1" ht="14.65" hidden="1" customHeight="1" outlineLevel="3" x14ac:dyDescent="0.25">
      <c r="B83" s="9" t="s">
        <v>10</v>
      </c>
      <c r="C83" s="420" t="s">
        <v>15</v>
      </c>
      <c r="D83" s="421"/>
      <c r="E83" s="41"/>
      <c r="F83" s="41"/>
      <c r="G83" s="420" t="s">
        <v>46</v>
      </c>
      <c r="H83" s="421"/>
      <c r="I83" s="41"/>
      <c r="J83" s="41"/>
      <c r="K83" s="41"/>
      <c r="L83" s="41"/>
      <c r="M83" s="41"/>
      <c r="N83" s="41"/>
      <c r="O83" s="41"/>
      <c r="P83" s="41"/>
      <c r="Q83" s="41"/>
      <c r="R83" s="41"/>
      <c r="S83" s="41"/>
      <c r="T83" s="41"/>
      <c r="U83" s="42"/>
      <c r="W83" s="2"/>
      <c r="X83"/>
      <c r="Y83"/>
    </row>
    <row r="84" spans="2:25" s="1" customFormat="1" ht="14.65" hidden="1" customHeight="1" outlineLevel="3" x14ac:dyDescent="0.25">
      <c r="B84" s="8" t="s">
        <v>11</v>
      </c>
      <c r="C84" s="420" t="s">
        <v>15</v>
      </c>
      <c r="D84" s="421"/>
      <c r="E84" s="41"/>
      <c r="F84" s="41"/>
      <c r="G84" s="420" t="s">
        <v>46</v>
      </c>
      <c r="H84" s="421"/>
      <c r="I84" s="41"/>
      <c r="J84" s="41"/>
      <c r="K84" s="41"/>
      <c r="L84" s="41"/>
      <c r="M84" s="41"/>
      <c r="N84" s="41"/>
      <c r="O84" s="41"/>
      <c r="P84" s="41"/>
      <c r="Q84" s="41"/>
      <c r="R84" s="41"/>
      <c r="S84" s="41"/>
      <c r="T84" s="41"/>
      <c r="U84" s="42"/>
      <c r="W84" s="2"/>
      <c r="X84"/>
      <c r="Y84"/>
    </row>
    <row r="85" spans="2:25" s="1" customFormat="1" ht="14.65" customHeight="1" outlineLevel="2" collapsed="1" x14ac:dyDescent="0.25">
      <c r="B85" s="7" t="s">
        <v>13</v>
      </c>
      <c r="C85" s="420" t="s">
        <v>15</v>
      </c>
      <c r="D85" s="421"/>
      <c r="E85" s="422"/>
      <c r="F85" s="423"/>
      <c r="G85" s="420" t="s">
        <v>46</v>
      </c>
      <c r="H85" s="421"/>
      <c r="I85" s="422">
        <v>0.8</v>
      </c>
      <c r="J85" s="423"/>
      <c r="K85" s="420" t="s">
        <v>16</v>
      </c>
      <c r="L85" s="421"/>
      <c r="M85" s="422">
        <v>0.5</v>
      </c>
      <c r="N85" s="423"/>
      <c r="O85" s="35"/>
      <c r="P85" s="35"/>
      <c r="Q85" s="35"/>
      <c r="R85" s="35"/>
      <c r="S85" s="35"/>
      <c r="T85" s="35"/>
      <c r="U85" s="36"/>
      <c r="W85" s="2"/>
      <c r="X85"/>
      <c r="Y85"/>
    </row>
    <row r="86" spans="2:25" s="1" customFormat="1" ht="14.65" hidden="1" customHeight="1" outlineLevel="3" x14ac:dyDescent="0.25">
      <c r="B86" s="8" t="s">
        <v>7</v>
      </c>
      <c r="C86" s="41"/>
      <c r="D86" s="41"/>
      <c r="E86" s="41"/>
      <c r="F86" s="41"/>
      <c r="G86" s="41"/>
      <c r="H86" s="41"/>
      <c r="I86" s="41"/>
      <c r="J86" s="41"/>
      <c r="K86" s="41"/>
      <c r="L86" s="41"/>
      <c r="M86" s="41"/>
      <c r="N86" s="41"/>
      <c r="O86" s="41"/>
      <c r="P86" s="41"/>
      <c r="Q86" s="41"/>
      <c r="R86" s="41"/>
      <c r="S86" s="41"/>
      <c r="T86" s="41"/>
      <c r="U86" s="42"/>
      <c r="W86" s="2"/>
      <c r="X86"/>
      <c r="Y86"/>
    </row>
    <row r="87" spans="2:25" s="1" customFormat="1" ht="14.65" hidden="1" customHeight="1" outlineLevel="3" x14ac:dyDescent="0.25">
      <c r="B87" s="8" t="s">
        <v>8</v>
      </c>
      <c r="C87" s="41"/>
      <c r="D87" s="41"/>
      <c r="E87" s="41"/>
      <c r="F87" s="41"/>
      <c r="G87" s="41"/>
      <c r="H87" s="41"/>
      <c r="I87" s="41"/>
      <c r="J87" s="41"/>
      <c r="K87" s="41"/>
      <c r="L87" s="41"/>
      <c r="M87" s="41"/>
      <c r="N87" s="41"/>
      <c r="O87" s="41"/>
      <c r="P87" s="41"/>
      <c r="Q87" s="41"/>
      <c r="R87" s="41"/>
      <c r="S87" s="41"/>
      <c r="T87" s="41"/>
      <c r="U87" s="42"/>
      <c r="W87" s="2"/>
      <c r="X87"/>
      <c r="Y87"/>
    </row>
    <row r="88" spans="2:25" s="1" customFormat="1" ht="14.65" hidden="1" customHeight="1" outlineLevel="3" x14ac:dyDescent="0.25">
      <c r="B88" s="8" t="s">
        <v>9</v>
      </c>
      <c r="C88" s="41"/>
      <c r="D88" s="41"/>
      <c r="E88" s="41"/>
      <c r="F88" s="41"/>
      <c r="G88" s="41"/>
      <c r="H88" s="41"/>
      <c r="I88" s="41"/>
      <c r="J88" s="41"/>
      <c r="K88" s="41"/>
      <c r="L88" s="41"/>
      <c r="M88" s="41"/>
      <c r="N88" s="41"/>
      <c r="O88" s="41"/>
      <c r="P88" s="41"/>
      <c r="Q88" s="41"/>
      <c r="R88" s="41"/>
      <c r="S88" s="41"/>
      <c r="T88" s="41"/>
      <c r="U88" s="42"/>
      <c r="W88" s="2"/>
      <c r="X88"/>
      <c r="Y88"/>
    </row>
    <row r="89" spans="2:25" s="1" customFormat="1" ht="14.65" hidden="1" customHeight="1" outlineLevel="3" x14ac:dyDescent="0.25">
      <c r="B89" s="9" t="s">
        <v>10</v>
      </c>
      <c r="C89" s="41"/>
      <c r="D89" s="41"/>
      <c r="E89" s="41"/>
      <c r="F89" s="41"/>
      <c r="G89" s="41"/>
      <c r="H89" s="41"/>
      <c r="I89" s="41"/>
      <c r="J89" s="41"/>
      <c r="K89" s="41"/>
      <c r="L89" s="41"/>
      <c r="M89" s="41"/>
      <c r="N89" s="41"/>
      <c r="O89" s="41"/>
      <c r="P89" s="41"/>
      <c r="Q89" s="41"/>
      <c r="R89" s="41"/>
      <c r="S89" s="41"/>
      <c r="T89" s="41"/>
      <c r="U89" s="42"/>
      <c r="W89" s="2"/>
      <c r="X89"/>
      <c r="Y89"/>
    </row>
    <row r="90" spans="2:25" s="1" customFormat="1" ht="14.65" hidden="1" customHeight="1" outlineLevel="3" x14ac:dyDescent="0.25">
      <c r="B90" s="8" t="s">
        <v>11</v>
      </c>
      <c r="C90" s="41"/>
      <c r="D90" s="41"/>
      <c r="E90" s="41"/>
      <c r="F90" s="41"/>
      <c r="G90" s="41"/>
      <c r="H90" s="41"/>
      <c r="I90" s="41"/>
      <c r="J90" s="41"/>
      <c r="K90" s="41"/>
      <c r="L90" s="41"/>
      <c r="M90" s="41"/>
      <c r="N90" s="41"/>
      <c r="O90" s="41"/>
      <c r="P90" s="41"/>
      <c r="Q90" s="41"/>
      <c r="R90" s="41"/>
      <c r="S90" s="41"/>
      <c r="T90" s="41"/>
      <c r="U90" s="42"/>
      <c r="W90" s="2"/>
      <c r="X90"/>
      <c r="Y90"/>
    </row>
    <row r="91" spans="2:25" s="1" customFormat="1" ht="14.65" customHeight="1" outlineLevel="2" x14ac:dyDescent="0.25">
      <c r="B91" s="7" t="s">
        <v>14</v>
      </c>
      <c r="C91" s="35"/>
      <c r="D91" s="35"/>
      <c r="E91" s="35"/>
      <c r="F91" s="35"/>
      <c r="G91" s="35"/>
      <c r="H91" s="35"/>
      <c r="I91" s="35"/>
      <c r="J91" s="35"/>
      <c r="K91" s="35"/>
      <c r="L91" s="35"/>
      <c r="M91" s="35"/>
      <c r="N91" s="35"/>
      <c r="O91" s="35"/>
      <c r="P91" s="35"/>
      <c r="Q91" s="35"/>
      <c r="R91" s="35"/>
      <c r="S91" s="35"/>
      <c r="T91" s="35"/>
      <c r="U91" s="36"/>
      <c r="W91" s="2"/>
      <c r="X91"/>
      <c r="Y91"/>
    </row>
    <row r="92" spans="2:25" s="1" customFormat="1" ht="14.65" customHeight="1" outlineLevel="1" x14ac:dyDescent="0.25">
      <c r="B92" s="11" t="s">
        <v>19</v>
      </c>
      <c r="C92" s="32"/>
      <c r="D92" s="33"/>
      <c r="E92" s="33"/>
      <c r="F92" s="33"/>
      <c r="G92" s="33"/>
      <c r="H92" s="33"/>
      <c r="I92" s="33"/>
      <c r="J92" s="33"/>
      <c r="K92" s="33"/>
      <c r="L92" s="33"/>
      <c r="M92" s="33"/>
      <c r="N92" s="33"/>
      <c r="O92" s="33"/>
      <c r="P92" s="33"/>
      <c r="Q92" s="33"/>
      <c r="R92" s="33"/>
      <c r="S92" s="33"/>
      <c r="T92" s="33"/>
      <c r="U92" s="34"/>
      <c r="W92" s="2"/>
      <c r="X92"/>
      <c r="Y92"/>
    </row>
    <row r="93" spans="2:25" outlineLevel="2" x14ac:dyDescent="0.25">
      <c r="B93" s="4" t="s">
        <v>4</v>
      </c>
      <c r="C93" s="29">
        <f>SUM(C99,C105,C111)</f>
        <v>0</v>
      </c>
      <c r="D93" s="30">
        <f t="shared" ref="D93:U93" si="6">SUM(D99,D105,D111)</f>
        <v>0</v>
      </c>
      <c r="E93" s="30">
        <f t="shared" si="6"/>
        <v>0</v>
      </c>
      <c r="F93" s="30">
        <f t="shared" si="6"/>
        <v>0</v>
      </c>
      <c r="G93" s="30">
        <f t="shared" si="6"/>
        <v>0</v>
      </c>
      <c r="H93" s="30">
        <f t="shared" si="6"/>
        <v>0</v>
      </c>
      <c r="I93" s="30">
        <f t="shared" si="6"/>
        <v>0</v>
      </c>
      <c r="J93" s="30">
        <f t="shared" si="6"/>
        <v>0</v>
      </c>
      <c r="K93" s="30">
        <f t="shared" si="6"/>
        <v>0</v>
      </c>
      <c r="L93" s="30">
        <f t="shared" si="6"/>
        <v>0</v>
      </c>
      <c r="M93" s="30">
        <f t="shared" si="6"/>
        <v>0</v>
      </c>
      <c r="N93" s="30">
        <f t="shared" si="6"/>
        <v>0</v>
      </c>
      <c r="O93" s="30">
        <f t="shared" si="6"/>
        <v>0</v>
      </c>
      <c r="P93" s="30">
        <f t="shared" si="6"/>
        <v>0</v>
      </c>
      <c r="Q93" s="30">
        <f t="shared" si="6"/>
        <v>0</v>
      </c>
      <c r="R93" s="30">
        <f t="shared" si="6"/>
        <v>0</v>
      </c>
      <c r="S93" s="30">
        <f t="shared" si="6"/>
        <v>0</v>
      </c>
      <c r="T93" s="30">
        <f t="shared" si="6"/>
        <v>0</v>
      </c>
      <c r="U93" s="31">
        <f t="shared" si="6"/>
        <v>0</v>
      </c>
    </row>
    <row r="94" spans="2:25" outlineLevel="2" x14ac:dyDescent="0.25">
      <c r="B94" s="6" t="s">
        <v>5</v>
      </c>
      <c r="C94" s="32">
        <f>SUM(C98,C100,C104,C106,C110,C112,C113)</f>
        <v>0</v>
      </c>
      <c r="D94" s="33"/>
      <c r="E94" s="33"/>
      <c r="F94" s="33"/>
      <c r="G94" s="33"/>
      <c r="H94" s="33"/>
      <c r="I94" s="33"/>
      <c r="J94" s="33"/>
      <c r="K94" s="33"/>
      <c r="L94" s="33"/>
      <c r="M94" s="33"/>
      <c r="N94" s="33"/>
      <c r="O94" s="33"/>
      <c r="P94" s="33"/>
      <c r="Q94" s="33"/>
      <c r="R94" s="33"/>
      <c r="S94" s="33"/>
      <c r="T94" s="33"/>
      <c r="U94" s="34"/>
    </row>
    <row r="95" spans="2:25" s="1" customFormat="1" ht="14.65" customHeight="1" outlineLevel="2" collapsed="1" x14ac:dyDescent="0.25">
      <c r="B95" s="7" t="s">
        <v>6</v>
      </c>
      <c r="C95" s="420" t="s">
        <v>15</v>
      </c>
      <c r="D95" s="421"/>
      <c r="E95" s="422"/>
      <c r="F95" s="423"/>
      <c r="G95" s="420" t="s">
        <v>46</v>
      </c>
      <c r="H95" s="421"/>
      <c r="I95" s="422">
        <v>1.2</v>
      </c>
      <c r="J95" s="423"/>
      <c r="K95" s="420" t="s">
        <v>16</v>
      </c>
      <c r="L95" s="421"/>
      <c r="M95" s="422">
        <v>0.9</v>
      </c>
      <c r="N95" s="423"/>
      <c r="O95" s="35"/>
      <c r="P95" s="35"/>
      <c r="Q95" s="35"/>
      <c r="R95" s="35"/>
      <c r="S95" s="35"/>
      <c r="T95" s="35"/>
      <c r="U95" s="36"/>
      <c r="W95" s="2"/>
      <c r="X95"/>
      <c r="Y95"/>
    </row>
    <row r="96" spans="2:25" s="1" customFormat="1" ht="14.65" hidden="1" customHeight="1" outlineLevel="3" x14ac:dyDescent="0.25">
      <c r="B96" s="8" t="s">
        <v>7</v>
      </c>
      <c r="C96" s="420" t="s">
        <v>15</v>
      </c>
      <c r="D96" s="421"/>
      <c r="E96" s="41"/>
      <c r="F96" s="41"/>
      <c r="G96" s="41"/>
      <c r="H96" s="41"/>
      <c r="I96" s="41"/>
      <c r="J96" s="41"/>
      <c r="K96" s="41"/>
      <c r="L96" s="41"/>
      <c r="M96" s="41"/>
      <c r="N96" s="41"/>
      <c r="O96" s="41"/>
      <c r="P96" s="41"/>
      <c r="Q96" s="41"/>
      <c r="R96" s="41"/>
      <c r="S96" s="41"/>
      <c r="T96" s="41"/>
      <c r="U96" s="42"/>
      <c r="W96" s="2"/>
      <c r="X96"/>
      <c r="Y96"/>
    </row>
    <row r="97" spans="2:25" s="1" customFormat="1" ht="14.65" hidden="1" customHeight="1" outlineLevel="3" x14ac:dyDescent="0.25">
      <c r="B97" s="8" t="s">
        <v>8</v>
      </c>
      <c r="C97" s="420" t="s">
        <v>15</v>
      </c>
      <c r="D97" s="421"/>
      <c r="E97" s="41"/>
      <c r="F97" s="41"/>
      <c r="G97" s="41"/>
      <c r="H97" s="41"/>
      <c r="I97" s="41"/>
      <c r="J97" s="41"/>
      <c r="K97" s="41"/>
      <c r="L97" s="41"/>
      <c r="M97" s="41"/>
      <c r="N97" s="41"/>
      <c r="O97" s="41"/>
      <c r="P97" s="41"/>
      <c r="Q97" s="41"/>
      <c r="R97" s="41"/>
      <c r="S97" s="41"/>
      <c r="T97" s="41"/>
      <c r="U97" s="42"/>
      <c r="W97" s="2"/>
      <c r="X97"/>
      <c r="Y97"/>
    </row>
    <row r="98" spans="2:25" s="1" customFormat="1" ht="14.65" hidden="1" customHeight="1" outlineLevel="3" x14ac:dyDescent="0.25">
      <c r="B98" s="8" t="s">
        <v>9</v>
      </c>
      <c r="C98" s="420" t="s">
        <v>15</v>
      </c>
      <c r="D98" s="421"/>
      <c r="E98" s="41"/>
      <c r="F98" s="41"/>
      <c r="G98" s="41"/>
      <c r="H98" s="41"/>
      <c r="I98" s="41"/>
      <c r="J98" s="41"/>
      <c r="K98" s="41"/>
      <c r="L98" s="41"/>
      <c r="M98" s="41"/>
      <c r="N98" s="41"/>
      <c r="O98" s="41"/>
      <c r="P98" s="41"/>
      <c r="Q98" s="41"/>
      <c r="R98" s="41"/>
      <c r="S98" s="41"/>
      <c r="T98" s="41"/>
      <c r="U98" s="42"/>
      <c r="W98" s="2"/>
      <c r="X98"/>
      <c r="Y98"/>
    </row>
    <row r="99" spans="2:25" s="1" customFormat="1" ht="14.65" hidden="1" customHeight="1" outlineLevel="3" x14ac:dyDescent="0.25">
      <c r="B99" s="9" t="s">
        <v>10</v>
      </c>
      <c r="C99" s="420" t="s">
        <v>15</v>
      </c>
      <c r="D99" s="421"/>
      <c r="E99" s="41"/>
      <c r="F99" s="41"/>
      <c r="G99" s="41"/>
      <c r="H99" s="41"/>
      <c r="I99" s="41"/>
      <c r="J99" s="41"/>
      <c r="K99" s="41"/>
      <c r="L99" s="41"/>
      <c r="M99" s="41"/>
      <c r="N99" s="41"/>
      <c r="O99" s="41"/>
      <c r="P99" s="41"/>
      <c r="Q99" s="41"/>
      <c r="R99" s="41"/>
      <c r="S99" s="41"/>
      <c r="T99" s="41"/>
      <c r="U99" s="42"/>
      <c r="W99" s="2"/>
      <c r="X99"/>
      <c r="Y99"/>
    </row>
    <row r="100" spans="2:25" s="1" customFormat="1" ht="14.65" hidden="1" customHeight="1" outlineLevel="3" x14ac:dyDescent="0.25">
      <c r="B100" s="8" t="s">
        <v>11</v>
      </c>
      <c r="C100" s="420" t="s">
        <v>15</v>
      </c>
      <c r="D100" s="421"/>
      <c r="E100" s="41"/>
      <c r="F100" s="41"/>
      <c r="G100" s="41"/>
      <c r="H100" s="41"/>
      <c r="I100" s="41"/>
      <c r="J100" s="41"/>
      <c r="K100" s="41"/>
      <c r="L100" s="41"/>
      <c r="M100" s="41"/>
      <c r="N100" s="41"/>
      <c r="O100" s="41"/>
      <c r="P100" s="41"/>
      <c r="Q100" s="41"/>
      <c r="R100" s="41"/>
      <c r="S100" s="41"/>
      <c r="T100" s="41"/>
      <c r="U100" s="42"/>
      <c r="W100" s="2"/>
      <c r="X100"/>
      <c r="Y100"/>
    </row>
    <row r="101" spans="2:25" s="1" customFormat="1" ht="14.65" customHeight="1" outlineLevel="2" collapsed="1" x14ac:dyDescent="0.25">
      <c r="B101" s="7" t="s">
        <v>12</v>
      </c>
      <c r="C101" s="420" t="s">
        <v>15</v>
      </c>
      <c r="D101" s="421"/>
      <c r="E101" s="422"/>
      <c r="F101" s="423"/>
      <c r="G101" s="420" t="s">
        <v>46</v>
      </c>
      <c r="H101" s="421"/>
      <c r="I101" s="422">
        <v>1.2</v>
      </c>
      <c r="J101" s="423"/>
      <c r="K101" s="420" t="s">
        <v>16</v>
      </c>
      <c r="L101" s="421"/>
      <c r="M101" s="422">
        <v>0.7</v>
      </c>
      <c r="N101" s="423"/>
      <c r="O101" s="35"/>
      <c r="P101" s="35"/>
      <c r="Q101" s="35"/>
      <c r="R101" s="35"/>
      <c r="S101" s="35"/>
      <c r="T101" s="35"/>
      <c r="U101" s="36"/>
      <c r="W101" s="2"/>
      <c r="X101"/>
      <c r="Y101"/>
    </row>
    <row r="102" spans="2:25" s="1" customFormat="1" ht="14.65" hidden="1" customHeight="1" outlineLevel="3" x14ac:dyDescent="0.25">
      <c r="B102" s="8" t="s">
        <v>7</v>
      </c>
      <c r="C102" s="420" t="s">
        <v>15</v>
      </c>
      <c r="D102" s="421"/>
      <c r="E102" s="41"/>
      <c r="F102" s="41"/>
      <c r="G102" s="420" t="s">
        <v>46</v>
      </c>
      <c r="H102" s="421"/>
      <c r="I102" s="41"/>
      <c r="J102" s="41"/>
      <c r="K102" s="41"/>
      <c r="L102" s="41"/>
      <c r="M102" s="41"/>
      <c r="N102" s="41"/>
      <c r="O102" s="41"/>
      <c r="P102" s="41"/>
      <c r="Q102" s="41"/>
      <c r="R102" s="41"/>
      <c r="S102" s="41"/>
      <c r="T102" s="41"/>
      <c r="U102" s="42"/>
      <c r="W102" s="2"/>
      <c r="X102"/>
      <c r="Y102"/>
    </row>
    <row r="103" spans="2:25" s="1" customFormat="1" ht="14.65" hidden="1" customHeight="1" outlineLevel="3" x14ac:dyDescent="0.25">
      <c r="B103" s="8" t="s">
        <v>8</v>
      </c>
      <c r="C103" s="420" t="s">
        <v>15</v>
      </c>
      <c r="D103" s="421"/>
      <c r="E103" s="41"/>
      <c r="F103" s="41"/>
      <c r="G103" s="420" t="s">
        <v>46</v>
      </c>
      <c r="H103" s="421"/>
      <c r="I103" s="41"/>
      <c r="J103" s="41"/>
      <c r="K103" s="41"/>
      <c r="L103" s="41"/>
      <c r="M103" s="41"/>
      <c r="N103" s="41"/>
      <c r="O103" s="41"/>
      <c r="P103" s="41"/>
      <c r="Q103" s="41"/>
      <c r="R103" s="41"/>
      <c r="S103" s="41"/>
      <c r="T103" s="41"/>
      <c r="U103" s="42"/>
      <c r="W103" s="2"/>
      <c r="X103"/>
      <c r="Y103"/>
    </row>
    <row r="104" spans="2:25" s="1" customFormat="1" ht="14.65" hidden="1" customHeight="1" outlineLevel="3" x14ac:dyDescent="0.25">
      <c r="B104" s="8" t="s">
        <v>9</v>
      </c>
      <c r="C104" s="420" t="s">
        <v>15</v>
      </c>
      <c r="D104" s="421"/>
      <c r="E104" s="41"/>
      <c r="F104" s="41"/>
      <c r="G104" s="420" t="s">
        <v>46</v>
      </c>
      <c r="H104" s="421"/>
      <c r="I104" s="41"/>
      <c r="J104" s="41"/>
      <c r="K104" s="41"/>
      <c r="L104" s="41"/>
      <c r="M104" s="41"/>
      <c r="N104" s="41"/>
      <c r="O104" s="41"/>
      <c r="P104" s="41"/>
      <c r="Q104" s="41"/>
      <c r="R104" s="41"/>
      <c r="S104" s="41"/>
      <c r="T104" s="41"/>
      <c r="U104" s="42"/>
      <c r="W104" s="2"/>
      <c r="X104"/>
      <c r="Y104"/>
    </row>
    <row r="105" spans="2:25" s="1" customFormat="1" ht="14.65" hidden="1" customHeight="1" outlineLevel="3" x14ac:dyDescent="0.25">
      <c r="B105" s="9" t="s">
        <v>10</v>
      </c>
      <c r="C105" s="420" t="s">
        <v>15</v>
      </c>
      <c r="D105" s="421"/>
      <c r="E105" s="41"/>
      <c r="F105" s="41"/>
      <c r="G105" s="420" t="s">
        <v>46</v>
      </c>
      <c r="H105" s="421"/>
      <c r="I105" s="41"/>
      <c r="J105" s="41"/>
      <c r="K105" s="41"/>
      <c r="L105" s="41"/>
      <c r="M105" s="41"/>
      <c r="N105" s="41"/>
      <c r="O105" s="41"/>
      <c r="P105" s="41"/>
      <c r="Q105" s="41"/>
      <c r="R105" s="41"/>
      <c r="S105" s="41"/>
      <c r="T105" s="41"/>
      <c r="U105" s="42"/>
      <c r="W105" s="2"/>
      <c r="X105"/>
      <c r="Y105"/>
    </row>
    <row r="106" spans="2:25" s="1" customFormat="1" ht="14.65" hidden="1" customHeight="1" outlineLevel="3" x14ac:dyDescent="0.25">
      <c r="B106" s="8" t="s">
        <v>11</v>
      </c>
      <c r="C106" s="420" t="s">
        <v>15</v>
      </c>
      <c r="D106" s="421"/>
      <c r="E106" s="41"/>
      <c r="F106" s="41"/>
      <c r="G106" s="420" t="s">
        <v>46</v>
      </c>
      <c r="H106" s="421"/>
      <c r="I106" s="41"/>
      <c r="J106" s="41"/>
      <c r="K106" s="41"/>
      <c r="L106" s="41"/>
      <c r="M106" s="41"/>
      <c r="N106" s="41"/>
      <c r="O106" s="41"/>
      <c r="P106" s="41"/>
      <c r="Q106" s="41"/>
      <c r="R106" s="41"/>
      <c r="S106" s="41"/>
      <c r="T106" s="41"/>
      <c r="U106" s="42"/>
      <c r="W106" s="2"/>
      <c r="X106"/>
      <c r="Y106"/>
    </row>
    <row r="107" spans="2:25" s="1" customFormat="1" ht="14.65" customHeight="1" outlineLevel="2" collapsed="1" x14ac:dyDescent="0.25">
      <c r="B107" s="7" t="s">
        <v>13</v>
      </c>
      <c r="C107" s="420" t="s">
        <v>15</v>
      </c>
      <c r="D107" s="421"/>
      <c r="E107" s="422"/>
      <c r="F107" s="423"/>
      <c r="G107" s="420" t="s">
        <v>46</v>
      </c>
      <c r="H107" s="421"/>
      <c r="I107" s="422">
        <v>1.2</v>
      </c>
      <c r="J107" s="423"/>
      <c r="K107" s="420" t="s">
        <v>16</v>
      </c>
      <c r="L107" s="421"/>
      <c r="M107" s="422">
        <v>0.5</v>
      </c>
      <c r="N107" s="423"/>
      <c r="O107" s="35"/>
      <c r="P107" s="35"/>
      <c r="Q107" s="35"/>
      <c r="R107" s="35"/>
      <c r="S107" s="35"/>
      <c r="T107" s="35"/>
      <c r="U107" s="36"/>
      <c r="W107" s="2"/>
      <c r="X107"/>
      <c r="Y107"/>
    </row>
    <row r="108" spans="2:25" s="1" customFormat="1" ht="14.65" hidden="1" customHeight="1" outlineLevel="3" x14ac:dyDescent="0.25">
      <c r="B108" s="8" t="s">
        <v>7</v>
      </c>
      <c r="C108" s="41"/>
      <c r="D108" s="41"/>
      <c r="E108" s="41"/>
      <c r="F108" s="41"/>
      <c r="G108" s="41"/>
      <c r="H108" s="41"/>
      <c r="I108" s="41"/>
      <c r="J108" s="41"/>
      <c r="K108" s="41"/>
      <c r="L108" s="41"/>
      <c r="M108" s="41"/>
      <c r="N108" s="41"/>
      <c r="O108" s="41"/>
      <c r="P108" s="41"/>
      <c r="Q108" s="41"/>
      <c r="R108" s="41"/>
      <c r="S108" s="41"/>
      <c r="T108" s="41"/>
      <c r="U108" s="42"/>
      <c r="W108" s="2"/>
      <c r="X108"/>
      <c r="Y108"/>
    </row>
    <row r="109" spans="2:25" s="1" customFormat="1" ht="14.65" hidden="1" customHeight="1" outlineLevel="3" x14ac:dyDescent="0.25">
      <c r="B109" s="8" t="s">
        <v>8</v>
      </c>
      <c r="C109" s="41"/>
      <c r="D109" s="41"/>
      <c r="E109" s="41"/>
      <c r="F109" s="41"/>
      <c r="G109" s="41"/>
      <c r="H109" s="41"/>
      <c r="I109" s="41"/>
      <c r="J109" s="41"/>
      <c r="K109" s="41"/>
      <c r="L109" s="41"/>
      <c r="M109" s="41"/>
      <c r="N109" s="41"/>
      <c r="O109" s="41"/>
      <c r="P109" s="41"/>
      <c r="Q109" s="41"/>
      <c r="R109" s="41"/>
      <c r="S109" s="41"/>
      <c r="T109" s="41"/>
      <c r="U109" s="42"/>
      <c r="W109" s="2"/>
      <c r="X109"/>
      <c r="Y109"/>
    </row>
    <row r="110" spans="2:25" s="1" customFormat="1" ht="14.65" hidden="1" customHeight="1" outlineLevel="3" x14ac:dyDescent="0.25">
      <c r="B110" s="8" t="s">
        <v>9</v>
      </c>
      <c r="C110" s="41"/>
      <c r="D110" s="41"/>
      <c r="E110" s="41"/>
      <c r="F110" s="41"/>
      <c r="G110" s="41"/>
      <c r="H110" s="41"/>
      <c r="I110" s="41"/>
      <c r="J110" s="41"/>
      <c r="K110" s="41"/>
      <c r="L110" s="41"/>
      <c r="M110" s="41"/>
      <c r="N110" s="41"/>
      <c r="O110" s="41"/>
      <c r="P110" s="41"/>
      <c r="Q110" s="41"/>
      <c r="R110" s="41"/>
      <c r="S110" s="41"/>
      <c r="T110" s="41"/>
      <c r="U110" s="42"/>
      <c r="W110" s="2"/>
      <c r="X110"/>
      <c r="Y110"/>
    </row>
    <row r="111" spans="2:25" s="1" customFormat="1" ht="14.65" hidden="1" customHeight="1" outlineLevel="3" x14ac:dyDescent="0.25">
      <c r="B111" s="9" t="s">
        <v>10</v>
      </c>
      <c r="C111" s="41"/>
      <c r="D111" s="41"/>
      <c r="E111" s="41"/>
      <c r="F111" s="41"/>
      <c r="G111" s="41"/>
      <c r="H111" s="41"/>
      <c r="I111" s="41"/>
      <c r="J111" s="41"/>
      <c r="K111" s="41"/>
      <c r="L111" s="41"/>
      <c r="M111" s="41"/>
      <c r="N111" s="41"/>
      <c r="O111" s="41"/>
      <c r="P111" s="41"/>
      <c r="Q111" s="41"/>
      <c r="R111" s="41"/>
      <c r="S111" s="41"/>
      <c r="T111" s="41"/>
      <c r="U111" s="42"/>
      <c r="W111" s="2"/>
      <c r="X111"/>
      <c r="Y111"/>
    </row>
    <row r="112" spans="2:25" s="1" customFormat="1" ht="14.65" hidden="1" customHeight="1" outlineLevel="3" x14ac:dyDescent="0.25">
      <c r="B112" s="8" t="s">
        <v>11</v>
      </c>
      <c r="C112" s="41"/>
      <c r="D112" s="41"/>
      <c r="E112" s="41"/>
      <c r="F112" s="41"/>
      <c r="G112" s="41"/>
      <c r="H112" s="41"/>
      <c r="I112" s="41"/>
      <c r="J112" s="41"/>
      <c r="K112" s="41"/>
      <c r="L112" s="41"/>
      <c r="M112" s="41"/>
      <c r="N112" s="41"/>
      <c r="O112" s="41"/>
      <c r="P112" s="41"/>
      <c r="Q112" s="41"/>
      <c r="R112" s="41"/>
      <c r="S112" s="41"/>
      <c r="T112" s="41"/>
      <c r="U112" s="42"/>
      <c r="W112" s="2"/>
      <c r="X112"/>
      <c r="Y112"/>
    </row>
    <row r="113" spans="2:25" s="1" customFormat="1" ht="14.65" customHeight="1" outlineLevel="2" x14ac:dyDescent="0.25">
      <c r="B113" s="7" t="s">
        <v>14</v>
      </c>
      <c r="C113" s="35"/>
      <c r="D113" s="35"/>
      <c r="E113" s="35"/>
      <c r="F113" s="35"/>
      <c r="G113" s="35"/>
      <c r="H113" s="35"/>
      <c r="I113" s="35"/>
      <c r="J113" s="35"/>
      <c r="K113" s="35"/>
      <c r="L113" s="35"/>
      <c r="M113" s="35"/>
      <c r="N113" s="35"/>
      <c r="O113" s="35"/>
      <c r="P113" s="35"/>
      <c r="Q113" s="35"/>
      <c r="R113" s="35"/>
      <c r="S113" s="35"/>
      <c r="T113" s="35"/>
      <c r="U113" s="36"/>
      <c r="W113" s="2"/>
      <c r="X113"/>
      <c r="Y113"/>
    </row>
    <row r="114" spans="2:25" s="1" customFormat="1" ht="14.65" customHeight="1" outlineLevel="1" x14ac:dyDescent="0.25">
      <c r="B114" s="12" t="s">
        <v>20</v>
      </c>
      <c r="C114" s="32"/>
      <c r="D114" s="33"/>
      <c r="E114" s="33"/>
      <c r="F114" s="33"/>
      <c r="G114" s="33"/>
      <c r="H114" s="33"/>
      <c r="I114" s="33"/>
      <c r="J114" s="33"/>
      <c r="K114" s="33"/>
      <c r="L114" s="33"/>
      <c r="M114" s="33"/>
      <c r="N114" s="33"/>
      <c r="O114" s="33"/>
      <c r="P114" s="33"/>
      <c r="Q114" s="33"/>
      <c r="R114" s="33"/>
      <c r="S114" s="33"/>
      <c r="T114" s="33"/>
      <c r="U114" s="34"/>
      <c r="W114" s="2"/>
      <c r="X114"/>
      <c r="Y114"/>
    </row>
    <row r="115" spans="2:25" outlineLevel="2" x14ac:dyDescent="0.25">
      <c r="B115" s="4" t="s">
        <v>4</v>
      </c>
      <c r="C115" s="29">
        <f>SUM(C121,C127,C133)</f>
        <v>0</v>
      </c>
      <c r="D115" s="30">
        <f t="shared" ref="D115:U115" si="7">SUM(D121,D127,D133)</f>
        <v>0</v>
      </c>
      <c r="E115" s="30">
        <f t="shared" si="7"/>
        <v>0</v>
      </c>
      <c r="F115" s="30">
        <f t="shared" si="7"/>
        <v>0</v>
      </c>
      <c r="G115" s="30">
        <f t="shared" si="7"/>
        <v>0</v>
      </c>
      <c r="H115" s="30">
        <f t="shared" si="7"/>
        <v>0</v>
      </c>
      <c r="I115" s="30">
        <f t="shared" si="7"/>
        <v>0</v>
      </c>
      <c r="J115" s="30">
        <f t="shared" si="7"/>
        <v>0</v>
      </c>
      <c r="K115" s="30">
        <f t="shared" si="7"/>
        <v>0</v>
      </c>
      <c r="L115" s="30">
        <f t="shared" si="7"/>
        <v>0</v>
      </c>
      <c r="M115" s="30">
        <f t="shared" si="7"/>
        <v>0</v>
      </c>
      <c r="N115" s="30">
        <f t="shared" si="7"/>
        <v>0</v>
      </c>
      <c r="O115" s="30">
        <f t="shared" si="7"/>
        <v>0</v>
      </c>
      <c r="P115" s="30">
        <f t="shared" si="7"/>
        <v>0</v>
      </c>
      <c r="Q115" s="30">
        <f t="shared" si="7"/>
        <v>0</v>
      </c>
      <c r="R115" s="30">
        <f t="shared" si="7"/>
        <v>0</v>
      </c>
      <c r="S115" s="30">
        <f t="shared" si="7"/>
        <v>0</v>
      </c>
      <c r="T115" s="30">
        <f t="shared" si="7"/>
        <v>0</v>
      </c>
      <c r="U115" s="31">
        <f t="shared" si="7"/>
        <v>0</v>
      </c>
    </row>
    <row r="116" spans="2:25" outlineLevel="2" x14ac:dyDescent="0.25">
      <c r="B116" s="6" t="s">
        <v>5</v>
      </c>
      <c r="C116" s="32">
        <f>SUM(C120,C122,C126,C128,C132,C134,C135)</f>
        <v>0</v>
      </c>
      <c r="D116" s="33"/>
      <c r="E116" s="33"/>
      <c r="F116" s="33"/>
      <c r="G116" s="33"/>
      <c r="H116" s="33"/>
      <c r="I116" s="33"/>
      <c r="J116" s="33"/>
      <c r="K116" s="33"/>
      <c r="L116" s="33"/>
      <c r="M116" s="33"/>
      <c r="N116" s="33"/>
      <c r="O116" s="33"/>
      <c r="P116" s="33"/>
      <c r="Q116" s="33"/>
      <c r="R116" s="33"/>
      <c r="S116" s="33"/>
      <c r="T116" s="33"/>
      <c r="U116" s="34"/>
    </row>
    <row r="117" spans="2:25" s="1" customFormat="1" ht="14.65" customHeight="1" outlineLevel="2" collapsed="1" x14ac:dyDescent="0.25">
      <c r="B117" s="7" t="s">
        <v>6</v>
      </c>
      <c r="C117" s="420" t="s">
        <v>15</v>
      </c>
      <c r="D117" s="421"/>
      <c r="E117" s="422"/>
      <c r="F117" s="423"/>
      <c r="G117" s="420" t="s">
        <v>46</v>
      </c>
      <c r="H117" s="421"/>
      <c r="I117" s="422">
        <v>1.2</v>
      </c>
      <c r="J117" s="423"/>
      <c r="K117" s="420" t="s">
        <v>16</v>
      </c>
      <c r="L117" s="421"/>
      <c r="M117" s="422">
        <v>0.9</v>
      </c>
      <c r="N117" s="423"/>
      <c r="O117" s="35"/>
      <c r="P117" s="35"/>
      <c r="Q117" s="35"/>
      <c r="R117" s="35"/>
      <c r="S117" s="35"/>
      <c r="T117" s="35"/>
      <c r="U117" s="36"/>
      <c r="W117" s="2"/>
      <c r="X117"/>
      <c r="Y117"/>
    </row>
    <row r="118" spans="2:25" s="1" customFormat="1" ht="14.65" hidden="1" customHeight="1" outlineLevel="3" x14ac:dyDescent="0.25">
      <c r="B118" s="8" t="s">
        <v>7</v>
      </c>
      <c r="C118" s="420" t="s">
        <v>15</v>
      </c>
      <c r="D118" s="421"/>
      <c r="E118" s="41"/>
      <c r="F118" s="41"/>
      <c r="G118" s="41"/>
      <c r="H118" s="41"/>
      <c r="I118" s="41"/>
      <c r="J118" s="41"/>
      <c r="K118" s="41"/>
      <c r="L118" s="41"/>
      <c r="M118" s="41"/>
      <c r="N118" s="41"/>
      <c r="O118" s="41"/>
      <c r="P118" s="41"/>
      <c r="Q118" s="41"/>
      <c r="R118" s="41"/>
      <c r="S118" s="41"/>
      <c r="T118" s="41"/>
      <c r="U118" s="42"/>
      <c r="W118" s="2"/>
      <c r="X118"/>
      <c r="Y118"/>
    </row>
    <row r="119" spans="2:25" s="1" customFormat="1" ht="14.65" hidden="1" customHeight="1" outlineLevel="3" x14ac:dyDescent="0.25">
      <c r="B119" s="8" t="s">
        <v>8</v>
      </c>
      <c r="C119" s="420" t="s">
        <v>15</v>
      </c>
      <c r="D119" s="421"/>
      <c r="E119" s="41"/>
      <c r="F119" s="41"/>
      <c r="G119" s="41"/>
      <c r="H119" s="41"/>
      <c r="I119" s="41"/>
      <c r="J119" s="41"/>
      <c r="K119" s="41"/>
      <c r="L119" s="41"/>
      <c r="M119" s="41"/>
      <c r="N119" s="41"/>
      <c r="O119" s="41"/>
      <c r="P119" s="41"/>
      <c r="Q119" s="41"/>
      <c r="R119" s="41"/>
      <c r="S119" s="41"/>
      <c r="T119" s="41"/>
      <c r="U119" s="42"/>
      <c r="W119" s="2"/>
      <c r="X119"/>
      <c r="Y119"/>
    </row>
    <row r="120" spans="2:25" s="1" customFormat="1" ht="14.65" hidden="1" customHeight="1" outlineLevel="3" x14ac:dyDescent="0.25">
      <c r="B120" s="8" t="s">
        <v>9</v>
      </c>
      <c r="C120" s="420" t="s">
        <v>15</v>
      </c>
      <c r="D120" s="421"/>
      <c r="E120" s="41"/>
      <c r="F120" s="41"/>
      <c r="G120" s="41"/>
      <c r="H120" s="41"/>
      <c r="I120" s="41"/>
      <c r="J120" s="41"/>
      <c r="K120" s="41"/>
      <c r="L120" s="41"/>
      <c r="M120" s="41"/>
      <c r="N120" s="41"/>
      <c r="O120" s="41"/>
      <c r="P120" s="41"/>
      <c r="Q120" s="41"/>
      <c r="R120" s="41"/>
      <c r="S120" s="41"/>
      <c r="T120" s="41"/>
      <c r="U120" s="42"/>
      <c r="W120" s="2"/>
      <c r="X120"/>
      <c r="Y120"/>
    </row>
    <row r="121" spans="2:25" s="1" customFormat="1" ht="14.65" hidden="1" customHeight="1" outlineLevel="3" x14ac:dyDescent="0.25">
      <c r="B121" s="9" t="s">
        <v>10</v>
      </c>
      <c r="C121" s="420" t="s">
        <v>15</v>
      </c>
      <c r="D121" s="421"/>
      <c r="E121" s="41"/>
      <c r="F121" s="41"/>
      <c r="G121" s="41"/>
      <c r="H121" s="41"/>
      <c r="I121" s="41"/>
      <c r="J121" s="41"/>
      <c r="K121" s="41"/>
      <c r="L121" s="41"/>
      <c r="M121" s="41"/>
      <c r="N121" s="41"/>
      <c r="O121" s="41"/>
      <c r="P121" s="41"/>
      <c r="Q121" s="41"/>
      <c r="R121" s="41"/>
      <c r="S121" s="41"/>
      <c r="T121" s="41"/>
      <c r="U121" s="42"/>
      <c r="W121" s="2"/>
      <c r="X121"/>
      <c r="Y121"/>
    </row>
    <row r="122" spans="2:25" s="1" customFormat="1" ht="14.65" hidden="1" customHeight="1" outlineLevel="3" x14ac:dyDescent="0.25">
      <c r="B122" s="8" t="s">
        <v>11</v>
      </c>
      <c r="C122" s="420" t="s">
        <v>15</v>
      </c>
      <c r="D122" s="421"/>
      <c r="E122" s="41"/>
      <c r="F122" s="41"/>
      <c r="G122" s="41"/>
      <c r="H122" s="41"/>
      <c r="I122" s="41"/>
      <c r="J122" s="41"/>
      <c r="K122" s="41"/>
      <c r="L122" s="41"/>
      <c r="M122" s="41"/>
      <c r="N122" s="41"/>
      <c r="O122" s="41"/>
      <c r="P122" s="41"/>
      <c r="Q122" s="41"/>
      <c r="R122" s="41"/>
      <c r="S122" s="41"/>
      <c r="T122" s="41"/>
      <c r="U122" s="42"/>
      <c r="W122" s="2"/>
      <c r="X122"/>
      <c r="Y122"/>
    </row>
    <row r="123" spans="2:25" s="1" customFormat="1" ht="14.65" customHeight="1" outlineLevel="2" collapsed="1" x14ac:dyDescent="0.25">
      <c r="B123" s="7" t="s">
        <v>12</v>
      </c>
      <c r="C123" s="420" t="s">
        <v>15</v>
      </c>
      <c r="D123" s="421"/>
      <c r="E123" s="422"/>
      <c r="F123" s="423"/>
      <c r="G123" s="420" t="s">
        <v>46</v>
      </c>
      <c r="H123" s="421"/>
      <c r="I123" s="422">
        <v>1.2</v>
      </c>
      <c r="J123" s="423"/>
      <c r="K123" s="420" t="s">
        <v>16</v>
      </c>
      <c r="L123" s="421"/>
      <c r="M123" s="422">
        <v>0.7</v>
      </c>
      <c r="N123" s="423"/>
      <c r="O123" s="35"/>
      <c r="P123" s="35"/>
      <c r="Q123" s="35"/>
      <c r="R123" s="35"/>
      <c r="S123" s="35"/>
      <c r="T123" s="35"/>
      <c r="U123" s="36"/>
      <c r="W123" s="2"/>
      <c r="X123"/>
      <c r="Y123"/>
    </row>
    <row r="124" spans="2:25" s="1" customFormat="1" ht="14.65" hidden="1" customHeight="1" outlineLevel="3" x14ac:dyDescent="0.25">
      <c r="B124" s="8" t="s">
        <v>7</v>
      </c>
      <c r="C124" s="420" t="s">
        <v>15</v>
      </c>
      <c r="D124" s="421"/>
      <c r="E124" s="41"/>
      <c r="F124" s="41"/>
      <c r="G124" s="420" t="s">
        <v>46</v>
      </c>
      <c r="H124" s="421"/>
      <c r="I124" s="41"/>
      <c r="J124" s="41"/>
      <c r="K124" s="41"/>
      <c r="L124" s="41"/>
      <c r="M124" s="41"/>
      <c r="N124" s="41"/>
      <c r="O124" s="41"/>
      <c r="P124" s="41"/>
      <c r="Q124" s="41"/>
      <c r="R124" s="41"/>
      <c r="S124" s="41"/>
      <c r="T124" s="41"/>
      <c r="U124" s="42"/>
      <c r="W124" s="2"/>
      <c r="X124"/>
      <c r="Y124"/>
    </row>
    <row r="125" spans="2:25" s="1" customFormat="1" ht="14.65" hidden="1" customHeight="1" outlineLevel="3" x14ac:dyDescent="0.25">
      <c r="B125" s="8" t="s">
        <v>8</v>
      </c>
      <c r="C125" s="420" t="s">
        <v>15</v>
      </c>
      <c r="D125" s="421"/>
      <c r="E125" s="41"/>
      <c r="F125" s="41"/>
      <c r="G125" s="420" t="s">
        <v>46</v>
      </c>
      <c r="H125" s="421"/>
      <c r="I125" s="41"/>
      <c r="J125" s="41"/>
      <c r="K125" s="41"/>
      <c r="L125" s="41"/>
      <c r="M125" s="41"/>
      <c r="N125" s="41"/>
      <c r="O125" s="41"/>
      <c r="P125" s="41"/>
      <c r="Q125" s="41"/>
      <c r="R125" s="41"/>
      <c r="S125" s="41"/>
      <c r="T125" s="41"/>
      <c r="U125" s="42"/>
      <c r="W125" s="2"/>
      <c r="X125"/>
      <c r="Y125"/>
    </row>
    <row r="126" spans="2:25" s="1" customFormat="1" ht="14.65" hidden="1" customHeight="1" outlineLevel="3" x14ac:dyDescent="0.25">
      <c r="B126" s="8" t="s">
        <v>9</v>
      </c>
      <c r="C126" s="420" t="s">
        <v>15</v>
      </c>
      <c r="D126" s="421"/>
      <c r="E126" s="41"/>
      <c r="F126" s="41"/>
      <c r="G126" s="420" t="s">
        <v>46</v>
      </c>
      <c r="H126" s="421"/>
      <c r="I126" s="41"/>
      <c r="J126" s="41"/>
      <c r="K126" s="41"/>
      <c r="L126" s="41"/>
      <c r="M126" s="41"/>
      <c r="N126" s="41"/>
      <c r="O126" s="41"/>
      <c r="P126" s="41"/>
      <c r="Q126" s="41"/>
      <c r="R126" s="41"/>
      <c r="S126" s="41"/>
      <c r="T126" s="41"/>
      <c r="U126" s="42"/>
      <c r="W126" s="2"/>
      <c r="X126"/>
      <c r="Y126"/>
    </row>
    <row r="127" spans="2:25" s="1" customFormat="1" ht="14.65" hidden="1" customHeight="1" outlineLevel="3" x14ac:dyDescent="0.25">
      <c r="B127" s="9" t="s">
        <v>10</v>
      </c>
      <c r="C127" s="420" t="s">
        <v>15</v>
      </c>
      <c r="D127" s="421"/>
      <c r="E127" s="41"/>
      <c r="F127" s="41"/>
      <c r="G127" s="420" t="s">
        <v>46</v>
      </c>
      <c r="H127" s="421"/>
      <c r="I127" s="41"/>
      <c r="J127" s="41"/>
      <c r="K127" s="41"/>
      <c r="L127" s="41"/>
      <c r="M127" s="41"/>
      <c r="N127" s="41"/>
      <c r="O127" s="41"/>
      <c r="P127" s="41"/>
      <c r="Q127" s="41"/>
      <c r="R127" s="41"/>
      <c r="S127" s="41"/>
      <c r="T127" s="41"/>
      <c r="U127" s="42"/>
      <c r="W127" s="2"/>
      <c r="X127"/>
      <c r="Y127"/>
    </row>
    <row r="128" spans="2:25" s="1" customFormat="1" ht="14.65" hidden="1" customHeight="1" outlineLevel="3" x14ac:dyDescent="0.25">
      <c r="B128" s="8" t="s">
        <v>11</v>
      </c>
      <c r="C128" s="420" t="s">
        <v>15</v>
      </c>
      <c r="D128" s="421"/>
      <c r="E128" s="41"/>
      <c r="F128" s="41"/>
      <c r="G128" s="420" t="s">
        <v>46</v>
      </c>
      <c r="H128" s="421"/>
      <c r="I128" s="41"/>
      <c r="J128" s="41"/>
      <c r="K128" s="41"/>
      <c r="L128" s="41"/>
      <c r="M128" s="41"/>
      <c r="N128" s="41"/>
      <c r="O128" s="41"/>
      <c r="P128" s="41"/>
      <c r="Q128" s="41"/>
      <c r="R128" s="41"/>
      <c r="S128" s="41"/>
      <c r="T128" s="41"/>
      <c r="U128" s="42"/>
      <c r="W128" s="2"/>
      <c r="X128"/>
      <c r="Y128"/>
    </row>
    <row r="129" spans="2:25" s="1" customFormat="1" ht="14.65" customHeight="1" outlineLevel="2" collapsed="1" x14ac:dyDescent="0.25">
      <c r="B129" s="7" t="s">
        <v>13</v>
      </c>
      <c r="C129" s="420" t="s">
        <v>15</v>
      </c>
      <c r="D129" s="421"/>
      <c r="E129" s="422"/>
      <c r="F129" s="423"/>
      <c r="G129" s="420" t="s">
        <v>46</v>
      </c>
      <c r="H129" s="421"/>
      <c r="I129" s="422">
        <v>1.2</v>
      </c>
      <c r="J129" s="423"/>
      <c r="K129" s="420" t="s">
        <v>16</v>
      </c>
      <c r="L129" s="421"/>
      <c r="M129" s="422">
        <v>0.5</v>
      </c>
      <c r="N129" s="423"/>
      <c r="O129" s="35"/>
      <c r="P129" s="35"/>
      <c r="Q129" s="35"/>
      <c r="R129" s="35"/>
      <c r="S129" s="35"/>
      <c r="T129" s="35"/>
      <c r="U129" s="36"/>
      <c r="W129" s="2"/>
      <c r="X129"/>
      <c r="Y129"/>
    </row>
    <row r="130" spans="2:25" s="1" customFormat="1" ht="14.65" hidden="1" customHeight="1" outlineLevel="3" x14ac:dyDescent="0.25">
      <c r="B130" s="8" t="s">
        <v>7</v>
      </c>
      <c r="C130" s="41"/>
      <c r="D130" s="41"/>
      <c r="E130" s="41"/>
      <c r="F130" s="41"/>
      <c r="G130" s="41"/>
      <c r="H130" s="41"/>
      <c r="I130" s="41"/>
      <c r="J130" s="41"/>
      <c r="K130" s="41"/>
      <c r="L130" s="41"/>
      <c r="M130" s="41"/>
      <c r="N130" s="41"/>
      <c r="O130" s="41"/>
      <c r="P130" s="41"/>
      <c r="Q130" s="41"/>
      <c r="R130" s="41"/>
      <c r="S130" s="41"/>
      <c r="T130" s="41"/>
      <c r="U130" s="42"/>
      <c r="W130" s="2"/>
      <c r="X130"/>
      <c r="Y130"/>
    </row>
    <row r="131" spans="2:25" s="1" customFormat="1" ht="14.65" hidden="1" customHeight="1" outlineLevel="3" x14ac:dyDescent="0.25">
      <c r="B131" s="8" t="s">
        <v>8</v>
      </c>
      <c r="C131" s="41"/>
      <c r="D131" s="41"/>
      <c r="E131" s="41"/>
      <c r="F131" s="41"/>
      <c r="G131" s="41"/>
      <c r="H131" s="41"/>
      <c r="I131" s="41"/>
      <c r="J131" s="41"/>
      <c r="K131" s="41"/>
      <c r="L131" s="41"/>
      <c r="M131" s="41"/>
      <c r="N131" s="41"/>
      <c r="O131" s="41"/>
      <c r="P131" s="41"/>
      <c r="Q131" s="41"/>
      <c r="R131" s="41"/>
      <c r="S131" s="41"/>
      <c r="T131" s="41"/>
      <c r="U131" s="42"/>
      <c r="W131" s="2"/>
      <c r="X131"/>
      <c r="Y131"/>
    </row>
    <row r="132" spans="2:25" s="1" customFormat="1" ht="14.65" hidden="1" customHeight="1" outlineLevel="3" x14ac:dyDescent="0.25">
      <c r="B132" s="8" t="s">
        <v>9</v>
      </c>
      <c r="C132" s="41"/>
      <c r="D132" s="41"/>
      <c r="E132" s="41"/>
      <c r="F132" s="41"/>
      <c r="G132" s="41"/>
      <c r="H132" s="41"/>
      <c r="I132" s="41"/>
      <c r="J132" s="41"/>
      <c r="K132" s="41"/>
      <c r="L132" s="41"/>
      <c r="M132" s="41"/>
      <c r="N132" s="41"/>
      <c r="O132" s="41"/>
      <c r="P132" s="41"/>
      <c r="Q132" s="41"/>
      <c r="R132" s="41"/>
      <c r="S132" s="41"/>
      <c r="T132" s="41"/>
      <c r="U132" s="42"/>
      <c r="W132" s="2"/>
      <c r="X132"/>
      <c r="Y132"/>
    </row>
    <row r="133" spans="2:25" s="1" customFormat="1" ht="14.65" hidden="1" customHeight="1" outlineLevel="3" x14ac:dyDescent="0.25">
      <c r="B133" s="9" t="s">
        <v>10</v>
      </c>
      <c r="C133" s="41"/>
      <c r="D133" s="41"/>
      <c r="E133" s="41"/>
      <c r="F133" s="41"/>
      <c r="G133" s="41"/>
      <c r="H133" s="41"/>
      <c r="I133" s="41"/>
      <c r="J133" s="41"/>
      <c r="K133" s="41"/>
      <c r="L133" s="41"/>
      <c r="M133" s="41"/>
      <c r="N133" s="41"/>
      <c r="O133" s="41"/>
      <c r="P133" s="41"/>
      <c r="Q133" s="41"/>
      <c r="R133" s="41"/>
      <c r="S133" s="41"/>
      <c r="T133" s="41"/>
      <c r="U133" s="42"/>
      <c r="W133" s="2"/>
      <c r="X133"/>
      <c r="Y133"/>
    </row>
    <row r="134" spans="2:25" s="1" customFormat="1" ht="14.65" hidden="1" customHeight="1" outlineLevel="3" x14ac:dyDescent="0.25">
      <c r="B134" s="8" t="s">
        <v>11</v>
      </c>
      <c r="C134" s="41"/>
      <c r="D134" s="41"/>
      <c r="E134" s="41"/>
      <c r="F134" s="41"/>
      <c r="G134" s="41"/>
      <c r="H134" s="41"/>
      <c r="I134" s="41"/>
      <c r="J134" s="41"/>
      <c r="K134" s="41"/>
      <c r="L134" s="41"/>
      <c r="M134" s="41"/>
      <c r="N134" s="41"/>
      <c r="O134" s="41"/>
      <c r="P134" s="41"/>
      <c r="Q134" s="41"/>
      <c r="R134" s="41"/>
      <c r="S134" s="41"/>
      <c r="T134" s="41"/>
      <c r="U134" s="42"/>
      <c r="W134" s="2"/>
      <c r="X134"/>
      <c r="Y134"/>
    </row>
    <row r="135" spans="2:25" s="1" customFormat="1" ht="14.65" customHeight="1" outlineLevel="2" x14ac:dyDescent="0.25">
      <c r="B135" s="7" t="s">
        <v>14</v>
      </c>
      <c r="C135" s="35"/>
      <c r="D135" s="35"/>
      <c r="E135" s="35"/>
      <c r="F135" s="35"/>
      <c r="G135" s="35"/>
      <c r="H135" s="35"/>
      <c r="I135" s="35"/>
      <c r="J135" s="35"/>
      <c r="K135" s="35"/>
      <c r="L135" s="35"/>
      <c r="M135" s="35"/>
      <c r="N135" s="35"/>
      <c r="O135" s="35"/>
      <c r="P135" s="35"/>
      <c r="Q135" s="35"/>
      <c r="R135" s="35"/>
      <c r="S135" s="35"/>
      <c r="T135" s="35"/>
      <c r="U135" s="36"/>
      <c r="W135" s="2"/>
      <c r="X135"/>
      <c r="Y135"/>
    </row>
    <row r="136" spans="2:25" s="1" customFormat="1" ht="14.65" customHeight="1" outlineLevel="1" x14ac:dyDescent="0.25">
      <c r="B136" s="13" t="s">
        <v>17</v>
      </c>
      <c r="C136" s="53"/>
      <c r="D136" s="54"/>
      <c r="E136" s="54"/>
      <c r="F136" s="54"/>
      <c r="G136" s="54"/>
      <c r="H136" s="54"/>
      <c r="I136" s="54"/>
      <c r="J136" s="54"/>
      <c r="K136" s="54"/>
      <c r="L136" s="54"/>
      <c r="M136" s="54"/>
      <c r="N136" s="54"/>
      <c r="O136" s="54"/>
      <c r="P136" s="54"/>
      <c r="Q136" s="54"/>
      <c r="R136" s="54"/>
      <c r="S136" s="54"/>
      <c r="T136" s="54"/>
      <c r="U136" s="55"/>
      <c r="W136" s="2"/>
      <c r="X136"/>
      <c r="Y136"/>
    </row>
    <row r="137" spans="2:25" outlineLevel="2" x14ac:dyDescent="0.25">
      <c r="B137" s="4" t="s">
        <v>4</v>
      </c>
      <c r="C137" s="19">
        <f>SUM(C143,C149,C155)</f>
        <v>0</v>
      </c>
      <c r="D137" s="20">
        <f t="shared" ref="D137:U137" si="8">SUM(D143,D149,D155)</f>
        <v>0</v>
      </c>
      <c r="E137" s="20">
        <f t="shared" si="8"/>
        <v>0</v>
      </c>
      <c r="F137" s="20">
        <f t="shared" si="8"/>
        <v>0</v>
      </c>
      <c r="G137" s="20">
        <f t="shared" si="8"/>
        <v>0</v>
      </c>
      <c r="H137" s="20">
        <f t="shared" si="8"/>
        <v>0</v>
      </c>
      <c r="I137" s="20">
        <f t="shared" si="8"/>
        <v>0</v>
      </c>
      <c r="J137" s="20">
        <f t="shared" si="8"/>
        <v>0</v>
      </c>
      <c r="K137" s="20">
        <f t="shared" si="8"/>
        <v>0</v>
      </c>
      <c r="L137" s="20">
        <f t="shared" si="8"/>
        <v>0</v>
      </c>
      <c r="M137" s="20">
        <f t="shared" si="8"/>
        <v>0</v>
      </c>
      <c r="N137" s="20">
        <f t="shared" si="8"/>
        <v>0</v>
      </c>
      <c r="O137" s="20">
        <f t="shared" si="8"/>
        <v>0</v>
      </c>
      <c r="P137" s="20">
        <f t="shared" si="8"/>
        <v>0</v>
      </c>
      <c r="Q137" s="20">
        <f t="shared" si="8"/>
        <v>0</v>
      </c>
      <c r="R137" s="20">
        <f t="shared" si="8"/>
        <v>0</v>
      </c>
      <c r="S137" s="20">
        <f t="shared" si="8"/>
        <v>0</v>
      </c>
      <c r="T137" s="20">
        <f t="shared" si="8"/>
        <v>0</v>
      </c>
      <c r="U137" s="21">
        <f t="shared" si="8"/>
        <v>0</v>
      </c>
    </row>
    <row r="138" spans="2:25" outlineLevel="2" x14ac:dyDescent="0.25">
      <c r="B138" s="6" t="s">
        <v>5</v>
      </c>
      <c r="C138" s="22">
        <f>SUM(C142,C144,C148,C150,C154,C156,C157)</f>
        <v>0</v>
      </c>
      <c r="D138" s="23"/>
      <c r="E138" s="23"/>
      <c r="F138" s="23"/>
      <c r="G138" s="23"/>
      <c r="H138" s="23"/>
      <c r="I138" s="23"/>
      <c r="J138" s="23"/>
      <c r="K138" s="23"/>
      <c r="L138" s="23"/>
      <c r="M138" s="23"/>
      <c r="N138" s="23"/>
      <c r="O138" s="23"/>
      <c r="P138" s="23"/>
      <c r="Q138" s="23"/>
      <c r="R138" s="23"/>
      <c r="S138" s="23"/>
      <c r="T138" s="23"/>
      <c r="U138" s="24"/>
    </row>
    <row r="139" spans="2:25" s="1" customFormat="1" ht="14.65" customHeight="1" outlineLevel="2" collapsed="1" x14ac:dyDescent="0.25">
      <c r="B139" s="7" t="s">
        <v>6</v>
      </c>
      <c r="C139" s="420" t="s">
        <v>15</v>
      </c>
      <c r="D139" s="421"/>
      <c r="E139" s="422">
        <v>0.5</v>
      </c>
      <c r="F139" s="423"/>
      <c r="G139" s="420" t="s">
        <v>46</v>
      </c>
      <c r="H139" s="421"/>
      <c r="I139" s="422">
        <v>0.8</v>
      </c>
      <c r="J139" s="423"/>
      <c r="K139" s="420" t="s">
        <v>1</v>
      </c>
      <c r="L139" s="421"/>
      <c r="M139" s="422">
        <v>0.9</v>
      </c>
      <c r="N139" s="423"/>
      <c r="O139" s="25"/>
      <c r="P139" s="25"/>
      <c r="Q139" s="25"/>
      <c r="R139" s="25"/>
      <c r="S139" s="25"/>
      <c r="T139" s="25"/>
      <c r="U139" s="26"/>
      <c r="W139" s="2"/>
      <c r="X139"/>
      <c r="Y139"/>
    </row>
    <row r="140" spans="2:25" s="1" customFormat="1" ht="14.65" hidden="1" customHeight="1" outlineLevel="3" x14ac:dyDescent="0.25">
      <c r="B140" s="8" t="s">
        <v>7</v>
      </c>
      <c r="C140" s="420" t="s">
        <v>15</v>
      </c>
      <c r="D140" s="421"/>
      <c r="E140" s="27"/>
      <c r="F140" s="27"/>
      <c r="G140" s="41"/>
      <c r="H140" s="41"/>
      <c r="I140" s="27"/>
      <c r="J140" s="27"/>
      <c r="K140" s="27"/>
      <c r="L140" s="27"/>
      <c r="M140" s="27"/>
      <c r="N140" s="27"/>
      <c r="O140" s="27"/>
      <c r="P140" s="27"/>
      <c r="Q140" s="27"/>
      <c r="R140" s="27"/>
      <c r="S140" s="27"/>
      <c r="T140" s="27"/>
      <c r="U140" s="28"/>
      <c r="W140" s="2"/>
      <c r="X140"/>
      <c r="Y140"/>
    </row>
    <row r="141" spans="2:25" s="1" customFormat="1" ht="14.65" hidden="1" customHeight="1" outlineLevel="3" x14ac:dyDescent="0.25">
      <c r="B141" s="8" t="s">
        <v>8</v>
      </c>
      <c r="C141" s="420" t="s">
        <v>15</v>
      </c>
      <c r="D141" s="421"/>
      <c r="E141" s="27"/>
      <c r="F141" s="27"/>
      <c r="G141" s="41"/>
      <c r="H141" s="41"/>
      <c r="I141" s="27"/>
      <c r="J141" s="27"/>
      <c r="K141" s="27"/>
      <c r="L141" s="27"/>
      <c r="M141" s="27"/>
      <c r="N141" s="27"/>
      <c r="O141" s="27"/>
      <c r="P141" s="27"/>
      <c r="Q141" s="27"/>
      <c r="R141" s="27"/>
      <c r="S141" s="27"/>
      <c r="T141" s="27"/>
      <c r="U141" s="28"/>
      <c r="W141" s="2"/>
      <c r="X141"/>
      <c r="Y141"/>
    </row>
    <row r="142" spans="2:25" s="1" customFormat="1" ht="14.65" hidden="1" customHeight="1" outlineLevel="3" x14ac:dyDescent="0.25">
      <c r="B142" s="8" t="s">
        <v>9</v>
      </c>
      <c r="C142" s="420" t="s">
        <v>15</v>
      </c>
      <c r="D142" s="421"/>
      <c r="E142" s="27"/>
      <c r="F142" s="27"/>
      <c r="G142" s="41"/>
      <c r="H142" s="41"/>
      <c r="I142" s="27"/>
      <c r="J142" s="27"/>
      <c r="K142" s="27"/>
      <c r="L142" s="27"/>
      <c r="M142" s="27"/>
      <c r="N142" s="27"/>
      <c r="O142" s="27"/>
      <c r="P142" s="27"/>
      <c r="Q142" s="27"/>
      <c r="R142" s="27"/>
      <c r="S142" s="27"/>
      <c r="T142" s="27"/>
      <c r="U142" s="28"/>
      <c r="W142" s="2"/>
      <c r="X142"/>
      <c r="Y142"/>
    </row>
    <row r="143" spans="2:25" s="1" customFormat="1" ht="14.65" hidden="1" customHeight="1" outlineLevel="3" x14ac:dyDescent="0.25">
      <c r="B143" s="9" t="s">
        <v>10</v>
      </c>
      <c r="C143" s="420" t="s">
        <v>15</v>
      </c>
      <c r="D143" s="421"/>
      <c r="E143" s="27"/>
      <c r="F143" s="27"/>
      <c r="G143" s="41"/>
      <c r="H143" s="41"/>
      <c r="I143" s="27"/>
      <c r="J143" s="27"/>
      <c r="K143" s="27"/>
      <c r="L143" s="27"/>
      <c r="M143" s="27"/>
      <c r="N143" s="27"/>
      <c r="O143" s="27"/>
      <c r="P143" s="27"/>
      <c r="Q143" s="27"/>
      <c r="R143" s="27"/>
      <c r="S143" s="27"/>
      <c r="T143" s="27"/>
      <c r="U143" s="28"/>
      <c r="W143" s="2"/>
      <c r="X143"/>
      <c r="Y143"/>
    </row>
    <row r="144" spans="2:25" s="1" customFormat="1" ht="14.65" hidden="1" customHeight="1" outlineLevel="3" x14ac:dyDescent="0.25">
      <c r="B144" s="8" t="s">
        <v>11</v>
      </c>
      <c r="C144" s="420" t="s">
        <v>15</v>
      </c>
      <c r="D144" s="421"/>
      <c r="E144" s="27"/>
      <c r="F144" s="27"/>
      <c r="G144" s="41"/>
      <c r="H144" s="41"/>
      <c r="I144" s="27"/>
      <c r="J144" s="27"/>
      <c r="K144" s="27"/>
      <c r="L144" s="27"/>
      <c r="M144" s="27"/>
      <c r="N144" s="27"/>
      <c r="O144" s="27"/>
      <c r="P144" s="27"/>
      <c r="Q144" s="27"/>
      <c r="R144" s="27"/>
      <c r="S144" s="27"/>
      <c r="T144" s="27"/>
      <c r="U144" s="28"/>
      <c r="W144" s="2"/>
      <c r="X144"/>
      <c r="Y144"/>
    </row>
    <row r="145" spans="2:25" s="1" customFormat="1" ht="14.65" customHeight="1" outlineLevel="2" collapsed="1" x14ac:dyDescent="0.25">
      <c r="B145" s="7" t="s">
        <v>12</v>
      </c>
      <c r="C145" s="420" t="s">
        <v>15</v>
      </c>
      <c r="D145" s="421"/>
      <c r="E145" s="422">
        <v>0.5</v>
      </c>
      <c r="F145" s="423"/>
      <c r="G145" s="420" t="s">
        <v>46</v>
      </c>
      <c r="H145" s="421"/>
      <c r="I145" s="422">
        <v>0.8</v>
      </c>
      <c r="J145" s="423"/>
      <c r="K145" s="420" t="s">
        <v>1</v>
      </c>
      <c r="L145" s="421"/>
      <c r="M145" s="422">
        <v>0.7</v>
      </c>
      <c r="N145" s="423"/>
      <c r="O145" s="25"/>
      <c r="P145" s="25"/>
      <c r="Q145" s="25"/>
      <c r="R145" s="25"/>
      <c r="S145" s="25"/>
      <c r="T145" s="25"/>
      <c r="U145" s="26"/>
      <c r="W145" s="2"/>
      <c r="X145"/>
      <c r="Y145"/>
    </row>
    <row r="146" spans="2:25" s="1" customFormat="1" ht="14.65" hidden="1" customHeight="1" outlineLevel="3" x14ac:dyDescent="0.25">
      <c r="B146" s="8" t="s">
        <v>7</v>
      </c>
      <c r="C146" s="420" t="s">
        <v>15</v>
      </c>
      <c r="D146" s="421"/>
      <c r="E146" s="27"/>
      <c r="F146" s="27"/>
      <c r="G146" s="420" t="s">
        <v>46</v>
      </c>
      <c r="H146" s="421"/>
      <c r="I146" s="27"/>
      <c r="J146" s="27"/>
      <c r="K146" s="27"/>
      <c r="L146" s="27"/>
      <c r="M146" s="27"/>
      <c r="N146" s="27"/>
      <c r="O146" s="27"/>
      <c r="P146" s="27"/>
      <c r="Q146" s="27"/>
      <c r="R146" s="27"/>
      <c r="S146" s="27"/>
      <c r="T146" s="27"/>
      <c r="U146" s="28"/>
      <c r="W146" s="2"/>
      <c r="X146"/>
      <c r="Y146"/>
    </row>
    <row r="147" spans="2:25" s="1" customFormat="1" ht="14.65" hidden="1" customHeight="1" outlineLevel="3" x14ac:dyDescent="0.25">
      <c r="B147" s="8" t="s">
        <v>8</v>
      </c>
      <c r="C147" s="420" t="s">
        <v>15</v>
      </c>
      <c r="D147" s="421"/>
      <c r="E147" s="27"/>
      <c r="F147" s="27"/>
      <c r="G147" s="420" t="s">
        <v>46</v>
      </c>
      <c r="H147" s="421"/>
      <c r="I147" s="27"/>
      <c r="J147" s="27"/>
      <c r="K147" s="27"/>
      <c r="L147" s="27"/>
      <c r="M147" s="27"/>
      <c r="N147" s="27"/>
      <c r="O147" s="27"/>
      <c r="P147" s="27"/>
      <c r="Q147" s="27"/>
      <c r="R147" s="27"/>
      <c r="S147" s="27"/>
      <c r="T147" s="27"/>
      <c r="U147" s="28"/>
      <c r="W147" s="2"/>
      <c r="X147"/>
      <c r="Y147"/>
    </row>
    <row r="148" spans="2:25" s="1" customFormat="1" ht="14.65" hidden="1" customHeight="1" outlineLevel="3" x14ac:dyDescent="0.25">
      <c r="B148" s="8" t="s">
        <v>9</v>
      </c>
      <c r="C148" s="420" t="s">
        <v>15</v>
      </c>
      <c r="D148" s="421"/>
      <c r="E148" s="27"/>
      <c r="F148" s="27"/>
      <c r="G148" s="420" t="s">
        <v>46</v>
      </c>
      <c r="H148" s="421"/>
      <c r="I148" s="27"/>
      <c r="J148" s="27"/>
      <c r="K148" s="27"/>
      <c r="L148" s="27"/>
      <c r="M148" s="27"/>
      <c r="N148" s="27"/>
      <c r="O148" s="27"/>
      <c r="P148" s="27"/>
      <c r="Q148" s="27"/>
      <c r="R148" s="27"/>
      <c r="S148" s="27"/>
      <c r="T148" s="27"/>
      <c r="U148" s="28"/>
      <c r="W148" s="2"/>
      <c r="X148"/>
      <c r="Y148"/>
    </row>
    <row r="149" spans="2:25" s="1" customFormat="1" ht="14.65" hidden="1" customHeight="1" outlineLevel="3" x14ac:dyDescent="0.25">
      <c r="B149" s="9" t="s">
        <v>10</v>
      </c>
      <c r="C149" s="420" t="s">
        <v>15</v>
      </c>
      <c r="D149" s="421"/>
      <c r="E149" s="27"/>
      <c r="F149" s="27"/>
      <c r="G149" s="420" t="s">
        <v>46</v>
      </c>
      <c r="H149" s="421"/>
      <c r="I149" s="27"/>
      <c r="J149" s="27"/>
      <c r="K149" s="27"/>
      <c r="L149" s="27"/>
      <c r="M149" s="27"/>
      <c r="N149" s="27"/>
      <c r="O149" s="27"/>
      <c r="P149" s="27"/>
      <c r="Q149" s="27"/>
      <c r="R149" s="27"/>
      <c r="S149" s="27"/>
      <c r="T149" s="27"/>
      <c r="U149" s="28"/>
      <c r="W149" s="2"/>
      <c r="X149"/>
      <c r="Y149"/>
    </row>
    <row r="150" spans="2:25" s="1" customFormat="1" ht="14.65" hidden="1" customHeight="1" outlineLevel="3" x14ac:dyDescent="0.25">
      <c r="B150" s="8" t="s">
        <v>11</v>
      </c>
      <c r="C150" s="420" t="s">
        <v>15</v>
      </c>
      <c r="D150" s="421"/>
      <c r="E150" s="27"/>
      <c r="F150" s="27"/>
      <c r="G150" s="420" t="s">
        <v>46</v>
      </c>
      <c r="H150" s="421"/>
      <c r="I150" s="27"/>
      <c r="J150" s="27"/>
      <c r="K150" s="27"/>
      <c r="L150" s="27"/>
      <c r="M150" s="27"/>
      <c r="N150" s="27"/>
      <c r="O150" s="27"/>
      <c r="P150" s="27"/>
      <c r="Q150" s="27"/>
      <c r="R150" s="27"/>
      <c r="S150" s="27"/>
      <c r="T150" s="27"/>
      <c r="U150" s="28"/>
      <c r="W150" s="2"/>
      <c r="X150"/>
      <c r="Y150"/>
    </row>
    <row r="151" spans="2:25" s="1" customFormat="1" ht="14.65" customHeight="1" outlineLevel="2" collapsed="1" x14ac:dyDescent="0.25">
      <c r="B151" s="7" t="s">
        <v>13</v>
      </c>
      <c r="C151" s="420" t="s">
        <v>15</v>
      </c>
      <c r="D151" s="421"/>
      <c r="E151" s="422">
        <v>0.5</v>
      </c>
      <c r="F151" s="423"/>
      <c r="G151" s="420" t="s">
        <v>46</v>
      </c>
      <c r="H151" s="421"/>
      <c r="I151" s="422">
        <v>0.8</v>
      </c>
      <c r="J151" s="423"/>
      <c r="K151" s="420" t="s">
        <v>1</v>
      </c>
      <c r="L151" s="421"/>
      <c r="M151" s="422">
        <v>0.5</v>
      </c>
      <c r="N151" s="423"/>
      <c r="O151" s="25"/>
      <c r="P151" s="25"/>
      <c r="Q151" s="25"/>
      <c r="R151" s="25"/>
      <c r="S151" s="25"/>
      <c r="T151" s="25"/>
      <c r="U151" s="26"/>
      <c r="W151" s="2"/>
      <c r="X151"/>
      <c r="Y151"/>
    </row>
    <row r="152" spans="2:25" s="1" customFormat="1" ht="14.65" hidden="1" customHeight="1" outlineLevel="3" x14ac:dyDescent="0.25">
      <c r="B152" s="8" t="s">
        <v>7</v>
      </c>
      <c r="C152" s="27"/>
      <c r="D152" s="27"/>
      <c r="E152" s="27"/>
      <c r="F152" s="27"/>
      <c r="G152" s="27"/>
      <c r="H152" s="27"/>
      <c r="I152" s="27"/>
      <c r="J152" s="27"/>
      <c r="K152" s="27"/>
      <c r="L152" s="27"/>
      <c r="M152" s="27"/>
      <c r="N152" s="27"/>
      <c r="O152" s="27"/>
      <c r="P152" s="27"/>
      <c r="Q152" s="27"/>
      <c r="R152" s="27"/>
      <c r="S152" s="27"/>
      <c r="T152" s="27"/>
      <c r="U152" s="28"/>
      <c r="W152" s="2"/>
      <c r="X152"/>
      <c r="Y152"/>
    </row>
    <row r="153" spans="2:25" s="1" customFormat="1" ht="14.65" hidden="1" customHeight="1" outlineLevel="3" x14ac:dyDescent="0.25">
      <c r="B153" s="8" t="s">
        <v>8</v>
      </c>
      <c r="C153" s="27"/>
      <c r="D153" s="27"/>
      <c r="E153" s="27"/>
      <c r="F153" s="27"/>
      <c r="G153" s="27"/>
      <c r="H153" s="27"/>
      <c r="I153" s="27"/>
      <c r="J153" s="27"/>
      <c r="K153" s="27"/>
      <c r="L153" s="27"/>
      <c r="M153" s="27"/>
      <c r="N153" s="27"/>
      <c r="O153" s="27"/>
      <c r="P153" s="27"/>
      <c r="Q153" s="27"/>
      <c r="R153" s="27"/>
      <c r="S153" s="27"/>
      <c r="T153" s="27"/>
      <c r="U153" s="28"/>
      <c r="W153" s="2"/>
      <c r="X153"/>
      <c r="Y153"/>
    </row>
    <row r="154" spans="2:25" s="1" customFormat="1" ht="14.65" hidden="1" customHeight="1" outlineLevel="3" x14ac:dyDescent="0.25">
      <c r="B154" s="8" t="s">
        <v>9</v>
      </c>
      <c r="C154" s="27"/>
      <c r="D154" s="27"/>
      <c r="E154" s="27"/>
      <c r="F154" s="27"/>
      <c r="G154" s="27"/>
      <c r="H154" s="27"/>
      <c r="I154" s="27"/>
      <c r="J154" s="27"/>
      <c r="K154" s="27"/>
      <c r="L154" s="27"/>
      <c r="M154" s="27"/>
      <c r="N154" s="27"/>
      <c r="O154" s="27"/>
      <c r="P154" s="27"/>
      <c r="Q154" s="27"/>
      <c r="R154" s="27"/>
      <c r="S154" s="27"/>
      <c r="T154" s="27"/>
      <c r="U154" s="28"/>
      <c r="W154" s="2"/>
      <c r="X154"/>
      <c r="Y154"/>
    </row>
    <row r="155" spans="2:25" s="1" customFormat="1" ht="14.65" hidden="1" customHeight="1" outlineLevel="3" x14ac:dyDescent="0.25">
      <c r="B155" s="9" t="s">
        <v>10</v>
      </c>
      <c r="C155" s="27"/>
      <c r="D155" s="27"/>
      <c r="E155" s="27"/>
      <c r="F155" s="27"/>
      <c r="G155" s="27"/>
      <c r="H155" s="27"/>
      <c r="I155" s="27"/>
      <c r="J155" s="27"/>
      <c r="K155" s="27"/>
      <c r="L155" s="27"/>
      <c r="M155" s="27"/>
      <c r="N155" s="27"/>
      <c r="O155" s="27"/>
      <c r="P155" s="27"/>
      <c r="Q155" s="27"/>
      <c r="R155" s="27"/>
      <c r="S155" s="27"/>
      <c r="T155" s="27"/>
      <c r="U155" s="28"/>
      <c r="W155" s="2"/>
      <c r="X155"/>
      <c r="Y155"/>
    </row>
    <row r="156" spans="2:25" s="1" customFormat="1" ht="14.65" hidden="1" customHeight="1" outlineLevel="3" x14ac:dyDescent="0.25">
      <c r="B156" s="8" t="s">
        <v>11</v>
      </c>
      <c r="C156" s="27"/>
      <c r="D156" s="27"/>
      <c r="E156" s="27"/>
      <c r="F156" s="27"/>
      <c r="G156" s="27"/>
      <c r="H156" s="27"/>
      <c r="I156" s="27"/>
      <c r="J156" s="27"/>
      <c r="K156" s="27"/>
      <c r="L156" s="27"/>
      <c r="M156" s="27"/>
      <c r="N156" s="27"/>
      <c r="O156" s="27"/>
      <c r="P156" s="27"/>
      <c r="Q156" s="27"/>
      <c r="R156" s="27"/>
      <c r="S156" s="27"/>
      <c r="T156" s="27"/>
      <c r="U156" s="28"/>
      <c r="W156" s="2"/>
      <c r="X156"/>
      <c r="Y156"/>
    </row>
    <row r="157" spans="2:25" s="1" customFormat="1" ht="14.65" customHeight="1" outlineLevel="2" x14ac:dyDescent="0.25">
      <c r="B157" s="7" t="s">
        <v>14</v>
      </c>
      <c r="C157" s="25"/>
      <c r="D157" s="25"/>
      <c r="E157" s="25"/>
      <c r="F157" s="25"/>
      <c r="G157" s="25"/>
      <c r="H157" s="25"/>
      <c r="I157" s="25"/>
      <c r="J157" s="25"/>
      <c r="K157" s="25"/>
      <c r="L157" s="25"/>
      <c r="M157" s="25"/>
      <c r="N157" s="25"/>
      <c r="O157" s="25"/>
      <c r="P157" s="25"/>
      <c r="Q157" s="25"/>
      <c r="R157" s="25"/>
      <c r="S157" s="25"/>
      <c r="T157" s="25"/>
      <c r="U157" s="26"/>
      <c r="W157" s="2"/>
      <c r="X157"/>
      <c r="Y157"/>
    </row>
  </sheetData>
  <mergeCells count="211">
    <mergeCell ref="B1:L1"/>
    <mergeCell ref="C151:D151"/>
    <mergeCell ref="E151:F151"/>
    <mergeCell ref="G151:H151"/>
    <mergeCell ref="I151:J151"/>
    <mergeCell ref="K151:L151"/>
    <mergeCell ref="M151:N151"/>
    <mergeCell ref="C145:D145"/>
    <mergeCell ref="E145:F145"/>
    <mergeCell ref="G145:H145"/>
    <mergeCell ref="I145:J145"/>
    <mergeCell ref="K145:L145"/>
    <mergeCell ref="M145:N145"/>
    <mergeCell ref="C139:D139"/>
    <mergeCell ref="E139:F139"/>
    <mergeCell ref="G139:H139"/>
    <mergeCell ref="I139:J139"/>
    <mergeCell ref="K139:L139"/>
    <mergeCell ref="M139:N139"/>
    <mergeCell ref="C129:D129"/>
    <mergeCell ref="E129:F129"/>
    <mergeCell ref="G129:H129"/>
    <mergeCell ref="I129:J129"/>
    <mergeCell ref="K129:L129"/>
    <mergeCell ref="M129:N129"/>
    <mergeCell ref="C123:D123"/>
    <mergeCell ref="E123:F123"/>
    <mergeCell ref="G123:H123"/>
    <mergeCell ref="I123:J123"/>
    <mergeCell ref="K123:L123"/>
    <mergeCell ref="M123:N123"/>
    <mergeCell ref="C117:D117"/>
    <mergeCell ref="E117:F117"/>
    <mergeCell ref="G117:H117"/>
    <mergeCell ref="I117:J117"/>
    <mergeCell ref="K117:L117"/>
    <mergeCell ref="M117:N117"/>
    <mergeCell ref="C121:D121"/>
    <mergeCell ref="C122:D122"/>
    <mergeCell ref="C124:D124"/>
    <mergeCell ref="C125:D125"/>
    <mergeCell ref="C126:D126"/>
    <mergeCell ref="C127:D127"/>
    <mergeCell ref="C128:D128"/>
    <mergeCell ref="G124:H124"/>
    <mergeCell ref="G125:H125"/>
    <mergeCell ref="G126:H126"/>
    <mergeCell ref="G127:H127"/>
    <mergeCell ref="E107:F107"/>
    <mergeCell ref="G107:H107"/>
    <mergeCell ref="I107:J107"/>
    <mergeCell ref="K107:L107"/>
    <mergeCell ref="M107:N107"/>
    <mergeCell ref="C101:D101"/>
    <mergeCell ref="E101:F101"/>
    <mergeCell ref="G101:H101"/>
    <mergeCell ref="I101:J101"/>
    <mergeCell ref="K101:L101"/>
    <mergeCell ref="M101:N101"/>
    <mergeCell ref="G106:H106"/>
    <mergeCell ref="E95:F95"/>
    <mergeCell ref="G95:H95"/>
    <mergeCell ref="I95:J95"/>
    <mergeCell ref="K95:L95"/>
    <mergeCell ref="M95:N95"/>
    <mergeCell ref="C85:D85"/>
    <mergeCell ref="E85:F85"/>
    <mergeCell ref="G85:H85"/>
    <mergeCell ref="I85:J85"/>
    <mergeCell ref="K85:L85"/>
    <mergeCell ref="M85:N85"/>
    <mergeCell ref="C79:D79"/>
    <mergeCell ref="E79:F79"/>
    <mergeCell ref="G79:H79"/>
    <mergeCell ref="I79:J79"/>
    <mergeCell ref="K79:L79"/>
    <mergeCell ref="M79:N79"/>
    <mergeCell ref="C73:D73"/>
    <mergeCell ref="E73:F73"/>
    <mergeCell ref="G73:H73"/>
    <mergeCell ref="I73:J73"/>
    <mergeCell ref="K73:L73"/>
    <mergeCell ref="M73:N73"/>
    <mergeCell ref="C74:D74"/>
    <mergeCell ref="C75:D75"/>
    <mergeCell ref="C76:D76"/>
    <mergeCell ref="C77:D77"/>
    <mergeCell ref="C78:D78"/>
    <mergeCell ref="C63:D63"/>
    <mergeCell ref="E63:F63"/>
    <mergeCell ref="G63:H63"/>
    <mergeCell ref="I63:J63"/>
    <mergeCell ref="K63:L63"/>
    <mergeCell ref="M63:N63"/>
    <mergeCell ref="C57:D57"/>
    <mergeCell ref="E57:F57"/>
    <mergeCell ref="G57:H57"/>
    <mergeCell ref="I57:J57"/>
    <mergeCell ref="K57:L57"/>
    <mergeCell ref="M57:N57"/>
    <mergeCell ref="C61:D61"/>
    <mergeCell ref="C62:D62"/>
    <mergeCell ref="G62:H62"/>
    <mergeCell ref="E51:F51"/>
    <mergeCell ref="G51:H51"/>
    <mergeCell ref="I51:J51"/>
    <mergeCell ref="K51:L51"/>
    <mergeCell ref="M51:N51"/>
    <mergeCell ref="C41:D41"/>
    <mergeCell ref="E41:F41"/>
    <mergeCell ref="G41:H41"/>
    <mergeCell ref="I41:J41"/>
    <mergeCell ref="K41:L41"/>
    <mergeCell ref="M41:N41"/>
    <mergeCell ref="C7:D7"/>
    <mergeCell ref="E7:F7"/>
    <mergeCell ref="K7:L7"/>
    <mergeCell ref="M7:N7"/>
    <mergeCell ref="C13:D13"/>
    <mergeCell ref="E13:F13"/>
    <mergeCell ref="K13:L13"/>
    <mergeCell ref="M13:N13"/>
    <mergeCell ref="C35:D35"/>
    <mergeCell ref="E35:F35"/>
    <mergeCell ref="G35:H35"/>
    <mergeCell ref="I35:J35"/>
    <mergeCell ref="K35:L35"/>
    <mergeCell ref="M35:N35"/>
    <mergeCell ref="C19:D19"/>
    <mergeCell ref="E19:F19"/>
    <mergeCell ref="K19:L19"/>
    <mergeCell ref="M19:N19"/>
    <mergeCell ref="C29:D29"/>
    <mergeCell ref="E29:F29"/>
    <mergeCell ref="G29:H29"/>
    <mergeCell ref="I29:J29"/>
    <mergeCell ref="K29:L29"/>
    <mergeCell ref="M29:N29"/>
    <mergeCell ref="C30:D30"/>
    <mergeCell ref="C31:D31"/>
    <mergeCell ref="C32:D32"/>
    <mergeCell ref="C33:D33"/>
    <mergeCell ref="C34:D34"/>
    <mergeCell ref="C36:D36"/>
    <mergeCell ref="C37:D37"/>
    <mergeCell ref="C38:D38"/>
    <mergeCell ref="C39:D39"/>
    <mergeCell ref="C40:D40"/>
    <mergeCell ref="C52:D52"/>
    <mergeCell ref="C53:D53"/>
    <mergeCell ref="C54:D54"/>
    <mergeCell ref="C55:D55"/>
    <mergeCell ref="C56:D56"/>
    <mergeCell ref="C58:D58"/>
    <mergeCell ref="C59:D59"/>
    <mergeCell ref="C60:D60"/>
    <mergeCell ref="C51:D51"/>
    <mergeCell ref="C80:D80"/>
    <mergeCell ref="C81:D81"/>
    <mergeCell ref="C82:D82"/>
    <mergeCell ref="C83:D83"/>
    <mergeCell ref="C84:D84"/>
    <mergeCell ref="C96:D96"/>
    <mergeCell ref="C97:D97"/>
    <mergeCell ref="C98:D98"/>
    <mergeCell ref="C99:D99"/>
    <mergeCell ref="C95:D95"/>
    <mergeCell ref="C100:D100"/>
    <mergeCell ref="C102:D102"/>
    <mergeCell ref="C103:D103"/>
    <mergeCell ref="C104:D104"/>
    <mergeCell ref="C105:D105"/>
    <mergeCell ref="C106:D106"/>
    <mergeCell ref="C118:D118"/>
    <mergeCell ref="C119:D119"/>
    <mergeCell ref="C120:D120"/>
    <mergeCell ref="C107:D107"/>
    <mergeCell ref="G36:H36"/>
    <mergeCell ref="G37:H37"/>
    <mergeCell ref="G38:H38"/>
    <mergeCell ref="G39:H39"/>
    <mergeCell ref="G40:H40"/>
    <mergeCell ref="G58:H58"/>
    <mergeCell ref="G59:H59"/>
    <mergeCell ref="G60:H60"/>
    <mergeCell ref="G61:H61"/>
    <mergeCell ref="G80:H80"/>
    <mergeCell ref="G81:H81"/>
    <mergeCell ref="G82:H82"/>
    <mergeCell ref="G83:H83"/>
    <mergeCell ref="G84:H84"/>
    <mergeCell ref="G102:H102"/>
    <mergeCell ref="G103:H103"/>
    <mergeCell ref="G104:H104"/>
    <mergeCell ref="G105:H105"/>
    <mergeCell ref="C149:D149"/>
    <mergeCell ref="C150:D150"/>
    <mergeCell ref="G146:H146"/>
    <mergeCell ref="G147:H147"/>
    <mergeCell ref="G148:H148"/>
    <mergeCell ref="G149:H149"/>
    <mergeCell ref="G150:H150"/>
    <mergeCell ref="G128:H128"/>
    <mergeCell ref="C140:D140"/>
    <mergeCell ref="C141:D141"/>
    <mergeCell ref="C142:D142"/>
    <mergeCell ref="C143:D143"/>
    <mergeCell ref="C144:D144"/>
    <mergeCell ref="C146:D146"/>
    <mergeCell ref="C147:D147"/>
    <mergeCell ref="C148:D148"/>
  </mergeCells>
  <pageMargins left="0.7" right="0.7" top="0.75" bottom="0.75" header="0.3" footer="0.3"/>
  <pageSetup orientation="portrait" r:id="rId1"/>
  <ignoredErrors>
    <ignoredError sqref="M9 E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4E25E-21AF-4E07-BC12-B87B35FBB4D3}">
  <sheetPr>
    <tabColor theme="0" tint="-4.9958800012207406E-2"/>
    <outlinePr summaryBelow="0" summaryRight="0"/>
  </sheetPr>
  <dimension ref="A1:Y61"/>
  <sheetViews>
    <sheetView showGridLines="0" zoomScale="115" zoomScaleNormal="115" workbookViewId="0">
      <selection activeCell="T1" sqref="T1"/>
    </sheetView>
  </sheetViews>
  <sheetFormatPr defaultColWidth="8.7109375" defaultRowHeight="15" outlineLevelRow="1" x14ac:dyDescent="0.25"/>
  <cols>
    <col min="1" max="1" width="2.7109375" style="1" customWidth="1"/>
    <col min="2" max="2" width="27.7109375" style="1" customWidth="1"/>
    <col min="3" max="3" width="3.28515625" style="1" bestFit="1" customWidth="1"/>
    <col min="4" max="4" width="13.28515625" style="1" customWidth="1"/>
    <col min="5" max="5" width="8.140625" style="1" bestFit="1" customWidth="1"/>
    <col min="6" max="6" width="7.28515625" style="1" bestFit="1" customWidth="1"/>
    <col min="7" max="7" width="8.140625" style="1" bestFit="1" customWidth="1"/>
    <col min="8" max="9" width="8.7109375" style="1" bestFit="1" customWidth="1"/>
    <col min="10" max="10" width="7.7109375" style="1" bestFit="1" customWidth="1"/>
    <col min="11" max="17" width="6.28515625" style="1" customWidth="1"/>
    <col min="18" max="18" width="7.28515625" style="1" bestFit="1" customWidth="1"/>
    <col min="19" max="20" width="7.7109375" style="1" bestFit="1" customWidth="1"/>
    <col min="21" max="21" width="4.140625" style="1" bestFit="1" customWidth="1"/>
    <col min="22" max="22" width="6.7109375" style="1" customWidth="1"/>
    <col min="23" max="23" width="6.7109375" style="2" customWidth="1"/>
  </cols>
  <sheetData>
    <row r="1" spans="2:25" ht="312" customHeight="1" x14ac:dyDescent="0.25">
      <c r="B1" s="424" t="s">
        <v>252</v>
      </c>
      <c r="C1" s="427"/>
      <c r="D1" s="427"/>
      <c r="E1" s="427"/>
      <c r="F1" s="427"/>
      <c r="G1" s="427"/>
      <c r="H1" s="427"/>
      <c r="I1" s="427"/>
      <c r="J1" s="427"/>
      <c r="K1" s="427"/>
      <c r="L1" s="428"/>
    </row>
    <row r="3" spans="2:25" s="1" customFormat="1" ht="20.45" customHeight="1" x14ac:dyDescent="0.25">
      <c r="B3" s="72" t="s">
        <v>40</v>
      </c>
      <c r="C3" s="14" t="s">
        <v>0</v>
      </c>
      <c r="D3" s="15" t="s">
        <v>21</v>
      </c>
      <c r="E3" s="16" t="s">
        <v>22</v>
      </c>
      <c r="F3" s="15" t="s">
        <v>23</v>
      </c>
      <c r="G3" s="16" t="s">
        <v>24</v>
      </c>
      <c r="H3" s="16" t="s">
        <v>25</v>
      </c>
      <c r="I3" s="15" t="s">
        <v>26</v>
      </c>
      <c r="J3" s="16" t="s">
        <v>27</v>
      </c>
      <c r="K3" s="15" t="s">
        <v>28</v>
      </c>
      <c r="L3" s="15" t="s">
        <v>29</v>
      </c>
      <c r="M3" s="15" t="s">
        <v>30</v>
      </c>
      <c r="N3" s="15" t="s">
        <v>31</v>
      </c>
      <c r="O3" s="15" t="s">
        <v>32</v>
      </c>
      <c r="P3" s="15" t="s">
        <v>33</v>
      </c>
      <c r="Q3" s="15" t="s">
        <v>34</v>
      </c>
      <c r="R3" s="16" t="s">
        <v>35</v>
      </c>
      <c r="S3" s="15" t="s">
        <v>36</v>
      </c>
      <c r="T3" s="15" t="s">
        <v>37</v>
      </c>
      <c r="U3" s="17" t="s">
        <v>38</v>
      </c>
      <c r="W3" s="2"/>
      <c r="X3"/>
      <c r="Y3"/>
    </row>
    <row r="4" spans="2:25" s="1" customFormat="1" ht="14.65" customHeight="1" x14ac:dyDescent="0.25">
      <c r="B4" s="5" t="s">
        <v>3</v>
      </c>
      <c r="C4" s="73">
        <f t="shared" ref="C4:U4" si="0">SUM(C7,C10)</f>
        <v>0</v>
      </c>
      <c r="D4" s="74">
        <f t="shared" si="0"/>
        <v>1.25</v>
      </c>
      <c r="E4" s="74">
        <f t="shared" si="0"/>
        <v>2.489583333333333</v>
      </c>
      <c r="F4" s="74">
        <f t="shared" si="0"/>
        <v>3.7032552083333341</v>
      </c>
      <c r="G4" s="74">
        <f t="shared" si="0"/>
        <v>3.6569645182291675</v>
      </c>
      <c r="H4" s="74">
        <f t="shared" si="0"/>
        <v>3.6112524617513024</v>
      </c>
      <c r="I4" s="74">
        <f t="shared" si="0"/>
        <v>7.1322236119588229</v>
      </c>
      <c r="J4" s="74">
        <f t="shared" si="0"/>
        <v>6.9539180216598524</v>
      </c>
      <c r="K4" s="74">
        <f>SUM(K7,K10)</f>
        <v>99.441027709735863</v>
      </c>
      <c r="L4" s="74">
        <f t="shared" si="0"/>
        <v>8.5880887567499169</v>
      </c>
      <c r="M4" s="74">
        <f t="shared" si="0"/>
        <v>8.158684318912421</v>
      </c>
      <c r="N4" s="74">
        <f t="shared" si="0"/>
        <v>7.7507501029667996</v>
      </c>
      <c r="O4" s="74">
        <f t="shared" si="0"/>
        <v>147.26425195636918</v>
      </c>
      <c r="P4" s="74">
        <f t="shared" si="0"/>
        <v>0</v>
      </c>
      <c r="Q4" s="74">
        <f t="shared" si="0"/>
        <v>0</v>
      </c>
      <c r="R4" s="74">
        <f t="shared" si="0"/>
        <v>0</v>
      </c>
      <c r="S4" s="74">
        <f t="shared" si="0"/>
        <v>0</v>
      </c>
      <c r="T4" s="74">
        <f t="shared" si="0"/>
        <v>0</v>
      </c>
      <c r="U4" s="75">
        <f t="shared" si="0"/>
        <v>0</v>
      </c>
      <c r="W4" s="2"/>
      <c r="X4"/>
      <c r="Y4"/>
    </row>
    <row r="5" spans="2:25" s="1" customFormat="1" outlineLevel="1" x14ac:dyDescent="0.25">
      <c r="B5" s="7" t="s">
        <v>41</v>
      </c>
      <c r="C5" s="429" t="s">
        <v>45</v>
      </c>
      <c r="D5" s="430"/>
      <c r="E5" s="431">
        <v>0.05</v>
      </c>
      <c r="F5" s="432"/>
      <c r="G5" s="56"/>
      <c r="H5" s="56"/>
      <c r="I5" s="56"/>
      <c r="J5" s="56"/>
      <c r="K5" s="56"/>
      <c r="L5" s="56"/>
      <c r="M5" s="56"/>
      <c r="N5" s="56"/>
      <c r="O5" s="56"/>
      <c r="P5" s="56"/>
      <c r="Q5" s="56"/>
      <c r="R5" s="56"/>
      <c r="S5" s="56"/>
      <c r="T5" s="56"/>
      <c r="U5" s="57"/>
      <c r="W5" s="2"/>
      <c r="X5"/>
      <c r="Y5"/>
    </row>
    <row r="6" spans="2:25" s="1" customFormat="1" ht="14.65" customHeight="1" outlineLevel="1" x14ac:dyDescent="0.25">
      <c r="B6" s="8" t="s">
        <v>44</v>
      </c>
      <c r="C6" s="58"/>
      <c r="D6" s="59"/>
      <c r="E6" s="59"/>
      <c r="F6" s="59"/>
      <c r="G6" s="59"/>
      <c r="H6" s="59"/>
      <c r="I6" s="59"/>
      <c r="J6" s="59"/>
      <c r="K6" s="59">
        <v>100</v>
      </c>
      <c r="L6" s="59"/>
      <c r="M6" s="59"/>
      <c r="N6" s="59"/>
      <c r="O6" s="59"/>
      <c r="P6" s="59"/>
      <c r="Q6" s="59"/>
      <c r="R6" s="59"/>
      <c r="S6" s="59"/>
      <c r="T6" s="59"/>
      <c r="U6" s="60"/>
      <c r="W6" s="2"/>
      <c r="X6"/>
      <c r="Y6"/>
    </row>
    <row r="7" spans="2:25" s="1" customFormat="1" ht="14.65" customHeight="1" outlineLevel="1" x14ac:dyDescent="0.25">
      <c r="B7" s="61" t="s">
        <v>47</v>
      </c>
      <c r="C7" s="76">
        <v>0</v>
      </c>
      <c r="D7" s="77">
        <f>$E5*1/12*($K6-SUM($C7:C7))</f>
        <v>0.41666666666666669</v>
      </c>
      <c r="E7" s="77">
        <f>$E5*2/12*($K6-SUM($C7:D7))</f>
        <v>0.82986111111111105</v>
      </c>
      <c r="F7" s="77">
        <f>$E5*3/12*($K6-SUM($C7:E7))</f>
        <v>1.234418402777778</v>
      </c>
      <c r="G7" s="77">
        <f>$E5*3/12*($K6-SUM($C7:F7))</f>
        <v>1.2189881727430558</v>
      </c>
      <c r="H7" s="77">
        <f>$E5*3/12*($K6-SUM($C7:G7))</f>
        <v>1.2037508205837675</v>
      </c>
      <c r="I7" s="77">
        <f>$E5*6/12*($K6-SUM($C7:H7))</f>
        <v>2.3774078706529411</v>
      </c>
      <c r="J7" s="77">
        <f>$E5*6/12*($K6-SUM($C7:I7))</f>
        <v>2.3179726738866173</v>
      </c>
      <c r="K7" s="77">
        <f>K6-SUM(C7:J7)</f>
        <v>90.40093428157806</v>
      </c>
      <c r="L7" s="77"/>
      <c r="M7" s="77"/>
      <c r="N7" s="77"/>
      <c r="O7" s="77"/>
      <c r="P7" s="77"/>
      <c r="Q7" s="77"/>
      <c r="R7" s="77"/>
      <c r="S7" s="77"/>
      <c r="T7" s="77"/>
      <c r="U7" s="78"/>
      <c r="W7" s="2"/>
      <c r="X7"/>
      <c r="Y7"/>
    </row>
    <row r="8" spans="2:25" s="1" customFormat="1" outlineLevel="1" x14ac:dyDescent="0.25">
      <c r="B8" s="7" t="s">
        <v>42</v>
      </c>
      <c r="C8" s="429" t="s">
        <v>45</v>
      </c>
      <c r="D8" s="430"/>
      <c r="E8" s="431">
        <v>0.05</v>
      </c>
      <c r="F8" s="432"/>
      <c r="G8" s="56"/>
      <c r="H8" s="56"/>
      <c r="I8" s="56"/>
      <c r="J8" s="56"/>
      <c r="K8" s="56"/>
      <c r="L8" s="56"/>
      <c r="M8" s="56"/>
      <c r="N8" s="56"/>
      <c r="O8" s="56"/>
      <c r="P8" s="56"/>
      <c r="Q8" s="56"/>
      <c r="R8" s="56"/>
      <c r="S8" s="56"/>
      <c r="T8" s="56"/>
      <c r="U8" s="57"/>
      <c r="W8" s="2"/>
      <c r="X8"/>
      <c r="Y8"/>
    </row>
    <row r="9" spans="2:25" s="1" customFormat="1" ht="14.65" customHeight="1" outlineLevel="1" x14ac:dyDescent="0.25">
      <c r="B9" s="8" t="s">
        <v>44</v>
      </c>
      <c r="C9" s="65"/>
      <c r="D9" s="66"/>
      <c r="E9" s="66"/>
      <c r="F9" s="66"/>
      <c r="G9" s="66"/>
      <c r="H9" s="66"/>
      <c r="I9" s="66"/>
      <c r="J9" s="66"/>
      <c r="K9" s="66"/>
      <c r="L9" s="66"/>
      <c r="M9" s="66"/>
      <c r="N9" s="66"/>
      <c r="O9" s="66">
        <v>200</v>
      </c>
      <c r="P9" s="66"/>
      <c r="Q9" s="66"/>
      <c r="R9" s="66"/>
      <c r="S9" s="66"/>
      <c r="T9" s="66"/>
      <c r="U9" s="67"/>
      <c r="W9" s="2"/>
      <c r="X9"/>
      <c r="Y9"/>
    </row>
    <row r="10" spans="2:25" s="1" customFormat="1" ht="14.65" customHeight="1" outlineLevel="1" x14ac:dyDescent="0.25">
      <c r="B10" s="61" t="s">
        <v>47</v>
      </c>
      <c r="C10" s="76">
        <v>0</v>
      </c>
      <c r="D10" s="77">
        <f>$E8*1/12*($O9-SUM($C10:C10))</f>
        <v>0.83333333333333337</v>
      </c>
      <c r="E10" s="77">
        <f>$E8*2/12*($O9-SUM($C10:D10))</f>
        <v>1.6597222222222221</v>
      </c>
      <c r="F10" s="77">
        <f>$E8*3/12*($O9-SUM($C10:E10))</f>
        <v>2.4688368055555561</v>
      </c>
      <c r="G10" s="77">
        <f>$E8*3/12*($O9-SUM($C10:F10))</f>
        <v>2.4379763454861116</v>
      </c>
      <c r="H10" s="77">
        <f>$E8*3/12*($O9-SUM($C10:G10))</f>
        <v>2.407501641167535</v>
      </c>
      <c r="I10" s="77">
        <f>$E8*6/12*($O9-SUM($C10:H10))</f>
        <v>4.7548157413058822</v>
      </c>
      <c r="J10" s="77">
        <f>$E8*6/12*($O9-SUM($C10:I10))</f>
        <v>4.6359453477732346</v>
      </c>
      <c r="K10" s="77">
        <f>$E8*1*($O9-SUM($C10:J10))</f>
        <v>9.0400934281578067</v>
      </c>
      <c r="L10" s="77">
        <f>$E8*1*($O9-SUM($C10:K10))</f>
        <v>8.5880887567499169</v>
      </c>
      <c r="M10" s="77">
        <f>$E8*1*($O9-SUM($C10:L10))</f>
        <v>8.158684318912421</v>
      </c>
      <c r="N10" s="77">
        <f>$E8*1*($O9-SUM($C10:M10))</f>
        <v>7.7507501029667996</v>
      </c>
      <c r="O10" s="77">
        <f>O9-SUM(C10:N10)</f>
        <v>147.26425195636918</v>
      </c>
      <c r="P10" s="63"/>
      <c r="Q10" s="63"/>
      <c r="R10" s="63"/>
      <c r="S10" s="63"/>
      <c r="T10" s="63"/>
      <c r="U10" s="64"/>
      <c r="W10" s="2"/>
      <c r="X10"/>
      <c r="Y10"/>
    </row>
    <row r="11" spans="2:25" s="1" customFormat="1" ht="14.65" customHeight="1" outlineLevel="1" x14ac:dyDescent="0.25">
      <c r="B11" s="68" t="s">
        <v>48</v>
      </c>
      <c r="C11" s="69"/>
      <c r="D11" s="70"/>
      <c r="E11" s="70"/>
      <c r="F11" s="70"/>
      <c r="G11" s="70"/>
      <c r="H11" s="70"/>
      <c r="I11" s="70"/>
      <c r="J11" s="70"/>
      <c r="K11" s="70"/>
      <c r="L11" s="70"/>
      <c r="M11" s="70"/>
      <c r="N11" s="70"/>
      <c r="O11" s="70"/>
      <c r="P11" s="70"/>
      <c r="Q11" s="70"/>
      <c r="R11" s="70"/>
      <c r="S11" s="70"/>
      <c r="T11" s="70"/>
      <c r="U11" s="71"/>
      <c r="W11" s="2"/>
      <c r="X11"/>
      <c r="Y11"/>
    </row>
    <row r="12" spans="2:25" s="1" customFormat="1" ht="14.65" customHeight="1" x14ac:dyDescent="0.25">
      <c r="B12" s="10" t="s">
        <v>49</v>
      </c>
      <c r="C12" s="73">
        <f t="shared" ref="C12:U12" si="1">SUM(C15,C18)</f>
        <v>0</v>
      </c>
      <c r="D12" s="74">
        <f t="shared" si="1"/>
        <v>1</v>
      </c>
      <c r="E12" s="74">
        <f t="shared" si="1"/>
        <v>1.9933333333333338</v>
      </c>
      <c r="F12" s="74">
        <f t="shared" si="1"/>
        <v>2.9700666666666669</v>
      </c>
      <c r="G12" s="74">
        <f t="shared" si="1"/>
        <v>2.9403660000000005</v>
      </c>
      <c r="H12" s="74">
        <f t="shared" si="1"/>
        <v>2.9109623400000006</v>
      </c>
      <c r="I12" s="74">
        <f t="shared" si="1"/>
        <v>5.7637054332000011</v>
      </c>
      <c r="J12" s="74">
        <f t="shared" si="1"/>
        <v>5.6484313245360012</v>
      </c>
      <c r="K12" s="74">
        <f t="shared" si="1"/>
        <v>99.638328564815041</v>
      </c>
      <c r="L12" s="74">
        <f t="shared" si="1"/>
        <v>7.0853922534979601</v>
      </c>
      <c r="M12" s="74">
        <f t="shared" si="1"/>
        <v>6.8019765633580418</v>
      </c>
      <c r="N12" s="74">
        <f t="shared" si="1"/>
        <v>6.5298975008237186</v>
      </c>
      <c r="O12" s="74">
        <f t="shared" si="1"/>
        <v>156.71754001976922</v>
      </c>
      <c r="P12" s="74">
        <f t="shared" si="1"/>
        <v>0</v>
      </c>
      <c r="Q12" s="74">
        <f t="shared" si="1"/>
        <v>0</v>
      </c>
      <c r="R12" s="74">
        <f t="shared" si="1"/>
        <v>0</v>
      </c>
      <c r="S12" s="74">
        <f t="shared" si="1"/>
        <v>0</v>
      </c>
      <c r="T12" s="74">
        <f t="shared" si="1"/>
        <v>0</v>
      </c>
      <c r="U12" s="75">
        <f t="shared" si="1"/>
        <v>0</v>
      </c>
      <c r="W12" s="2"/>
      <c r="X12"/>
      <c r="Y12"/>
    </row>
    <row r="13" spans="2:25" s="1" customFormat="1" ht="14.65" customHeight="1" outlineLevel="1" x14ac:dyDescent="0.25">
      <c r="B13" s="7" t="s">
        <v>42</v>
      </c>
      <c r="C13" s="429" t="s">
        <v>45</v>
      </c>
      <c r="D13" s="430"/>
      <c r="E13" s="431">
        <f>E$5*I13</f>
        <v>4.0000000000000008E-2</v>
      </c>
      <c r="F13" s="432"/>
      <c r="G13" s="429" t="s">
        <v>46</v>
      </c>
      <c r="H13" s="430"/>
      <c r="I13" s="431">
        <v>0.8</v>
      </c>
      <c r="J13" s="432"/>
      <c r="K13" s="70"/>
      <c r="L13" s="70"/>
      <c r="M13" s="70"/>
      <c r="N13" s="70"/>
      <c r="O13" s="70"/>
      <c r="P13" s="70"/>
      <c r="Q13" s="70"/>
      <c r="R13" s="70"/>
      <c r="S13" s="70"/>
      <c r="T13" s="70"/>
      <c r="U13" s="71"/>
      <c r="W13" s="2"/>
      <c r="X13"/>
      <c r="Y13"/>
    </row>
    <row r="14" spans="2:25" s="1" customFormat="1" ht="14.65" customHeight="1" outlineLevel="1" x14ac:dyDescent="0.25">
      <c r="B14" s="8" t="s">
        <v>44</v>
      </c>
      <c r="C14" s="58"/>
      <c r="D14" s="59"/>
      <c r="E14" s="59"/>
      <c r="F14" s="59"/>
      <c r="G14" s="59"/>
      <c r="H14" s="59"/>
      <c r="I14" s="59"/>
      <c r="J14" s="59"/>
      <c r="K14" s="59">
        <v>100</v>
      </c>
      <c r="L14" s="59"/>
      <c r="M14" s="59"/>
      <c r="N14" s="59"/>
      <c r="O14" s="59"/>
      <c r="P14" s="59"/>
      <c r="Q14" s="59"/>
      <c r="R14" s="59"/>
      <c r="S14" s="59"/>
      <c r="T14" s="59"/>
      <c r="U14" s="60"/>
      <c r="W14" s="2"/>
      <c r="X14"/>
      <c r="Y14"/>
    </row>
    <row r="15" spans="2:25" s="1" customFormat="1" ht="14.65" customHeight="1" outlineLevel="1" x14ac:dyDescent="0.25">
      <c r="B15" s="61" t="s">
        <v>47</v>
      </c>
      <c r="C15" s="76">
        <v>0</v>
      </c>
      <c r="D15" s="77">
        <f>$E13*1/12*($K14-SUM($C15:C15))</f>
        <v>0.33333333333333337</v>
      </c>
      <c r="E15" s="77">
        <f>$E13*2/12*($K14-SUM($C15:D15))</f>
        <v>0.66444444444444462</v>
      </c>
      <c r="F15" s="77">
        <f>$E13*3/12*($K14-SUM($C15:E15))</f>
        <v>0.99002222222222236</v>
      </c>
      <c r="G15" s="77">
        <f>$E13*3/12*($K14-SUM($C15:F15))</f>
        <v>0.98012200000000016</v>
      </c>
      <c r="H15" s="77">
        <f>$E13*3/12*($K14-SUM($C15:G15))</f>
        <v>0.97032078000000022</v>
      </c>
      <c r="I15" s="77">
        <f>$E13*6/12*($K14-SUM($C15:H15))</f>
        <v>1.9212351444000004</v>
      </c>
      <c r="J15" s="77">
        <f>$E13*6/12*($K14-SUM($C15:I15))</f>
        <v>1.8828104415120004</v>
      </c>
      <c r="K15" s="77">
        <f>K14-SUM(C15:J15)</f>
        <v>92.257711634087997</v>
      </c>
      <c r="L15" s="63"/>
      <c r="M15" s="63"/>
      <c r="N15" s="63"/>
      <c r="O15" s="63"/>
      <c r="P15" s="63"/>
      <c r="Q15" s="63"/>
      <c r="R15" s="63"/>
      <c r="S15" s="63"/>
      <c r="T15" s="63"/>
      <c r="U15" s="64"/>
      <c r="W15" s="2"/>
      <c r="X15"/>
      <c r="Y15"/>
    </row>
    <row r="16" spans="2:25" s="1" customFormat="1" ht="14.65" customHeight="1" outlineLevel="1" x14ac:dyDescent="0.25">
      <c r="B16" s="7" t="s">
        <v>128</v>
      </c>
      <c r="C16" s="429" t="s">
        <v>45</v>
      </c>
      <c r="D16" s="430"/>
      <c r="E16" s="431">
        <f>E$8*I16</f>
        <v>4.0000000000000008E-2</v>
      </c>
      <c r="F16" s="432"/>
      <c r="G16" s="429" t="s">
        <v>46</v>
      </c>
      <c r="H16" s="430"/>
      <c r="I16" s="431">
        <v>0.8</v>
      </c>
      <c r="J16" s="432"/>
      <c r="K16" s="56"/>
      <c r="L16" s="56"/>
      <c r="M16" s="56"/>
      <c r="N16" s="56"/>
      <c r="O16" s="56"/>
      <c r="P16" s="56"/>
      <c r="Q16" s="56"/>
      <c r="R16" s="56"/>
      <c r="S16" s="56"/>
      <c r="T16" s="56"/>
      <c r="U16" s="57"/>
      <c r="W16" s="2"/>
      <c r="X16"/>
      <c r="Y16"/>
    </row>
    <row r="17" spans="2:25" s="1" customFormat="1" ht="14.65" customHeight="1" outlineLevel="1" x14ac:dyDescent="0.25">
      <c r="B17" s="8" t="s">
        <v>44</v>
      </c>
      <c r="C17" s="65"/>
      <c r="D17" s="66"/>
      <c r="E17" s="66"/>
      <c r="F17" s="66"/>
      <c r="G17" s="66"/>
      <c r="H17" s="66"/>
      <c r="I17" s="66"/>
      <c r="J17" s="66"/>
      <c r="K17" s="66"/>
      <c r="L17" s="66"/>
      <c r="M17" s="66"/>
      <c r="N17" s="66"/>
      <c r="O17" s="66">
        <v>200</v>
      </c>
      <c r="P17" s="66"/>
      <c r="Q17" s="66"/>
      <c r="R17" s="66"/>
      <c r="S17" s="66"/>
      <c r="T17" s="66"/>
      <c r="U17" s="67"/>
      <c r="W17" s="2"/>
      <c r="X17"/>
      <c r="Y17"/>
    </row>
    <row r="18" spans="2:25" s="1" customFormat="1" ht="14.65" customHeight="1" outlineLevel="1" x14ac:dyDescent="0.25">
      <c r="B18" s="61" t="s">
        <v>47</v>
      </c>
      <c r="C18" s="76">
        <v>0</v>
      </c>
      <c r="D18" s="77">
        <f>$E16*1/12*($O17-SUM($C18:C18))</f>
        <v>0.66666666666666674</v>
      </c>
      <c r="E18" s="77">
        <f>$E16*2/12*($O17-SUM($C18:D18))</f>
        <v>1.3288888888888892</v>
      </c>
      <c r="F18" s="77">
        <f>$E16*3/12*($O17-SUM($C18:E18))</f>
        <v>1.9800444444444447</v>
      </c>
      <c r="G18" s="77">
        <f>$E16*3/12*($O17-SUM($C18:F18))</f>
        <v>1.9602440000000003</v>
      </c>
      <c r="H18" s="77">
        <f>$E16*3/12*($O17-SUM($C18:G18))</f>
        <v>1.9406415600000004</v>
      </c>
      <c r="I18" s="77">
        <f>$E16*6/12*($O17-SUM($C18:H18))</f>
        <v>3.8424702888000009</v>
      </c>
      <c r="J18" s="77">
        <f>$E16*6/12*($O17-SUM($C18:I18))</f>
        <v>3.7656208830240008</v>
      </c>
      <c r="K18" s="77">
        <f>$E16*1*($O17-SUM($C18:J18))</f>
        <v>7.3806169307270411</v>
      </c>
      <c r="L18" s="77">
        <f>$E16*1*($O17-SUM($C18:K18))</f>
        <v>7.0853922534979601</v>
      </c>
      <c r="M18" s="77">
        <f>$E16*1*($O17-SUM($C18:L18))</f>
        <v>6.8019765633580418</v>
      </c>
      <c r="N18" s="77">
        <f>$E16*1*($O17-SUM($C18:M18))</f>
        <v>6.5298975008237186</v>
      </c>
      <c r="O18" s="77">
        <f>O17-SUM(C18:N18)</f>
        <v>156.71754001976922</v>
      </c>
      <c r="P18" s="63"/>
      <c r="Q18" s="63"/>
      <c r="R18" s="63"/>
      <c r="S18" s="63"/>
      <c r="T18" s="63"/>
      <c r="U18" s="64"/>
      <c r="W18" s="2"/>
      <c r="X18"/>
      <c r="Y18"/>
    </row>
    <row r="19" spans="2:25" s="1" customFormat="1" ht="14.65" customHeight="1" outlineLevel="1" x14ac:dyDescent="0.25">
      <c r="B19" s="68" t="s">
        <v>48</v>
      </c>
      <c r="C19" s="69"/>
      <c r="D19" s="70"/>
      <c r="E19" s="70"/>
      <c r="F19" s="70"/>
      <c r="G19" s="70"/>
      <c r="H19" s="70"/>
      <c r="I19" s="70"/>
      <c r="J19" s="70"/>
      <c r="K19" s="70"/>
      <c r="L19" s="70"/>
      <c r="M19" s="70"/>
      <c r="N19" s="70"/>
      <c r="O19" s="70"/>
      <c r="P19" s="70"/>
      <c r="Q19" s="70"/>
      <c r="R19" s="70"/>
      <c r="S19" s="70"/>
      <c r="T19" s="70"/>
      <c r="U19" s="71"/>
      <c r="W19" s="2"/>
      <c r="X19"/>
      <c r="Y19"/>
    </row>
    <row r="20" spans="2:25" s="1" customFormat="1" ht="14.65" customHeight="1" x14ac:dyDescent="0.25">
      <c r="B20" s="10" t="s">
        <v>50</v>
      </c>
      <c r="C20" s="73">
        <f t="shared" ref="C20:U20" si="2">SUM(C23,C26)</f>
        <v>0</v>
      </c>
      <c r="D20" s="74">
        <f t="shared" si="2"/>
        <v>1.5</v>
      </c>
      <c r="E20" s="74">
        <f t="shared" si="2"/>
        <v>2.9849999999999999</v>
      </c>
      <c r="F20" s="74">
        <f t="shared" si="2"/>
        <v>4.4327249999999996</v>
      </c>
      <c r="G20" s="74">
        <f t="shared" si="2"/>
        <v>4.3662341250000001</v>
      </c>
      <c r="H20" s="74">
        <f t="shared" si="2"/>
        <v>4.3007406131249999</v>
      </c>
      <c r="I20" s="74">
        <f t="shared" si="2"/>
        <v>8.4724590078562496</v>
      </c>
      <c r="J20" s="74">
        <f t="shared" si="2"/>
        <v>8.2182852376205631</v>
      </c>
      <c r="K20" s="74">
        <f t="shared" si="2"/>
        <v>99.203834246121986</v>
      </c>
      <c r="L20" s="74">
        <f t="shared" si="2"/>
        <v>9.9912433062165711</v>
      </c>
      <c r="M20" s="74">
        <f t="shared" si="2"/>
        <v>9.3917687078435765</v>
      </c>
      <c r="N20" s="74">
        <f t="shared" si="2"/>
        <v>8.828262585372963</v>
      </c>
      <c r="O20" s="74">
        <f t="shared" si="2"/>
        <v>138.3094471708431</v>
      </c>
      <c r="P20" s="74">
        <f t="shared" si="2"/>
        <v>0</v>
      </c>
      <c r="Q20" s="74">
        <f t="shared" si="2"/>
        <v>0</v>
      </c>
      <c r="R20" s="74">
        <f t="shared" si="2"/>
        <v>0</v>
      </c>
      <c r="S20" s="74">
        <f t="shared" si="2"/>
        <v>0</v>
      </c>
      <c r="T20" s="74">
        <f t="shared" si="2"/>
        <v>0</v>
      </c>
      <c r="U20" s="75">
        <f t="shared" si="2"/>
        <v>0</v>
      </c>
      <c r="W20" s="2"/>
      <c r="X20"/>
      <c r="Y20"/>
    </row>
    <row r="21" spans="2:25" s="1" customFormat="1" outlineLevel="1" x14ac:dyDescent="0.25">
      <c r="B21" s="7" t="s">
        <v>42</v>
      </c>
      <c r="C21" s="429" t="s">
        <v>45</v>
      </c>
      <c r="D21" s="430"/>
      <c r="E21" s="433">
        <f>E$5*I21</f>
        <v>0.06</v>
      </c>
      <c r="F21" s="434"/>
      <c r="G21" s="429" t="s">
        <v>46</v>
      </c>
      <c r="H21" s="430"/>
      <c r="I21" s="433">
        <v>1.2</v>
      </c>
      <c r="J21" s="434"/>
      <c r="K21" s="56"/>
      <c r="L21" s="56"/>
      <c r="M21" s="56"/>
      <c r="N21" s="56"/>
      <c r="O21" s="56"/>
      <c r="P21" s="56"/>
      <c r="Q21" s="56"/>
      <c r="R21" s="56"/>
      <c r="S21" s="56"/>
      <c r="T21" s="56"/>
      <c r="U21" s="57"/>
      <c r="W21" s="2"/>
      <c r="X21"/>
      <c r="Y21"/>
    </row>
    <row r="22" spans="2:25" s="1" customFormat="1" outlineLevel="1" x14ac:dyDescent="0.25">
      <c r="B22" s="8" t="s">
        <v>44</v>
      </c>
      <c r="C22" s="58"/>
      <c r="D22" s="59"/>
      <c r="E22" s="59"/>
      <c r="F22" s="59"/>
      <c r="G22" s="59"/>
      <c r="H22" s="59"/>
      <c r="I22" s="59"/>
      <c r="J22" s="59"/>
      <c r="K22" s="59">
        <v>100</v>
      </c>
      <c r="L22" s="59"/>
      <c r="M22" s="59"/>
      <c r="N22" s="59"/>
      <c r="O22" s="59"/>
      <c r="P22" s="59"/>
      <c r="Q22" s="59"/>
      <c r="R22" s="59"/>
      <c r="S22" s="59"/>
      <c r="T22" s="59"/>
      <c r="U22" s="60"/>
      <c r="W22" s="2"/>
      <c r="X22"/>
      <c r="Y22"/>
    </row>
    <row r="23" spans="2:25" s="1" customFormat="1" outlineLevel="1" x14ac:dyDescent="0.25">
      <c r="B23" s="61" t="s">
        <v>47</v>
      </c>
      <c r="C23" s="76">
        <v>0</v>
      </c>
      <c r="D23" s="77">
        <f>$E21*1/12*($K22-SUM($C23:C23))</f>
        <v>0.5</v>
      </c>
      <c r="E23" s="77">
        <f>$E21*2/12*($K22-SUM($C23:D23))</f>
        <v>0.995</v>
      </c>
      <c r="F23" s="77">
        <f>$E21*3/12*($K22-SUM($C23:E23))</f>
        <v>1.4775749999999999</v>
      </c>
      <c r="G23" s="77">
        <f>$E21*3/12*($K22-SUM($C23:F23))</f>
        <v>1.455411375</v>
      </c>
      <c r="H23" s="77">
        <f>$E21*3/12*($K22-SUM($C23:G23))</f>
        <v>1.4335802043749999</v>
      </c>
      <c r="I23" s="77">
        <f>$E21*6/12*($K22-SUM($C23:H23))</f>
        <v>2.82415300261875</v>
      </c>
      <c r="J23" s="77">
        <f>$E21*6/12*($K22-SUM($C23:I23))</f>
        <v>2.7394284125401875</v>
      </c>
      <c r="K23" s="77">
        <f>K22-SUM(C23:J23)</f>
        <v>88.574852005466056</v>
      </c>
      <c r="L23" s="63"/>
      <c r="M23" s="63"/>
      <c r="N23" s="63"/>
      <c r="O23" s="63"/>
      <c r="P23" s="63"/>
      <c r="Q23" s="63"/>
      <c r="R23" s="63"/>
      <c r="S23" s="63"/>
      <c r="T23" s="63"/>
      <c r="U23" s="64"/>
      <c r="W23" s="2"/>
      <c r="X23"/>
      <c r="Y23"/>
    </row>
    <row r="24" spans="2:25" s="1" customFormat="1" outlineLevel="1" x14ac:dyDescent="0.25">
      <c r="B24" s="7" t="s">
        <v>42</v>
      </c>
      <c r="C24" s="429" t="s">
        <v>45</v>
      </c>
      <c r="D24" s="430"/>
      <c r="E24" s="431">
        <f>E$8*I24</f>
        <v>0.06</v>
      </c>
      <c r="F24" s="432"/>
      <c r="G24" s="429" t="s">
        <v>46</v>
      </c>
      <c r="H24" s="430"/>
      <c r="I24" s="431">
        <v>1.2</v>
      </c>
      <c r="J24" s="432"/>
      <c r="K24" s="56"/>
      <c r="L24" s="56"/>
      <c r="M24" s="56"/>
      <c r="N24" s="56"/>
      <c r="O24" s="56"/>
      <c r="P24" s="56"/>
      <c r="Q24" s="56"/>
      <c r="R24" s="56"/>
      <c r="S24" s="56"/>
      <c r="T24" s="56"/>
      <c r="U24" s="57"/>
      <c r="W24" s="2"/>
      <c r="X24"/>
      <c r="Y24"/>
    </row>
    <row r="25" spans="2:25" s="1" customFormat="1" outlineLevel="1" x14ac:dyDescent="0.25">
      <c r="B25" s="8" t="s">
        <v>44</v>
      </c>
      <c r="C25" s="65"/>
      <c r="D25" s="66"/>
      <c r="E25" s="66"/>
      <c r="F25" s="66"/>
      <c r="G25" s="66"/>
      <c r="H25" s="66"/>
      <c r="I25" s="66"/>
      <c r="J25" s="66"/>
      <c r="K25" s="66"/>
      <c r="L25" s="66"/>
      <c r="M25" s="66"/>
      <c r="N25" s="66"/>
      <c r="O25" s="66">
        <v>200</v>
      </c>
      <c r="P25" s="66"/>
      <c r="Q25" s="66"/>
      <c r="R25" s="66"/>
      <c r="S25" s="66"/>
      <c r="T25" s="66"/>
      <c r="U25" s="67"/>
      <c r="W25" s="2"/>
      <c r="X25"/>
      <c r="Y25"/>
    </row>
    <row r="26" spans="2:25" s="1" customFormat="1" outlineLevel="1" x14ac:dyDescent="0.25">
      <c r="B26" s="61" t="s">
        <v>47</v>
      </c>
      <c r="C26" s="62">
        <v>0</v>
      </c>
      <c r="D26" s="77">
        <f>$E24*1/12*($O25-SUM($C26:C26))</f>
        <v>1</v>
      </c>
      <c r="E26" s="77">
        <f>$E24*2/12*($O25-SUM($C26:D26))</f>
        <v>1.99</v>
      </c>
      <c r="F26" s="77">
        <f>$E24*3/12*($O25-SUM($C26:E26))</f>
        <v>2.9551499999999997</v>
      </c>
      <c r="G26" s="77">
        <f>$E24*3/12*($O25-SUM($C26:F26))</f>
        <v>2.9108227499999999</v>
      </c>
      <c r="H26" s="77">
        <f>$E24*3/12*($O25-SUM($C26:G26))</f>
        <v>2.8671604087499998</v>
      </c>
      <c r="I26" s="77">
        <f>$E24*6/12*($O25-SUM($C26:H26))</f>
        <v>5.6483060052375</v>
      </c>
      <c r="J26" s="77">
        <f>$E24*6/12*($O25-SUM($C26:I26))</f>
        <v>5.4788568250803751</v>
      </c>
      <c r="K26" s="77">
        <f>$E24*1*($O25-SUM($C26:J26))</f>
        <v>10.628982240655926</v>
      </c>
      <c r="L26" s="77">
        <f>$E24*1*($O25-SUM($C26:K26))</f>
        <v>9.9912433062165711</v>
      </c>
      <c r="M26" s="77">
        <f>$E24*1*($O25-SUM($C26:L26))</f>
        <v>9.3917687078435765</v>
      </c>
      <c r="N26" s="77">
        <f>$E24*1*($O25-SUM($C26:M26))</f>
        <v>8.828262585372963</v>
      </c>
      <c r="O26" s="77">
        <f>O25-SUM(C26:N26)</f>
        <v>138.3094471708431</v>
      </c>
      <c r="P26" s="63"/>
      <c r="Q26" s="63"/>
      <c r="R26" s="63"/>
      <c r="S26" s="63"/>
      <c r="T26" s="63"/>
      <c r="U26" s="64"/>
      <c r="W26" s="2"/>
      <c r="X26"/>
      <c r="Y26"/>
    </row>
    <row r="27" spans="2:25" s="1" customFormat="1" ht="15.6" customHeight="1" outlineLevel="1" x14ac:dyDescent="0.25">
      <c r="B27" s="68" t="s">
        <v>48</v>
      </c>
      <c r="C27" s="69"/>
      <c r="D27" s="70"/>
      <c r="E27" s="70"/>
      <c r="F27" s="70"/>
      <c r="G27" s="70"/>
      <c r="H27" s="70"/>
      <c r="I27" s="70"/>
      <c r="J27" s="70"/>
      <c r="K27" s="70"/>
      <c r="L27" s="70"/>
      <c r="M27" s="70"/>
      <c r="N27" s="70"/>
      <c r="O27" s="70"/>
      <c r="P27" s="70"/>
      <c r="Q27" s="70"/>
      <c r="R27" s="70"/>
      <c r="S27" s="70"/>
      <c r="T27" s="70"/>
      <c r="U27" s="71"/>
      <c r="W27" s="2"/>
      <c r="X27"/>
      <c r="Y27"/>
    </row>
    <row r="28" spans="2:25" s="1" customFormat="1" ht="14.65" customHeight="1" x14ac:dyDescent="0.25">
      <c r="B28" s="11" t="s">
        <v>18</v>
      </c>
      <c r="C28" s="73">
        <f t="shared" ref="C28:U28" si="3">SUM(C31,C34)</f>
        <v>0</v>
      </c>
      <c r="D28" s="74">
        <f t="shared" si="3"/>
        <v>1</v>
      </c>
      <c r="E28" s="74">
        <f t="shared" si="3"/>
        <v>1.9933333333333338</v>
      </c>
      <c r="F28" s="74">
        <f t="shared" si="3"/>
        <v>2.9700666666666669</v>
      </c>
      <c r="G28" s="74">
        <f t="shared" si="3"/>
        <v>2.9403660000000005</v>
      </c>
      <c r="H28" s="74">
        <f t="shared" si="3"/>
        <v>2.9109623400000006</v>
      </c>
      <c r="I28" s="74">
        <f t="shared" si="3"/>
        <v>5.7637054332000011</v>
      </c>
      <c r="J28" s="74">
        <f t="shared" si="3"/>
        <v>5.6484313245360012</v>
      </c>
      <c r="K28" s="74">
        <f t="shared" si="3"/>
        <v>99.638328564815041</v>
      </c>
      <c r="L28" s="74">
        <f t="shared" si="3"/>
        <v>7.0853922534979601</v>
      </c>
      <c r="M28" s="74">
        <f t="shared" si="3"/>
        <v>6.8019765633580418</v>
      </c>
      <c r="N28" s="74">
        <f t="shared" si="3"/>
        <v>6.5298975008237186</v>
      </c>
      <c r="O28" s="74">
        <f t="shared" si="3"/>
        <v>156.71754001976922</v>
      </c>
      <c r="P28" s="74">
        <f t="shared" si="3"/>
        <v>0</v>
      </c>
      <c r="Q28" s="74">
        <f t="shared" si="3"/>
        <v>0</v>
      </c>
      <c r="R28" s="74">
        <f t="shared" si="3"/>
        <v>0</v>
      </c>
      <c r="S28" s="74">
        <f t="shared" si="3"/>
        <v>0</v>
      </c>
      <c r="T28" s="74">
        <f t="shared" si="3"/>
        <v>0</v>
      </c>
      <c r="U28" s="75">
        <f t="shared" si="3"/>
        <v>0</v>
      </c>
      <c r="W28" s="2"/>
      <c r="X28"/>
      <c r="Y28"/>
    </row>
    <row r="29" spans="2:25" s="1" customFormat="1" outlineLevel="1" x14ac:dyDescent="0.25">
      <c r="B29" s="7" t="s">
        <v>42</v>
      </c>
      <c r="C29" s="429" t="s">
        <v>45</v>
      </c>
      <c r="D29" s="430"/>
      <c r="E29" s="431">
        <f>E$5*I29</f>
        <v>4.0000000000000008E-2</v>
      </c>
      <c r="F29" s="432"/>
      <c r="G29" s="429" t="s">
        <v>46</v>
      </c>
      <c r="H29" s="430"/>
      <c r="I29" s="431">
        <v>0.8</v>
      </c>
      <c r="J29" s="432"/>
      <c r="K29" s="70"/>
      <c r="L29" s="70"/>
      <c r="M29" s="70"/>
      <c r="N29" s="70"/>
      <c r="O29" s="70"/>
      <c r="P29" s="70"/>
      <c r="Q29" s="70"/>
      <c r="R29" s="70"/>
      <c r="S29" s="70"/>
      <c r="T29" s="70"/>
      <c r="U29" s="71"/>
      <c r="W29" s="2"/>
      <c r="X29"/>
      <c r="Y29"/>
    </row>
    <row r="30" spans="2:25" s="1" customFormat="1" ht="14.65" customHeight="1" outlineLevel="1" x14ac:dyDescent="0.25">
      <c r="B30" s="8" t="s">
        <v>44</v>
      </c>
      <c r="C30" s="58"/>
      <c r="D30" s="59"/>
      <c r="E30" s="59"/>
      <c r="F30" s="59"/>
      <c r="G30" s="59"/>
      <c r="H30" s="59"/>
      <c r="I30" s="59"/>
      <c r="J30" s="59"/>
      <c r="K30" s="59">
        <v>100</v>
      </c>
      <c r="L30" s="59"/>
      <c r="M30" s="59"/>
      <c r="N30" s="59"/>
      <c r="O30" s="59"/>
      <c r="P30" s="59"/>
      <c r="Q30" s="59"/>
      <c r="R30" s="59"/>
      <c r="S30" s="59"/>
      <c r="T30" s="59"/>
      <c r="U30" s="60"/>
      <c r="W30" s="2"/>
      <c r="X30"/>
      <c r="Y30"/>
    </row>
    <row r="31" spans="2:25" s="1" customFormat="1" ht="14.65" customHeight="1" outlineLevel="1" x14ac:dyDescent="0.25">
      <c r="B31" s="61" t="s">
        <v>47</v>
      </c>
      <c r="C31" s="76">
        <v>0</v>
      </c>
      <c r="D31" s="77">
        <f>$E29*1/12*($K30-SUM($C31:C31))</f>
        <v>0.33333333333333337</v>
      </c>
      <c r="E31" s="77">
        <f>$E29*2/12*($K30-SUM($C31:D31))</f>
        <v>0.66444444444444462</v>
      </c>
      <c r="F31" s="77">
        <f>$E29*3/12*($K30-SUM($C31:E31))</f>
        <v>0.99002222222222236</v>
      </c>
      <c r="G31" s="77">
        <f>$E29*3/12*($K30-SUM($C31:F31))</f>
        <v>0.98012200000000016</v>
      </c>
      <c r="H31" s="77">
        <f>$E29*3/12*($K30-SUM($C31:G31))</f>
        <v>0.97032078000000022</v>
      </c>
      <c r="I31" s="77">
        <f>$E29*6/12*($K30-SUM($C31:H31))</f>
        <v>1.9212351444000004</v>
      </c>
      <c r="J31" s="77">
        <f>$E29*6/12*($K30-SUM($C31:I31))</f>
        <v>1.8828104415120004</v>
      </c>
      <c r="K31" s="77">
        <f>K30-SUM(C31:J31)</f>
        <v>92.257711634087997</v>
      </c>
      <c r="L31" s="63"/>
      <c r="M31" s="63"/>
      <c r="N31" s="63"/>
      <c r="O31" s="63"/>
      <c r="P31" s="63"/>
      <c r="Q31" s="63"/>
      <c r="R31" s="63"/>
      <c r="S31" s="63"/>
      <c r="T31" s="63"/>
      <c r="U31" s="64"/>
      <c r="W31" s="2"/>
      <c r="X31"/>
      <c r="Y31"/>
    </row>
    <row r="32" spans="2:25" s="1" customFormat="1" outlineLevel="1" x14ac:dyDescent="0.25">
      <c r="B32" s="7" t="s">
        <v>39</v>
      </c>
      <c r="C32" s="429" t="s">
        <v>45</v>
      </c>
      <c r="D32" s="430"/>
      <c r="E32" s="431">
        <f>E$8*I32</f>
        <v>4.0000000000000008E-2</v>
      </c>
      <c r="F32" s="432"/>
      <c r="G32" s="429" t="s">
        <v>46</v>
      </c>
      <c r="H32" s="430"/>
      <c r="I32" s="431">
        <v>0.8</v>
      </c>
      <c r="J32" s="432"/>
      <c r="K32" s="56"/>
      <c r="L32" s="56"/>
      <c r="M32" s="56"/>
      <c r="N32" s="56"/>
      <c r="O32" s="56"/>
      <c r="P32" s="56"/>
      <c r="Q32" s="56"/>
      <c r="R32" s="56"/>
      <c r="S32" s="56"/>
      <c r="T32" s="56"/>
      <c r="U32" s="57"/>
      <c r="W32" s="2"/>
      <c r="X32"/>
      <c r="Y32"/>
    </row>
    <row r="33" spans="2:25" s="1" customFormat="1" ht="14.65" customHeight="1" outlineLevel="1" x14ac:dyDescent="0.25">
      <c r="B33" s="8" t="s">
        <v>44</v>
      </c>
      <c r="C33" s="65"/>
      <c r="D33" s="66"/>
      <c r="E33" s="66"/>
      <c r="F33" s="66"/>
      <c r="G33" s="66"/>
      <c r="H33" s="66"/>
      <c r="I33" s="66"/>
      <c r="J33" s="66"/>
      <c r="K33" s="66"/>
      <c r="L33" s="66"/>
      <c r="M33" s="66"/>
      <c r="N33" s="66"/>
      <c r="O33" s="66">
        <v>200</v>
      </c>
      <c r="P33" s="66"/>
      <c r="Q33" s="66"/>
      <c r="R33" s="66"/>
      <c r="S33" s="66"/>
      <c r="T33" s="66"/>
      <c r="U33" s="67"/>
      <c r="W33" s="2"/>
      <c r="X33"/>
      <c r="Y33"/>
    </row>
    <row r="34" spans="2:25" s="1" customFormat="1" ht="14.65" customHeight="1" outlineLevel="1" x14ac:dyDescent="0.25">
      <c r="B34" s="61" t="s">
        <v>47</v>
      </c>
      <c r="C34" s="76">
        <v>0</v>
      </c>
      <c r="D34" s="77">
        <f>$E32*1/12*($O33-SUM($C34:C34))</f>
        <v>0.66666666666666674</v>
      </c>
      <c r="E34" s="77">
        <f>$E32*2/12*($O33-SUM($C34:D34))</f>
        <v>1.3288888888888892</v>
      </c>
      <c r="F34" s="77">
        <f>$E32*3/12*($O33-SUM($C34:E34))</f>
        <v>1.9800444444444447</v>
      </c>
      <c r="G34" s="77">
        <f>$E32*3/12*($O33-SUM($C34:F34))</f>
        <v>1.9602440000000003</v>
      </c>
      <c r="H34" s="77">
        <f>$E32*3/12*($O33-SUM($C34:G34))</f>
        <v>1.9406415600000004</v>
      </c>
      <c r="I34" s="77">
        <f>$E32*6/12*($O33-SUM($C34:H34))</f>
        <v>3.8424702888000009</v>
      </c>
      <c r="J34" s="77">
        <f>$E32*6/12*($O33-SUM($C34:I34))</f>
        <v>3.7656208830240008</v>
      </c>
      <c r="K34" s="77">
        <f>$E32*1*($O33-SUM($C34:J34))</f>
        <v>7.3806169307270411</v>
      </c>
      <c r="L34" s="77">
        <f>$E32*1*($O33-SUM($C34:K34))</f>
        <v>7.0853922534979601</v>
      </c>
      <c r="M34" s="77">
        <f>$E32*1*($O33-SUM($C34:L34))</f>
        <v>6.8019765633580418</v>
      </c>
      <c r="N34" s="77">
        <f>$E32*1*($O33-SUM($C34:M34))</f>
        <v>6.5298975008237186</v>
      </c>
      <c r="O34" s="77">
        <f>O33-SUM(C34:N34)</f>
        <v>156.71754001976922</v>
      </c>
      <c r="P34" s="63"/>
      <c r="Q34" s="63"/>
      <c r="R34" s="63"/>
      <c r="S34" s="63"/>
      <c r="T34" s="63"/>
      <c r="U34" s="64"/>
      <c r="W34" s="2"/>
      <c r="X34"/>
      <c r="Y34"/>
    </row>
    <row r="35" spans="2:25" s="1" customFormat="1" ht="14.65" customHeight="1" outlineLevel="1" x14ac:dyDescent="0.25">
      <c r="B35" s="68" t="s">
        <v>48</v>
      </c>
      <c r="C35" s="69"/>
      <c r="D35" s="70"/>
      <c r="E35" s="70"/>
      <c r="F35" s="70"/>
      <c r="G35" s="70"/>
      <c r="H35" s="70"/>
      <c r="I35" s="70"/>
      <c r="J35" s="70"/>
      <c r="K35" s="70"/>
      <c r="L35" s="70"/>
      <c r="M35" s="70"/>
      <c r="N35" s="70"/>
      <c r="O35" s="70"/>
      <c r="P35" s="70"/>
      <c r="Q35" s="70"/>
      <c r="R35" s="70"/>
      <c r="S35" s="70"/>
      <c r="T35" s="70"/>
      <c r="U35" s="71"/>
      <c r="W35" s="2"/>
      <c r="X35"/>
      <c r="Y35"/>
    </row>
    <row r="36" spans="2:25" s="1" customFormat="1" ht="14.65" customHeight="1" x14ac:dyDescent="0.25">
      <c r="B36" s="11" t="s">
        <v>19</v>
      </c>
      <c r="C36" s="73">
        <f t="shared" ref="C36:U36" si="4">SUM(C39,C42)</f>
        <v>0</v>
      </c>
      <c r="D36" s="74">
        <f t="shared" si="4"/>
        <v>1.5</v>
      </c>
      <c r="E36" s="74">
        <f t="shared" si="4"/>
        <v>2.9849999999999999</v>
      </c>
      <c r="F36" s="74">
        <f t="shared" si="4"/>
        <v>4.4327249999999996</v>
      </c>
      <c r="G36" s="74">
        <f t="shared" si="4"/>
        <v>4.3662341250000001</v>
      </c>
      <c r="H36" s="74">
        <f t="shared" si="4"/>
        <v>4.3007406131249999</v>
      </c>
      <c r="I36" s="74">
        <f t="shared" si="4"/>
        <v>8.4724590078562496</v>
      </c>
      <c r="J36" s="74">
        <f t="shared" si="4"/>
        <v>8.2182852376205631</v>
      </c>
      <c r="K36" s="74">
        <f t="shared" si="4"/>
        <v>99.203834246121986</v>
      </c>
      <c r="L36" s="74">
        <f t="shared" si="4"/>
        <v>9.9912433062165711</v>
      </c>
      <c r="M36" s="74">
        <f t="shared" si="4"/>
        <v>9.3917687078435765</v>
      </c>
      <c r="N36" s="74">
        <f t="shared" si="4"/>
        <v>8.828262585372963</v>
      </c>
      <c r="O36" s="74">
        <f t="shared" si="4"/>
        <v>138.3094471708431</v>
      </c>
      <c r="P36" s="74">
        <f t="shared" si="4"/>
        <v>0</v>
      </c>
      <c r="Q36" s="74">
        <f t="shared" si="4"/>
        <v>0</v>
      </c>
      <c r="R36" s="74">
        <f t="shared" si="4"/>
        <v>0</v>
      </c>
      <c r="S36" s="74">
        <f t="shared" si="4"/>
        <v>0</v>
      </c>
      <c r="T36" s="74">
        <f t="shared" si="4"/>
        <v>0</v>
      </c>
      <c r="U36" s="75">
        <f t="shared" si="4"/>
        <v>0</v>
      </c>
      <c r="W36" s="2"/>
      <c r="X36"/>
      <c r="Y36"/>
    </row>
    <row r="37" spans="2:25" s="1" customFormat="1" outlineLevel="1" x14ac:dyDescent="0.25">
      <c r="B37" s="7" t="s">
        <v>41</v>
      </c>
      <c r="C37" s="429" t="s">
        <v>45</v>
      </c>
      <c r="D37" s="430"/>
      <c r="E37" s="431">
        <f>E$5*I37</f>
        <v>0.06</v>
      </c>
      <c r="F37" s="432"/>
      <c r="G37" s="429" t="s">
        <v>46</v>
      </c>
      <c r="H37" s="430"/>
      <c r="I37" s="431">
        <v>1.2</v>
      </c>
      <c r="J37" s="432"/>
      <c r="K37" s="70"/>
      <c r="L37" s="70"/>
      <c r="M37" s="70"/>
      <c r="N37" s="70"/>
      <c r="O37" s="70"/>
      <c r="P37" s="70"/>
      <c r="Q37" s="70"/>
      <c r="R37" s="70"/>
      <c r="S37" s="70"/>
      <c r="T37" s="70"/>
      <c r="U37" s="71"/>
      <c r="W37" s="2"/>
      <c r="X37"/>
      <c r="Y37"/>
    </row>
    <row r="38" spans="2:25" s="1" customFormat="1" ht="14.65" customHeight="1" outlineLevel="1" x14ac:dyDescent="0.25">
      <c r="B38" s="8" t="s">
        <v>44</v>
      </c>
      <c r="C38" s="58"/>
      <c r="D38" s="59"/>
      <c r="E38" s="59"/>
      <c r="F38" s="59"/>
      <c r="G38" s="59"/>
      <c r="H38" s="59"/>
      <c r="I38" s="59"/>
      <c r="J38" s="59"/>
      <c r="K38" s="59">
        <v>100</v>
      </c>
      <c r="L38" s="59"/>
      <c r="M38" s="59"/>
      <c r="N38" s="59"/>
      <c r="O38" s="59"/>
      <c r="P38" s="59"/>
      <c r="Q38" s="59"/>
      <c r="R38" s="59"/>
      <c r="S38" s="59"/>
      <c r="T38" s="59"/>
      <c r="U38" s="60"/>
      <c r="W38" s="2"/>
      <c r="X38"/>
      <c r="Y38"/>
    </row>
    <row r="39" spans="2:25" s="1" customFormat="1" ht="14.65" customHeight="1" outlineLevel="1" x14ac:dyDescent="0.25">
      <c r="B39" s="61" t="s">
        <v>47</v>
      </c>
      <c r="C39" s="76">
        <v>0</v>
      </c>
      <c r="D39" s="77">
        <f>$E37*1/12*($K38-SUM($C39:C39))</f>
        <v>0.5</v>
      </c>
      <c r="E39" s="77">
        <f>$E37*2/12*($K38-SUM($C39:D39))</f>
        <v>0.995</v>
      </c>
      <c r="F39" s="77">
        <f>$E37*3/12*($K38-SUM($C39:E39))</f>
        <v>1.4775749999999999</v>
      </c>
      <c r="G39" s="77">
        <f>$E37*3/12*($K38-SUM($C39:F39))</f>
        <v>1.455411375</v>
      </c>
      <c r="H39" s="77">
        <f>$E37*3/12*($K38-SUM($C39:G39))</f>
        <v>1.4335802043749999</v>
      </c>
      <c r="I39" s="77">
        <f>$E37*6/12*($K38-SUM($C39:H39))</f>
        <v>2.82415300261875</v>
      </c>
      <c r="J39" s="77">
        <f>$E37*6/12*($K38-SUM($C39:I39))</f>
        <v>2.7394284125401875</v>
      </c>
      <c r="K39" s="77">
        <f>K38-SUM(C39:J39)</f>
        <v>88.574852005466056</v>
      </c>
      <c r="L39" s="63"/>
      <c r="M39" s="63"/>
      <c r="N39" s="63"/>
      <c r="O39" s="63"/>
      <c r="P39" s="63"/>
      <c r="Q39" s="63"/>
      <c r="R39" s="63"/>
      <c r="S39" s="63"/>
      <c r="T39" s="63"/>
      <c r="U39" s="64"/>
      <c r="W39" s="2"/>
      <c r="X39"/>
      <c r="Y39"/>
    </row>
    <row r="40" spans="2:25" s="1" customFormat="1" outlineLevel="1" x14ac:dyDescent="0.25">
      <c r="B40" s="7" t="s">
        <v>42</v>
      </c>
      <c r="C40" s="429" t="s">
        <v>45</v>
      </c>
      <c r="D40" s="430"/>
      <c r="E40" s="431">
        <f>E$8*I40</f>
        <v>0.06</v>
      </c>
      <c r="F40" s="432"/>
      <c r="G40" s="429" t="s">
        <v>46</v>
      </c>
      <c r="H40" s="430"/>
      <c r="I40" s="431">
        <v>1.2</v>
      </c>
      <c r="J40" s="432"/>
      <c r="K40" s="56"/>
      <c r="L40" s="56"/>
      <c r="M40" s="56"/>
      <c r="N40" s="56"/>
      <c r="O40" s="56"/>
      <c r="P40" s="56"/>
      <c r="Q40" s="56"/>
      <c r="R40" s="56"/>
      <c r="S40" s="56"/>
      <c r="T40" s="56"/>
      <c r="U40" s="57"/>
      <c r="W40" s="2"/>
      <c r="X40"/>
      <c r="Y40"/>
    </row>
    <row r="41" spans="2:25" s="1" customFormat="1" ht="14.65" customHeight="1" outlineLevel="1" x14ac:dyDescent="0.25">
      <c r="B41" s="8" t="s">
        <v>44</v>
      </c>
      <c r="C41" s="65"/>
      <c r="D41" s="66"/>
      <c r="E41" s="66"/>
      <c r="F41" s="66"/>
      <c r="G41" s="66"/>
      <c r="H41" s="66"/>
      <c r="I41" s="66"/>
      <c r="J41" s="66"/>
      <c r="K41" s="66"/>
      <c r="L41" s="66"/>
      <c r="M41" s="66"/>
      <c r="N41" s="66"/>
      <c r="O41" s="66">
        <v>200</v>
      </c>
      <c r="P41" s="66"/>
      <c r="Q41" s="66"/>
      <c r="R41" s="66"/>
      <c r="S41" s="66"/>
      <c r="T41" s="66"/>
      <c r="U41" s="67"/>
      <c r="W41" s="2"/>
      <c r="X41"/>
      <c r="Y41"/>
    </row>
    <row r="42" spans="2:25" s="1" customFormat="1" ht="14.65" customHeight="1" outlineLevel="1" x14ac:dyDescent="0.25">
      <c r="B42" s="61" t="s">
        <v>47</v>
      </c>
      <c r="C42" s="76">
        <v>0</v>
      </c>
      <c r="D42" s="77">
        <f>$E40*1/12*($O41-SUM($C42:C42))</f>
        <v>1</v>
      </c>
      <c r="E42" s="77">
        <f>$E40*2/12*($O41-SUM($C42:D42))</f>
        <v>1.99</v>
      </c>
      <c r="F42" s="77">
        <f>$E40*3/12*($O41-SUM($C42:E42))</f>
        <v>2.9551499999999997</v>
      </c>
      <c r="G42" s="77">
        <f>$E40*3/12*($O41-SUM($C42:F42))</f>
        <v>2.9108227499999999</v>
      </c>
      <c r="H42" s="77">
        <f>$E40*3/12*($O41-SUM($C42:G42))</f>
        <v>2.8671604087499998</v>
      </c>
      <c r="I42" s="77">
        <f>$E40*6/12*($O41-SUM($C42:H42))</f>
        <v>5.6483060052375</v>
      </c>
      <c r="J42" s="77">
        <f>$E40*6/12*($O41-SUM($C42:I42))</f>
        <v>5.4788568250803751</v>
      </c>
      <c r="K42" s="77">
        <f>$E40*1*($O41-SUM($C42:J42))</f>
        <v>10.628982240655926</v>
      </c>
      <c r="L42" s="77">
        <f>$E40*1*($O41-SUM($C42:K42))</f>
        <v>9.9912433062165711</v>
      </c>
      <c r="M42" s="77">
        <f>$E40*1*($O41-SUM($C42:L42))</f>
        <v>9.3917687078435765</v>
      </c>
      <c r="N42" s="77">
        <f>$E40*1*($O41-SUM($C42:M42))</f>
        <v>8.828262585372963</v>
      </c>
      <c r="O42" s="77">
        <f>O41-SUM(C42:N42)</f>
        <v>138.3094471708431</v>
      </c>
      <c r="P42" s="63"/>
      <c r="Q42" s="63"/>
      <c r="R42" s="63"/>
      <c r="S42" s="63"/>
      <c r="T42" s="63"/>
      <c r="U42" s="64"/>
      <c r="W42" s="2"/>
      <c r="X42"/>
      <c r="Y42"/>
    </row>
    <row r="43" spans="2:25" s="1" customFormat="1" ht="14.65" customHeight="1" outlineLevel="1" x14ac:dyDescent="0.25">
      <c r="B43" s="68" t="s">
        <v>48</v>
      </c>
      <c r="C43" s="69"/>
      <c r="D43" s="70"/>
      <c r="E43" s="70"/>
      <c r="F43" s="70"/>
      <c r="G43" s="70"/>
      <c r="H43" s="70"/>
      <c r="I43" s="70"/>
      <c r="J43" s="70"/>
      <c r="K43" s="70"/>
      <c r="L43" s="70"/>
      <c r="M43" s="70"/>
      <c r="N43" s="70"/>
      <c r="O43" s="70"/>
      <c r="P43" s="70"/>
      <c r="Q43" s="70"/>
      <c r="R43" s="70"/>
      <c r="S43" s="70"/>
      <c r="T43" s="70"/>
      <c r="U43" s="71"/>
      <c r="W43" s="2"/>
      <c r="X43"/>
      <c r="Y43"/>
    </row>
    <row r="44" spans="2:25" s="1" customFormat="1" ht="14.65" customHeight="1" x14ac:dyDescent="0.25">
      <c r="B44" s="12" t="s">
        <v>20</v>
      </c>
      <c r="C44" s="73">
        <f t="shared" ref="C44:U44" si="5">SUM(C47,C50)</f>
        <v>0</v>
      </c>
      <c r="D44" s="74">
        <f t="shared" si="5"/>
        <v>1</v>
      </c>
      <c r="E44" s="74">
        <f t="shared" si="5"/>
        <v>1.9933333333333338</v>
      </c>
      <c r="F44" s="74">
        <f t="shared" si="5"/>
        <v>2.9700666666666669</v>
      </c>
      <c r="G44" s="74">
        <f t="shared" si="5"/>
        <v>2.9403660000000005</v>
      </c>
      <c r="H44" s="74">
        <f t="shared" si="5"/>
        <v>2.9109623400000006</v>
      </c>
      <c r="I44" s="74">
        <f t="shared" si="5"/>
        <v>5.7637054332000011</v>
      </c>
      <c r="J44" s="74">
        <f t="shared" si="5"/>
        <v>5.6484313245360012</v>
      </c>
      <c r="K44" s="74">
        <f t="shared" si="5"/>
        <v>99.638328564815041</v>
      </c>
      <c r="L44" s="74">
        <f t="shared" si="5"/>
        <v>7.0853922534979601</v>
      </c>
      <c r="M44" s="74">
        <f t="shared" si="5"/>
        <v>6.8019765633580418</v>
      </c>
      <c r="N44" s="74">
        <f t="shared" si="5"/>
        <v>6.5298975008237186</v>
      </c>
      <c r="O44" s="74">
        <f t="shared" si="5"/>
        <v>156.71754001976922</v>
      </c>
      <c r="P44" s="74">
        <f t="shared" si="5"/>
        <v>0</v>
      </c>
      <c r="Q44" s="74">
        <f t="shared" si="5"/>
        <v>0</v>
      </c>
      <c r="R44" s="74">
        <f t="shared" si="5"/>
        <v>0</v>
      </c>
      <c r="S44" s="74">
        <f t="shared" si="5"/>
        <v>0</v>
      </c>
      <c r="T44" s="74">
        <f t="shared" si="5"/>
        <v>0</v>
      </c>
      <c r="U44" s="75">
        <f t="shared" si="5"/>
        <v>0</v>
      </c>
      <c r="W44" s="2"/>
      <c r="X44"/>
      <c r="Y44"/>
    </row>
    <row r="45" spans="2:25" s="1" customFormat="1" outlineLevel="1" x14ac:dyDescent="0.25">
      <c r="B45" s="7" t="s">
        <v>41</v>
      </c>
      <c r="C45" s="429" t="s">
        <v>45</v>
      </c>
      <c r="D45" s="430"/>
      <c r="E45" s="431">
        <f>E$5*I45</f>
        <v>4.0000000000000008E-2</v>
      </c>
      <c r="F45" s="432"/>
      <c r="G45" s="429" t="s">
        <v>46</v>
      </c>
      <c r="H45" s="430"/>
      <c r="I45" s="431">
        <v>0.8</v>
      </c>
      <c r="J45" s="432"/>
      <c r="K45" s="70"/>
      <c r="L45" s="70"/>
      <c r="M45" s="70"/>
      <c r="N45" s="70"/>
      <c r="O45" s="70"/>
      <c r="P45" s="70"/>
      <c r="Q45" s="70"/>
      <c r="R45" s="70"/>
      <c r="S45" s="70"/>
      <c r="T45" s="70"/>
      <c r="U45" s="71"/>
      <c r="W45" s="2"/>
      <c r="X45"/>
      <c r="Y45"/>
    </row>
    <row r="46" spans="2:25" s="1" customFormat="1" ht="14.65" customHeight="1" outlineLevel="1" x14ac:dyDescent="0.25">
      <c r="B46" s="8" t="s">
        <v>44</v>
      </c>
      <c r="C46" s="58"/>
      <c r="D46" s="59"/>
      <c r="E46" s="59"/>
      <c r="F46" s="59"/>
      <c r="G46" s="59"/>
      <c r="H46" s="59"/>
      <c r="I46" s="59"/>
      <c r="J46" s="59"/>
      <c r="K46" s="59">
        <v>100</v>
      </c>
      <c r="L46" s="59"/>
      <c r="M46" s="59"/>
      <c r="N46" s="59"/>
      <c r="O46" s="59"/>
      <c r="P46" s="59"/>
      <c r="Q46" s="59"/>
      <c r="R46" s="59"/>
      <c r="S46" s="59"/>
      <c r="T46" s="59"/>
      <c r="U46" s="60"/>
      <c r="W46" s="2"/>
      <c r="X46"/>
      <c r="Y46"/>
    </row>
    <row r="47" spans="2:25" s="1" customFormat="1" ht="14.65" customHeight="1" outlineLevel="1" x14ac:dyDescent="0.25">
      <c r="B47" s="61" t="s">
        <v>47</v>
      </c>
      <c r="C47" s="76">
        <v>0</v>
      </c>
      <c r="D47" s="77">
        <f>$E45*1/12*($K46-SUM($C47:C47))</f>
        <v>0.33333333333333337</v>
      </c>
      <c r="E47" s="77">
        <f>$E45*2/12*($K46-SUM($C47:D47))</f>
        <v>0.66444444444444462</v>
      </c>
      <c r="F47" s="77">
        <f>$E45*3/12*($K46-SUM($C47:E47))</f>
        <v>0.99002222222222236</v>
      </c>
      <c r="G47" s="77">
        <f>$E45*3/12*($K46-SUM($C47:F47))</f>
        <v>0.98012200000000016</v>
      </c>
      <c r="H47" s="77">
        <f>$E45*3/12*($K46-SUM($C47:G47))</f>
        <v>0.97032078000000022</v>
      </c>
      <c r="I47" s="77">
        <f>$E45*6/12*($K46-SUM($C47:H47))</f>
        <v>1.9212351444000004</v>
      </c>
      <c r="J47" s="77">
        <f>$E45*6/12*($K46-SUM($C47:I47))</f>
        <v>1.8828104415120004</v>
      </c>
      <c r="K47" s="77">
        <f>K46-SUM(C47:J47)</f>
        <v>92.257711634087997</v>
      </c>
      <c r="L47" s="63"/>
      <c r="M47" s="63"/>
      <c r="N47" s="63"/>
      <c r="O47" s="63"/>
      <c r="P47" s="63"/>
      <c r="Q47" s="63"/>
      <c r="R47" s="63"/>
      <c r="S47" s="63"/>
      <c r="T47" s="63"/>
      <c r="U47" s="64"/>
      <c r="W47" s="2"/>
      <c r="X47"/>
      <c r="Y47"/>
    </row>
    <row r="48" spans="2:25" s="1" customFormat="1" outlineLevel="1" x14ac:dyDescent="0.25">
      <c r="B48" s="7" t="s">
        <v>42</v>
      </c>
      <c r="C48" s="429" t="s">
        <v>45</v>
      </c>
      <c r="D48" s="430"/>
      <c r="E48" s="431">
        <f>E$8*I48</f>
        <v>4.0000000000000008E-2</v>
      </c>
      <c r="F48" s="432"/>
      <c r="G48" s="429" t="s">
        <v>46</v>
      </c>
      <c r="H48" s="430"/>
      <c r="I48" s="431">
        <v>0.8</v>
      </c>
      <c r="J48" s="432"/>
      <c r="K48" s="56"/>
      <c r="L48" s="56"/>
      <c r="M48" s="56"/>
      <c r="N48" s="56"/>
      <c r="O48" s="56"/>
      <c r="P48" s="56"/>
      <c r="Q48" s="56"/>
      <c r="R48" s="56"/>
      <c r="S48" s="56"/>
      <c r="T48" s="56"/>
      <c r="U48" s="57"/>
      <c r="W48" s="2"/>
      <c r="X48"/>
      <c r="Y48"/>
    </row>
    <row r="49" spans="2:25" s="1" customFormat="1" ht="14.65" customHeight="1" outlineLevel="1" x14ac:dyDescent="0.25">
      <c r="B49" s="8" t="s">
        <v>44</v>
      </c>
      <c r="C49" s="65"/>
      <c r="D49" s="66"/>
      <c r="E49" s="66"/>
      <c r="F49" s="66"/>
      <c r="G49" s="66"/>
      <c r="H49" s="66"/>
      <c r="I49" s="66"/>
      <c r="J49" s="66"/>
      <c r="K49" s="66"/>
      <c r="L49" s="66"/>
      <c r="M49" s="66"/>
      <c r="N49" s="66"/>
      <c r="O49" s="66">
        <v>200</v>
      </c>
      <c r="P49" s="66"/>
      <c r="Q49" s="66"/>
      <c r="R49" s="66"/>
      <c r="S49" s="66"/>
      <c r="T49" s="66"/>
      <c r="U49" s="67"/>
      <c r="W49" s="2"/>
      <c r="X49"/>
      <c r="Y49"/>
    </row>
    <row r="50" spans="2:25" s="1" customFormat="1" ht="14.65" customHeight="1" outlineLevel="1" x14ac:dyDescent="0.25">
      <c r="B50" s="61" t="s">
        <v>47</v>
      </c>
      <c r="C50" s="76">
        <v>0</v>
      </c>
      <c r="D50" s="77">
        <f>$E48*1/12*($O49-SUM($C50:C50))</f>
        <v>0.66666666666666674</v>
      </c>
      <c r="E50" s="77">
        <f>$E48*2/12*($O49-SUM($C50:D50))</f>
        <v>1.3288888888888892</v>
      </c>
      <c r="F50" s="77">
        <f>$E48*3/12*($O49-SUM($C50:E50))</f>
        <v>1.9800444444444447</v>
      </c>
      <c r="G50" s="77">
        <f>$E48*3/12*($O49-SUM($C50:F50))</f>
        <v>1.9602440000000003</v>
      </c>
      <c r="H50" s="77">
        <f>$E48*3/12*($O49-SUM($C50:G50))</f>
        <v>1.9406415600000004</v>
      </c>
      <c r="I50" s="77">
        <f>$E48*6/12*($O49-SUM($C50:H50))</f>
        <v>3.8424702888000009</v>
      </c>
      <c r="J50" s="77">
        <f>$E48*6/12*($O49-SUM($C50:I50))</f>
        <v>3.7656208830240008</v>
      </c>
      <c r="K50" s="77">
        <f>$E48*1*($O49-SUM($C50:J50))</f>
        <v>7.3806169307270411</v>
      </c>
      <c r="L50" s="77">
        <f>$E48*1*($O49-SUM($C50:K50))</f>
        <v>7.0853922534979601</v>
      </c>
      <c r="M50" s="77">
        <f>$E48*1*($O49-SUM($C50:L50))</f>
        <v>6.8019765633580418</v>
      </c>
      <c r="N50" s="77">
        <f>$E48*1*($O49-SUM($C50:M50))</f>
        <v>6.5298975008237186</v>
      </c>
      <c r="O50" s="77">
        <f>O49-SUM(C50:N50)</f>
        <v>156.71754001976922</v>
      </c>
      <c r="P50" s="63"/>
      <c r="Q50" s="63"/>
      <c r="R50" s="63"/>
      <c r="S50" s="63"/>
      <c r="T50" s="63"/>
      <c r="U50" s="64"/>
      <c r="W50" s="2"/>
      <c r="X50"/>
      <c r="Y50"/>
    </row>
    <row r="51" spans="2:25" s="1" customFormat="1" ht="14.65" customHeight="1" outlineLevel="1" x14ac:dyDescent="0.25">
      <c r="B51" s="68" t="s">
        <v>48</v>
      </c>
      <c r="C51" s="69"/>
      <c r="D51" s="70"/>
      <c r="E51" s="70"/>
      <c r="F51" s="70"/>
      <c r="G51" s="70"/>
      <c r="H51" s="70"/>
      <c r="I51" s="70"/>
      <c r="J51" s="70"/>
      <c r="K51" s="70"/>
      <c r="L51" s="70"/>
      <c r="M51" s="70"/>
      <c r="N51" s="70"/>
      <c r="O51" s="70"/>
      <c r="P51" s="70"/>
      <c r="Q51" s="70"/>
      <c r="R51" s="70"/>
      <c r="S51" s="70"/>
      <c r="T51" s="70"/>
      <c r="U51" s="71"/>
      <c r="W51" s="2"/>
      <c r="X51"/>
      <c r="Y51"/>
    </row>
    <row r="52" spans="2:25" s="1" customFormat="1" ht="14.65" customHeight="1" x14ac:dyDescent="0.25">
      <c r="B52" s="13" t="s">
        <v>43</v>
      </c>
      <c r="C52" s="73">
        <f t="shared" ref="C52:U52" si="6">SUM(C55,C58)</f>
        <v>0</v>
      </c>
      <c r="D52" s="74">
        <f>SUM(D55,D58)</f>
        <v>1.5</v>
      </c>
      <c r="E52" s="74">
        <f>SUM(E55,E58)</f>
        <v>2.9849999999999999</v>
      </c>
      <c r="F52" s="74">
        <f t="shared" si="6"/>
        <v>4.4327249999999996</v>
      </c>
      <c r="G52" s="74">
        <f t="shared" si="6"/>
        <v>4.3662341250000001</v>
      </c>
      <c r="H52" s="74">
        <f t="shared" si="6"/>
        <v>4.3007406131249999</v>
      </c>
      <c r="I52" s="74">
        <f t="shared" si="6"/>
        <v>8.4724590078562496</v>
      </c>
      <c r="J52" s="74">
        <f t="shared" si="6"/>
        <v>8.2182852376205631</v>
      </c>
      <c r="K52" s="74">
        <f t="shared" si="6"/>
        <v>99.203834246121986</v>
      </c>
      <c r="L52" s="74">
        <f t="shared" si="6"/>
        <v>9.9912433062165711</v>
      </c>
      <c r="M52" s="74">
        <f t="shared" si="6"/>
        <v>9.3917687078435765</v>
      </c>
      <c r="N52" s="74">
        <f t="shared" si="6"/>
        <v>8.828262585372963</v>
      </c>
      <c r="O52" s="74">
        <f t="shared" si="6"/>
        <v>138.3094471708431</v>
      </c>
      <c r="P52" s="74">
        <f t="shared" si="6"/>
        <v>0</v>
      </c>
      <c r="Q52" s="74">
        <f t="shared" si="6"/>
        <v>0</v>
      </c>
      <c r="R52" s="74">
        <f t="shared" si="6"/>
        <v>0</v>
      </c>
      <c r="S52" s="74">
        <f t="shared" si="6"/>
        <v>0</v>
      </c>
      <c r="T52" s="74">
        <f t="shared" si="6"/>
        <v>0</v>
      </c>
      <c r="U52" s="75">
        <f t="shared" si="6"/>
        <v>0</v>
      </c>
      <c r="W52" s="2"/>
      <c r="X52"/>
      <c r="Y52"/>
    </row>
    <row r="53" spans="2:25" s="1" customFormat="1" outlineLevel="1" x14ac:dyDescent="0.25">
      <c r="B53" s="7" t="s">
        <v>41</v>
      </c>
      <c r="C53" s="429" t="s">
        <v>45</v>
      </c>
      <c r="D53" s="430"/>
      <c r="E53" s="431">
        <f>E$5*I53</f>
        <v>0.06</v>
      </c>
      <c r="F53" s="432"/>
      <c r="G53" s="429" t="s">
        <v>46</v>
      </c>
      <c r="H53" s="430"/>
      <c r="I53" s="431">
        <v>1.2</v>
      </c>
      <c r="J53" s="432"/>
      <c r="K53" s="56"/>
      <c r="L53" s="56"/>
      <c r="M53" s="56"/>
      <c r="N53" s="56"/>
      <c r="O53" s="56"/>
      <c r="P53" s="56"/>
      <c r="Q53" s="56"/>
      <c r="R53" s="56"/>
      <c r="S53" s="56"/>
      <c r="T53" s="56"/>
      <c r="U53" s="57"/>
      <c r="W53" s="2"/>
      <c r="X53"/>
      <c r="Y53"/>
    </row>
    <row r="54" spans="2:25" s="1" customFormat="1" ht="14.65" customHeight="1" outlineLevel="1" x14ac:dyDescent="0.25">
      <c r="B54" s="8" t="s">
        <v>44</v>
      </c>
      <c r="C54" s="58"/>
      <c r="D54" s="59"/>
      <c r="E54" s="59"/>
      <c r="F54" s="59"/>
      <c r="G54" s="59"/>
      <c r="H54" s="59"/>
      <c r="I54" s="59"/>
      <c r="J54" s="59"/>
      <c r="K54" s="59">
        <v>100</v>
      </c>
      <c r="L54" s="59"/>
      <c r="M54" s="59"/>
      <c r="N54" s="59"/>
      <c r="O54" s="59"/>
      <c r="P54" s="59"/>
      <c r="Q54" s="59"/>
      <c r="R54" s="59"/>
      <c r="S54" s="59"/>
      <c r="T54" s="59"/>
      <c r="U54" s="60"/>
      <c r="W54" s="2"/>
      <c r="X54"/>
      <c r="Y54"/>
    </row>
    <row r="55" spans="2:25" s="1" customFormat="1" ht="14.65" customHeight="1" outlineLevel="1" x14ac:dyDescent="0.25">
      <c r="B55" s="61" t="s">
        <v>47</v>
      </c>
      <c r="C55" s="62">
        <v>0</v>
      </c>
      <c r="D55" s="77">
        <f>$E53*1/12*($K54-SUM($C55:C55))</f>
        <v>0.5</v>
      </c>
      <c r="E55" s="77">
        <f>$E53*2/12*($K54-SUM($C55:D55))</f>
        <v>0.995</v>
      </c>
      <c r="F55" s="77">
        <f>$E53*3/12*($K54-SUM($C55:E55))</f>
        <v>1.4775749999999999</v>
      </c>
      <c r="G55" s="77">
        <f>$E53*3/12*($K54-SUM($C55:F55))</f>
        <v>1.455411375</v>
      </c>
      <c r="H55" s="77">
        <f>$E53*3/12*($K54-SUM($C55:G55))</f>
        <v>1.4335802043749999</v>
      </c>
      <c r="I55" s="77">
        <f>$E53*6/12*($K54-SUM($C55:H55))</f>
        <v>2.82415300261875</v>
      </c>
      <c r="J55" s="77">
        <f>$E53*6/12*($K54-SUM($C55:I55))</f>
        <v>2.7394284125401875</v>
      </c>
      <c r="K55" s="77">
        <f>K54-SUM(C55:J55)</f>
        <v>88.574852005466056</v>
      </c>
      <c r="L55" s="63"/>
      <c r="M55" s="63"/>
      <c r="N55" s="63"/>
      <c r="O55" s="63"/>
      <c r="P55" s="63"/>
      <c r="Q55" s="63"/>
      <c r="R55" s="63"/>
      <c r="S55" s="63"/>
      <c r="T55" s="63"/>
      <c r="U55" s="64"/>
      <c r="W55" s="2"/>
      <c r="X55"/>
      <c r="Y55"/>
    </row>
    <row r="56" spans="2:25" s="1" customFormat="1" outlineLevel="1" x14ac:dyDescent="0.25">
      <c r="B56" s="7" t="s">
        <v>42</v>
      </c>
      <c r="C56" s="429" t="s">
        <v>45</v>
      </c>
      <c r="D56" s="430"/>
      <c r="E56" s="431">
        <f>E$8*I56</f>
        <v>0.06</v>
      </c>
      <c r="F56" s="432"/>
      <c r="G56" s="429" t="s">
        <v>46</v>
      </c>
      <c r="H56" s="430"/>
      <c r="I56" s="431">
        <v>1.2</v>
      </c>
      <c r="J56" s="432"/>
      <c r="K56" s="56"/>
      <c r="L56" s="56"/>
      <c r="M56" s="56"/>
      <c r="N56" s="56"/>
      <c r="O56" s="56"/>
      <c r="P56" s="56"/>
      <c r="Q56" s="56"/>
      <c r="R56" s="56"/>
      <c r="S56" s="56"/>
      <c r="T56" s="56"/>
      <c r="U56" s="57"/>
      <c r="W56" s="2"/>
      <c r="X56"/>
      <c r="Y56"/>
    </row>
    <row r="57" spans="2:25" s="1" customFormat="1" ht="14.65" customHeight="1" outlineLevel="1" x14ac:dyDescent="0.25">
      <c r="B57" s="8" t="s">
        <v>44</v>
      </c>
      <c r="C57" s="65"/>
      <c r="D57" s="66"/>
      <c r="E57" s="66"/>
      <c r="F57" s="66"/>
      <c r="G57" s="66"/>
      <c r="H57" s="66"/>
      <c r="I57" s="66"/>
      <c r="J57" s="66"/>
      <c r="K57" s="66"/>
      <c r="L57" s="66"/>
      <c r="M57" s="66"/>
      <c r="N57" s="66"/>
      <c r="O57" s="66">
        <v>200</v>
      </c>
      <c r="P57" s="66"/>
      <c r="Q57" s="66"/>
      <c r="R57" s="66"/>
      <c r="S57" s="66"/>
      <c r="T57" s="66"/>
      <c r="U57" s="67"/>
      <c r="W57" s="2"/>
      <c r="X57"/>
      <c r="Y57"/>
    </row>
    <row r="58" spans="2:25" s="1" customFormat="1" ht="14.65" customHeight="1" outlineLevel="1" x14ac:dyDescent="0.25">
      <c r="B58" s="61" t="s">
        <v>47</v>
      </c>
      <c r="C58" s="76">
        <v>0</v>
      </c>
      <c r="D58" s="77">
        <f>$E56*1/12*($O57-SUM($C58:C58))</f>
        <v>1</v>
      </c>
      <c r="E58" s="77">
        <f>$E56*2/12*($O57-SUM($C58:D58))</f>
        <v>1.99</v>
      </c>
      <c r="F58" s="77">
        <f>$E56*3/12*($O57-SUM($C58:E58))</f>
        <v>2.9551499999999997</v>
      </c>
      <c r="G58" s="77">
        <f>$E56*3/12*($O57-SUM($C58:F58))</f>
        <v>2.9108227499999999</v>
      </c>
      <c r="H58" s="77">
        <f>$E56*3/12*($O57-SUM($C58:G58))</f>
        <v>2.8671604087499998</v>
      </c>
      <c r="I58" s="77">
        <f>$E56*6/12*($O57-SUM($C58:H58))</f>
        <v>5.6483060052375</v>
      </c>
      <c r="J58" s="77">
        <f>$E56*6/12*($O57-SUM($C58:I58))</f>
        <v>5.4788568250803751</v>
      </c>
      <c r="K58" s="77">
        <f>$E56*1*($O57-SUM($C58:J58))</f>
        <v>10.628982240655926</v>
      </c>
      <c r="L58" s="77">
        <f>$E56*1*($O57-SUM($C58:K58))</f>
        <v>9.9912433062165711</v>
      </c>
      <c r="M58" s="77">
        <f>$E56*1*($O57-SUM($C58:L58))</f>
        <v>9.3917687078435765</v>
      </c>
      <c r="N58" s="77">
        <f>$E56*1*($O57-SUM($C58:M58))</f>
        <v>8.828262585372963</v>
      </c>
      <c r="O58" s="77">
        <f>O57-SUM(C58:N58)</f>
        <v>138.3094471708431</v>
      </c>
      <c r="P58" s="63"/>
      <c r="Q58" s="63"/>
      <c r="R58" s="63"/>
      <c r="S58" s="63"/>
      <c r="T58" s="63"/>
      <c r="U58" s="64"/>
      <c r="W58" s="2"/>
      <c r="X58"/>
      <c r="Y58"/>
    </row>
    <row r="59" spans="2:25" s="1" customFormat="1" ht="14.65" customHeight="1" outlineLevel="1" x14ac:dyDescent="0.25">
      <c r="B59" s="68" t="s">
        <v>48</v>
      </c>
      <c r="C59" s="69"/>
      <c r="D59" s="70"/>
      <c r="E59" s="70"/>
      <c r="F59" s="70"/>
      <c r="G59" s="70"/>
      <c r="H59" s="70"/>
      <c r="I59" s="70"/>
      <c r="J59" s="70"/>
      <c r="K59" s="70"/>
      <c r="L59" s="70"/>
      <c r="M59" s="70"/>
      <c r="N59" s="70"/>
      <c r="O59" s="70"/>
      <c r="P59" s="70"/>
      <c r="Q59" s="70"/>
      <c r="R59" s="70"/>
      <c r="S59" s="70"/>
      <c r="T59" s="70"/>
      <c r="U59" s="71"/>
      <c r="W59" s="2"/>
      <c r="X59"/>
      <c r="Y59"/>
    </row>
    <row r="60" spans="2:25" s="1" customFormat="1" ht="14.65" customHeight="1" x14ac:dyDescent="0.25">
      <c r="W60" s="2"/>
      <c r="X60"/>
      <c r="Y60"/>
    </row>
    <row r="61" spans="2:25" s="1" customFormat="1" ht="14.65" customHeight="1" x14ac:dyDescent="0.25">
      <c r="W61" s="2"/>
      <c r="X61"/>
      <c r="Y61"/>
    </row>
  </sheetData>
  <mergeCells count="53">
    <mergeCell ref="C5:D5"/>
    <mergeCell ref="E5:F5"/>
    <mergeCell ref="C8:D8"/>
    <mergeCell ref="E8:F8"/>
    <mergeCell ref="C13:D13"/>
    <mergeCell ref="E13:F13"/>
    <mergeCell ref="G13:H13"/>
    <mergeCell ref="I13:J13"/>
    <mergeCell ref="C16:D16"/>
    <mergeCell ref="E16:F16"/>
    <mergeCell ref="G16:H16"/>
    <mergeCell ref="I16:J16"/>
    <mergeCell ref="C21:D21"/>
    <mergeCell ref="E21:F21"/>
    <mergeCell ref="G21:H21"/>
    <mergeCell ref="I21:J21"/>
    <mergeCell ref="C24:D24"/>
    <mergeCell ref="E24:F24"/>
    <mergeCell ref="G24:H24"/>
    <mergeCell ref="I24:J24"/>
    <mergeCell ref="I29:J29"/>
    <mergeCell ref="C32:D32"/>
    <mergeCell ref="E32:F32"/>
    <mergeCell ref="G32:H32"/>
    <mergeCell ref="I32:J32"/>
    <mergeCell ref="C56:D56"/>
    <mergeCell ref="E56:F56"/>
    <mergeCell ref="G56:H56"/>
    <mergeCell ref="I56:J56"/>
    <mergeCell ref="C45:D45"/>
    <mergeCell ref="E45:F45"/>
    <mergeCell ref="G45:H45"/>
    <mergeCell ref="I45:J45"/>
    <mergeCell ref="C48:D48"/>
    <mergeCell ref="E48:F48"/>
    <mergeCell ref="G48:H48"/>
    <mergeCell ref="I48:J48"/>
    <mergeCell ref="B1:L1"/>
    <mergeCell ref="C53:D53"/>
    <mergeCell ref="E53:F53"/>
    <mergeCell ref="G53:H53"/>
    <mergeCell ref="I53:J53"/>
    <mergeCell ref="C37:D37"/>
    <mergeCell ref="E37:F37"/>
    <mergeCell ref="G37:H37"/>
    <mergeCell ref="I37:J37"/>
    <mergeCell ref="C40:D40"/>
    <mergeCell ref="E40:F40"/>
    <mergeCell ref="G40:H40"/>
    <mergeCell ref="I40:J40"/>
    <mergeCell ref="C29:D29"/>
    <mergeCell ref="E29:F29"/>
    <mergeCell ref="G29:H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4517E-E953-428B-965B-B792308FED87}">
  <sheetPr>
    <tabColor theme="0" tint="-4.9958800012207406E-2"/>
    <outlinePr summaryBelow="0" summaryRight="0"/>
  </sheetPr>
  <dimension ref="A1:Y60"/>
  <sheetViews>
    <sheetView showGridLines="0" zoomScale="110" zoomScaleNormal="110" workbookViewId="0">
      <selection activeCell="B1" sqref="B1:L1"/>
    </sheetView>
  </sheetViews>
  <sheetFormatPr defaultColWidth="8.7109375" defaultRowHeight="15" outlineLevelRow="1" x14ac:dyDescent="0.25"/>
  <cols>
    <col min="1" max="1" width="2.7109375" style="1" customWidth="1"/>
    <col min="2" max="2" width="34.28515625" style="1" customWidth="1"/>
    <col min="3" max="3" width="5.28515625" style="1" customWidth="1"/>
    <col min="4" max="4" width="14.28515625" style="1" customWidth="1"/>
    <col min="5" max="5" width="8.140625" style="1" bestFit="1" customWidth="1"/>
    <col min="6" max="6" width="9" style="1" customWidth="1"/>
    <col min="7" max="7" width="8.140625" style="1" bestFit="1" customWidth="1"/>
    <col min="8" max="8" width="8.7109375" style="1" bestFit="1" customWidth="1"/>
    <col min="9" max="9" width="9.7109375" style="1" customWidth="1"/>
    <col min="10" max="10" width="8.28515625" style="1" bestFit="1" customWidth="1"/>
    <col min="11" max="15" width="6.85546875" style="1" bestFit="1" customWidth="1"/>
    <col min="16" max="16" width="6.7109375" style="1" customWidth="1"/>
    <col min="17" max="17" width="6.85546875" style="1" bestFit="1" customWidth="1"/>
    <col min="18" max="18" width="8" style="1" bestFit="1" customWidth="1"/>
    <col min="19" max="19" width="9.28515625" style="1" customWidth="1"/>
    <col min="20" max="20" width="8.42578125" style="1" customWidth="1"/>
    <col min="21" max="21" width="4.28515625" style="1" bestFit="1" customWidth="1"/>
    <col min="22" max="22" width="6.7109375" style="1" customWidth="1"/>
    <col min="23" max="23" width="6.7109375" style="2" customWidth="1"/>
  </cols>
  <sheetData>
    <row r="1" spans="2:25" ht="151.9" customHeight="1" x14ac:dyDescent="0.25">
      <c r="B1" s="424" t="s">
        <v>253</v>
      </c>
      <c r="C1" s="427"/>
      <c r="D1" s="427"/>
      <c r="E1" s="427"/>
      <c r="F1" s="427"/>
      <c r="G1" s="427"/>
      <c r="H1" s="427"/>
      <c r="I1" s="427"/>
      <c r="J1" s="427"/>
      <c r="K1" s="427"/>
      <c r="L1" s="428"/>
    </row>
    <row r="3" spans="2:25" s="1" customFormat="1" ht="14.65" customHeight="1" x14ac:dyDescent="0.25">
      <c r="B3" s="3" t="s">
        <v>51</v>
      </c>
      <c r="C3" s="14" t="s">
        <v>0</v>
      </c>
      <c r="D3" s="15" t="s">
        <v>21</v>
      </c>
      <c r="E3" s="16" t="s">
        <v>22</v>
      </c>
      <c r="F3" s="15" t="s">
        <v>23</v>
      </c>
      <c r="G3" s="16" t="s">
        <v>24</v>
      </c>
      <c r="H3" s="16" t="s">
        <v>25</v>
      </c>
      <c r="I3" s="15" t="s">
        <v>26</v>
      </c>
      <c r="J3" s="16" t="s">
        <v>27</v>
      </c>
      <c r="K3" s="15" t="s">
        <v>28</v>
      </c>
      <c r="L3" s="15" t="s">
        <v>29</v>
      </c>
      <c r="M3" s="15" t="s">
        <v>30</v>
      </c>
      <c r="N3" s="15" t="s">
        <v>31</v>
      </c>
      <c r="O3" s="15" t="s">
        <v>32</v>
      </c>
      <c r="P3" s="15" t="s">
        <v>33</v>
      </c>
      <c r="Q3" s="15" t="s">
        <v>34</v>
      </c>
      <c r="R3" s="16" t="s">
        <v>35</v>
      </c>
      <c r="S3" s="15" t="s">
        <v>36</v>
      </c>
      <c r="T3" s="15" t="s">
        <v>37</v>
      </c>
      <c r="U3" s="17" t="s">
        <v>38</v>
      </c>
      <c r="W3" s="2"/>
      <c r="X3"/>
      <c r="Y3"/>
    </row>
    <row r="4" spans="2:25" s="1" customFormat="1" ht="14.65" customHeight="1" x14ac:dyDescent="0.25">
      <c r="B4" s="5" t="s">
        <v>52</v>
      </c>
      <c r="C4" s="73">
        <f t="shared" ref="C4:U4" si="0">SUM(C7,C10)</f>
        <v>-15</v>
      </c>
      <c r="D4" s="74">
        <f t="shared" si="0"/>
        <v>0</v>
      </c>
      <c r="E4" s="74">
        <f t="shared" si="0"/>
        <v>0</v>
      </c>
      <c r="F4" s="74">
        <f t="shared" si="0"/>
        <v>0</v>
      </c>
      <c r="G4" s="74">
        <f t="shared" si="0"/>
        <v>0</v>
      </c>
      <c r="H4" s="74">
        <f t="shared" si="0"/>
        <v>0</v>
      </c>
      <c r="I4" s="74">
        <f t="shared" si="0"/>
        <v>0</v>
      </c>
      <c r="J4" s="74">
        <f t="shared" si="0"/>
        <v>0</v>
      </c>
      <c r="K4" s="74">
        <f t="shared" si="0"/>
        <v>-45</v>
      </c>
      <c r="L4" s="74">
        <f t="shared" si="0"/>
        <v>0</v>
      </c>
      <c r="M4" s="74">
        <f t="shared" si="0"/>
        <v>0</v>
      </c>
      <c r="N4" s="74">
        <f t="shared" si="0"/>
        <v>0</v>
      </c>
      <c r="O4" s="74">
        <f t="shared" si="0"/>
        <v>-90</v>
      </c>
      <c r="P4" s="74">
        <f t="shared" si="0"/>
        <v>0</v>
      </c>
      <c r="Q4" s="74">
        <f t="shared" si="0"/>
        <v>0</v>
      </c>
      <c r="R4" s="74">
        <f t="shared" si="0"/>
        <v>0</v>
      </c>
      <c r="S4" s="74">
        <f t="shared" si="0"/>
        <v>0</v>
      </c>
      <c r="T4" s="74">
        <f t="shared" si="0"/>
        <v>0</v>
      </c>
      <c r="U4" s="75">
        <f t="shared" si="0"/>
        <v>0</v>
      </c>
      <c r="W4" s="2"/>
      <c r="X4"/>
      <c r="Y4"/>
    </row>
    <row r="5" spans="2:25" s="1" customFormat="1" ht="14.65" customHeight="1" outlineLevel="1" x14ac:dyDescent="0.25">
      <c r="B5" s="7" t="s">
        <v>41</v>
      </c>
      <c r="C5" s="429" t="s">
        <v>54</v>
      </c>
      <c r="D5" s="430"/>
      <c r="E5" s="431">
        <v>0.1</v>
      </c>
      <c r="F5" s="432"/>
      <c r="G5" s="56"/>
      <c r="H5" s="56"/>
      <c r="I5" s="56"/>
      <c r="J5" s="56"/>
      <c r="K5" s="56"/>
      <c r="L5" s="56"/>
      <c r="M5" s="56"/>
      <c r="N5" s="56"/>
      <c r="O5" s="56"/>
      <c r="P5" s="56"/>
      <c r="Q5" s="56"/>
      <c r="R5" s="56"/>
      <c r="S5" s="56"/>
      <c r="T5" s="56"/>
      <c r="U5" s="57"/>
      <c r="W5" s="2"/>
      <c r="X5"/>
      <c r="Y5"/>
    </row>
    <row r="6" spans="2:25" s="1" customFormat="1" ht="14.65" customHeight="1" outlineLevel="1" x14ac:dyDescent="0.25">
      <c r="B6" s="8" t="s">
        <v>44</v>
      </c>
      <c r="C6" s="85"/>
      <c r="D6" s="86"/>
      <c r="E6" s="86"/>
      <c r="F6" s="86"/>
      <c r="G6" s="86"/>
      <c r="H6" s="86"/>
      <c r="I6" s="86"/>
      <c r="J6" s="86"/>
      <c r="K6" s="86">
        <v>-50</v>
      </c>
      <c r="L6" s="59"/>
      <c r="M6" s="59"/>
      <c r="N6" s="59"/>
      <c r="O6" s="59"/>
      <c r="P6" s="59"/>
      <c r="Q6" s="59"/>
      <c r="R6" s="59"/>
      <c r="S6" s="59"/>
      <c r="T6" s="59"/>
      <c r="U6" s="60"/>
      <c r="W6" s="2"/>
      <c r="X6"/>
      <c r="Y6"/>
    </row>
    <row r="7" spans="2:25" s="1" customFormat="1" ht="14.65" customHeight="1" outlineLevel="1" x14ac:dyDescent="0.25">
      <c r="B7" s="61" t="s">
        <v>53</v>
      </c>
      <c r="C7" s="76">
        <f>K6*E5</f>
        <v>-5</v>
      </c>
      <c r="D7" s="77"/>
      <c r="E7" s="77"/>
      <c r="F7" s="77"/>
      <c r="G7" s="77"/>
      <c r="H7" s="77"/>
      <c r="I7" s="77"/>
      <c r="J7" s="77"/>
      <c r="K7" s="77">
        <f>K6-SUM(C7:J7)</f>
        <v>-45</v>
      </c>
      <c r="L7" s="63"/>
      <c r="M7" s="63"/>
      <c r="N7" s="63"/>
      <c r="O7" s="63"/>
      <c r="P7" s="63"/>
      <c r="Q7" s="63"/>
      <c r="R7" s="63"/>
      <c r="S7" s="63"/>
      <c r="T7" s="63"/>
      <c r="U7" s="64"/>
      <c r="W7" s="2"/>
      <c r="X7"/>
      <c r="Y7"/>
    </row>
    <row r="8" spans="2:25" s="1" customFormat="1" ht="14.65" customHeight="1" outlineLevel="1" x14ac:dyDescent="0.25">
      <c r="B8" s="7" t="s">
        <v>42</v>
      </c>
      <c r="C8" s="429" t="s">
        <v>54</v>
      </c>
      <c r="D8" s="430"/>
      <c r="E8" s="431">
        <v>0.1</v>
      </c>
      <c r="F8" s="432"/>
      <c r="G8" s="56"/>
      <c r="H8" s="56"/>
      <c r="I8" s="56"/>
      <c r="J8" s="56"/>
      <c r="K8" s="56"/>
      <c r="L8" s="56"/>
      <c r="M8" s="56"/>
      <c r="N8" s="56"/>
      <c r="O8" s="56"/>
      <c r="P8" s="56"/>
      <c r="Q8" s="56"/>
      <c r="R8" s="56"/>
      <c r="S8" s="56"/>
      <c r="T8" s="56"/>
      <c r="U8" s="57"/>
      <c r="W8" s="2"/>
      <c r="X8"/>
      <c r="Y8"/>
    </row>
    <row r="9" spans="2:25" s="1" customFormat="1" ht="14.65" customHeight="1" outlineLevel="1" x14ac:dyDescent="0.25">
      <c r="B9" s="8" t="s">
        <v>44</v>
      </c>
      <c r="C9" s="79"/>
      <c r="D9" s="80"/>
      <c r="E9" s="80"/>
      <c r="F9" s="80"/>
      <c r="G9" s="80"/>
      <c r="H9" s="80"/>
      <c r="I9" s="80"/>
      <c r="J9" s="80"/>
      <c r="K9" s="80"/>
      <c r="L9" s="80"/>
      <c r="M9" s="80"/>
      <c r="N9" s="80"/>
      <c r="O9" s="80">
        <v>-100</v>
      </c>
      <c r="P9" s="80"/>
      <c r="Q9" s="80"/>
      <c r="R9" s="80"/>
      <c r="S9" s="80"/>
      <c r="T9" s="80"/>
      <c r="U9" s="81"/>
      <c r="W9" s="2"/>
      <c r="X9"/>
      <c r="Y9"/>
    </row>
    <row r="10" spans="2:25" s="1" customFormat="1" ht="14.65" customHeight="1" outlineLevel="1" x14ac:dyDescent="0.25">
      <c r="B10" s="61" t="s">
        <v>53</v>
      </c>
      <c r="C10" s="76">
        <f>O9*E8</f>
        <v>-10</v>
      </c>
      <c r="D10" s="77"/>
      <c r="E10" s="77"/>
      <c r="F10" s="77"/>
      <c r="G10" s="77"/>
      <c r="H10" s="77"/>
      <c r="I10" s="77"/>
      <c r="J10" s="77"/>
      <c r="K10" s="77"/>
      <c r="L10" s="77"/>
      <c r="M10" s="77"/>
      <c r="N10" s="77"/>
      <c r="O10" s="77">
        <f>O9-SUM(C10:N10)</f>
        <v>-90</v>
      </c>
      <c r="P10" s="77"/>
      <c r="Q10" s="77"/>
      <c r="R10" s="77"/>
      <c r="S10" s="77"/>
      <c r="T10" s="77"/>
      <c r="U10" s="78"/>
      <c r="W10" s="2"/>
      <c r="X10"/>
      <c r="Y10"/>
    </row>
    <row r="11" spans="2:25" s="1" customFormat="1" ht="14.65" customHeight="1" outlineLevel="1" x14ac:dyDescent="0.25">
      <c r="B11" s="68" t="s">
        <v>48</v>
      </c>
      <c r="C11" s="82"/>
      <c r="D11" s="83"/>
      <c r="E11" s="83"/>
      <c r="F11" s="83"/>
      <c r="G11" s="83"/>
      <c r="H11" s="83"/>
      <c r="I11" s="83"/>
      <c r="J11" s="83"/>
      <c r="K11" s="83"/>
      <c r="L11" s="83"/>
      <c r="M11" s="83"/>
      <c r="N11" s="83"/>
      <c r="O11" s="83"/>
      <c r="P11" s="83"/>
      <c r="Q11" s="83"/>
      <c r="R11" s="83"/>
      <c r="S11" s="83"/>
      <c r="T11" s="83"/>
      <c r="U11" s="84"/>
      <c r="W11" s="2"/>
      <c r="X11"/>
      <c r="Y11"/>
    </row>
    <row r="12" spans="2:25" s="1" customFormat="1" ht="14.65" customHeight="1" x14ac:dyDescent="0.25">
      <c r="B12" s="10" t="s">
        <v>49</v>
      </c>
      <c r="C12" s="73">
        <f t="shared" ref="C12:U12" si="1">SUM(C15,C18)</f>
        <v>-18</v>
      </c>
      <c r="D12" s="74">
        <f t="shared" si="1"/>
        <v>0</v>
      </c>
      <c r="E12" s="74">
        <f t="shared" si="1"/>
        <v>0</v>
      </c>
      <c r="F12" s="74">
        <f t="shared" si="1"/>
        <v>0</v>
      </c>
      <c r="G12" s="74">
        <f t="shared" si="1"/>
        <v>0</v>
      </c>
      <c r="H12" s="74">
        <f t="shared" si="1"/>
        <v>0</v>
      </c>
      <c r="I12" s="74">
        <f t="shared" si="1"/>
        <v>0</v>
      </c>
      <c r="J12" s="74">
        <f t="shared" si="1"/>
        <v>0</v>
      </c>
      <c r="K12" s="74">
        <f t="shared" si="1"/>
        <v>-44</v>
      </c>
      <c r="L12" s="74">
        <f t="shared" si="1"/>
        <v>0</v>
      </c>
      <c r="M12" s="74">
        <f t="shared" si="1"/>
        <v>0</v>
      </c>
      <c r="N12" s="74">
        <f t="shared" si="1"/>
        <v>0</v>
      </c>
      <c r="O12" s="74">
        <f t="shared" si="1"/>
        <v>-88</v>
      </c>
      <c r="P12" s="74">
        <f t="shared" si="1"/>
        <v>0</v>
      </c>
      <c r="Q12" s="74">
        <f t="shared" si="1"/>
        <v>0</v>
      </c>
      <c r="R12" s="74">
        <f t="shared" si="1"/>
        <v>0</v>
      </c>
      <c r="S12" s="74">
        <f t="shared" si="1"/>
        <v>0</v>
      </c>
      <c r="T12" s="74">
        <f t="shared" si="1"/>
        <v>0</v>
      </c>
      <c r="U12" s="75">
        <f t="shared" si="1"/>
        <v>0</v>
      </c>
      <c r="W12" s="2"/>
      <c r="X12"/>
      <c r="Y12"/>
    </row>
    <row r="13" spans="2:25" s="1" customFormat="1" ht="14.65" customHeight="1" outlineLevel="1" x14ac:dyDescent="0.25">
      <c r="B13" s="7" t="s">
        <v>41</v>
      </c>
      <c r="C13" s="429" t="s">
        <v>54</v>
      </c>
      <c r="D13" s="430"/>
      <c r="E13" s="431">
        <f>E$5*I13</f>
        <v>0.12</v>
      </c>
      <c r="F13" s="432"/>
      <c r="G13" s="429" t="s">
        <v>46</v>
      </c>
      <c r="H13" s="430"/>
      <c r="I13" s="431">
        <v>1.2</v>
      </c>
      <c r="J13" s="432"/>
      <c r="K13" s="70"/>
      <c r="L13" s="70"/>
      <c r="M13" s="70"/>
      <c r="N13" s="70"/>
      <c r="O13" s="70"/>
      <c r="P13" s="70"/>
      <c r="Q13" s="70"/>
      <c r="R13" s="70"/>
      <c r="S13" s="70"/>
      <c r="T13" s="70"/>
      <c r="U13" s="71"/>
      <c r="W13" s="2"/>
      <c r="X13"/>
      <c r="Y13"/>
    </row>
    <row r="14" spans="2:25" s="1" customFormat="1" ht="14.65" customHeight="1" outlineLevel="1" x14ac:dyDescent="0.25">
      <c r="B14" s="8" t="s">
        <v>44</v>
      </c>
      <c r="C14" s="58"/>
      <c r="D14" s="86"/>
      <c r="E14" s="86"/>
      <c r="F14" s="86"/>
      <c r="G14" s="86"/>
      <c r="H14" s="86"/>
      <c r="I14" s="86"/>
      <c r="J14" s="86"/>
      <c r="K14" s="86">
        <v>-50</v>
      </c>
      <c r="L14" s="59"/>
      <c r="M14" s="59"/>
      <c r="N14" s="59"/>
      <c r="O14" s="59"/>
      <c r="P14" s="59"/>
      <c r="Q14" s="59"/>
      <c r="R14" s="59"/>
      <c r="S14" s="59"/>
      <c r="T14" s="59"/>
      <c r="U14" s="60"/>
      <c r="W14" s="2"/>
      <c r="X14"/>
      <c r="Y14"/>
    </row>
    <row r="15" spans="2:25" s="1" customFormat="1" ht="14.65" customHeight="1" outlineLevel="1" x14ac:dyDescent="0.25">
      <c r="B15" s="61" t="s">
        <v>53</v>
      </c>
      <c r="C15" s="62">
        <f>K14*E13</f>
        <v>-6</v>
      </c>
      <c r="D15" s="77"/>
      <c r="E15" s="77"/>
      <c r="F15" s="77"/>
      <c r="G15" s="77"/>
      <c r="H15" s="77"/>
      <c r="I15" s="77"/>
      <c r="J15" s="77"/>
      <c r="K15" s="77">
        <f>K14-SUM(C15:J15)</f>
        <v>-44</v>
      </c>
      <c r="L15" s="63"/>
      <c r="M15" s="63"/>
      <c r="N15" s="63"/>
      <c r="O15" s="63"/>
      <c r="P15" s="63"/>
      <c r="Q15" s="63"/>
      <c r="R15" s="63"/>
      <c r="S15" s="63"/>
      <c r="T15" s="63"/>
      <c r="U15" s="64"/>
      <c r="W15" s="2"/>
      <c r="X15"/>
      <c r="Y15"/>
    </row>
    <row r="16" spans="2:25" s="1" customFormat="1" ht="14.65" customHeight="1" outlineLevel="1" x14ac:dyDescent="0.25">
      <c r="B16" s="7" t="s">
        <v>42</v>
      </c>
      <c r="C16" s="429" t="s">
        <v>54</v>
      </c>
      <c r="D16" s="430"/>
      <c r="E16" s="431">
        <f>E$8*I16</f>
        <v>0.12</v>
      </c>
      <c r="F16" s="432"/>
      <c r="G16" s="429" t="s">
        <v>46</v>
      </c>
      <c r="H16" s="430"/>
      <c r="I16" s="431">
        <v>1.2</v>
      </c>
      <c r="J16" s="432"/>
      <c r="K16" s="56"/>
      <c r="L16" s="56"/>
      <c r="M16" s="56"/>
      <c r="N16" s="56"/>
      <c r="O16" s="56"/>
      <c r="P16" s="56"/>
      <c r="Q16" s="56"/>
      <c r="R16" s="56"/>
      <c r="S16" s="56"/>
      <c r="T16" s="56"/>
      <c r="U16" s="57"/>
      <c r="W16" s="2"/>
      <c r="X16"/>
      <c r="Y16"/>
    </row>
    <row r="17" spans="2:25" s="1" customFormat="1" ht="14.65" customHeight="1" outlineLevel="1" x14ac:dyDescent="0.25">
      <c r="B17" s="8" t="s">
        <v>44</v>
      </c>
      <c r="C17" s="79"/>
      <c r="D17" s="80"/>
      <c r="E17" s="80"/>
      <c r="F17" s="80"/>
      <c r="G17" s="80"/>
      <c r="H17" s="80"/>
      <c r="I17" s="80"/>
      <c r="J17" s="80"/>
      <c r="K17" s="80"/>
      <c r="L17" s="80"/>
      <c r="M17" s="80"/>
      <c r="N17" s="80"/>
      <c r="O17" s="80">
        <v>-100</v>
      </c>
      <c r="P17" s="80"/>
      <c r="Q17" s="80"/>
      <c r="R17" s="80"/>
      <c r="S17" s="80"/>
      <c r="T17" s="80"/>
      <c r="U17" s="81"/>
      <c r="W17" s="2"/>
      <c r="X17"/>
      <c r="Y17"/>
    </row>
    <row r="18" spans="2:25" s="1" customFormat="1" ht="14.65" customHeight="1" outlineLevel="1" x14ac:dyDescent="0.25">
      <c r="B18" s="61" t="s">
        <v>53</v>
      </c>
      <c r="C18" s="76">
        <f>O17*E16</f>
        <v>-12</v>
      </c>
      <c r="D18" s="77"/>
      <c r="E18" s="77"/>
      <c r="F18" s="77"/>
      <c r="G18" s="77"/>
      <c r="H18" s="77"/>
      <c r="I18" s="77"/>
      <c r="J18" s="77"/>
      <c r="K18" s="77"/>
      <c r="L18" s="77"/>
      <c r="M18" s="77"/>
      <c r="N18" s="77"/>
      <c r="O18" s="77">
        <f>O17-SUM(C18:N18)</f>
        <v>-88</v>
      </c>
      <c r="P18" s="77"/>
      <c r="Q18" s="77"/>
      <c r="R18" s="77"/>
      <c r="S18" s="77"/>
      <c r="T18" s="77"/>
      <c r="U18" s="78"/>
      <c r="W18" s="2"/>
      <c r="X18"/>
      <c r="Y18"/>
    </row>
    <row r="19" spans="2:25" s="1" customFormat="1" ht="14.65" customHeight="1" outlineLevel="1" x14ac:dyDescent="0.25">
      <c r="B19" s="68" t="s">
        <v>48</v>
      </c>
      <c r="C19" s="82"/>
      <c r="D19" s="83"/>
      <c r="E19" s="83"/>
      <c r="F19" s="83"/>
      <c r="G19" s="83"/>
      <c r="H19" s="83"/>
      <c r="I19" s="83"/>
      <c r="J19" s="83"/>
      <c r="K19" s="83"/>
      <c r="L19" s="83"/>
      <c r="M19" s="83"/>
      <c r="N19" s="83"/>
      <c r="O19" s="83"/>
      <c r="P19" s="83"/>
      <c r="Q19" s="83"/>
      <c r="R19" s="83"/>
      <c r="S19" s="83"/>
      <c r="T19" s="83"/>
      <c r="U19" s="84"/>
      <c r="W19" s="2"/>
      <c r="X19"/>
      <c r="Y19"/>
    </row>
    <row r="20" spans="2:25" s="1" customFormat="1" ht="14.65" customHeight="1" x14ac:dyDescent="0.25">
      <c r="B20" s="10" t="s">
        <v>50</v>
      </c>
      <c r="C20" s="73">
        <f t="shared" ref="C20:U20" si="2">SUM(C23,C26)</f>
        <v>-12.000000000000004</v>
      </c>
      <c r="D20" s="74">
        <f t="shared" si="2"/>
        <v>0</v>
      </c>
      <c r="E20" s="74">
        <f t="shared" si="2"/>
        <v>0</v>
      </c>
      <c r="F20" s="74">
        <f t="shared" si="2"/>
        <v>0</v>
      </c>
      <c r="G20" s="74">
        <f t="shared" si="2"/>
        <v>0</v>
      </c>
      <c r="H20" s="74">
        <f t="shared" si="2"/>
        <v>0</v>
      </c>
      <c r="I20" s="74">
        <f t="shared" si="2"/>
        <v>0</v>
      </c>
      <c r="J20" s="74">
        <f t="shared" si="2"/>
        <v>0</v>
      </c>
      <c r="K20" s="74">
        <f t="shared" si="2"/>
        <v>-46</v>
      </c>
      <c r="L20" s="74">
        <f t="shared" si="2"/>
        <v>0</v>
      </c>
      <c r="M20" s="74">
        <f t="shared" si="2"/>
        <v>0</v>
      </c>
      <c r="N20" s="74">
        <f t="shared" si="2"/>
        <v>0</v>
      </c>
      <c r="O20" s="74">
        <f t="shared" si="2"/>
        <v>-92</v>
      </c>
      <c r="P20" s="74">
        <f t="shared" si="2"/>
        <v>0</v>
      </c>
      <c r="Q20" s="74">
        <f t="shared" si="2"/>
        <v>0</v>
      </c>
      <c r="R20" s="74">
        <f t="shared" si="2"/>
        <v>0</v>
      </c>
      <c r="S20" s="74">
        <f t="shared" si="2"/>
        <v>0</v>
      </c>
      <c r="T20" s="74">
        <f t="shared" si="2"/>
        <v>0</v>
      </c>
      <c r="U20" s="75">
        <f t="shared" si="2"/>
        <v>0</v>
      </c>
      <c r="W20" s="2"/>
      <c r="X20"/>
      <c r="Y20"/>
    </row>
    <row r="21" spans="2:25" s="1" customFormat="1" outlineLevel="1" x14ac:dyDescent="0.25">
      <c r="B21" s="7" t="s">
        <v>41</v>
      </c>
      <c r="C21" s="429" t="s">
        <v>54</v>
      </c>
      <c r="D21" s="430"/>
      <c r="E21" s="433">
        <f>E$5*I21</f>
        <v>8.0000000000000016E-2</v>
      </c>
      <c r="F21" s="434"/>
      <c r="G21" s="429" t="s">
        <v>46</v>
      </c>
      <c r="H21" s="430"/>
      <c r="I21" s="433">
        <v>0.8</v>
      </c>
      <c r="J21" s="434"/>
      <c r="K21" s="56"/>
      <c r="L21" s="56"/>
      <c r="M21" s="56"/>
      <c r="N21" s="56"/>
      <c r="O21" s="56"/>
      <c r="P21" s="56"/>
      <c r="Q21" s="56"/>
      <c r="R21" s="56"/>
      <c r="S21" s="56"/>
      <c r="T21" s="56"/>
      <c r="U21" s="57"/>
      <c r="W21" s="2"/>
      <c r="X21"/>
      <c r="Y21"/>
    </row>
    <row r="22" spans="2:25" s="1" customFormat="1" ht="14.65" customHeight="1" outlineLevel="1" x14ac:dyDescent="0.25">
      <c r="B22" s="8" t="s">
        <v>44</v>
      </c>
      <c r="C22" s="85"/>
      <c r="D22" s="86"/>
      <c r="E22" s="86"/>
      <c r="F22" s="86"/>
      <c r="G22" s="86"/>
      <c r="H22" s="86"/>
      <c r="I22" s="86"/>
      <c r="J22" s="86"/>
      <c r="K22" s="86">
        <v>-50</v>
      </c>
      <c r="L22" s="59"/>
      <c r="M22" s="59"/>
      <c r="N22" s="59"/>
      <c r="O22" s="59"/>
      <c r="P22" s="59"/>
      <c r="Q22" s="59"/>
      <c r="R22" s="59"/>
      <c r="S22" s="59"/>
      <c r="T22" s="59"/>
      <c r="U22" s="60"/>
      <c r="W22" s="2"/>
      <c r="X22"/>
      <c r="Y22"/>
    </row>
    <row r="23" spans="2:25" s="1" customFormat="1" ht="14.65" customHeight="1" outlineLevel="1" x14ac:dyDescent="0.25">
      <c r="B23" s="61" t="s">
        <v>53</v>
      </c>
      <c r="C23" s="76">
        <f>K22*E21</f>
        <v>-4.0000000000000009</v>
      </c>
      <c r="D23" s="77"/>
      <c r="E23" s="77"/>
      <c r="F23" s="77"/>
      <c r="G23" s="77"/>
      <c r="H23" s="77"/>
      <c r="I23" s="77"/>
      <c r="J23" s="77"/>
      <c r="K23" s="77">
        <f>K22-SUM(C23:J23)</f>
        <v>-46</v>
      </c>
      <c r="L23" s="63"/>
      <c r="M23" s="63"/>
      <c r="N23" s="63"/>
      <c r="O23" s="63"/>
      <c r="P23" s="63"/>
      <c r="Q23" s="63"/>
      <c r="R23" s="63"/>
      <c r="S23" s="63"/>
      <c r="T23" s="63"/>
      <c r="U23" s="64"/>
      <c r="W23" s="2"/>
      <c r="X23"/>
      <c r="Y23"/>
    </row>
    <row r="24" spans="2:25" s="1" customFormat="1" outlineLevel="1" x14ac:dyDescent="0.25">
      <c r="B24" s="7" t="s">
        <v>42</v>
      </c>
      <c r="C24" s="429" t="s">
        <v>54</v>
      </c>
      <c r="D24" s="430"/>
      <c r="E24" s="431">
        <f>E$8*I24</f>
        <v>8.0000000000000016E-2</v>
      </c>
      <c r="F24" s="432"/>
      <c r="G24" s="429" t="s">
        <v>46</v>
      </c>
      <c r="H24" s="430"/>
      <c r="I24" s="431">
        <v>0.8</v>
      </c>
      <c r="J24" s="432"/>
      <c r="K24" s="56"/>
      <c r="L24" s="56"/>
      <c r="M24" s="56"/>
      <c r="N24" s="56"/>
      <c r="O24" s="56"/>
      <c r="P24" s="56"/>
      <c r="Q24" s="56"/>
      <c r="R24" s="56"/>
      <c r="S24" s="56"/>
      <c r="T24" s="56"/>
      <c r="U24" s="57"/>
      <c r="W24" s="2"/>
      <c r="X24"/>
      <c r="Y24"/>
    </row>
    <row r="25" spans="2:25" s="1" customFormat="1" ht="14.65" customHeight="1" outlineLevel="1" x14ac:dyDescent="0.25">
      <c r="B25" s="8" t="s">
        <v>44</v>
      </c>
      <c r="C25" s="79"/>
      <c r="D25" s="80"/>
      <c r="E25" s="80"/>
      <c r="F25" s="80"/>
      <c r="G25" s="80"/>
      <c r="H25" s="80"/>
      <c r="I25" s="80"/>
      <c r="J25" s="80"/>
      <c r="K25" s="80"/>
      <c r="L25" s="80"/>
      <c r="M25" s="80"/>
      <c r="N25" s="80"/>
      <c r="O25" s="80">
        <v>-100</v>
      </c>
      <c r="P25" s="80"/>
      <c r="Q25" s="80"/>
      <c r="R25" s="80"/>
      <c r="S25" s="80"/>
      <c r="T25" s="80"/>
      <c r="U25" s="81"/>
      <c r="W25" s="2"/>
      <c r="X25"/>
      <c r="Y25"/>
    </row>
    <row r="26" spans="2:25" s="1" customFormat="1" ht="14.65" customHeight="1" outlineLevel="1" x14ac:dyDescent="0.25">
      <c r="B26" s="61" t="s">
        <v>53</v>
      </c>
      <c r="C26" s="76">
        <f>O25*E24</f>
        <v>-8.0000000000000018</v>
      </c>
      <c r="D26" s="77"/>
      <c r="E26" s="77"/>
      <c r="F26" s="77"/>
      <c r="G26" s="77"/>
      <c r="H26" s="77"/>
      <c r="I26" s="77"/>
      <c r="J26" s="77"/>
      <c r="K26" s="77"/>
      <c r="L26" s="77"/>
      <c r="M26" s="77"/>
      <c r="N26" s="77"/>
      <c r="O26" s="77">
        <f>O25-SUM(C26:N26)</f>
        <v>-92</v>
      </c>
      <c r="P26" s="77"/>
      <c r="Q26" s="77"/>
      <c r="R26" s="77"/>
      <c r="S26" s="77"/>
      <c r="T26" s="77"/>
      <c r="U26" s="78"/>
      <c r="W26" s="2"/>
      <c r="X26"/>
      <c r="Y26"/>
    </row>
    <row r="27" spans="2:25" s="1" customFormat="1" ht="14.65" customHeight="1" outlineLevel="1" x14ac:dyDescent="0.25">
      <c r="B27" s="68" t="s">
        <v>48</v>
      </c>
      <c r="C27" s="82"/>
      <c r="D27" s="83"/>
      <c r="E27" s="83"/>
      <c r="F27" s="83"/>
      <c r="G27" s="83"/>
      <c r="H27" s="83"/>
      <c r="I27" s="83"/>
      <c r="J27" s="83"/>
      <c r="K27" s="83"/>
      <c r="L27" s="83"/>
      <c r="M27" s="83"/>
      <c r="N27" s="83"/>
      <c r="O27" s="83"/>
      <c r="P27" s="83"/>
      <c r="Q27" s="83"/>
      <c r="R27" s="83"/>
      <c r="S27" s="83"/>
      <c r="T27" s="83"/>
      <c r="U27" s="84"/>
      <c r="W27" s="2"/>
      <c r="X27"/>
      <c r="Y27"/>
    </row>
    <row r="28" spans="2:25" s="1" customFormat="1" ht="14.65" customHeight="1" x14ac:dyDescent="0.25">
      <c r="B28" s="11" t="s">
        <v>18</v>
      </c>
      <c r="C28" s="73">
        <f t="shared" ref="C28:U28" si="3">SUM(C31,C34)</f>
        <v>-18</v>
      </c>
      <c r="D28" s="74">
        <f t="shared" si="3"/>
        <v>0</v>
      </c>
      <c r="E28" s="74">
        <f t="shared" si="3"/>
        <v>0</v>
      </c>
      <c r="F28" s="74">
        <f>SUM(F31,F34)</f>
        <v>0</v>
      </c>
      <c r="G28" s="74">
        <f t="shared" si="3"/>
        <v>0</v>
      </c>
      <c r="H28" s="74">
        <f t="shared" si="3"/>
        <v>0</v>
      </c>
      <c r="I28" s="74">
        <f t="shared" si="3"/>
        <v>0</v>
      </c>
      <c r="J28" s="74">
        <f t="shared" si="3"/>
        <v>0</v>
      </c>
      <c r="K28" s="74">
        <f t="shared" si="3"/>
        <v>-44</v>
      </c>
      <c r="L28" s="74">
        <f t="shared" si="3"/>
        <v>0</v>
      </c>
      <c r="M28" s="74">
        <f t="shared" si="3"/>
        <v>0</v>
      </c>
      <c r="N28" s="74">
        <f t="shared" si="3"/>
        <v>0</v>
      </c>
      <c r="O28" s="74">
        <f t="shared" si="3"/>
        <v>-88</v>
      </c>
      <c r="P28" s="74">
        <f t="shared" si="3"/>
        <v>0</v>
      </c>
      <c r="Q28" s="74">
        <f t="shared" si="3"/>
        <v>0</v>
      </c>
      <c r="R28" s="74">
        <f t="shared" si="3"/>
        <v>0</v>
      </c>
      <c r="S28" s="74">
        <f t="shared" si="3"/>
        <v>0</v>
      </c>
      <c r="T28" s="74">
        <f t="shared" si="3"/>
        <v>0</v>
      </c>
      <c r="U28" s="75">
        <f t="shared" si="3"/>
        <v>0</v>
      </c>
      <c r="W28" s="2"/>
      <c r="X28"/>
      <c r="Y28"/>
    </row>
    <row r="29" spans="2:25" s="1" customFormat="1" outlineLevel="1" x14ac:dyDescent="0.25">
      <c r="B29" s="7" t="s">
        <v>41</v>
      </c>
      <c r="C29" s="429" t="s">
        <v>54</v>
      </c>
      <c r="D29" s="430"/>
      <c r="E29" s="431">
        <f>E$5*I29</f>
        <v>0.12</v>
      </c>
      <c r="F29" s="432"/>
      <c r="G29" s="429" t="s">
        <v>46</v>
      </c>
      <c r="H29" s="430"/>
      <c r="I29" s="431">
        <v>1.2</v>
      </c>
      <c r="J29" s="432"/>
      <c r="K29" s="70"/>
      <c r="L29" s="70"/>
      <c r="M29" s="70"/>
      <c r="N29" s="70"/>
      <c r="O29" s="70"/>
      <c r="P29" s="70"/>
      <c r="Q29" s="70"/>
      <c r="R29" s="70"/>
      <c r="S29" s="70"/>
      <c r="T29" s="70"/>
      <c r="U29" s="71"/>
      <c r="W29" s="2"/>
      <c r="X29"/>
      <c r="Y29"/>
    </row>
    <row r="30" spans="2:25" s="1" customFormat="1" ht="14.65" customHeight="1" outlineLevel="1" x14ac:dyDescent="0.25">
      <c r="B30" s="8" t="s">
        <v>44</v>
      </c>
      <c r="C30" s="58"/>
      <c r="D30" s="59"/>
      <c r="E30" s="59"/>
      <c r="F30" s="59"/>
      <c r="G30" s="59"/>
      <c r="H30" s="59"/>
      <c r="I30" s="59"/>
      <c r="J30" s="59"/>
      <c r="K30" s="59">
        <v>-50</v>
      </c>
      <c r="L30" s="59"/>
      <c r="M30" s="59"/>
      <c r="N30" s="59"/>
      <c r="O30" s="59"/>
      <c r="P30" s="59"/>
      <c r="Q30" s="59"/>
      <c r="R30" s="59"/>
      <c r="S30" s="59"/>
      <c r="T30" s="59"/>
      <c r="U30" s="60"/>
      <c r="W30" s="2"/>
      <c r="X30"/>
      <c r="Y30"/>
    </row>
    <row r="31" spans="2:25" s="1" customFormat="1" ht="14.65" customHeight="1" outlineLevel="1" x14ac:dyDescent="0.25">
      <c r="B31" s="61" t="s">
        <v>53</v>
      </c>
      <c r="C31" s="62">
        <f>K30*E29</f>
        <v>-6</v>
      </c>
      <c r="D31" s="77"/>
      <c r="E31" s="77"/>
      <c r="F31" s="77"/>
      <c r="G31" s="77"/>
      <c r="H31" s="77"/>
      <c r="I31" s="77"/>
      <c r="J31" s="77"/>
      <c r="K31" s="77">
        <f>K30-SUM(C31:J31)</f>
        <v>-44</v>
      </c>
      <c r="L31" s="77"/>
      <c r="M31" s="63"/>
      <c r="N31" s="63"/>
      <c r="O31" s="63"/>
      <c r="P31" s="63"/>
      <c r="Q31" s="63"/>
      <c r="R31" s="63"/>
      <c r="S31" s="63"/>
      <c r="T31" s="63"/>
      <c r="U31" s="64"/>
      <c r="W31" s="2"/>
      <c r="X31"/>
      <c r="Y31"/>
    </row>
    <row r="32" spans="2:25" s="1" customFormat="1" outlineLevel="1" x14ac:dyDescent="0.25">
      <c r="B32" s="7" t="s">
        <v>42</v>
      </c>
      <c r="C32" s="429" t="s">
        <v>54</v>
      </c>
      <c r="D32" s="430"/>
      <c r="E32" s="431">
        <f>E$8*I32</f>
        <v>0.12</v>
      </c>
      <c r="F32" s="432"/>
      <c r="G32" s="429" t="s">
        <v>46</v>
      </c>
      <c r="H32" s="430"/>
      <c r="I32" s="431">
        <v>1.2</v>
      </c>
      <c r="J32" s="432"/>
      <c r="K32" s="56"/>
      <c r="L32" s="56"/>
      <c r="M32" s="56"/>
      <c r="N32" s="56"/>
      <c r="O32" s="56"/>
      <c r="P32" s="56"/>
      <c r="Q32" s="56"/>
      <c r="R32" s="56"/>
      <c r="S32" s="56"/>
      <c r="T32" s="56"/>
      <c r="U32" s="57"/>
      <c r="W32" s="2"/>
      <c r="X32"/>
      <c r="Y32"/>
    </row>
    <row r="33" spans="2:25" s="1" customFormat="1" ht="14.65" customHeight="1" outlineLevel="1" x14ac:dyDescent="0.25">
      <c r="B33" s="8" t="s">
        <v>44</v>
      </c>
      <c r="C33" s="79"/>
      <c r="D33" s="80"/>
      <c r="E33" s="80"/>
      <c r="F33" s="80"/>
      <c r="G33" s="80"/>
      <c r="H33" s="80"/>
      <c r="I33" s="80"/>
      <c r="J33" s="80"/>
      <c r="K33" s="80"/>
      <c r="L33" s="80"/>
      <c r="M33" s="80"/>
      <c r="N33" s="80"/>
      <c r="O33" s="80">
        <v>-100</v>
      </c>
      <c r="P33" s="80"/>
      <c r="Q33" s="80"/>
      <c r="R33" s="80"/>
      <c r="S33" s="80"/>
      <c r="T33" s="80"/>
      <c r="U33" s="81"/>
      <c r="W33" s="2"/>
      <c r="X33"/>
      <c r="Y33"/>
    </row>
    <row r="34" spans="2:25" s="1" customFormat="1" ht="14.65" customHeight="1" outlineLevel="1" x14ac:dyDescent="0.25">
      <c r="B34" s="61" t="s">
        <v>53</v>
      </c>
      <c r="C34" s="76">
        <f>O33*E32</f>
        <v>-12</v>
      </c>
      <c r="D34" s="77"/>
      <c r="E34" s="77"/>
      <c r="F34" s="77"/>
      <c r="G34" s="77"/>
      <c r="H34" s="77"/>
      <c r="I34" s="77"/>
      <c r="J34" s="77"/>
      <c r="K34" s="77"/>
      <c r="L34" s="77"/>
      <c r="M34" s="77"/>
      <c r="N34" s="77"/>
      <c r="O34" s="77">
        <f>O33-SUM(C34:N34)</f>
        <v>-88</v>
      </c>
      <c r="P34" s="77"/>
      <c r="Q34" s="77"/>
      <c r="R34" s="77"/>
      <c r="S34" s="77"/>
      <c r="T34" s="77"/>
      <c r="U34" s="78"/>
      <c r="W34" s="2"/>
      <c r="X34"/>
      <c r="Y34"/>
    </row>
    <row r="35" spans="2:25" s="1" customFormat="1" ht="14.65" customHeight="1" outlineLevel="1" x14ac:dyDescent="0.25">
      <c r="B35" s="68" t="s">
        <v>48</v>
      </c>
      <c r="C35" s="82"/>
      <c r="D35" s="83"/>
      <c r="E35" s="83"/>
      <c r="F35" s="83"/>
      <c r="G35" s="83"/>
      <c r="H35" s="83"/>
      <c r="I35" s="83"/>
      <c r="J35" s="83"/>
      <c r="K35" s="83"/>
      <c r="L35" s="83"/>
      <c r="M35" s="83"/>
      <c r="N35" s="83"/>
      <c r="O35" s="83"/>
      <c r="P35" s="83"/>
      <c r="Q35" s="83"/>
      <c r="R35" s="83"/>
      <c r="S35" s="83"/>
      <c r="T35" s="83"/>
      <c r="U35" s="84"/>
      <c r="W35" s="2"/>
      <c r="X35"/>
      <c r="Y35"/>
    </row>
    <row r="36" spans="2:25" s="1" customFormat="1" ht="14.65" customHeight="1" x14ac:dyDescent="0.25">
      <c r="B36" s="11" t="s">
        <v>19</v>
      </c>
      <c r="C36" s="73">
        <f t="shared" ref="C36:U36" si="4">SUM(C39,C42)</f>
        <v>-12.000000000000004</v>
      </c>
      <c r="D36" s="74">
        <f t="shared" si="4"/>
        <v>0</v>
      </c>
      <c r="E36" s="74">
        <f t="shared" si="4"/>
        <v>0</v>
      </c>
      <c r="F36" s="74">
        <f t="shared" si="4"/>
        <v>0</v>
      </c>
      <c r="G36" s="74">
        <f t="shared" si="4"/>
        <v>0</v>
      </c>
      <c r="H36" s="74">
        <f t="shared" si="4"/>
        <v>0</v>
      </c>
      <c r="I36" s="74">
        <f t="shared" si="4"/>
        <v>0</v>
      </c>
      <c r="J36" s="74">
        <f t="shared" si="4"/>
        <v>0</v>
      </c>
      <c r="K36" s="74">
        <f t="shared" si="4"/>
        <v>-46</v>
      </c>
      <c r="L36" s="74">
        <f t="shared" si="4"/>
        <v>0</v>
      </c>
      <c r="M36" s="74">
        <f t="shared" si="4"/>
        <v>0</v>
      </c>
      <c r="N36" s="74">
        <f t="shared" si="4"/>
        <v>0</v>
      </c>
      <c r="O36" s="74">
        <f t="shared" si="4"/>
        <v>-92</v>
      </c>
      <c r="P36" s="74">
        <f t="shared" si="4"/>
        <v>0</v>
      </c>
      <c r="Q36" s="74">
        <f t="shared" si="4"/>
        <v>0</v>
      </c>
      <c r="R36" s="74">
        <f t="shared" si="4"/>
        <v>0</v>
      </c>
      <c r="S36" s="74">
        <f t="shared" si="4"/>
        <v>0</v>
      </c>
      <c r="T36" s="74">
        <f t="shared" si="4"/>
        <v>0</v>
      </c>
      <c r="U36" s="75">
        <f t="shared" si="4"/>
        <v>0</v>
      </c>
      <c r="W36" s="2"/>
      <c r="X36"/>
      <c r="Y36"/>
    </row>
    <row r="37" spans="2:25" s="1" customFormat="1" outlineLevel="1" x14ac:dyDescent="0.25">
      <c r="B37" s="7" t="s">
        <v>41</v>
      </c>
      <c r="C37" s="429" t="s">
        <v>54</v>
      </c>
      <c r="D37" s="430"/>
      <c r="E37" s="431">
        <f>E$5*I37</f>
        <v>8.0000000000000016E-2</v>
      </c>
      <c r="F37" s="432"/>
      <c r="G37" s="429" t="s">
        <v>46</v>
      </c>
      <c r="H37" s="430"/>
      <c r="I37" s="431">
        <v>0.8</v>
      </c>
      <c r="J37" s="432"/>
      <c r="K37" s="70"/>
      <c r="L37" s="70"/>
      <c r="M37" s="70"/>
      <c r="N37" s="70"/>
      <c r="O37" s="70"/>
      <c r="P37" s="70"/>
      <c r="Q37" s="70"/>
      <c r="R37" s="70"/>
      <c r="S37" s="70"/>
      <c r="T37" s="70"/>
      <c r="U37" s="71"/>
      <c r="W37" s="2"/>
      <c r="X37"/>
      <c r="Y37"/>
    </row>
    <row r="38" spans="2:25" s="1" customFormat="1" ht="14.65" customHeight="1" outlineLevel="1" x14ac:dyDescent="0.25">
      <c r="B38" s="8" t="s">
        <v>44</v>
      </c>
      <c r="C38" s="58"/>
      <c r="D38" s="59"/>
      <c r="E38" s="59"/>
      <c r="F38" s="59"/>
      <c r="G38" s="59"/>
      <c r="H38" s="59"/>
      <c r="I38" s="59"/>
      <c r="J38" s="59"/>
      <c r="K38" s="59">
        <v>-50</v>
      </c>
      <c r="L38" s="59"/>
      <c r="M38" s="59"/>
      <c r="N38" s="59"/>
      <c r="O38" s="59"/>
      <c r="P38" s="59"/>
      <c r="Q38" s="59"/>
      <c r="R38" s="59"/>
      <c r="S38" s="59"/>
      <c r="T38" s="59"/>
      <c r="U38" s="60"/>
      <c r="W38" s="2"/>
      <c r="X38"/>
      <c r="Y38"/>
    </row>
    <row r="39" spans="2:25" s="1" customFormat="1" ht="14.65" customHeight="1" outlineLevel="1" x14ac:dyDescent="0.25">
      <c r="B39" s="61" t="s">
        <v>53</v>
      </c>
      <c r="C39" s="76">
        <f>K38*E37</f>
        <v>-4.0000000000000009</v>
      </c>
      <c r="D39" s="77"/>
      <c r="E39" s="77"/>
      <c r="F39" s="77"/>
      <c r="G39" s="77"/>
      <c r="H39" s="77"/>
      <c r="I39" s="77"/>
      <c r="J39" s="77"/>
      <c r="K39" s="77">
        <f>K38-SUM(C39:J39)</f>
        <v>-46</v>
      </c>
      <c r="L39" s="63"/>
      <c r="M39" s="63"/>
      <c r="N39" s="63"/>
      <c r="O39" s="63"/>
      <c r="P39" s="63"/>
      <c r="Q39" s="63"/>
      <c r="R39" s="63"/>
      <c r="S39" s="63"/>
      <c r="T39" s="63"/>
      <c r="U39" s="64"/>
      <c r="W39" s="2"/>
      <c r="X39"/>
      <c r="Y39"/>
    </row>
    <row r="40" spans="2:25" s="1" customFormat="1" outlineLevel="1" x14ac:dyDescent="0.25">
      <c r="B40" s="7" t="s">
        <v>42</v>
      </c>
      <c r="C40" s="429" t="s">
        <v>54</v>
      </c>
      <c r="D40" s="430"/>
      <c r="E40" s="431">
        <f>E$8*I40</f>
        <v>8.0000000000000016E-2</v>
      </c>
      <c r="F40" s="432"/>
      <c r="G40" s="429" t="s">
        <v>46</v>
      </c>
      <c r="H40" s="430"/>
      <c r="I40" s="431">
        <v>0.8</v>
      </c>
      <c r="J40" s="432"/>
      <c r="K40" s="56"/>
      <c r="L40" s="56"/>
      <c r="M40" s="56"/>
      <c r="N40" s="56"/>
      <c r="O40" s="56"/>
      <c r="P40" s="56"/>
      <c r="Q40" s="56"/>
      <c r="R40" s="56"/>
      <c r="S40" s="56"/>
      <c r="T40" s="56"/>
      <c r="U40" s="57"/>
      <c r="W40" s="2"/>
      <c r="X40"/>
      <c r="Y40"/>
    </row>
    <row r="41" spans="2:25" s="1" customFormat="1" ht="14.65" customHeight="1" outlineLevel="1" x14ac:dyDescent="0.25">
      <c r="B41" s="8" t="s">
        <v>44</v>
      </c>
      <c r="C41" s="65"/>
      <c r="D41" s="66"/>
      <c r="E41" s="66"/>
      <c r="F41" s="66"/>
      <c r="G41" s="66"/>
      <c r="H41" s="66"/>
      <c r="I41" s="66"/>
      <c r="J41" s="66"/>
      <c r="K41" s="66"/>
      <c r="L41" s="66"/>
      <c r="M41" s="66"/>
      <c r="N41" s="66"/>
      <c r="O41" s="66">
        <v>-100</v>
      </c>
      <c r="P41" s="66"/>
      <c r="Q41" s="66"/>
      <c r="R41" s="66"/>
      <c r="S41" s="66"/>
      <c r="T41" s="66"/>
      <c r="U41" s="67"/>
      <c r="W41" s="2"/>
      <c r="X41"/>
      <c r="Y41"/>
    </row>
    <row r="42" spans="2:25" s="1" customFormat="1" ht="14.65" customHeight="1" outlineLevel="1" x14ac:dyDescent="0.25">
      <c r="B42" s="61" t="s">
        <v>53</v>
      </c>
      <c r="C42" s="76">
        <f>O41*E40</f>
        <v>-8.0000000000000018</v>
      </c>
      <c r="D42" s="77"/>
      <c r="E42" s="77"/>
      <c r="F42" s="77"/>
      <c r="G42" s="77"/>
      <c r="H42" s="77"/>
      <c r="I42" s="77"/>
      <c r="J42" s="77"/>
      <c r="K42" s="77"/>
      <c r="L42" s="77"/>
      <c r="M42" s="77"/>
      <c r="N42" s="77"/>
      <c r="O42" s="77">
        <f>O41-SUM(C42:N42)</f>
        <v>-92</v>
      </c>
      <c r="P42" s="63"/>
      <c r="Q42" s="63"/>
      <c r="R42" s="63"/>
      <c r="S42" s="63"/>
      <c r="T42" s="63"/>
      <c r="U42" s="64"/>
      <c r="W42" s="2"/>
      <c r="X42"/>
      <c r="Y42"/>
    </row>
    <row r="43" spans="2:25" s="1" customFormat="1" ht="14.65" customHeight="1" outlineLevel="1" x14ac:dyDescent="0.25">
      <c r="B43" s="68" t="s">
        <v>48</v>
      </c>
      <c r="C43" s="69"/>
      <c r="D43" s="70"/>
      <c r="E43" s="70"/>
      <c r="F43" s="70"/>
      <c r="G43" s="70"/>
      <c r="H43" s="70"/>
      <c r="I43" s="70"/>
      <c r="J43" s="70"/>
      <c r="K43" s="70"/>
      <c r="L43" s="70"/>
      <c r="M43" s="70"/>
      <c r="N43" s="70"/>
      <c r="O43" s="70"/>
      <c r="P43" s="70"/>
      <c r="Q43" s="70"/>
      <c r="R43" s="70"/>
      <c r="S43" s="70"/>
      <c r="T43" s="70"/>
      <c r="U43" s="71"/>
      <c r="W43" s="2"/>
      <c r="X43"/>
      <c r="Y43"/>
    </row>
    <row r="44" spans="2:25" s="1" customFormat="1" ht="14.65" customHeight="1" x14ac:dyDescent="0.25">
      <c r="B44" s="12" t="s">
        <v>20</v>
      </c>
      <c r="C44" s="73">
        <f t="shared" ref="C44:U44" si="5">SUM(C47,C50)</f>
        <v>-12.000000000000004</v>
      </c>
      <c r="D44" s="74">
        <f t="shared" si="5"/>
        <v>0</v>
      </c>
      <c r="E44" s="74">
        <f t="shared" si="5"/>
        <v>0</v>
      </c>
      <c r="F44" s="74">
        <f t="shared" si="5"/>
        <v>0</v>
      </c>
      <c r="G44" s="74">
        <f t="shared" si="5"/>
        <v>0</v>
      </c>
      <c r="H44" s="74">
        <f t="shared" si="5"/>
        <v>0</v>
      </c>
      <c r="I44" s="74">
        <f t="shared" si="5"/>
        <v>0</v>
      </c>
      <c r="J44" s="74">
        <f t="shared" si="5"/>
        <v>0</v>
      </c>
      <c r="K44" s="74">
        <f t="shared" si="5"/>
        <v>-46</v>
      </c>
      <c r="L44" s="74">
        <f t="shared" si="5"/>
        <v>0</v>
      </c>
      <c r="M44" s="74">
        <f t="shared" si="5"/>
        <v>0</v>
      </c>
      <c r="N44" s="74">
        <f t="shared" si="5"/>
        <v>0</v>
      </c>
      <c r="O44" s="74">
        <f t="shared" si="5"/>
        <v>-92</v>
      </c>
      <c r="P44" s="74">
        <f t="shared" si="5"/>
        <v>0</v>
      </c>
      <c r="Q44" s="74">
        <f t="shared" si="5"/>
        <v>0</v>
      </c>
      <c r="R44" s="74">
        <f t="shared" si="5"/>
        <v>0</v>
      </c>
      <c r="S44" s="74">
        <f t="shared" si="5"/>
        <v>0</v>
      </c>
      <c r="T44" s="74">
        <f t="shared" si="5"/>
        <v>0</v>
      </c>
      <c r="U44" s="75">
        <f t="shared" si="5"/>
        <v>0</v>
      </c>
      <c r="W44" s="2"/>
      <c r="X44"/>
      <c r="Y44"/>
    </row>
    <row r="45" spans="2:25" s="1" customFormat="1" outlineLevel="1" x14ac:dyDescent="0.25">
      <c r="B45" s="7" t="s">
        <v>41</v>
      </c>
      <c r="C45" s="429" t="s">
        <v>54</v>
      </c>
      <c r="D45" s="430"/>
      <c r="E45" s="431">
        <f>E$5*I45</f>
        <v>8.0000000000000016E-2</v>
      </c>
      <c r="F45" s="432"/>
      <c r="G45" s="429" t="s">
        <v>46</v>
      </c>
      <c r="H45" s="430"/>
      <c r="I45" s="431">
        <v>0.8</v>
      </c>
      <c r="J45" s="432"/>
      <c r="K45" s="70"/>
      <c r="L45" s="70"/>
      <c r="M45" s="70"/>
      <c r="N45" s="70"/>
      <c r="O45" s="70"/>
      <c r="P45" s="70"/>
      <c r="Q45" s="70"/>
      <c r="R45" s="70"/>
      <c r="S45" s="70"/>
      <c r="T45" s="70"/>
      <c r="U45" s="71"/>
      <c r="W45" s="2"/>
      <c r="X45"/>
      <c r="Y45"/>
    </row>
    <row r="46" spans="2:25" s="1" customFormat="1" ht="14.65" customHeight="1" outlineLevel="1" x14ac:dyDescent="0.25">
      <c r="B46" s="8" t="s">
        <v>44</v>
      </c>
      <c r="C46" s="58"/>
      <c r="D46" s="59"/>
      <c r="E46" s="59"/>
      <c r="F46" s="59"/>
      <c r="G46" s="59"/>
      <c r="H46" s="59"/>
      <c r="I46" s="59"/>
      <c r="J46" s="59"/>
      <c r="K46" s="59">
        <v>-50</v>
      </c>
      <c r="L46" s="59"/>
      <c r="M46" s="59"/>
      <c r="N46" s="59"/>
      <c r="O46" s="59"/>
      <c r="P46" s="59"/>
      <c r="Q46" s="59"/>
      <c r="R46" s="59"/>
      <c r="S46" s="59"/>
      <c r="T46" s="59"/>
      <c r="U46" s="60"/>
      <c r="W46" s="2"/>
      <c r="X46"/>
      <c r="Y46"/>
    </row>
    <row r="47" spans="2:25" s="1" customFormat="1" ht="14.65" customHeight="1" outlineLevel="1" x14ac:dyDescent="0.25">
      <c r="B47" s="61" t="s">
        <v>53</v>
      </c>
      <c r="C47" s="76">
        <f>K46*E45</f>
        <v>-4.0000000000000009</v>
      </c>
      <c r="D47" s="77"/>
      <c r="E47" s="77"/>
      <c r="F47" s="77"/>
      <c r="G47" s="77"/>
      <c r="H47" s="77"/>
      <c r="I47" s="77"/>
      <c r="J47" s="77"/>
      <c r="K47" s="77">
        <f>K46-SUM(C47:J47)</f>
        <v>-46</v>
      </c>
      <c r="L47" s="63"/>
      <c r="M47" s="63"/>
      <c r="N47" s="63"/>
      <c r="O47" s="63"/>
      <c r="P47" s="63"/>
      <c r="Q47" s="63"/>
      <c r="R47" s="63"/>
      <c r="S47" s="63"/>
      <c r="T47" s="63"/>
      <c r="U47" s="64"/>
      <c r="W47" s="2"/>
      <c r="X47"/>
      <c r="Y47"/>
    </row>
    <row r="48" spans="2:25" s="1" customFormat="1" outlineLevel="1" x14ac:dyDescent="0.25">
      <c r="B48" s="7" t="s">
        <v>42</v>
      </c>
      <c r="C48" s="429" t="s">
        <v>54</v>
      </c>
      <c r="D48" s="430"/>
      <c r="E48" s="431">
        <f>E$8*I48</f>
        <v>8.0000000000000016E-2</v>
      </c>
      <c r="F48" s="432"/>
      <c r="G48" s="429" t="s">
        <v>46</v>
      </c>
      <c r="H48" s="430"/>
      <c r="I48" s="431">
        <v>0.8</v>
      </c>
      <c r="J48" s="432"/>
      <c r="K48" s="56"/>
      <c r="L48" s="56"/>
      <c r="M48" s="56"/>
      <c r="N48" s="56"/>
      <c r="O48" s="56"/>
      <c r="P48" s="56"/>
      <c r="Q48" s="56"/>
      <c r="R48" s="56"/>
      <c r="S48" s="56"/>
      <c r="T48" s="56"/>
      <c r="U48" s="57"/>
      <c r="W48" s="2"/>
      <c r="X48"/>
      <c r="Y48"/>
    </row>
    <row r="49" spans="2:25" s="1" customFormat="1" ht="14.65" customHeight="1" outlineLevel="1" x14ac:dyDescent="0.25">
      <c r="B49" s="8" t="s">
        <v>44</v>
      </c>
      <c r="C49" s="65"/>
      <c r="D49" s="66"/>
      <c r="E49" s="66"/>
      <c r="F49" s="66"/>
      <c r="G49" s="66"/>
      <c r="H49" s="66"/>
      <c r="I49" s="66"/>
      <c r="J49" s="66"/>
      <c r="K49" s="66"/>
      <c r="L49" s="66"/>
      <c r="M49" s="66"/>
      <c r="N49" s="66"/>
      <c r="O49" s="66">
        <v>-100</v>
      </c>
      <c r="P49" s="66"/>
      <c r="Q49" s="66"/>
      <c r="R49" s="66"/>
      <c r="S49" s="66"/>
      <c r="T49" s="66"/>
      <c r="U49" s="67"/>
      <c r="W49" s="2"/>
      <c r="X49"/>
      <c r="Y49"/>
    </row>
    <row r="50" spans="2:25" s="1" customFormat="1" ht="14.65" customHeight="1" outlineLevel="1" x14ac:dyDescent="0.25">
      <c r="B50" s="61" t="s">
        <v>53</v>
      </c>
      <c r="C50" s="76">
        <f>O49*E48</f>
        <v>-8.0000000000000018</v>
      </c>
      <c r="D50" s="77"/>
      <c r="E50" s="77"/>
      <c r="F50" s="77"/>
      <c r="G50" s="77"/>
      <c r="H50" s="77"/>
      <c r="I50" s="77"/>
      <c r="J50" s="77"/>
      <c r="K50" s="77"/>
      <c r="L50" s="77"/>
      <c r="M50" s="77"/>
      <c r="N50" s="77"/>
      <c r="O50" s="77">
        <f>O49-SUM(C50:N50)</f>
        <v>-92</v>
      </c>
      <c r="P50" s="63"/>
      <c r="Q50" s="63"/>
      <c r="R50" s="63"/>
      <c r="S50" s="63"/>
      <c r="T50" s="63"/>
      <c r="U50" s="64"/>
      <c r="W50" s="2"/>
      <c r="X50"/>
      <c r="Y50"/>
    </row>
    <row r="51" spans="2:25" s="1" customFormat="1" ht="14.65" customHeight="1" outlineLevel="1" x14ac:dyDescent="0.25">
      <c r="B51" s="68" t="s">
        <v>48</v>
      </c>
      <c r="C51" s="69"/>
      <c r="D51" s="70"/>
      <c r="E51" s="70"/>
      <c r="F51" s="70"/>
      <c r="G51" s="70"/>
      <c r="H51" s="70"/>
      <c r="I51" s="70"/>
      <c r="J51" s="70"/>
      <c r="K51" s="70"/>
      <c r="L51" s="70"/>
      <c r="M51" s="70"/>
      <c r="N51" s="70"/>
      <c r="O51" s="70"/>
      <c r="P51" s="70"/>
      <c r="Q51" s="70"/>
      <c r="R51" s="70"/>
      <c r="S51" s="70"/>
      <c r="T51" s="70"/>
      <c r="U51" s="71"/>
      <c r="W51" s="2"/>
      <c r="X51"/>
      <c r="Y51"/>
    </row>
    <row r="52" spans="2:25" s="1" customFormat="1" ht="14.65" customHeight="1" x14ac:dyDescent="0.25">
      <c r="B52" s="13" t="s">
        <v>43</v>
      </c>
      <c r="C52" s="73">
        <f t="shared" ref="C52:U52" si="6">SUM(C55,C58)</f>
        <v>-18</v>
      </c>
      <c r="D52" s="74">
        <f>SUM(D55,D58)</f>
        <v>0</v>
      </c>
      <c r="E52" s="74">
        <f t="shared" si="6"/>
        <v>0</v>
      </c>
      <c r="F52" s="74">
        <f t="shared" si="6"/>
        <v>0</v>
      </c>
      <c r="G52" s="74">
        <f t="shared" si="6"/>
        <v>0</v>
      </c>
      <c r="H52" s="74">
        <f t="shared" si="6"/>
        <v>0</v>
      </c>
      <c r="I52" s="74">
        <f t="shared" si="6"/>
        <v>0</v>
      </c>
      <c r="J52" s="74">
        <f t="shared" si="6"/>
        <v>0</v>
      </c>
      <c r="K52" s="74">
        <f t="shared" si="6"/>
        <v>-44</v>
      </c>
      <c r="L52" s="74">
        <f t="shared" si="6"/>
        <v>0</v>
      </c>
      <c r="M52" s="74">
        <f t="shared" si="6"/>
        <v>0</v>
      </c>
      <c r="N52" s="74">
        <f t="shared" si="6"/>
        <v>0</v>
      </c>
      <c r="O52" s="74">
        <f t="shared" si="6"/>
        <v>-88</v>
      </c>
      <c r="P52" s="74">
        <f t="shared" si="6"/>
        <v>0</v>
      </c>
      <c r="Q52" s="74">
        <f t="shared" si="6"/>
        <v>0</v>
      </c>
      <c r="R52" s="74">
        <f t="shared" si="6"/>
        <v>0</v>
      </c>
      <c r="S52" s="74">
        <f t="shared" si="6"/>
        <v>0</v>
      </c>
      <c r="T52" s="74">
        <f t="shared" si="6"/>
        <v>0</v>
      </c>
      <c r="U52" s="75">
        <f t="shared" si="6"/>
        <v>0</v>
      </c>
      <c r="W52" s="2"/>
      <c r="X52"/>
      <c r="Y52"/>
    </row>
    <row r="53" spans="2:25" s="1" customFormat="1" outlineLevel="1" x14ac:dyDescent="0.25">
      <c r="B53" s="7" t="s">
        <v>41</v>
      </c>
      <c r="C53" s="429" t="s">
        <v>54</v>
      </c>
      <c r="D53" s="430"/>
      <c r="E53" s="431">
        <f>E$5*I53</f>
        <v>0.12</v>
      </c>
      <c r="F53" s="432"/>
      <c r="G53" s="429" t="s">
        <v>46</v>
      </c>
      <c r="H53" s="430"/>
      <c r="I53" s="431">
        <v>1.2</v>
      </c>
      <c r="J53" s="432"/>
      <c r="K53" s="56"/>
      <c r="L53" s="56"/>
      <c r="M53" s="56"/>
      <c r="N53" s="56"/>
      <c r="O53" s="56"/>
      <c r="P53" s="56"/>
      <c r="Q53" s="56"/>
      <c r="R53" s="56"/>
      <c r="S53" s="56"/>
      <c r="T53" s="56"/>
      <c r="U53" s="57"/>
      <c r="W53" s="2"/>
      <c r="X53"/>
      <c r="Y53"/>
    </row>
    <row r="54" spans="2:25" s="1" customFormat="1" ht="14.65" customHeight="1" outlineLevel="1" x14ac:dyDescent="0.25">
      <c r="B54" s="8" t="s">
        <v>44</v>
      </c>
      <c r="C54" s="58"/>
      <c r="D54" s="59"/>
      <c r="E54" s="59"/>
      <c r="F54" s="59"/>
      <c r="G54" s="59"/>
      <c r="H54" s="59"/>
      <c r="I54" s="59"/>
      <c r="J54" s="59"/>
      <c r="K54" s="59">
        <v>-50</v>
      </c>
      <c r="L54" s="59"/>
      <c r="M54" s="59"/>
      <c r="N54" s="59"/>
      <c r="O54" s="59"/>
      <c r="P54" s="59"/>
      <c r="Q54" s="59"/>
      <c r="R54" s="59"/>
      <c r="S54" s="59"/>
      <c r="T54" s="59"/>
      <c r="U54" s="60"/>
      <c r="W54" s="2"/>
      <c r="X54"/>
      <c r="Y54"/>
    </row>
    <row r="55" spans="2:25" s="1" customFormat="1" ht="14.65" customHeight="1" outlineLevel="1" x14ac:dyDescent="0.25">
      <c r="B55" s="61" t="s">
        <v>53</v>
      </c>
      <c r="C55" s="62">
        <f>K54*E53</f>
        <v>-6</v>
      </c>
      <c r="D55" s="63"/>
      <c r="E55" s="63"/>
      <c r="F55" s="63"/>
      <c r="G55" s="63"/>
      <c r="H55" s="63"/>
      <c r="I55" s="63"/>
      <c r="J55" s="63"/>
      <c r="K55" s="63">
        <f>K54-SUM(C55:J55)</f>
        <v>-44</v>
      </c>
      <c r="L55" s="63"/>
      <c r="M55" s="63"/>
      <c r="N55" s="63"/>
      <c r="O55" s="63"/>
      <c r="P55" s="63"/>
      <c r="Q55" s="63"/>
      <c r="R55" s="63"/>
      <c r="S55" s="63"/>
      <c r="T55" s="63"/>
      <c r="U55" s="64"/>
      <c r="W55" s="2"/>
      <c r="X55"/>
      <c r="Y55"/>
    </row>
    <row r="56" spans="2:25" s="1" customFormat="1" outlineLevel="1" x14ac:dyDescent="0.25">
      <c r="B56" s="7" t="s">
        <v>42</v>
      </c>
      <c r="C56" s="429" t="s">
        <v>54</v>
      </c>
      <c r="D56" s="430"/>
      <c r="E56" s="431">
        <f>E$8*I56</f>
        <v>0.12</v>
      </c>
      <c r="F56" s="432"/>
      <c r="G56" s="429" t="s">
        <v>46</v>
      </c>
      <c r="H56" s="430"/>
      <c r="I56" s="431">
        <v>1.2</v>
      </c>
      <c r="J56" s="432"/>
      <c r="K56" s="56"/>
      <c r="L56" s="56"/>
      <c r="M56" s="56"/>
      <c r="N56" s="56"/>
      <c r="O56" s="56"/>
      <c r="P56" s="56"/>
      <c r="Q56" s="56"/>
      <c r="R56" s="56"/>
      <c r="S56" s="56"/>
      <c r="T56" s="56"/>
      <c r="U56" s="57"/>
      <c r="W56" s="2"/>
      <c r="X56"/>
      <c r="Y56"/>
    </row>
    <row r="57" spans="2:25" s="1" customFormat="1" ht="14.65" customHeight="1" outlineLevel="1" x14ac:dyDescent="0.25">
      <c r="B57" s="8" t="s">
        <v>44</v>
      </c>
      <c r="C57" s="65"/>
      <c r="D57" s="66"/>
      <c r="E57" s="66"/>
      <c r="F57" s="66"/>
      <c r="G57" s="66"/>
      <c r="H57" s="66"/>
      <c r="I57" s="66"/>
      <c r="J57" s="66"/>
      <c r="K57" s="66"/>
      <c r="L57" s="66"/>
      <c r="M57" s="66"/>
      <c r="N57" s="66"/>
      <c r="O57" s="66">
        <v>-100</v>
      </c>
      <c r="P57" s="66"/>
      <c r="Q57" s="66"/>
      <c r="R57" s="66"/>
      <c r="S57" s="66"/>
      <c r="T57" s="66"/>
      <c r="U57" s="67"/>
      <c r="W57" s="2"/>
      <c r="X57"/>
      <c r="Y57"/>
    </row>
    <row r="58" spans="2:25" s="1" customFormat="1" ht="14.65" customHeight="1" outlineLevel="1" x14ac:dyDescent="0.25">
      <c r="B58" s="61" t="s">
        <v>53</v>
      </c>
      <c r="C58" s="76">
        <f>O57*E56</f>
        <v>-12</v>
      </c>
      <c r="D58" s="77"/>
      <c r="E58" s="77"/>
      <c r="F58" s="77"/>
      <c r="G58" s="77"/>
      <c r="H58" s="77"/>
      <c r="I58" s="77"/>
      <c r="J58" s="77"/>
      <c r="K58" s="77"/>
      <c r="L58" s="77"/>
      <c r="M58" s="77"/>
      <c r="N58" s="77"/>
      <c r="O58" s="77">
        <f>O57-SUM(C58:N58)</f>
        <v>-88</v>
      </c>
      <c r="P58" s="63"/>
      <c r="Q58" s="63"/>
      <c r="R58" s="63"/>
      <c r="S58" s="63"/>
      <c r="T58" s="63"/>
      <c r="U58" s="64"/>
      <c r="W58" s="2"/>
      <c r="X58"/>
      <c r="Y58"/>
    </row>
    <row r="59" spans="2:25" s="1" customFormat="1" ht="14.65" customHeight="1" outlineLevel="1" x14ac:dyDescent="0.25">
      <c r="B59" s="68" t="s">
        <v>48</v>
      </c>
      <c r="C59" s="69"/>
      <c r="D59" s="70"/>
      <c r="E59" s="70"/>
      <c r="F59" s="70"/>
      <c r="G59" s="70"/>
      <c r="H59" s="70"/>
      <c r="I59" s="70"/>
      <c r="J59" s="70"/>
      <c r="K59" s="70"/>
      <c r="L59" s="70"/>
      <c r="M59" s="70"/>
      <c r="N59" s="70"/>
      <c r="O59" s="70"/>
      <c r="P59" s="70"/>
      <c r="Q59" s="70"/>
      <c r="R59" s="70"/>
      <c r="S59" s="70"/>
      <c r="T59" s="70"/>
      <c r="U59" s="71"/>
      <c r="W59" s="2"/>
      <c r="X59"/>
      <c r="Y59"/>
    </row>
    <row r="60" spans="2:25" s="1" customFormat="1" ht="14.65" customHeight="1" x14ac:dyDescent="0.25">
      <c r="W60" s="2"/>
      <c r="X60"/>
      <c r="Y60"/>
    </row>
  </sheetData>
  <mergeCells count="53">
    <mergeCell ref="C5:D5"/>
    <mergeCell ref="E5:F5"/>
    <mergeCell ref="C8:D8"/>
    <mergeCell ref="E8:F8"/>
    <mergeCell ref="C13:D13"/>
    <mergeCell ref="E13:F13"/>
    <mergeCell ref="G13:H13"/>
    <mergeCell ref="I13:J13"/>
    <mergeCell ref="C16:D16"/>
    <mergeCell ref="E16:F16"/>
    <mergeCell ref="G16:H16"/>
    <mergeCell ref="I16:J16"/>
    <mergeCell ref="C21:D21"/>
    <mergeCell ref="E21:F21"/>
    <mergeCell ref="G21:H21"/>
    <mergeCell ref="I21:J21"/>
    <mergeCell ref="C24:D24"/>
    <mergeCell ref="E24:F24"/>
    <mergeCell ref="G24:H24"/>
    <mergeCell ref="I24:J24"/>
    <mergeCell ref="I29:J29"/>
    <mergeCell ref="C32:D32"/>
    <mergeCell ref="E32:F32"/>
    <mergeCell ref="G32:H32"/>
    <mergeCell ref="I32:J32"/>
    <mergeCell ref="C56:D56"/>
    <mergeCell ref="E56:F56"/>
    <mergeCell ref="G56:H56"/>
    <mergeCell ref="I56:J56"/>
    <mergeCell ref="C45:D45"/>
    <mergeCell ref="E45:F45"/>
    <mergeCell ref="G45:H45"/>
    <mergeCell ref="I45:J45"/>
    <mergeCell ref="C48:D48"/>
    <mergeCell ref="E48:F48"/>
    <mergeCell ref="G48:H48"/>
    <mergeCell ref="I48:J48"/>
    <mergeCell ref="B1:L1"/>
    <mergeCell ref="C53:D53"/>
    <mergeCell ref="E53:F53"/>
    <mergeCell ref="G53:H53"/>
    <mergeCell ref="I53:J53"/>
    <mergeCell ref="C37:D37"/>
    <mergeCell ref="E37:F37"/>
    <mergeCell ref="G37:H37"/>
    <mergeCell ref="I37:J37"/>
    <mergeCell ref="C40:D40"/>
    <mergeCell ref="E40:F40"/>
    <mergeCell ref="G40:H40"/>
    <mergeCell ref="I40:J40"/>
    <mergeCell ref="C29:D29"/>
    <mergeCell ref="E29:F29"/>
    <mergeCell ref="G29:H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618E-C254-477B-B8D3-08F318EC87DE}">
  <sheetPr>
    <outlinePr summaryBelow="0" summaryRight="0"/>
  </sheetPr>
  <dimension ref="A1:X91"/>
  <sheetViews>
    <sheetView showGridLines="0" zoomScale="110" zoomScaleNormal="110" workbookViewId="0">
      <selection activeCell="B1" sqref="B1:Q1"/>
    </sheetView>
  </sheetViews>
  <sheetFormatPr defaultColWidth="10.7109375" defaultRowHeight="15" outlineLevelRow="2" x14ac:dyDescent="0.25"/>
  <cols>
    <col min="1" max="1" width="9" style="1" customWidth="1"/>
    <col min="2" max="2" width="51.140625" style="1" customWidth="1"/>
    <col min="3" max="11" width="10.7109375" style="1"/>
    <col min="12" max="14" width="10.7109375" style="87"/>
    <col min="15" max="15" width="9.85546875" customWidth="1"/>
  </cols>
  <sheetData>
    <row r="1" spans="1:23" ht="348.6" customHeight="1" x14ac:dyDescent="0.25">
      <c r="B1" s="441" t="s">
        <v>260</v>
      </c>
      <c r="C1" s="442"/>
      <c r="D1" s="442"/>
      <c r="E1" s="442"/>
      <c r="F1" s="442"/>
      <c r="G1" s="442"/>
      <c r="H1" s="442"/>
      <c r="I1" s="442"/>
      <c r="J1" s="442"/>
      <c r="K1" s="442"/>
      <c r="L1" s="442"/>
      <c r="M1" s="442"/>
      <c r="N1" s="442"/>
      <c r="O1" s="442"/>
      <c r="P1" s="442"/>
      <c r="Q1" s="443"/>
    </row>
    <row r="2" spans="1:23" ht="13.9" customHeight="1" x14ac:dyDescent="0.25">
      <c r="B2" s="155" t="s">
        <v>140</v>
      </c>
      <c r="C2" s="448" t="s">
        <v>139</v>
      </c>
      <c r="D2" s="449"/>
      <c r="E2" s="449"/>
      <c r="F2" s="449"/>
      <c r="G2" s="449"/>
      <c r="H2" s="449"/>
      <c r="I2" s="449"/>
      <c r="J2" s="450"/>
      <c r="L2" s="453"/>
      <c r="M2" s="453"/>
      <c r="N2" s="453"/>
      <c r="O2" s="453"/>
      <c r="P2" s="453"/>
    </row>
    <row r="3" spans="1:23" x14ac:dyDescent="0.25">
      <c r="B3" s="152" t="s">
        <v>141</v>
      </c>
      <c r="C3" s="154">
        <v>500</v>
      </c>
      <c r="D3" s="153" t="s">
        <v>55</v>
      </c>
      <c r="L3" s="445"/>
      <c r="M3" s="445"/>
      <c r="N3" s="445"/>
      <c r="O3" s="445"/>
    </row>
    <row r="4" spans="1:23" ht="14.65" customHeight="1" x14ac:dyDescent="0.25">
      <c r="B4" s="152" t="s">
        <v>142</v>
      </c>
      <c r="C4" s="154">
        <v>300</v>
      </c>
      <c r="D4" s="153" t="s">
        <v>55</v>
      </c>
    </row>
    <row r="5" spans="1:23" ht="14.65" customHeight="1" x14ac:dyDescent="0.25">
      <c r="B5" s="152" t="s">
        <v>143</v>
      </c>
      <c r="C5" s="154">
        <v>500</v>
      </c>
      <c r="D5" s="153"/>
    </row>
    <row r="6" spans="1:23" ht="14.65" customHeight="1" x14ac:dyDescent="0.25"/>
    <row r="7" spans="1:23" ht="14.65" customHeight="1" x14ac:dyDescent="0.25"/>
    <row r="8" spans="1:23" ht="44.45" customHeight="1" x14ac:dyDescent="0.25">
      <c r="B8" s="152" t="s">
        <v>144</v>
      </c>
      <c r="C8" s="14" t="s">
        <v>0</v>
      </c>
      <c r="D8" s="15" t="s">
        <v>21</v>
      </c>
      <c r="E8" s="16" t="s">
        <v>22</v>
      </c>
      <c r="F8" s="15" t="s">
        <v>23</v>
      </c>
      <c r="G8" s="16" t="s">
        <v>24</v>
      </c>
      <c r="H8" s="16" t="s">
        <v>25</v>
      </c>
      <c r="I8" s="15" t="s">
        <v>26</v>
      </c>
      <c r="J8" s="16" t="s">
        <v>27</v>
      </c>
      <c r="K8" s="15" t="s">
        <v>28</v>
      </c>
      <c r="L8" s="15" t="s">
        <v>29</v>
      </c>
      <c r="M8" s="15" t="s">
        <v>30</v>
      </c>
      <c r="N8" s="15" t="s">
        <v>31</v>
      </c>
      <c r="O8" s="15" t="s">
        <v>32</v>
      </c>
      <c r="P8" s="15" t="s">
        <v>33</v>
      </c>
      <c r="Q8" s="15" t="s">
        <v>34</v>
      </c>
      <c r="R8" s="16" t="s">
        <v>35</v>
      </c>
      <c r="S8" s="15" t="s">
        <v>36</v>
      </c>
      <c r="T8" s="15" t="s">
        <v>37</v>
      </c>
      <c r="U8" s="17" t="s">
        <v>38</v>
      </c>
    </row>
    <row r="9" spans="1:23" ht="21.75" customHeight="1" x14ac:dyDescent="0.25">
      <c r="B9" s="108" t="s">
        <v>176</v>
      </c>
      <c r="C9" s="151">
        <v>2.8E-3</v>
      </c>
      <c r="D9" s="151">
        <v>4.1700000000000001E-2</v>
      </c>
      <c r="E9" s="151">
        <v>0.16669999999999999</v>
      </c>
      <c r="F9" s="151">
        <v>0.375</v>
      </c>
      <c r="G9" s="151">
        <v>0.625</v>
      </c>
      <c r="H9" s="151">
        <v>0.875</v>
      </c>
      <c r="I9" s="150">
        <v>1.25</v>
      </c>
      <c r="J9" s="150">
        <v>1.75</v>
      </c>
      <c r="K9" s="150">
        <v>2.5</v>
      </c>
      <c r="L9" s="150">
        <v>3.5</v>
      </c>
      <c r="M9" s="150">
        <v>4.5</v>
      </c>
      <c r="N9" s="150">
        <v>5.5</v>
      </c>
      <c r="O9" s="150">
        <v>6.5</v>
      </c>
      <c r="P9" s="149">
        <v>7.5</v>
      </c>
      <c r="Q9" s="149">
        <v>8.5</v>
      </c>
      <c r="R9" s="149">
        <v>9.5</v>
      </c>
      <c r="S9" s="149">
        <v>12.5</v>
      </c>
      <c r="T9" s="149">
        <v>17.5</v>
      </c>
      <c r="U9" s="148">
        <v>25</v>
      </c>
      <c r="V9" s="147"/>
    </row>
    <row r="10" spans="1:23" s="2" customFormat="1" ht="14.65" customHeight="1" x14ac:dyDescent="0.25">
      <c r="A10" s="1"/>
      <c r="B10" s="109" t="s">
        <v>145</v>
      </c>
      <c r="C10" s="145"/>
      <c r="D10" s="144"/>
      <c r="E10" s="144"/>
      <c r="F10" s="144"/>
      <c r="G10" s="144"/>
      <c r="H10" s="144"/>
      <c r="I10" s="146"/>
      <c r="J10" s="146"/>
      <c r="K10" s="145"/>
      <c r="L10" s="144"/>
      <c r="M10" s="144"/>
      <c r="N10" s="145"/>
      <c r="O10" s="144"/>
      <c r="P10" s="144"/>
      <c r="Q10" s="145"/>
      <c r="R10" s="144"/>
      <c r="S10" s="144"/>
      <c r="T10" s="145"/>
      <c r="U10" s="144"/>
    </row>
    <row r="11" spans="1:23" ht="14.65" customHeight="1" outlineLevel="1" x14ac:dyDescent="0.25">
      <c r="B11" s="5" t="s">
        <v>3</v>
      </c>
      <c r="C11" s="417">
        <v>187</v>
      </c>
      <c r="D11" s="418">
        <v>218</v>
      </c>
      <c r="E11" s="418">
        <v>270</v>
      </c>
      <c r="F11" s="418">
        <v>323</v>
      </c>
      <c r="G11" s="418">
        <v>354</v>
      </c>
      <c r="H11" s="418">
        <v>373</v>
      </c>
      <c r="I11" s="418">
        <v>388</v>
      </c>
      <c r="J11" s="418">
        <v>391</v>
      </c>
      <c r="K11" s="418">
        <v>386</v>
      </c>
      <c r="L11" s="418">
        <v>381</v>
      </c>
      <c r="M11" s="418">
        <v>379</v>
      </c>
      <c r="N11" s="418">
        <v>379</v>
      </c>
      <c r="O11" s="418">
        <v>379</v>
      </c>
      <c r="P11" s="418">
        <v>380</v>
      </c>
      <c r="Q11" s="418">
        <v>382</v>
      </c>
      <c r="R11" s="418">
        <v>383</v>
      </c>
      <c r="S11" s="418">
        <v>391</v>
      </c>
      <c r="T11" s="418">
        <v>395</v>
      </c>
      <c r="U11" s="419">
        <v>466.61849999999998</v>
      </c>
    </row>
    <row r="12" spans="1:23" ht="14.65" customHeight="1" outlineLevel="2" x14ac:dyDescent="0.25">
      <c r="B12" s="10" t="s">
        <v>49</v>
      </c>
      <c r="C12" s="143">
        <v>250</v>
      </c>
      <c r="D12" s="143">
        <v>250</v>
      </c>
      <c r="E12" s="143">
        <v>250</v>
      </c>
      <c r="F12" s="143">
        <v>250</v>
      </c>
      <c r="G12" s="143">
        <v>250</v>
      </c>
      <c r="H12" s="143">
        <v>250</v>
      </c>
      <c r="I12" s="143">
        <v>250</v>
      </c>
      <c r="J12" s="143">
        <v>250</v>
      </c>
      <c r="K12" s="143">
        <v>250</v>
      </c>
      <c r="L12" s="143">
        <v>250</v>
      </c>
      <c r="M12" s="143">
        <v>250</v>
      </c>
      <c r="N12" s="143">
        <v>250</v>
      </c>
      <c r="O12" s="143">
        <v>250</v>
      </c>
      <c r="P12" s="143">
        <v>250</v>
      </c>
      <c r="Q12" s="143">
        <v>250</v>
      </c>
      <c r="R12" s="143">
        <v>250</v>
      </c>
      <c r="S12" s="143">
        <v>250</v>
      </c>
      <c r="T12" s="143">
        <v>250</v>
      </c>
      <c r="U12" s="142">
        <v>250</v>
      </c>
      <c r="V12" s="1"/>
      <c r="W12" s="2"/>
    </row>
    <row r="13" spans="1:23" s="2" customFormat="1" ht="14.65" customHeight="1" outlineLevel="2" x14ac:dyDescent="0.25">
      <c r="A13" s="1"/>
      <c r="B13" s="10" t="s">
        <v>50</v>
      </c>
      <c r="C13" s="140">
        <v>-250</v>
      </c>
      <c r="D13" s="140">
        <v>-250</v>
      </c>
      <c r="E13" s="140">
        <v>-250</v>
      </c>
      <c r="F13" s="140">
        <v>-250</v>
      </c>
      <c r="G13" s="140">
        <v>-250</v>
      </c>
      <c r="H13" s="140">
        <v>-250</v>
      </c>
      <c r="I13" s="140">
        <v>-250</v>
      </c>
      <c r="J13" s="140">
        <v>-250</v>
      </c>
      <c r="K13" s="140">
        <v>-250</v>
      </c>
      <c r="L13" s="140">
        <v>-250</v>
      </c>
      <c r="M13" s="140">
        <v>-250</v>
      </c>
      <c r="N13" s="140">
        <v>-250</v>
      </c>
      <c r="O13" s="140">
        <v>-250</v>
      </c>
      <c r="P13" s="140">
        <v>-250</v>
      </c>
      <c r="Q13" s="140">
        <v>-250</v>
      </c>
      <c r="R13" s="140">
        <v>-250</v>
      </c>
      <c r="S13" s="140">
        <v>-250</v>
      </c>
      <c r="T13" s="140">
        <v>-250</v>
      </c>
      <c r="U13" s="139">
        <v>-250</v>
      </c>
      <c r="V13" s="1"/>
    </row>
    <row r="14" spans="1:23" s="2" customFormat="1" ht="14.65" customHeight="1" outlineLevel="2" x14ac:dyDescent="0.25">
      <c r="A14" s="1"/>
      <c r="B14" s="11" t="s">
        <v>18</v>
      </c>
      <c r="C14" s="140">
        <f t="shared" ref="C14:U14" si="0">350*EXP(-C9/4)</f>
        <v>349.75508572999513</v>
      </c>
      <c r="D14" s="140">
        <f t="shared" si="0"/>
        <v>346.37020318986214</v>
      </c>
      <c r="E14" s="140">
        <f t="shared" si="0"/>
        <v>335.71351236393855</v>
      </c>
      <c r="F14" s="140">
        <f t="shared" si="0"/>
        <v>318.67862648301195</v>
      </c>
      <c r="G14" s="140">
        <f t="shared" si="0"/>
        <v>299.37086455759788</v>
      </c>
      <c r="H14" s="140">
        <f t="shared" si="0"/>
        <v>281.23290079117129</v>
      </c>
      <c r="I14" s="140">
        <f t="shared" si="0"/>
        <v>256.06547013132462</v>
      </c>
      <c r="J14" s="140">
        <f t="shared" si="0"/>
        <v>225.97698424976221</v>
      </c>
      <c r="K14" s="140">
        <f t="shared" si="0"/>
        <v>187.34149998164659</v>
      </c>
      <c r="L14" s="140">
        <f t="shared" si="0"/>
        <v>145.90170688747793</v>
      </c>
      <c r="M14" s="140">
        <f t="shared" si="0"/>
        <v>113.62836357542241</v>
      </c>
      <c r="N14" s="140">
        <f t="shared" si="0"/>
        <v>88.49385853166126</v>
      </c>
      <c r="O14" s="140">
        <f t="shared" si="0"/>
        <v>68.919086321467915</v>
      </c>
      <c r="P14" s="140">
        <f t="shared" si="0"/>
        <v>53.674238395724963</v>
      </c>
      <c r="Q14" s="140">
        <f t="shared" si="0"/>
        <v>41.801538893351868</v>
      </c>
      <c r="R14" s="140">
        <f t="shared" si="0"/>
        <v>32.55507122373222</v>
      </c>
      <c r="S14" s="140">
        <f t="shared" si="0"/>
        <v>15.377926768192598</v>
      </c>
      <c r="T14" s="140">
        <f t="shared" si="0"/>
        <v>4.4058497848518998</v>
      </c>
      <c r="U14" s="139">
        <f t="shared" si="0"/>
        <v>0.67565894767969825</v>
      </c>
      <c r="V14" s="1"/>
    </row>
    <row r="15" spans="1:23" s="2" customFormat="1" ht="14.65" customHeight="1" outlineLevel="2" x14ac:dyDescent="0.25">
      <c r="A15" s="1"/>
      <c r="B15" s="11" t="s">
        <v>19</v>
      </c>
      <c r="C15" s="140">
        <f t="shared" ref="C15:U15" si="1">-350*EXP(-C9/4)</f>
        <v>-349.75508572999513</v>
      </c>
      <c r="D15" s="140">
        <f t="shared" si="1"/>
        <v>-346.37020318986214</v>
      </c>
      <c r="E15" s="140">
        <f t="shared" si="1"/>
        <v>-335.71351236393855</v>
      </c>
      <c r="F15" s="140">
        <f t="shared" si="1"/>
        <v>-318.67862648301195</v>
      </c>
      <c r="G15" s="140">
        <f t="shared" si="1"/>
        <v>-299.37086455759788</v>
      </c>
      <c r="H15" s="140">
        <f t="shared" si="1"/>
        <v>-281.23290079117129</v>
      </c>
      <c r="I15" s="140">
        <f t="shared" si="1"/>
        <v>-256.06547013132462</v>
      </c>
      <c r="J15" s="140">
        <f t="shared" si="1"/>
        <v>-225.97698424976221</v>
      </c>
      <c r="K15" s="140">
        <f t="shared" si="1"/>
        <v>-187.34149998164659</v>
      </c>
      <c r="L15" s="140">
        <f t="shared" si="1"/>
        <v>-145.90170688747793</v>
      </c>
      <c r="M15" s="140">
        <f t="shared" si="1"/>
        <v>-113.62836357542241</v>
      </c>
      <c r="N15" s="140">
        <f t="shared" si="1"/>
        <v>-88.49385853166126</v>
      </c>
      <c r="O15" s="140">
        <f t="shared" si="1"/>
        <v>-68.919086321467915</v>
      </c>
      <c r="P15" s="140">
        <f t="shared" si="1"/>
        <v>-53.674238395724963</v>
      </c>
      <c r="Q15" s="140">
        <f t="shared" si="1"/>
        <v>-41.801538893351868</v>
      </c>
      <c r="R15" s="140">
        <f t="shared" si="1"/>
        <v>-32.55507122373222</v>
      </c>
      <c r="S15" s="140">
        <f t="shared" si="1"/>
        <v>-15.377926768192598</v>
      </c>
      <c r="T15" s="140">
        <f t="shared" si="1"/>
        <v>-4.4058497848518998</v>
      </c>
      <c r="U15" s="139">
        <f t="shared" si="1"/>
        <v>-0.67565894767969825</v>
      </c>
      <c r="V15" s="1"/>
    </row>
    <row r="16" spans="1:23" s="2" customFormat="1" ht="14.65" customHeight="1" outlineLevel="2" x14ac:dyDescent="0.25">
      <c r="A16" s="1"/>
      <c r="B16" s="141" t="s">
        <v>146</v>
      </c>
      <c r="C16" s="140">
        <f t="shared" ref="C16:U16" si="2">150*(1-EXP(-C9/4))</f>
        <v>0.10496325857350386</v>
      </c>
      <c r="D16" s="140">
        <f t="shared" si="2"/>
        <v>1.5556272043448061</v>
      </c>
      <c r="E16" s="140">
        <f t="shared" si="2"/>
        <v>6.1227804154548977</v>
      </c>
      <c r="F16" s="140">
        <f t="shared" si="2"/>
        <v>13.423445792994876</v>
      </c>
      <c r="G16" s="140">
        <f t="shared" si="2"/>
        <v>21.698200903886622</v>
      </c>
      <c r="H16" s="140">
        <f t="shared" si="2"/>
        <v>29.471613946640886</v>
      </c>
      <c r="I16" s="140">
        <f t="shared" si="2"/>
        <v>40.257655658003735</v>
      </c>
      <c r="J16" s="140">
        <f t="shared" si="2"/>
        <v>53.152721035816192</v>
      </c>
      <c r="K16" s="140">
        <f t="shared" si="2"/>
        <v>69.710785722151456</v>
      </c>
      <c r="L16" s="140">
        <f t="shared" si="2"/>
        <v>87.470697048223727</v>
      </c>
      <c r="M16" s="140">
        <f t="shared" si="2"/>
        <v>101.30212989624754</v>
      </c>
      <c r="N16" s="140">
        <f t="shared" si="2"/>
        <v>112.07406062928803</v>
      </c>
      <c r="O16" s="140">
        <f t="shared" si="2"/>
        <v>120.4632487193709</v>
      </c>
      <c r="P16" s="140">
        <f t="shared" si="2"/>
        <v>126.99675497326074</v>
      </c>
      <c r="Q16" s="140">
        <f t="shared" si="2"/>
        <v>132.08505475999206</v>
      </c>
      <c r="R16" s="140">
        <f t="shared" si="2"/>
        <v>136.04782661840048</v>
      </c>
      <c r="S16" s="140">
        <f t="shared" si="2"/>
        <v>143.40945995648889</v>
      </c>
      <c r="T16" s="140">
        <f t="shared" si="2"/>
        <v>148.11177866363491</v>
      </c>
      <c r="U16" s="139">
        <f t="shared" si="2"/>
        <v>149.71043187956585</v>
      </c>
      <c r="V16" s="1"/>
    </row>
    <row r="17" spans="1:22" s="2" customFormat="1" ht="14.65" customHeight="1" outlineLevel="2" x14ac:dyDescent="0.25">
      <c r="A17" s="1"/>
      <c r="B17" s="138" t="s">
        <v>147</v>
      </c>
      <c r="C17" s="135">
        <f t="shared" ref="C17:U17" si="3">-150*(1-EXP(-C10/4))</f>
        <v>0</v>
      </c>
      <c r="D17" s="135">
        <f t="shared" si="3"/>
        <v>0</v>
      </c>
      <c r="E17" s="135">
        <f t="shared" si="3"/>
        <v>0</v>
      </c>
      <c r="F17" s="135">
        <f t="shared" si="3"/>
        <v>0</v>
      </c>
      <c r="G17" s="135">
        <f t="shared" si="3"/>
        <v>0</v>
      </c>
      <c r="H17" s="135">
        <f t="shared" si="3"/>
        <v>0</v>
      </c>
      <c r="I17" s="135">
        <f t="shared" si="3"/>
        <v>0</v>
      </c>
      <c r="J17" s="135">
        <f t="shared" si="3"/>
        <v>0</v>
      </c>
      <c r="K17" s="135">
        <f t="shared" si="3"/>
        <v>0</v>
      </c>
      <c r="L17" s="135">
        <f t="shared" si="3"/>
        <v>0</v>
      </c>
      <c r="M17" s="135">
        <f t="shared" si="3"/>
        <v>0</v>
      </c>
      <c r="N17" s="135">
        <f t="shared" si="3"/>
        <v>0</v>
      </c>
      <c r="O17" s="135">
        <f t="shared" si="3"/>
        <v>0</v>
      </c>
      <c r="P17" s="135">
        <f t="shared" si="3"/>
        <v>0</v>
      </c>
      <c r="Q17" s="135">
        <f t="shared" si="3"/>
        <v>0</v>
      </c>
      <c r="R17" s="135">
        <f t="shared" si="3"/>
        <v>0</v>
      </c>
      <c r="S17" s="135">
        <f t="shared" si="3"/>
        <v>0</v>
      </c>
      <c r="T17" s="135">
        <f t="shared" si="3"/>
        <v>0</v>
      </c>
      <c r="U17" s="134">
        <f t="shared" si="3"/>
        <v>0</v>
      </c>
      <c r="V17" s="1"/>
    </row>
    <row r="18" spans="1:22" s="2" customFormat="1" ht="14.65" customHeight="1" outlineLevel="1" x14ac:dyDescent="0.25">
      <c r="A18" s="444"/>
      <c r="B18" s="10" t="s">
        <v>49</v>
      </c>
      <c r="C18" s="137">
        <f>C11+C12</f>
        <v>437</v>
      </c>
      <c r="D18" s="137">
        <f t="shared" ref="D18:U18" si="4">D11+D12</f>
        <v>468</v>
      </c>
      <c r="E18" s="137">
        <f t="shared" si="4"/>
        <v>520</v>
      </c>
      <c r="F18" s="137">
        <f t="shared" si="4"/>
        <v>573</v>
      </c>
      <c r="G18" s="137">
        <f t="shared" si="4"/>
        <v>604</v>
      </c>
      <c r="H18" s="137">
        <f t="shared" si="4"/>
        <v>623</v>
      </c>
      <c r="I18" s="137">
        <f t="shared" si="4"/>
        <v>638</v>
      </c>
      <c r="J18" s="137">
        <f t="shared" si="4"/>
        <v>641</v>
      </c>
      <c r="K18" s="137">
        <f t="shared" si="4"/>
        <v>636</v>
      </c>
      <c r="L18" s="137">
        <f t="shared" si="4"/>
        <v>631</v>
      </c>
      <c r="M18" s="137">
        <f t="shared" si="4"/>
        <v>629</v>
      </c>
      <c r="N18" s="137">
        <f t="shared" si="4"/>
        <v>629</v>
      </c>
      <c r="O18" s="137">
        <f t="shared" si="4"/>
        <v>629</v>
      </c>
      <c r="P18" s="137">
        <f t="shared" si="4"/>
        <v>630</v>
      </c>
      <c r="Q18" s="137">
        <f t="shared" si="4"/>
        <v>632</v>
      </c>
      <c r="R18" s="137">
        <f t="shared" si="4"/>
        <v>633</v>
      </c>
      <c r="S18" s="137">
        <f t="shared" si="4"/>
        <v>641</v>
      </c>
      <c r="T18" s="137">
        <f t="shared" si="4"/>
        <v>645</v>
      </c>
      <c r="U18" s="136">
        <f t="shared" si="4"/>
        <v>716.61850000000004</v>
      </c>
    </row>
    <row r="19" spans="1:22" s="2" customFormat="1" ht="14.65" customHeight="1" outlineLevel="1" x14ac:dyDescent="0.25">
      <c r="A19" s="444"/>
      <c r="B19" s="10" t="s">
        <v>50</v>
      </c>
      <c r="C19" s="137">
        <f t="shared" ref="C19:U19" si="5">C13+C11</f>
        <v>-63</v>
      </c>
      <c r="D19" s="137">
        <f t="shared" si="5"/>
        <v>-32</v>
      </c>
      <c r="E19" s="137">
        <f>E13+E11</f>
        <v>20</v>
      </c>
      <c r="F19" s="137">
        <f t="shared" si="5"/>
        <v>73</v>
      </c>
      <c r="G19" s="137">
        <f t="shared" si="5"/>
        <v>104</v>
      </c>
      <c r="H19" s="137">
        <f t="shared" si="5"/>
        <v>123</v>
      </c>
      <c r="I19" s="137">
        <f t="shared" si="5"/>
        <v>138</v>
      </c>
      <c r="J19" s="137">
        <f t="shared" si="5"/>
        <v>141</v>
      </c>
      <c r="K19" s="137">
        <f t="shared" si="5"/>
        <v>136</v>
      </c>
      <c r="L19" s="137">
        <f t="shared" si="5"/>
        <v>131</v>
      </c>
      <c r="M19" s="137">
        <f t="shared" si="5"/>
        <v>129</v>
      </c>
      <c r="N19" s="137">
        <f t="shared" si="5"/>
        <v>129</v>
      </c>
      <c r="O19" s="137">
        <f t="shared" si="5"/>
        <v>129</v>
      </c>
      <c r="P19" s="137">
        <f t="shared" si="5"/>
        <v>130</v>
      </c>
      <c r="Q19" s="137">
        <f t="shared" si="5"/>
        <v>132</v>
      </c>
      <c r="R19" s="137">
        <f t="shared" si="5"/>
        <v>133</v>
      </c>
      <c r="S19" s="137">
        <f t="shared" si="5"/>
        <v>141</v>
      </c>
      <c r="T19" s="137">
        <f t="shared" si="5"/>
        <v>145</v>
      </c>
      <c r="U19" s="136">
        <f t="shared" si="5"/>
        <v>216.61849999999998</v>
      </c>
    </row>
    <row r="20" spans="1:22" s="2" customFormat="1" ht="14.65" customHeight="1" outlineLevel="1" x14ac:dyDescent="0.25">
      <c r="A20" s="444"/>
      <c r="B20" s="11" t="s">
        <v>18</v>
      </c>
      <c r="C20" s="137">
        <f t="shared" ref="C20:U20" si="6">C14+C11</f>
        <v>536.75508572999513</v>
      </c>
      <c r="D20" s="137">
        <f t="shared" si="6"/>
        <v>564.3702031898622</v>
      </c>
      <c r="E20" s="137">
        <f t="shared" si="6"/>
        <v>605.71351236393855</v>
      </c>
      <c r="F20" s="137">
        <f t="shared" si="6"/>
        <v>641.67862648301195</v>
      </c>
      <c r="G20" s="137">
        <f t="shared" si="6"/>
        <v>653.37086455759788</v>
      </c>
      <c r="H20" s="137">
        <f t="shared" si="6"/>
        <v>654.23290079117123</v>
      </c>
      <c r="I20" s="137">
        <f t="shared" si="6"/>
        <v>644.06547013132467</v>
      </c>
      <c r="J20" s="137">
        <f t="shared" si="6"/>
        <v>616.97698424976215</v>
      </c>
      <c r="K20" s="137">
        <f t="shared" si="6"/>
        <v>573.34149998164662</v>
      </c>
      <c r="L20" s="137">
        <f t="shared" si="6"/>
        <v>526.90170688747799</v>
      </c>
      <c r="M20" s="137">
        <f t="shared" si="6"/>
        <v>492.62836357542244</v>
      </c>
      <c r="N20" s="137">
        <f t="shared" si="6"/>
        <v>467.49385853166126</v>
      </c>
      <c r="O20" s="137">
        <f t="shared" si="6"/>
        <v>447.91908632146794</v>
      </c>
      <c r="P20" s="137">
        <f t="shared" si="6"/>
        <v>433.67423839572496</v>
      </c>
      <c r="Q20" s="137">
        <f t="shared" si="6"/>
        <v>423.80153889335185</v>
      </c>
      <c r="R20" s="137">
        <f t="shared" si="6"/>
        <v>415.55507122373223</v>
      </c>
      <c r="S20" s="137">
        <f t="shared" si="6"/>
        <v>406.37792676819259</v>
      </c>
      <c r="T20" s="137">
        <f t="shared" si="6"/>
        <v>399.40584978485191</v>
      </c>
      <c r="U20" s="136">
        <f t="shared" si="6"/>
        <v>467.2941589476797</v>
      </c>
    </row>
    <row r="21" spans="1:22" s="2" customFormat="1" ht="14.65" customHeight="1" outlineLevel="1" x14ac:dyDescent="0.25">
      <c r="A21" s="444"/>
      <c r="B21" s="11" t="s">
        <v>19</v>
      </c>
      <c r="C21" s="137">
        <f t="shared" ref="C21:U21" si="7">C15+C11</f>
        <v>-162.75508572999513</v>
      </c>
      <c r="D21" s="137">
        <f t="shared" si="7"/>
        <v>-128.37020318986214</v>
      </c>
      <c r="E21" s="137">
        <f t="shared" si="7"/>
        <v>-65.713512363938548</v>
      </c>
      <c r="F21" s="137">
        <f t="shared" si="7"/>
        <v>4.3213735169880465</v>
      </c>
      <c r="G21" s="137">
        <f t="shared" si="7"/>
        <v>54.629135442402116</v>
      </c>
      <c r="H21" s="137">
        <f t="shared" si="7"/>
        <v>91.767099208828711</v>
      </c>
      <c r="I21" s="137">
        <f t="shared" si="7"/>
        <v>131.93452986867538</v>
      </c>
      <c r="J21" s="137">
        <f t="shared" si="7"/>
        <v>165.02301575023779</v>
      </c>
      <c r="K21" s="137">
        <f t="shared" si="7"/>
        <v>198.65850001835341</v>
      </c>
      <c r="L21" s="137">
        <f t="shared" si="7"/>
        <v>235.09829311252207</v>
      </c>
      <c r="M21" s="137">
        <f t="shared" si="7"/>
        <v>265.37163642457756</v>
      </c>
      <c r="N21" s="137">
        <f t="shared" si="7"/>
        <v>290.50614146833874</v>
      </c>
      <c r="O21" s="137">
        <f t="shared" si="7"/>
        <v>310.08091367853206</v>
      </c>
      <c r="P21" s="137">
        <f t="shared" si="7"/>
        <v>326.32576160427504</v>
      </c>
      <c r="Q21" s="137">
        <f t="shared" si="7"/>
        <v>340.19846110664815</v>
      </c>
      <c r="R21" s="137">
        <f t="shared" si="7"/>
        <v>350.44492877626777</v>
      </c>
      <c r="S21" s="137">
        <f t="shared" si="7"/>
        <v>375.62207323180741</v>
      </c>
      <c r="T21" s="137">
        <f t="shared" si="7"/>
        <v>390.59415021514809</v>
      </c>
      <c r="U21" s="136">
        <f t="shared" si="7"/>
        <v>465.94284105232026</v>
      </c>
    </row>
    <row r="22" spans="1:22" s="2" customFormat="1" ht="14.65" customHeight="1" outlineLevel="1" x14ac:dyDescent="0.25">
      <c r="A22" s="444"/>
      <c r="B22" s="12" t="s">
        <v>20</v>
      </c>
      <c r="C22" s="137">
        <f t="shared" ref="C22:U22" si="8">C11+(-0.65)*C14+0.9*C16</f>
        <v>-40.246338791780694</v>
      </c>
      <c r="D22" s="137">
        <f t="shared" si="8"/>
        <v>-5.7405675895000616</v>
      </c>
      <c r="E22" s="137">
        <f t="shared" si="8"/>
        <v>57.296719337349337</v>
      </c>
      <c r="F22" s="137">
        <f t="shared" si="8"/>
        <v>127.93999399973761</v>
      </c>
      <c r="G22" s="137">
        <f t="shared" si="8"/>
        <v>178.93731885105933</v>
      </c>
      <c r="H22" s="137">
        <f t="shared" si="8"/>
        <v>216.72306703771545</v>
      </c>
      <c r="I22" s="137">
        <f t="shared" si="8"/>
        <v>257.78933450684235</v>
      </c>
      <c r="J22" s="137">
        <f t="shared" si="8"/>
        <v>291.95240916988917</v>
      </c>
      <c r="K22" s="137">
        <f t="shared" si="8"/>
        <v>326.96773216186602</v>
      </c>
      <c r="L22" s="137">
        <f t="shared" si="8"/>
        <v>364.88751786654069</v>
      </c>
      <c r="M22" s="137">
        <f t="shared" si="8"/>
        <v>396.31348058259823</v>
      </c>
      <c r="N22" s="137">
        <f t="shared" si="8"/>
        <v>422.34564652077938</v>
      </c>
      <c r="O22" s="137">
        <f t="shared" si="8"/>
        <v>442.61951773847966</v>
      </c>
      <c r="P22" s="137">
        <f t="shared" si="8"/>
        <v>459.4088245187134</v>
      </c>
      <c r="Q22" s="137">
        <f t="shared" si="8"/>
        <v>473.70554900331416</v>
      </c>
      <c r="R22" s="137">
        <f t="shared" si="8"/>
        <v>484.28224766113448</v>
      </c>
      <c r="S22" s="137">
        <f t="shared" si="8"/>
        <v>510.0728615615148</v>
      </c>
      <c r="T22" s="137">
        <f t="shared" si="8"/>
        <v>525.43679843711766</v>
      </c>
      <c r="U22" s="136">
        <f t="shared" si="8"/>
        <v>600.91871037561748</v>
      </c>
    </row>
    <row r="23" spans="1:22" s="2" customFormat="1" ht="14.65" customHeight="1" outlineLevel="1" x14ac:dyDescent="0.25">
      <c r="A23" s="1"/>
      <c r="B23" s="13" t="s">
        <v>17</v>
      </c>
      <c r="C23" s="135">
        <f t="shared" ref="C23:U23" si="9">C11+(0.8)*C14-0.6*C16</f>
        <v>466.74109062885202</v>
      </c>
      <c r="D23" s="135">
        <f t="shared" si="9"/>
        <v>494.16278622928286</v>
      </c>
      <c r="E23" s="135">
        <f t="shared" si="9"/>
        <v>534.89714164187797</v>
      </c>
      <c r="F23" s="135">
        <f t="shared" si="9"/>
        <v>569.88883371061263</v>
      </c>
      <c r="G23" s="135">
        <f t="shared" si="9"/>
        <v>580.47777110374625</v>
      </c>
      <c r="H23" s="135">
        <f t="shared" si="9"/>
        <v>580.30335226495242</v>
      </c>
      <c r="I23" s="135">
        <f t="shared" si="9"/>
        <v>568.69778271025746</v>
      </c>
      <c r="J23" s="135">
        <f t="shared" si="9"/>
        <v>539.88995477831998</v>
      </c>
      <c r="K23" s="135">
        <f t="shared" si="9"/>
        <v>494.04672855202648</v>
      </c>
      <c r="L23" s="135">
        <f t="shared" si="9"/>
        <v>445.23894728104807</v>
      </c>
      <c r="M23" s="135">
        <f t="shared" si="9"/>
        <v>409.1214129225894</v>
      </c>
      <c r="N23" s="135">
        <f t="shared" si="9"/>
        <v>382.5506504477562</v>
      </c>
      <c r="O23" s="135">
        <f t="shared" si="9"/>
        <v>361.85731982555183</v>
      </c>
      <c r="P23" s="135">
        <f t="shared" si="9"/>
        <v>346.74133773262349</v>
      </c>
      <c r="Q23" s="135">
        <f t="shared" si="9"/>
        <v>336.19019825868628</v>
      </c>
      <c r="R23" s="135">
        <f t="shared" si="9"/>
        <v>327.41536100794553</v>
      </c>
      <c r="S23" s="135">
        <f t="shared" si="9"/>
        <v>317.25666544066075</v>
      </c>
      <c r="T23" s="135">
        <f t="shared" si="9"/>
        <v>309.65761262970057</v>
      </c>
      <c r="U23" s="134">
        <f t="shared" si="9"/>
        <v>377.33276803040422</v>
      </c>
    </row>
    <row r="24" spans="1:22" s="1" customFormat="1" ht="14.65" customHeight="1" x14ac:dyDescent="0.25">
      <c r="B24" s="109" t="s">
        <v>148</v>
      </c>
      <c r="C24" s="329"/>
      <c r="D24" s="132"/>
      <c r="E24" s="132"/>
      <c r="F24" s="132"/>
      <c r="G24" s="132"/>
      <c r="H24" s="132"/>
      <c r="I24" s="132"/>
      <c r="J24" s="132"/>
      <c r="K24" s="132"/>
      <c r="L24" s="132"/>
      <c r="M24" s="132"/>
      <c r="N24" s="132"/>
      <c r="O24" s="132"/>
      <c r="P24" s="132"/>
      <c r="Q24" s="132"/>
      <c r="R24" s="132"/>
      <c r="S24" s="132"/>
      <c r="T24" s="132"/>
      <c r="U24" s="131"/>
    </row>
    <row r="25" spans="1:22" s="1" customFormat="1" ht="14.65" customHeight="1" outlineLevel="1" x14ac:dyDescent="0.25">
      <c r="B25" s="5" t="s">
        <v>3</v>
      </c>
      <c r="C25" s="99">
        <f t="shared" ref="C25:U25" si="10">EXP(-C11/10000*C$9)</f>
        <v>0.99994764137076086</v>
      </c>
      <c r="D25" s="99">
        <f t="shared" si="10"/>
        <v>0.99909135306986385</v>
      </c>
      <c r="E25" s="99">
        <f t="shared" si="10"/>
        <v>0.99550921387087488</v>
      </c>
      <c r="F25" s="99">
        <f t="shared" si="10"/>
        <v>0.98796056104664043</v>
      </c>
      <c r="G25" s="99">
        <f t="shared" si="10"/>
        <v>0.97811796266401208</v>
      </c>
      <c r="H25" s="99">
        <f t="shared" si="10"/>
        <v>0.96788935589487202</v>
      </c>
      <c r="I25" s="99">
        <f t="shared" si="10"/>
        <v>0.95265733930583485</v>
      </c>
      <c r="J25" s="99">
        <f t="shared" si="10"/>
        <v>0.93386349723939033</v>
      </c>
      <c r="K25" s="99">
        <f t="shared" si="10"/>
        <v>0.90800989759974982</v>
      </c>
      <c r="L25" s="99">
        <f t="shared" si="10"/>
        <v>0.87515873294251456</v>
      </c>
      <c r="M25" s="99">
        <f t="shared" si="10"/>
        <v>0.8432009285281683</v>
      </c>
      <c r="N25" s="99">
        <f t="shared" si="10"/>
        <v>0.81184162576904706</v>
      </c>
      <c r="O25" s="99">
        <f t="shared" si="10"/>
        <v>0.78164860003390257</v>
      </c>
      <c r="P25" s="99">
        <f t="shared" si="10"/>
        <v>0.75201425431938262</v>
      </c>
      <c r="Q25" s="99">
        <f t="shared" si="10"/>
        <v>0.72274414436514733</v>
      </c>
      <c r="R25" s="99">
        <f t="shared" si="10"/>
        <v>0.6949954362400389</v>
      </c>
      <c r="S25" s="99">
        <f t="shared" si="10"/>
        <v>0.61339265599100201</v>
      </c>
      <c r="T25" s="99">
        <f t="shared" si="10"/>
        <v>0.50094949067280448</v>
      </c>
      <c r="U25" s="130">
        <f t="shared" si="10"/>
        <v>0.31144072431060177</v>
      </c>
    </row>
    <row r="26" spans="1:22" s="1" customFormat="1" ht="14.65" customHeight="1" outlineLevel="1" x14ac:dyDescent="0.25">
      <c r="B26" s="10" t="s">
        <v>49</v>
      </c>
      <c r="C26" s="105">
        <f t="shared" ref="C26:U26" si="11">EXP(-C18/10000*C$9)</f>
        <v>0.99987764748567953</v>
      </c>
      <c r="D26" s="105">
        <f t="shared" si="11"/>
        <v>0.99805034305504015</v>
      </c>
      <c r="E26" s="105">
        <f t="shared" si="11"/>
        <v>0.99136906225519428</v>
      </c>
      <c r="F26" s="105">
        <f t="shared" si="11"/>
        <v>0.97874171166407953</v>
      </c>
      <c r="G26" s="105">
        <f t="shared" si="11"/>
        <v>0.96295364921370896</v>
      </c>
      <c r="H26" s="105">
        <f t="shared" si="11"/>
        <v>0.94694667195044513</v>
      </c>
      <c r="I26" s="105">
        <f t="shared" si="11"/>
        <v>0.92334715432302239</v>
      </c>
      <c r="J26" s="105">
        <f t="shared" si="11"/>
        <v>0.89388781344454882</v>
      </c>
      <c r="K26" s="105">
        <f t="shared" si="11"/>
        <v>0.85299635896913151</v>
      </c>
      <c r="L26" s="105">
        <f t="shared" si="11"/>
        <v>0.80183694681200246</v>
      </c>
      <c r="M26" s="105">
        <f t="shared" si="11"/>
        <v>0.75348211281220834</v>
      </c>
      <c r="N26" s="105">
        <f t="shared" si="11"/>
        <v>0.70754786361526234</v>
      </c>
      <c r="O26" s="105">
        <f t="shared" si="11"/>
        <v>0.66441388693097392</v>
      </c>
      <c r="P26" s="105">
        <f t="shared" si="11"/>
        <v>0.62344171411748905</v>
      </c>
      <c r="Q26" s="105">
        <f t="shared" si="11"/>
        <v>0.584382233987361</v>
      </c>
      <c r="R26" s="105">
        <f t="shared" si="11"/>
        <v>0.54807124026493181</v>
      </c>
      <c r="S26" s="105">
        <f t="shared" si="11"/>
        <v>0.44876765380410805</v>
      </c>
      <c r="T26" s="105">
        <f t="shared" si="11"/>
        <v>0.3234373004676992</v>
      </c>
      <c r="U26" s="129">
        <f t="shared" si="11"/>
        <v>0.16670220699348173</v>
      </c>
    </row>
    <row r="27" spans="1:22" s="1" customFormat="1" ht="14.65" customHeight="1" outlineLevel="1" x14ac:dyDescent="0.25">
      <c r="B27" s="10" t="s">
        <v>50</v>
      </c>
      <c r="C27" s="105">
        <f t="shared" ref="C27:U27" si="12">EXP(-C19/10000*C$9)</f>
        <v>1.0000176401555858</v>
      </c>
      <c r="D27" s="105">
        <f t="shared" si="12"/>
        <v>1.0001334489035127</v>
      </c>
      <c r="E27" s="105">
        <f>EXP(-E19/10000*E$9)</f>
        <v>0.99966665557160395</v>
      </c>
      <c r="F27" s="105">
        <f t="shared" si="12"/>
        <v>0.99726624353636895</v>
      </c>
      <c r="G27" s="105">
        <f t="shared" si="12"/>
        <v>0.99352107930344769</v>
      </c>
      <c r="H27" s="105">
        <f t="shared" si="12"/>
        <v>0.98929520848837693</v>
      </c>
      <c r="I27" s="105">
        <f>EXP(-I19/10000*I$9)</f>
        <v>0.98289792943443099</v>
      </c>
      <c r="J27" s="105">
        <f t="shared" si="12"/>
        <v>0.97562693926387711</v>
      </c>
      <c r="K27" s="105">
        <f t="shared" si="12"/>
        <v>0.96657150463750663</v>
      </c>
      <c r="L27" s="105">
        <f t="shared" si="12"/>
        <v>0.95518522922980253</v>
      </c>
      <c r="M27" s="105">
        <f t="shared" si="12"/>
        <v>0.94360276611896943</v>
      </c>
      <c r="N27" s="105">
        <f t="shared" si="12"/>
        <v>0.93150846638654528</v>
      </c>
      <c r="O27" s="105">
        <f t="shared" si="12"/>
        <v>0.91956918112765773</v>
      </c>
      <c r="P27" s="105">
        <f t="shared" si="12"/>
        <v>0.90710234155580172</v>
      </c>
      <c r="Q27" s="105">
        <f t="shared" si="12"/>
        <v>0.89386546652855037</v>
      </c>
      <c r="R27" s="105">
        <f t="shared" si="12"/>
        <v>0.88130633557965188</v>
      </c>
      <c r="S27" s="105">
        <f t="shared" si="12"/>
        <v>0.83840835504586797</v>
      </c>
      <c r="T27" s="105">
        <f t="shared" si="12"/>
        <v>0.77588574923937659</v>
      </c>
      <c r="U27" s="129">
        <f t="shared" si="12"/>
        <v>0.58184787417304507</v>
      </c>
    </row>
    <row r="28" spans="1:22" s="1" customFormat="1" ht="14.65" customHeight="1" outlineLevel="1" x14ac:dyDescent="0.25">
      <c r="B28" s="11" t="s">
        <v>18</v>
      </c>
      <c r="C28" s="105">
        <f t="shared" ref="C28:U28" si="13">EXP(-C20/10000*C$9)</f>
        <v>0.99984971986918592</v>
      </c>
      <c r="D28" s="105">
        <f t="shared" si="13"/>
        <v>0.99764934338319622</v>
      </c>
      <c r="E28" s="105">
        <f>EXP(-E20/10000*E$9)</f>
        <v>0.98995356177555049</v>
      </c>
      <c r="F28" s="105">
        <f t="shared" si="13"/>
        <v>0.97622425597786411</v>
      </c>
      <c r="G28" s="105">
        <f t="shared" si="13"/>
        <v>0.95998686295587632</v>
      </c>
      <c r="H28" s="105">
        <f t="shared" si="13"/>
        <v>0.94436231442417284</v>
      </c>
      <c r="I28" s="105">
        <f t="shared" si="13"/>
        <v>0.92264735282244037</v>
      </c>
      <c r="J28" s="105">
        <f t="shared" si="13"/>
        <v>0.89765365292372368</v>
      </c>
      <c r="K28" s="105">
        <f t="shared" si="13"/>
        <v>0.86646342999284454</v>
      </c>
      <c r="L28" s="105">
        <f t="shared" si="13"/>
        <v>0.8315901252973279</v>
      </c>
      <c r="M28" s="105">
        <f t="shared" si="13"/>
        <v>0.801169484140279</v>
      </c>
      <c r="N28" s="105">
        <f t="shared" si="13"/>
        <v>0.77327416074733091</v>
      </c>
      <c r="O28" s="105">
        <f t="shared" si="13"/>
        <v>0.74740549776143317</v>
      </c>
      <c r="P28" s="105">
        <f t="shared" si="13"/>
        <v>0.72234264233203138</v>
      </c>
      <c r="Q28" s="105">
        <f t="shared" si="13"/>
        <v>0.69751496657658896</v>
      </c>
      <c r="R28" s="105">
        <f t="shared" si="13"/>
        <v>0.67383007259897254</v>
      </c>
      <c r="S28" s="105">
        <f t="shared" si="13"/>
        <v>0.60171437375913828</v>
      </c>
      <c r="T28" s="105">
        <f t="shared" si="13"/>
        <v>0.49710190327925496</v>
      </c>
      <c r="U28" s="129">
        <f t="shared" si="13"/>
        <v>0.31091509908468173</v>
      </c>
    </row>
    <row r="29" spans="1:22" s="1" customFormat="1" ht="14.65" customHeight="1" outlineLevel="1" x14ac:dyDescent="0.25">
      <c r="B29" s="11" t="s">
        <v>19</v>
      </c>
      <c r="C29" s="105">
        <f t="shared" ref="C29:U29" si="14">EXP(-C21/10000*C$9)</f>
        <v>1.0000455724623976</v>
      </c>
      <c r="D29" s="105">
        <f t="shared" si="14"/>
        <v>1.0005354470479213</v>
      </c>
      <c r="E29" s="105">
        <f t="shared" si="14"/>
        <v>1.0010960444693091</v>
      </c>
      <c r="F29" s="105">
        <f t="shared" si="14"/>
        <v>0.99983796162274918</v>
      </c>
      <c r="G29" s="105">
        <f t="shared" si="14"/>
        <v>0.99659150120054407</v>
      </c>
      <c r="H29" s="105">
        <f t="shared" si="14"/>
        <v>0.99200253011558637</v>
      </c>
      <c r="I29" s="105">
        <f t="shared" si="14"/>
        <v>0.98364342926579451</v>
      </c>
      <c r="J29" s="105">
        <f t="shared" si="14"/>
        <v>0.9715339860041653</v>
      </c>
      <c r="K29" s="105">
        <f t="shared" si="14"/>
        <v>0.95154849656599694</v>
      </c>
      <c r="L29" s="105">
        <f t="shared" si="14"/>
        <v>0.92100998382070198</v>
      </c>
      <c r="M29" s="105">
        <f t="shared" si="14"/>
        <v>0.88743745230600468</v>
      </c>
      <c r="N29" s="105">
        <f t="shared" si="14"/>
        <v>0.8523326638696358</v>
      </c>
      <c r="O29" s="105">
        <f t="shared" si="14"/>
        <v>0.81746058299664659</v>
      </c>
      <c r="P29" s="105">
        <f t="shared" si="14"/>
        <v>0.78290468478197384</v>
      </c>
      <c r="Q29" s="105">
        <f t="shared" si="14"/>
        <v>0.74888586373687871</v>
      </c>
      <c r="R29" s="105">
        <f t="shared" si="14"/>
        <v>0.71682561529418221</v>
      </c>
      <c r="S29" s="105">
        <f t="shared" si="14"/>
        <v>0.62529759439369159</v>
      </c>
      <c r="T29" s="105">
        <f t="shared" si="14"/>
        <v>0.50482685853722586</v>
      </c>
      <c r="U29" s="129">
        <f t="shared" si="14"/>
        <v>0.31196723814527366</v>
      </c>
    </row>
    <row r="30" spans="1:22" s="1" customFormat="1" ht="14.65" customHeight="1" outlineLevel="1" x14ac:dyDescent="0.25">
      <c r="B30" s="12" t="s">
        <v>20</v>
      </c>
      <c r="C30" s="105">
        <f t="shared" ref="C30:U30" si="15">EXP(-C22/10000*C$9)</f>
        <v>1.0000112690383569</v>
      </c>
      <c r="D30" s="105">
        <f t="shared" si="15"/>
        <v>1.0000239384533685</v>
      </c>
      <c r="E30" s="105">
        <f t="shared" si="15"/>
        <v>0.99904531968614152</v>
      </c>
      <c r="F30" s="105">
        <f t="shared" si="15"/>
        <v>0.99521374104242777</v>
      </c>
      <c r="G30" s="105">
        <f t="shared" si="15"/>
        <v>0.98887872135364974</v>
      </c>
      <c r="H30" s="105">
        <f t="shared" si="15"/>
        <v>0.98121540322614242</v>
      </c>
      <c r="I30" s="105">
        <f t="shared" si="15"/>
        <v>0.96828998352212781</v>
      </c>
      <c r="J30" s="105">
        <f t="shared" si="15"/>
        <v>0.95019156095455637</v>
      </c>
      <c r="K30" s="105">
        <f t="shared" si="15"/>
        <v>0.92150973922996293</v>
      </c>
      <c r="L30" s="105">
        <f t="shared" si="15"/>
        <v>0.88010801805475047</v>
      </c>
      <c r="M30" s="105">
        <f t="shared" si="15"/>
        <v>0.836657019338368</v>
      </c>
      <c r="N30" s="105">
        <f t="shared" si="15"/>
        <v>0.79271611857101798</v>
      </c>
      <c r="O30" s="105">
        <f t="shared" si="15"/>
        <v>0.74998453960067835</v>
      </c>
      <c r="P30" s="105">
        <f t="shared" si="15"/>
        <v>0.70853443497287516</v>
      </c>
      <c r="Q30" s="105">
        <f t="shared" si="15"/>
        <v>0.66854623892788234</v>
      </c>
      <c r="R30" s="105">
        <f t="shared" si="15"/>
        <v>0.63124063428550081</v>
      </c>
      <c r="S30" s="105">
        <f t="shared" si="15"/>
        <v>0.52856416206094725</v>
      </c>
      <c r="T30" s="105">
        <f t="shared" si="15"/>
        <v>0.39871261001582942</v>
      </c>
      <c r="U30" s="129">
        <f t="shared" si="15"/>
        <v>0.22261826824086109</v>
      </c>
    </row>
    <row r="31" spans="1:22" s="1" customFormat="1" ht="14.65" customHeight="1" outlineLevel="1" x14ac:dyDescent="0.25">
      <c r="B31" s="13" t="s">
        <v>17</v>
      </c>
      <c r="C31" s="102">
        <f t="shared" ref="C31:U31" si="16">EXP(-C23/10000*C$9)</f>
        <v>0.99986932103386394</v>
      </c>
      <c r="D31" s="102">
        <f t="shared" si="16"/>
        <v>0.99794146288119046</v>
      </c>
      <c r="E31" s="102">
        <f t="shared" si="16"/>
        <v>0.99112290083753607</v>
      </c>
      <c r="F31" s="102">
        <f t="shared" si="16"/>
        <v>0.9788559068836814</v>
      </c>
      <c r="G31" s="102">
        <f t="shared" si="16"/>
        <v>0.96437036635390239</v>
      </c>
      <c r="H31" s="102">
        <f t="shared" si="16"/>
        <v>0.95049104037303955</v>
      </c>
      <c r="I31" s="102">
        <f t="shared" si="16"/>
        <v>0.93138065092023914</v>
      </c>
      <c r="J31" s="102">
        <f t="shared" si="16"/>
        <v>0.9098452561788245</v>
      </c>
      <c r="K31" s="102">
        <f t="shared" si="16"/>
        <v>0.88381131637800059</v>
      </c>
      <c r="L31" s="102">
        <f t="shared" si="16"/>
        <v>0.85570154026973877</v>
      </c>
      <c r="M31" s="102">
        <f t="shared" si="16"/>
        <v>0.83184875809980285</v>
      </c>
      <c r="N31" s="102">
        <f t="shared" si="16"/>
        <v>0.81025776159549212</v>
      </c>
      <c r="O31" s="102">
        <f t="shared" si="16"/>
        <v>0.79040701456386819</v>
      </c>
      <c r="P31" s="102">
        <f t="shared" si="16"/>
        <v>0.7710084055798303</v>
      </c>
      <c r="Q31" s="102">
        <f t="shared" si="16"/>
        <v>0.75144168681636603</v>
      </c>
      <c r="R31" s="102">
        <f t="shared" si="16"/>
        <v>0.73268120271907244</v>
      </c>
      <c r="S31" s="102">
        <f t="shared" si="16"/>
        <v>0.67262263194157668</v>
      </c>
      <c r="T31" s="102">
        <f t="shared" si="16"/>
        <v>0.58164160372030427</v>
      </c>
      <c r="U31" s="128">
        <f t="shared" si="16"/>
        <v>0.38932846054026776</v>
      </c>
    </row>
    <row r="32" spans="1:22" s="1" customFormat="1" ht="14.65" customHeight="1" x14ac:dyDescent="0.2">
      <c r="L32" s="87"/>
    </row>
    <row r="33" spans="1:21" x14ac:dyDescent="0.25">
      <c r="B33" s="127" t="s">
        <v>149</v>
      </c>
      <c r="C33" s="126" t="s">
        <v>0</v>
      </c>
      <c r="D33" s="7" t="s">
        <v>21</v>
      </c>
      <c r="E33" s="107" t="s">
        <v>22</v>
      </c>
      <c r="F33" s="7" t="s">
        <v>23</v>
      </c>
      <c r="G33" s="107" t="s">
        <v>24</v>
      </c>
      <c r="H33" s="107" t="s">
        <v>25</v>
      </c>
      <c r="I33" s="7" t="s">
        <v>26</v>
      </c>
      <c r="J33" s="7" t="s">
        <v>27</v>
      </c>
      <c r="K33" s="7" t="s">
        <v>28</v>
      </c>
      <c r="L33" s="7" t="s">
        <v>29</v>
      </c>
      <c r="M33" s="107" t="s">
        <v>30</v>
      </c>
      <c r="N33" s="7" t="s">
        <v>31</v>
      </c>
      <c r="O33" s="107" t="s">
        <v>32</v>
      </c>
      <c r="P33" s="107" t="s">
        <v>33</v>
      </c>
      <c r="Q33" s="7" t="s">
        <v>34</v>
      </c>
      <c r="R33" s="7" t="s">
        <v>35</v>
      </c>
      <c r="S33" s="7" t="s">
        <v>36</v>
      </c>
      <c r="T33" s="7" t="s">
        <v>37</v>
      </c>
      <c r="U33" s="107" t="s">
        <v>38</v>
      </c>
    </row>
    <row r="34" spans="1:21" x14ac:dyDescent="0.25">
      <c r="A34" s="113">
        <f t="shared" ref="A34:A40" si="17">1/2/12</f>
        <v>4.1666666666666664E-2</v>
      </c>
      <c r="B34" s="91" t="s">
        <v>3</v>
      </c>
      <c r="C34" s="125">
        <f t="shared" ref="C34:U34" si="18">C11</f>
        <v>187</v>
      </c>
      <c r="D34" s="124">
        <f t="shared" si="18"/>
        <v>218</v>
      </c>
      <c r="E34" s="124">
        <f t="shared" si="18"/>
        <v>270</v>
      </c>
      <c r="F34" s="124">
        <f t="shared" si="18"/>
        <v>323</v>
      </c>
      <c r="G34" s="124">
        <f t="shared" si="18"/>
        <v>354</v>
      </c>
      <c r="H34" s="124">
        <f t="shared" si="18"/>
        <v>373</v>
      </c>
      <c r="I34" s="124">
        <f t="shared" si="18"/>
        <v>388</v>
      </c>
      <c r="J34" s="124">
        <f t="shared" si="18"/>
        <v>391</v>
      </c>
      <c r="K34" s="124">
        <f t="shared" si="18"/>
        <v>386</v>
      </c>
      <c r="L34" s="124">
        <f t="shared" si="18"/>
        <v>381</v>
      </c>
      <c r="M34" s="124">
        <f t="shared" si="18"/>
        <v>379</v>
      </c>
      <c r="N34" s="124">
        <f t="shared" si="18"/>
        <v>379</v>
      </c>
      <c r="O34" s="124">
        <f t="shared" si="18"/>
        <v>379</v>
      </c>
      <c r="P34" s="124">
        <f t="shared" si="18"/>
        <v>380</v>
      </c>
      <c r="Q34" s="124">
        <f t="shared" si="18"/>
        <v>382</v>
      </c>
      <c r="R34" s="124">
        <f t="shared" si="18"/>
        <v>383</v>
      </c>
      <c r="S34" s="124">
        <f t="shared" si="18"/>
        <v>391</v>
      </c>
      <c r="T34" s="124">
        <f t="shared" si="18"/>
        <v>395</v>
      </c>
      <c r="U34" s="123">
        <f t="shared" si="18"/>
        <v>466.61849999999998</v>
      </c>
    </row>
    <row r="35" spans="1:21" x14ac:dyDescent="0.25">
      <c r="A35" s="113">
        <f t="shared" si="17"/>
        <v>4.1666666666666664E-2</v>
      </c>
      <c r="B35" s="10" t="s">
        <v>49</v>
      </c>
      <c r="C35" s="122">
        <f t="shared" ref="C35:C40" si="19">C18</f>
        <v>437</v>
      </c>
      <c r="D35" s="122">
        <f t="shared" ref="D35:D40" si="20">-LOG(E26/D26)/$D$9*10000</f>
        <v>699.54113856764104</v>
      </c>
      <c r="E35" s="122">
        <f t="shared" ref="E35:E40" si="21">-LOG(F26/E26)/$E$9*10000</f>
        <v>333.96906976400402</v>
      </c>
      <c r="F35" s="122">
        <f t="shared" ref="F35:T35" si="22">-LOG(G26/F26)/F$9*10000</f>
        <v>188.33904031870995</v>
      </c>
      <c r="G35" s="122">
        <f t="shared" si="22"/>
        <v>116.47778004645238</v>
      </c>
      <c r="H35" s="122">
        <f t="shared" si="22"/>
        <v>125.26293699466636</v>
      </c>
      <c r="I35" s="122">
        <f t="shared" si="22"/>
        <v>112.65598860570387</v>
      </c>
      <c r="J35" s="122">
        <f t="shared" si="22"/>
        <v>116.20479494354154</v>
      </c>
      <c r="K35" s="122">
        <f t="shared" si="22"/>
        <v>107.44445482286443</v>
      </c>
      <c r="L35" s="122">
        <f t="shared" si="22"/>
        <v>77.180333641092076</v>
      </c>
      <c r="M35" s="122">
        <f t="shared" si="22"/>
        <v>60.704717581587893</v>
      </c>
      <c r="N35" s="122">
        <f t="shared" si="22"/>
        <v>49.667496203117366</v>
      </c>
      <c r="O35" s="122">
        <f t="shared" si="22"/>
        <v>42.527451958679997</v>
      </c>
      <c r="P35" s="122">
        <f t="shared" si="22"/>
        <v>37.465137305520521</v>
      </c>
      <c r="Q35" s="122">
        <f t="shared" si="22"/>
        <v>32.7764600165806</v>
      </c>
      <c r="R35" s="122">
        <f t="shared" si="22"/>
        <v>91.384702034168484</v>
      </c>
      <c r="S35" s="122">
        <f t="shared" si="22"/>
        <v>113.78515425865203</v>
      </c>
      <c r="T35" s="122">
        <f t="shared" si="22"/>
        <v>164.48500228638173</v>
      </c>
      <c r="U35" s="122">
        <f t="shared" ref="U35:U40" si="23">T35</f>
        <v>164.48500228638173</v>
      </c>
    </row>
    <row r="36" spans="1:21" x14ac:dyDescent="0.25">
      <c r="A36" s="113">
        <f t="shared" si="17"/>
        <v>4.1666666666666664E-2</v>
      </c>
      <c r="B36" s="10" t="s">
        <v>50</v>
      </c>
      <c r="C36" s="122">
        <f t="shared" si="19"/>
        <v>-63</v>
      </c>
      <c r="D36" s="122">
        <f t="shared" si="20"/>
        <v>48.620152501605276</v>
      </c>
      <c r="E36" s="122">
        <f t="shared" si="21"/>
        <v>62.632715293557624</v>
      </c>
      <c r="F36" s="122">
        <f t="shared" ref="F36:T36" si="24">-LOG(G27/F27)/F$9*10000</f>
        <v>43.574213017626377</v>
      </c>
      <c r="G36" s="122">
        <f t="shared" si="24"/>
        <v>29.618883665802155</v>
      </c>
      <c r="H36" s="122">
        <f t="shared" si="24"/>
        <v>32.199833729683739</v>
      </c>
      <c r="I36" s="122">
        <f t="shared" si="24"/>
        <v>25.797092225053341</v>
      </c>
      <c r="J36" s="122">
        <f t="shared" si="24"/>
        <v>23.141691678558946</v>
      </c>
      <c r="K36" s="122">
        <f t="shared" si="24"/>
        <v>20.585558442214147</v>
      </c>
      <c r="L36" s="122">
        <f t="shared" si="24"/>
        <v>15.138264797770525</v>
      </c>
      <c r="M36" s="122">
        <f t="shared" si="24"/>
        <v>12.44977514789316</v>
      </c>
      <c r="N36" s="122">
        <f t="shared" si="24"/>
        <v>10.186179666458129</v>
      </c>
      <c r="O36" s="122">
        <f t="shared" si="24"/>
        <v>9.1201841199682363</v>
      </c>
      <c r="P36" s="122">
        <f t="shared" si="24"/>
        <v>8.5121718453037101</v>
      </c>
      <c r="Q36" s="122">
        <f t="shared" si="24"/>
        <v>7.2297257869776752</v>
      </c>
      <c r="R36" s="122">
        <f t="shared" si="24"/>
        <v>22.811889102076059</v>
      </c>
      <c r="S36" s="122">
        <f t="shared" si="24"/>
        <v>26.926257878001628</v>
      </c>
      <c r="T36" s="122">
        <f t="shared" si="24"/>
        <v>71.421899021399227</v>
      </c>
      <c r="U36" s="122">
        <f t="shared" si="23"/>
        <v>71.421899021399227</v>
      </c>
    </row>
    <row r="37" spans="1:21" x14ac:dyDescent="0.25">
      <c r="A37" s="113">
        <f t="shared" si="17"/>
        <v>4.1666666666666664E-2</v>
      </c>
      <c r="B37" s="11" t="s">
        <v>18</v>
      </c>
      <c r="C37" s="122">
        <f t="shared" si="19"/>
        <v>536.75508572999513</v>
      </c>
      <c r="D37" s="122">
        <f>-LOG(E28/D28)/$D$9*10000</f>
        <v>806.49844452082232</v>
      </c>
      <c r="E37" s="122">
        <f>-LOG(F28/E28)/$E$9*10000</f>
        <v>363.84092910594325</v>
      </c>
      <c r="F37" s="122">
        <f t="shared" ref="F37:T37" si="25">-LOG(G28/F28)/F$9*10000</f>
        <v>194.24811521937281</v>
      </c>
      <c r="G37" s="122">
        <f t="shared" si="25"/>
        <v>114.02627305670642</v>
      </c>
      <c r="H37" s="122">
        <f t="shared" si="25"/>
        <v>115.46180368177654</v>
      </c>
      <c r="I37" s="122">
        <f t="shared" si="25"/>
        <v>95.41549994691583</v>
      </c>
      <c r="J37" s="122">
        <f t="shared" si="25"/>
        <v>87.763228404965389</v>
      </c>
      <c r="K37" s="122">
        <f t="shared" si="25"/>
        <v>71.363655641128261</v>
      </c>
      <c r="L37" s="122">
        <f t="shared" si="25"/>
        <v>46.242641817437047</v>
      </c>
      <c r="M37" s="122">
        <f t="shared" si="25"/>
        <v>34.202001617227396</v>
      </c>
      <c r="N37" s="122">
        <f t="shared" si="25"/>
        <v>26.867654904337947</v>
      </c>
      <c r="O37" s="122">
        <f t="shared" si="25"/>
        <v>22.789284023969508</v>
      </c>
      <c r="P37" s="122">
        <f t="shared" si="25"/>
        <v>20.252963719762224</v>
      </c>
      <c r="Q37" s="122">
        <f t="shared" si="25"/>
        <v>17.650754520523478</v>
      </c>
      <c r="R37" s="122">
        <f t="shared" si="25"/>
        <v>51.747371907343776</v>
      </c>
      <c r="S37" s="122">
        <f t="shared" si="25"/>
        <v>66.355968079306606</v>
      </c>
      <c r="T37" s="122">
        <f t="shared" si="25"/>
        <v>116.45920719370024</v>
      </c>
      <c r="U37" s="122">
        <f t="shared" si="23"/>
        <v>116.45920719370024</v>
      </c>
    </row>
    <row r="38" spans="1:21" x14ac:dyDescent="0.25">
      <c r="A38" s="113">
        <f t="shared" si="17"/>
        <v>4.1666666666666664E-2</v>
      </c>
      <c r="B38" s="11" t="s">
        <v>19</v>
      </c>
      <c r="C38" s="122">
        <f t="shared" si="19"/>
        <v>-162.75508572999513</v>
      </c>
      <c r="D38" s="122">
        <f t="shared" si="20"/>
        <v>-58.337153451580917</v>
      </c>
      <c r="E38" s="122">
        <f t="shared" si="21"/>
        <v>32.760855951622354</v>
      </c>
      <c r="F38" s="122">
        <f t="shared" ref="F38:T38" si="26">-LOG(G29/F29)/F$9*10000</f>
        <v>37.665138116962702</v>
      </c>
      <c r="G38" s="122">
        <f t="shared" si="26"/>
        <v>32.070390655547584</v>
      </c>
      <c r="H38" s="122">
        <f t="shared" si="26"/>
        <v>42.000967042573748</v>
      </c>
      <c r="I38" s="122">
        <f t="shared" si="26"/>
        <v>43.037580883841187</v>
      </c>
      <c r="J38" s="122">
        <f t="shared" si="26"/>
        <v>51.583258217135231</v>
      </c>
      <c r="K38" s="122">
        <f t="shared" si="26"/>
        <v>56.666357623950482</v>
      </c>
      <c r="L38" s="122">
        <f t="shared" si="26"/>
        <v>46.075956621425405</v>
      </c>
      <c r="M38" s="122">
        <f t="shared" si="26"/>
        <v>38.952491112253803</v>
      </c>
      <c r="N38" s="122">
        <f t="shared" si="26"/>
        <v>32.986020965237337</v>
      </c>
      <c r="O38" s="122">
        <f t="shared" si="26"/>
        <v>28.858352054678821</v>
      </c>
      <c r="P38" s="122">
        <f t="shared" si="26"/>
        <v>25.724345431062044</v>
      </c>
      <c r="Q38" s="122">
        <f t="shared" si="26"/>
        <v>22.355431283034829</v>
      </c>
      <c r="R38" s="122">
        <f t="shared" si="26"/>
        <v>62.449219228900702</v>
      </c>
      <c r="S38" s="122">
        <f t="shared" si="26"/>
        <v>74.355444057347057</v>
      </c>
      <c r="T38" s="122">
        <f t="shared" si="26"/>
        <v>119.44769411408079</v>
      </c>
      <c r="U38" s="122">
        <f t="shared" si="23"/>
        <v>119.44769411408079</v>
      </c>
    </row>
    <row r="39" spans="1:21" x14ac:dyDescent="0.25">
      <c r="A39" s="113">
        <f t="shared" si="17"/>
        <v>4.1666666666666664E-2</v>
      </c>
      <c r="B39" s="12" t="s">
        <v>20</v>
      </c>
      <c r="C39" s="122">
        <f t="shared" si="19"/>
        <v>-40.246338791780694</v>
      </c>
      <c r="D39" s="122">
        <f t="shared" si="20"/>
        <v>101.96801996531622</v>
      </c>
      <c r="E39" s="122">
        <f t="shared" si="21"/>
        <v>100.10952749516889</v>
      </c>
      <c r="F39" s="122">
        <f t="shared" ref="F39:T39" si="27">-LOG(G30/F30)/F$9*10000</f>
        <v>73.955516897141337</v>
      </c>
      <c r="G39" s="122">
        <f t="shared" si="27"/>
        <v>54.058794778302506</v>
      </c>
      <c r="H39" s="122">
        <f t="shared" si="27"/>
        <v>65.816204269847276</v>
      </c>
      <c r="I39" s="122">
        <f t="shared" si="27"/>
        <v>65.554162923347462</v>
      </c>
      <c r="J39" s="122">
        <f t="shared" si="27"/>
        <v>76.064225202469331</v>
      </c>
      <c r="K39" s="122">
        <f t="shared" si="27"/>
        <v>79.855807896419094</v>
      </c>
      <c r="L39" s="122">
        <f t="shared" si="27"/>
        <v>62.824338687765071</v>
      </c>
      <c r="M39" s="122">
        <f t="shared" si="27"/>
        <v>52.066155738905408</v>
      </c>
      <c r="N39" s="122">
        <f t="shared" si="27"/>
        <v>43.755232966937228</v>
      </c>
      <c r="O39" s="122">
        <f t="shared" si="27"/>
        <v>37.986690585965114</v>
      </c>
      <c r="P39" s="122">
        <f t="shared" si="27"/>
        <v>33.63934935016519</v>
      </c>
      <c r="Q39" s="122">
        <f t="shared" si="27"/>
        <v>29.337061610072524</v>
      </c>
      <c r="R39" s="122">
        <f t="shared" si="27"/>
        <v>81.154983137022128</v>
      </c>
      <c r="S39" s="122">
        <f t="shared" si="27"/>
        <v>97.950193865444703</v>
      </c>
      <c r="T39" s="122">
        <f t="shared" si="27"/>
        <v>144.6280978334901</v>
      </c>
      <c r="U39" s="122">
        <f t="shared" si="23"/>
        <v>144.6280978334901</v>
      </c>
    </row>
    <row r="40" spans="1:21" x14ac:dyDescent="0.25">
      <c r="A40" s="113">
        <f t="shared" si="17"/>
        <v>4.1666666666666664E-2</v>
      </c>
      <c r="B40" s="13" t="s">
        <v>17</v>
      </c>
      <c r="C40" s="121">
        <f t="shared" si="19"/>
        <v>466.74109062885202</v>
      </c>
      <c r="D40" s="121">
        <f t="shared" si="20"/>
        <v>714.04225554243089</v>
      </c>
      <c r="E40" s="121">
        <f t="shared" si="21"/>
        <v>324.45981596281564</v>
      </c>
      <c r="F40" s="121">
        <f t="shared" ref="F40:T40" si="28">-LOG(G31/F31)/F$9*10000</f>
        <v>172.66424565096111</v>
      </c>
      <c r="G40" s="121">
        <f t="shared" si="28"/>
        <v>100.73326834822281</v>
      </c>
      <c r="H40" s="121">
        <f t="shared" si="28"/>
        <v>100.80932614091414</v>
      </c>
      <c r="I40" s="121">
        <f t="shared" si="28"/>
        <v>81.27741057162936</v>
      </c>
      <c r="J40" s="121">
        <f t="shared" si="28"/>
        <v>72.045583251206111</v>
      </c>
      <c r="K40" s="121">
        <f t="shared" si="28"/>
        <v>56.148977093102104</v>
      </c>
      <c r="L40" s="121">
        <f t="shared" si="28"/>
        <v>35.079831859810973</v>
      </c>
      <c r="M40" s="121">
        <f t="shared" si="28"/>
        <v>25.380383707875719</v>
      </c>
      <c r="N40" s="121">
        <f t="shared" si="28"/>
        <v>19.586207468856504</v>
      </c>
      <c r="O40" s="121">
        <f t="shared" si="28"/>
        <v>16.602573869266752</v>
      </c>
      <c r="P40" s="121">
        <f t="shared" si="28"/>
        <v>14.885104745171807</v>
      </c>
      <c r="Q40" s="121">
        <f t="shared" si="28"/>
        <v>12.917923023123253</v>
      </c>
      <c r="R40" s="121">
        <f t="shared" si="28"/>
        <v>39.098498513236876</v>
      </c>
      <c r="S40" s="121">
        <f t="shared" si="28"/>
        <v>50.492810274274056</v>
      </c>
      <c r="T40" s="121">
        <f t="shared" si="28"/>
        <v>99.622463265421075</v>
      </c>
      <c r="U40" s="121">
        <f t="shared" si="23"/>
        <v>99.622463265421075</v>
      </c>
    </row>
    <row r="41" spans="1:21" x14ac:dyDescent="0.25">
      <c r="A41" s="113"/>
      <c r="B41" s="120"/>
      <c r="C41" s="119"/>
      <c r="D41" s="119"/>
      <c r="E41" s="119"/>
      <c r="F41" s="119"/>
      <c r="G41" s="119"/>
      <c r="H41" s="119"/>
      <c r="I41" s="119"/>
      <c r="J41" s="119"/>
      <c r="K41" s="119"/>
      <c r="L41" s="119"/>
      <c r="M41" s="119"/>
      <c r="N41" s="119"/>
      <c r="O41" s="119"/>
      <c r="P41" s="119"/>
      <c r="Q41" s="119"/>
      <c r="R41" s="119"/>
      <c r="S41" s="119"/>
      <c r="T41" s="119"/>
      <c r="U41" s="119"/>
    </row>
    <row r="42" spans="1:21" ht="25.9" customHeight="1" x14ac:dyDescent="0.25">
      <c r="B42" s="118" t="s">
        <v>150</v>
      </c>
      <c r="C42" s="7" t="s">
        <v>0</v>
      </c>
      <c r="D42" s="7" t="s">
        <v>21</v>
      </c>
      <c r="E42" s="107" t="s">
        <v>22</v>
      </c>
      <c r="F42" s="7" t="s">
        <v>23</v>
      </c>
      <c r="G42" s="107" t="s">
        <v>24</v>
      </c>
      <c r="H42" s="107" t="s">
        <v>25</v>
      </c>
      <c r="I42" s="7" t="s">
        <v>26</v>
      </c>
      <c r="J42" s="7" t="s">
        <v>27</v>
      </c>
      <c r="K42" s="7" t="s">
        <v>28</v>
      </c>
      <c r="L42" s="7" t="s">
        <v>29</v>
      </c>
      <c r="M42" s="107" t="s">
        <v>30</v>
      </c>
      <c r="N42" s="7" t="s">
        <v>31</v>
      </c>
      <c r="O42" s="107" t="s">
        <v>32</v>
      </c>
      <c r="P42" s="107" t="s">
        <v>33</v>
      </c>
      <c r="Q42" s="7" t="s">
        <v>34</v>
      </c>
      <c r="R42" s="7" t="s">
        <v>35</v>
      </c>
      <c r="S42" s="7" t="s">
        <v>36</v>
      </c>
      <c r="T42" s="7" t="s">
        <v>37</v>
      </c>
      <c r="U42" s="107" t="s">
        <v>38</v>
      </c>
    </row>
    <row r="43" spans="1:21" x14ac:dyDescent="0.25">
      <c r="A43" s="113">
        <f t="shared" ref="A43:A49" si="29">1/2/12</f>
        <v>4.1666666666666664E-2</v>
      </c>
      <c r="B43" s="5" t="s">
        <v>3</v>
      </c>
      <c r="C43" s="117">
        <f t="shared" ref="C43:U43" si="30">$C$4+C34</f>
        <v>487</v>
      </c>
      <c r="D43" s="117">
        <f t="shared" si="30"/>
        <v>518</v>
      </c>
      <c r="E43" s="117">
        <f t="shared" si="30"/>
        <v>570</v>
      </c>
      <c r="F43" s="117">
        <f t="shared" si="30"/>
        <v>623</v>
      </c>
      <c r="G43" s="117">
        <f t="shared" si="30"/>
        <v>654</v>
      </c>
      <c r="H43" s="117">
        <f t="shared" si="30"/>
        <v>673</v>
      </c>
      <c r="I43" s="117">
        <f t="shared" si="30"/>
        <v>688</v>
      </c>
      <c r="J43" s="117">
        <f t="shared" si="30"/>
        <v>691</v>
      </c>
      <c r="K43" s="117">
        <f t="shared" si="30"/>
        <v>686</v>
      </c>
      <c r="L43" s="117">
        <f t="shared" si="30"/>
        <v>681</v>
      </c>
      <c r="M43" s="117">
        <f t="shared" si="30"/>
        <v>679</v>
      </c>
      <c r="N43" s="117">
        <f t="shared" si="30"/>
        <v>679</v>
      </c>
      <c r="O43" s="117">
        <f t="shared" si="30"/>
        <v>679</v>
      </c>
      <c r="P43" s="117">
        <f t="shared" si="30"/>
        <v>680</v>
      </c>
      <c r="Q43" s="117">
        <f t="shared" si="30"/>
        <v>682</v>
      </c>
      <c r="R43" s="117">
        <f t="shared" si="30"/>
        <v>683</v>
      </c>
      <c r="S43" s="117">
        <f t="shared" si="30"/>
        <v>691</v>
      </c>
      <c r="T43" s="117">
        <f t="shared" si="30"/>
        <v>695</v>
      </c>
      <c r="U43" s="116">
        <f t="shared" si="30"/>
        <v>766.61850000000004</v>
      </c>
    </row>
    <row r="44" spans="1:21" x14ac:dyDescent="0.25">
      <c r="A44" s="113">
        <f t="shared" si="29"/>
        <v>4.1666666666666664E-2</v>
      </c>
      <c r="B44" s="10" t="s">
        <v>49</v>
      </c>
      <c r="C44" s="115">
        <f>C35+$C$4</f>
        <v>737</v>
      </c>
      <c r="D44" s="115">
        <f t="shared" ref="D44:U44" si="31">D35+$C$4</f>
        <v>999.54113856764104</v>
      </c>
      <c r="E44" s="115">
        <f>E35+$C$4</f>
        <v>633.96906976400396</v>
      </c>
      <c r="F44" s="115">
        <f t="shared" si="31"/>
        <v>488.33904031870998</v>
      </c>
      <c r="G44" s="115">
        <f t="shared" si="31"/>
        <v>416.47778004645238</v>
      </c>
      <c r="H44" s="115">
        <f t="shared" si="31"/>
        <v>425.26293699466635</v>
      </c>
      <c r="I44" s="115">
        <f t="shared" si="31"/>
        <v>412.6559886057039</v>
      </c>
      <c r="J44" s="115">
        <f t="shared" si="31"/>
        <v>416.20479494354151</v>
      </c>
      <c r="K44" s="115">
        <f t="shared" si="31"/>
        <v>407.44445482286443</v>
      </c>
      <c r="L44" s="115">
        <f t="shared" si="31"/>
        <v>377.18033364109209</v>
      </c>
      <c r="M44" s="115">
        <f t="shared" si="31"/>
        <v>360.70471758158789</v>
      </c>
      <c r="N44" s="115">
        <f>N35+$C$4</f>
        <v>349.66749620311737</v>
      </c>
      <c r="O44" s="115">
        <f t="shared" si="31"/>
        <v>342.52745195867999</v>
      </c>
      <c r="P44" s="115">
        <f t="shared" si="31"/>
        <v>337.4651373055205</v>
      </c>
      <c r="Q44" s="115">
        <f t="shared" si="31"/>
        <v>332.77646001658059</v>
      </c>
      <c r="R44" s="115">
        <f t="shared" si="31"/>
        <v>391.38470203416847</v>
      </c>
      <c r="S44" s="115">
        <f t="shared" si="31"/>
        <v>413.78515425865203</v>
      </c>
      <c r="T44" s="115">
        <f t="shared" si="31"/>
        <v>464.4850022863817</v>
      </c>
      <c r="U44" s="114">
        <f t="shared" si="31"/>
        <v>464.4850022863817</v>
      </c>
    </row>
    <row r="45" spans="1:21" x14ac:dyDescent="0.25">
      <c r="A45" s="113">
        <f t="shared" si="29"/>
        <v>4.1666666666666664E-2</v>
      </c>
      <c r="B45" s="10" t="s">
        <v>50</v>
      </c>
      <c r="C45" s="115">
        <f t="shared" ref="C45:U45" si="32">C36+$C$4</f>
        <v>237</v>
      </c>
      <c r="D45" s="115">
        <f t="shared" si="32"/>
        <v>348.62015250160528</v>
      </c>
      <c r="E45" s="115">
        <f t="shared" si="32"/>
        <v>362.63271529355762</v>
      </c>
      <c r="F45" s="115">
        <f t="shared" si="32"/>
        <v>343.57421301762639</v>
      </c>
      <c r="G45" s="115">
        <f t="shared" si="32"/>
        <v>329.61888366580217</v>
      </c>
      <c r="H45" s="115">
        <f t="shared" si="32"/>
        <v>332.19983372968375</v>
      </c>
      <c r="I45" s="115">
        <f t="shared" si="32"/>
        <v>325.79709222505335</v>
      </c>
      <c r="J45" s="115">
        <f t="shared" si="32"/>
        <v>323.14169167855897</v>
      </c>
      <c r="K45" s="115">
        <f t="shared" si="32"/>
        <v>320.58555844221416</v>
      </c>
      <c r="L45" s="115">
        <f t="shared" si="32"/>
        <v>315.13826479777055</v>
      </c>
      <c r="M45" s="115">
        <f t="shared" si="32"/>
        <v>312.44977514789315</v>
      </c>
      <c r="N45" s="115">
        <f t="shared" si="32"/>
        <v>310.18617966645814</v>
      </c>
      <c r="O45" s="115">
        <f t="shared" si="32"/>
        <v>309.12018411996826</v>
      </c>
      <c r="P45" s="115">
        <f t="shared" si="32"/>
        <v>308.51217184530373</v>
      </c>
      <c r="Q45" s="115">
        <f t="shared" si="32"/>
        <v>307.22972578697767</v>
      </c>
      <c r="R45" s="115">
        <f t="shared" si="32"/>
        <v>322.81188910207607</v>
      </c>
      <c r="S45" s="115">
        <f t="shared" si="32"/>
        <v>326.92625787800165</v>
      </c>
      <c r="T45" s="115">
        <f t="shared" si="32"/>
        <v>371.42189902139921</v>
      </c>
      <c r="U45" s="114">
        <f t="shared" si="32"/>
        <v>371.42189902139921</v>
      </c>
    </row>
    <row r="46" spans="1:21" x14ac:dyDescent="0.25">
      <c r="A46" s="113">
        <f t="shared" si="29"/>
        <v>4.1666666666666664E-2</v>
      </c>
      <c r="B46" s="11" t="s">
        <v>18</v>
      </c>
      <c r="C46" s="115">
        <f t="shared" ref="C46:U46" si="33">C37+$C$4</f>
        <v>836.75508572999513</v>
      </c>
      <c r="D46" s="115">
        <f t="shared" si="33"/>
        <v>1106.4984445208224</v>
      </c>
      <c r="E46" s="115">
        <f t="shared" si="33"/>
        <v>663.84092910594325</v>
      </c>
      <c r="F46" s="115">
        <f t="shared" si="33"/>
        <v>494.24811521937283</v>
      </c>
      <c r="G46" s="115">
        <f t="shared" si="33"/>
        <v>414.02627305670643</v>
      </c>
      <c r="H46" s="115">
        <f t="shared" si="33"/>
        <v>415.46180368177653</v>
      </c>
      <c r="I46" s="115">
        <f t="shared" si="33"/>
        <v>395.41549994691582</v>
      </c>
      <c r="J46" s="115">
        <f t="shared" si="33"/>
        <v>387.76322840496539</v>
      </c>
      <c r="K46" s="115">
        <f t="shared" si="33"/>
        <v>371.36365564112828</v>
      </c>
      <c r="L46" s="115">
        <f t="shared" si="33"/>
        <v>346.24264181743706</v>
      </c>
      <c r="M46" s="115">
        <f t="shared" si="33"/>
        <v>334.20200161722738</v>
      </c>
      <c r="N46" s="115">
        <f t="shared" si="33"/>
        <v>326.86765490433794</v>
      </c>
      <c r="O46" s="115">
        <f t="shared" si="33"/>
        <v>322.78928402396951</v>
      </c>
      <c r="P46" s="115">
        <f t="shared" si="33"/>
        <v>320.25296371976225</v>
      </c>
      <c r="Q46" s="115">
        <f t="shared" si="33"/>
        <v>317.65075452052349</v>
      </c>
      <c r="R46" s="115">
        <f t="shared" si="33"/>
        <v>351.74737190734379</v>
      </c>
      <c r="S46" s="115">
        <f t="shared" si="33"/>
        <v>366.35596807930659</v>
      </c>
      <c r="T46" s="115">
        <f t="shared" si="33"/>
        <v>416.45920719370025</v>
      </c>
      <c r="U46" s="114">
        <f t="shared" si="33"/>
        <v>416.45920719370025</v>
      </c>
    </row>
    <row r="47" spans="1:21" x14ac:dyDescent="0.25">
      <c r="A47" s="113">
        <f t="shared" si="29"/>
        <v>4.1666666666666664E-2</v>
      </c>
      <c r="B47" s="11" t="s">
        <v>19</v>
      </c>
      <c r="C47" s="115">
        <f t="shared" ref="C47:U47" si="34">C38+$C$4</f>
        <v>137.24491427000487</v>
      </c>
      <c r="D47" s="115">
        <f t="shared" si="34"/>
        <v>241.66284654841908</v>
      </c>
      <c r="E47" s="115">
        <f t="shared" si="34"/>
        <v>332.76085595162237</v>
      </c>
      <c r="F47" s="115">
        <f t="shared" si="34"/>
        <v>337.66513811696268</v>
      </c>
      <c r="G47" s="115">
        <f t="shared" si="34"/>
        <v>332.07039065554761</v>
      </c>
      <c r="H47" s="115">
        <f t="shared" si="34"/>
        <v>342.00096704257373</v>
      </c>
      <c r="I47" s="115">
        <f t="shared" si="34"/>
        <v>343.0375808838412</v>
      </c>
      <c r="J47" s="115">
        <f t="shared" si="34"/>
        <v>351.58325821713521</v>
      </c>
      <c r="K47" s="115">
        <f t="shared" si="34"/>
        <v>356.66635762395049</v>
      </c>
      <c r="L47" s="115">
        <f t="shared" si="34"/>
        <v>346.07595662142541</v>
      </c>
      <c r="M47" s="115">
        <f t="shared" si="34"/>
        <v>338.95249111225382</v>
      </c>
      <c r="N47" s="115">
        <f t="shared" si="34"/>
        <v>332.98602096523734</v>
      </c>
      <c r="O47" s="115">
        <f t="shared" si="34"/>
        <v>328.85835205467885</v>
      </c>
      <c r="P47" s="115">
        <f t="shared" si="34"/>
        <v>325.72434543106203</v>
      </c>
      <c r="Q47" s="115">
        <f t="shared" si="34"/>
        <v>322.35543128303482</v>
      </c>
      <c r="R47" s="115">
        <f t="shared" si="34"/>
        <v>362.44921922890069</v>
      </c>
      <c r="S47" s="115">
        <f t="shared" si="34"/>
        <v>374.35544405734709</v>
      </c>
      <c r="T47" s="115">
        <f t="shared" si="34"/>
        <v>419.44769411408078</v>
      </c>
      <c r="U47" s="114">
        <f t="shared" si="34"/>
        <v>419.44769411408078</v>
      </c>
    </row>
    <row r="48" spans="1:21" x14ac:dyDescent="0.25">
      <c r="A48" s="113">
        <f t="shared" si="29"/>
        <v>4.1666666666666664E-2</v>
      </c>
      <c r="B48" s="12" t="s">
        <v>20</v>
      </c>
      <c r="C48" s="115">
        <f t="shared" ref="C48:U48" si="35">C39+$C$4</f>
        <v>259.75366120821928</v>
      </c>
      <c r="D48" s="115">
        <f t="shared" si="35"/>
        <v>401.96801996531622</v>
      </c>
      <c r="E48" s="115">
        <f t="shared" si="35"/>
        <v>400.10952749516889</v>
      </c>
      <c r="F48" s="115">
        <f t="shared" si="35"/>
        <v>373.95551689714137</v>
      </c>
      <c r="G48" s="115">
        <f t="shared" si="35"/>
        <v>354.05879477830251</v>
      </c>
      <c r="H48" s="115">
        <f t="shared" si="35"/>
        <v>365.81620426984728</v>
      </c>
      <c r="I48" s="115">
        <f t="shared" si="35"/>
        <v>365.55416292334746</v>
      </c>
      <c r="J48" s="115">
        <f t="shared" si="35"/>
        <v>376.06422520246934</v>
      </c>
      <c r="K48" s="115">
        <f t="shared" si="35"/>
        <v>379.85580789641909</v>
      </c>
      <c r="L48" s="115">
        <f t="shared" si="35"/>
        <v>362.82433868776508</v>
      </c>
      <c r="M48" s="115">
        <f t="shared" si="35"/>
        <v>352.06615573890542</v>
      </c>
      <c r="N48" s="115">
        <f t="shared" si="35"/>
        <v>343.75523296693723</v>
      </c>
      <c r="O48" s="115">
        <f t="shared" si="35"/>
        <v>337.98669058596511</v>
      </c>
      <c r="P48" s="115">
        <f t="shared" si="35"/>
        <v>333.63934935016516</v>
      </c>
      <c r="Q48" s="115">
        <f t="shared" si="35"/>
        <v>329.33706161007251</v>
      </c>
      <c r="R48" s="115">
        <f t="shared" si="35"/>
        <v>381.1549831370221</v>
      </c>
      <c r="S48" s="115">
        <f t="shared" si="35"/>
        <v>397.9501938654447</v>
      </c>
      <c r="T48" s="115">
        <f t="shared" si="35"/>
        <v>444.62809783349007</v>
      </c>
      <c r="U48" s="114">
        <f t="shared" si="35"/>
        <v>444.62809783349007</v>
      </c>
    </row>
    <row r="49" spans="1:24" x14ac:dyDescent="0.25">
      <c r="A49" s="113">
        <f t="shared" si="29"/>
        <v>4.1666666666666664E-2</v>
      </c>
      <c r="B49" s="13" t="s">
        <v>17</v>
      </c>
      <c r="C49" s="112">
        <f t="shared" ref="C49:U49" si="36">C40+$C$4</f>
        <v>766.74109062885202</v>
      </c>
      <c r="D49" s="112">
        <f t="shared" si="36"/>
        <v>1014.0422555424309</v>
      </c>
      <c r="E49" s="112">
        <f t="shared" si="36"/>
        <v>624.45981596281558</v>
      </c>
      <c r="F49" s="112">
        <f t="shared" si="36"/>
        <v>472.66424565096111</v>
      </c>
      <c r="G49" s="112">
        <f t="shared" si="36"/>
        <v>400.73326834822279</v>
      </c>
      <c r="H49" s="112">
        <f t="shared" si="36"/>
        <v>400.80932614091415</v>
      </c>
      <c r="I49" s="112">
        <f t="shared" si="36"/>
        <v>381.27741057162939</v>
      </c>
      <c r="J49" s="112">
        <f t="shared" si="36"/>
        <v>372.0455832512061</v>
      </c>
      <c r="K49" s="112">
        <f t="shared" si="36"/>
        <v>356.14897709310208</v>
      </c>
      <c r="L49" s="112">
        <f t="shared" si="36"/>
        <v>335.07983185981095</v>
      </c>
      <c r="M49" s="112">
        <f t="shared" si="36"/>
        <v>325.38038370787569</v>
      </c>
      <c r="N49" s="112">
        <f t="shared" si="36"/>
        <v>319.58620746885651</v>
      </c>
      <c r="O49" s="112">
        <f t="shared" si="36"/>
        <v>316.60257386926673</v>
      </c>
      <c r="P49" s="112">
        <f t="shared" si="36"/>
        <v>314.88510474517182</v>
      </c>
      <c r="Q49" s="112">
        <f t="shared" si="36"/>
        <v>312.91792302312325</v>
      </c>
      <c r="R49" s="112">
        <f t="shared" si="36"/>
        <v>339.0984985132369</v>
      </c>
      <c r="S49" s="112">
        <f t="shared" si="36"/>
        <v>350.49281027427406</v>
      </c>
      <c r="T49" s="112">
        <f t="shared" si="36"/>
        <v>399.62246326542106</v>
      </c>
      <c r="U49" s="111">
        <f t="shared" si="36"/>
        <v>399.62246326542106</v>
      </c>
    </row>
    <row r="50" spans="1:24" x14ac:dyDescent="0.25">
      <c r="C50" s="110">
        <f t="shared" ref="C50:I50" si="37">$E$51</f>
        <v>350</v>
      </c>
      <c r="D50" s="110">
        <f t="shared" si="37"/>
        <v>350</v>
      </c>
      <c r="E50" s="110">
        <f t="shared" si="37"/>
        <v>350</v>
      </c>
      <c r="F50" s="110">
        <f t="shared" si="37"/>
        <v>350</v>
      </c>
      <c r="G50" s="110">
        <f t="shared" si="37"/>
        <v>350</v>
      </c>
      <c r="H50" s="110">
        <f t="shared" si="37"/>
        <v>350</v>
      </c>
      <c r="I50" s="110">
        <f t="shared" si="37"/>
        <v>350</v>
      </c>
    </row>
    <row r="51" spans="1:24" ht="22.5" x14ac:dyDescent="0.25">
      <c r="B51" s="118" t="s">
        <v>151</v>
      </c>
      <c r="C51" s="451" t="s">
        <v>152</v>
      </c>
      <c r="D51" s="452"/>
      <c r="E51" s="451">
        <v>350</v>
      </c>
      <c r="F51" s="452"/>
      <c r="G51" s="446"/>
      <c r="H51" s="447"/>
      <c r="I51" s="447"/>
      <c r="J51" s="447"/>
    </row>
    <row r="52" spans="1:24" ht="22.5" x14ac:dyDescent="0.25">
      <c r="B52" s="108" t="s">
        <v>153</v>
      </c>
      <c r="C52" s="7" t="s">
        <v>0</v>
      </c>
      <c r="D52" s="7" t="s">
        <v>21</v>
      </c>
      <c r="E52" s="107" t="s">
        <v>22</v>
      </c>
      <c r="F52" s="7" t="s">
        <v>23</v>
      </c>
      <c r="G52" s="107" t="s">
        <v>24</v>
      </c>
      <c r="H52" s="107" t="s">
        <v>25</v>
      </c>
      <c r="I52" s="7" t="s">
        <v>26</v>
      </c>
      <c r="J52" s="7" t="s">
        <v>27</v>
      </c>
      <c r="K52" s="7" t="s">
        <v>28</v>
      </c>
      <c r="L52" s="7" t="s">
        <v>29</v>
      </c>
      <c r="M52" s="107" t="s">
        <v>30</v>
      </c>
      <c r="N52" s="7" t="s">
        <v>31</v>
      </c>
      <c r="O52" s="107" t="s">
        <v>32</v>
      </c>
      <c r="P52" s="107" t="s">
        <v>33</v>
      </c>
      <c r="Q52" s="7" t="s">
        <v>34</v>
      </c>
      <c r="R52" s="7" t="s">
        <v>35</v>
      </c>
      <c r="S52" s="7" t="s">
        <v>36</v>
      </c>
      <c r="T52" s="7" t="s">
        <v>37</v>
      </c>
      <c r="U52" s="107" t="s">
        <v>38</v>
      </c>
      <c r="V52" s="156" t="s">
        <v>174</v>
      </c>
      <c r="W52" s="435"/>
    </row>
    <row r="53" spans="1:24" s="87" customFormat="1" ht="11.25" x14ac:dyDescent="0.2">
      <c r="A53" s="1"/>
      <c r="B53" s="5" t="s">
        <v>154</v>
      </c>
      <c r="C53" s="167"/>
      <c r="D53" s="171">
        <v>8.33</v>
      </c>
      <c r="E53" s="171">
        <v>16.670000000000002</v>
      </c>
      <c r="F53" s="171">
        <v>25</v>
      </c>
      <c r="G53" s="171">
        <v>25</v>
      </c>
      <c r="H53" s="171">
        <v>25</v>
      </c>
      <c r="I53" s="171">
        <v>50</v>
      </c>
      <c r="J53" s="171">
        <v>50</v>
      </c>
      <c r="K53" s="171">
        <v>100</v>
      </c>
      <c r="L53" s="171">
        <v>100</v>
      </c>
      <c r="M53" s="171">
        <v>100</v>
      </c>
      <c r="N53" s="5"/>
      <c r="O53" s="5"/>
      <c r="P53" s="5"/>
      <c r="Q53" s="5"/>
      <c r="R53" s="5"/>
      <c r="S53" s="5"/>
      <c r="T53" s="5"/>
      <c r="U53" s="5"/>
      <c r="V53" s="166">
        <f>SUMPRODUCT(D53:M53,D25:M25)</f>
        <v>455.22976429074208</v>
      </c>
      <c r="W53" s="435"/>
    </row>
    <row r="54" spans="1:24" s="87" customFormat="1" ht="11.25" x14ac:dyDescent="0.2">
      <c r="A54" s="438"/>
      <c r="B54" s="5" t="s">
        <v>155</v>
      </c>
      <c r="C54" s="168"/>
      <c r="D54" s="169">
        <f t="shared" ref="D54:D60" si="38">IF(SUM($C54:$C54)&gt;=SUM($D$53:$M$53),0,IF(D43&gt;$E$51,D$53,IF(D43&lt;$E$51,(SUM($D$53:$M$53)-SUM($C54:$C54)))))</f>
        <v>8.33</v>
      </c>
      <c r="E54" s="169">
        <f t="shared" ref="E54:E60" si="39">IF(SUM($C54:$D54)&gt;=SUM($D$53:$M$53),0,IF(E43&gt;$E$51,E$53,IF(E43&lt;$E$51,(SUM($D$53:$M$53)-SUM($C54:$D54)))))</f>
        <v>16.670000000000002</v>
      </c>
      <c r="F54" s="169">
        <f t="shared" ref="F54:F60" si="40">IF(SUM($C54:$E54)&gt;=SUM($D$53:$M$53),0,IF(F43&gt;$E$51,F$53,IF(F43&lt;$E$51,(SUM($D$53:$M$53)-SUM($C54:$E54)))))</f>
        <v>25</v>
      </c>
      <c r="G54" s="169">
        <f t="shared" ref="G54:G60" si="41">IF(SUM($C54:$F54)&gt;=SUM($D$53:$M$53),0,IF(G43&gt;$E$51,G$53,IF(G43&lt;$E$51,(SUM($D$53:$M$53)-SUM($C54:$F54)))))</f>
        <v>25</v>
      </c>
      <c r="H54" s="169">
        <f t="shared" ref="H54:H60" si="42">IF(SUM($C54:$G54)&gt;=SUM($D$53:$M$53),0,IF(H43&gt;$E$51,H$53,IF(H43&lt;$E$51,(SUM($D$53:$M$53)-SUM($C54:$G54)))))</f>
        <v>25</v>
      </c>
      <c r="I54" s="169">
        <f t="shared" ref="I54:I60" si="43">IF(SUM($C54:$H54)&gt;=SUM($D$53:$M$53),0,IF(I43&gt;$E$51,I$53,IF(I43&lt;$E$51,(SUM($D$53:$M$53)-SUM($C54:$H54)))))</f>
        <v>50</v>
      </c>
      <c r="J54" s="169">
        <f t="shared" ref="J54:J60" si="44">IF(SUM($C54:$I54)&gt;=SUM($D$53:$M$53),0,IF(J43&gt;$E$51,J$53,IF(J43&lt;$E$51,(SUM($D$53:$M$53)-SUM($C54:$I54)))))</f>
        <v>50</v>
      </c>
      <c r="K54" s="169">
        <f t="shared" ref="K54:K60" si="45">IF(SUM($C54:$J54)&gt;=SUM($D$53:$M$53),0,IF(K43&gt;$E$51,K$53,IF(K43&lt;$E$51,(SUM($D$53:$M$53)-SUM($C54:$J54)))))</f>
        <v>100</v>
      </c>
      <c r="L54" s="169">
        <f t="shared" ref="L54:L60" si="46">IF(SUM($C54:$K54)&gt;=SUM($D$53:$M$53),0,IF(L43&gt;$E$51,L$53,IF(L43&lt;$E$51,(SUM($D$53:$M$53)-SUM($C54:$K54)))))</f>
        <v>100</v>
      </c>
      <c r="M54" s="169">
        <f t="shared" ref="M54:M60" si="47">IF(SUM($C54:$L54)&gt;=SUM($D$53:$M$53),0,IF(M43&gt;$E$51,M$53,IF(M43&lt;$E$51,(SUM($D$53:$M$53)-SUM($C54:$L54)))))</f>
        <v>100</v>
      </c>
      <c r="V54" s="157">
        <f>SUMPRODUCT(D54:M54,D25:M25)</f>
        <v>455.22976429074208</v>
      </c>
    </row>
    <row r="55" spans="1:24" s="87" customFormat="1" ht="14.65" customHeight="1" x14ac:dyDescent="0.2">
      <c r="A55" s="438"/>
      <c r="B55" s="10" t="s">
        <v>156</v>
      </c>
      <c r="C55" s="105"/>
      <c r="D55" s="104">
        <f>IF(SUM($C55:$C55)&gt;=SUM($D$53:$M$53),0,IF(D44&gt;$E$51,D$53,IF(D44&lt;$E$51,(SUM($D$53:$M$53)-SUM($C55:$C55)))))</f>
        <v>8.33</v>
      </c>
      <c r="E55" s="104">
        <f t="shared" si="39"/>
        <v>16.670000000000002</v>
      </c>
      <c r="F55" s="104">
        <f t="shared" si="40"/>
        <v>25</v>
      </c>
      <c r="G55" s="104">
        <f t="shared" si="41"/>
        <v>25</v>
      </c>
      <c r="H55" s="104">
        <f t="shared" si="42"/>
        <v>25</v>
      </c>
      <c r="I55" s="104">
        <f t="shared" si="43"/>
        <v>50</v>
      </c>
      <c r="J55" s="104">
        <f t="shared" si="44"/>
        <v>50</v>
      </c>
      <c r="K55" s="104">
        <f t="shared" si="45"/>
        <v>100</v>
      </c>
      <c r="L55" s="104">
        <f t="shared" si="46"/>
        <v>100</v>
      </c>
      <c r="M55" s="103">
        <f>IF(SUM($C55:$L55)&gt;=SUM($D$53:$M$53),0,IF(M44&gt;$E$51,M$53,IF(M44&lt;$E$51,(SUM($D$53:$M$53)-SUM($C55:$L55)))))</f>
        <v>100</v>
      </c>
      <c r="V55" s="157">
        <f t="shared" ref="V55:V60" si="48">SUMPRODUCT(D55:M55,D26:M26)</f>
        <v>428.7492226938611</v>
      </c>
    </row>
    <row r="56" spans="1:24" s="87" customFormat="1" ht="14.65" customHeight="1" x14ac:dyDescent="0.2">
      <c r="A56" s="438"/>
      <c r="B56" s="10" t="s">
        <v>157</v>
      </c>
      <c r="C56" s="105"/>
      <c r="D56" s="104">
        <f>IF(SUM($C56:$C56)&gt;=SUM($D$53:$M$53),0,IF(D45&gt;$E$51,D$53,IF(D45&lt;$E$51,(SUM($D$53:$M$53)-SUM($C56:$C56)))))</f>
        <v>500</v>
      </c>
      <c r="E56" s="104">
        <f t="shared" si="39"/>
        <v>0</v>
      </c>
      <c r="F56" s="104">
        <f t="shared" si="40"/>
        <v>0</v>
      </c>
      <c r="G56" s="104">
        <f t="shared" si="41"/>
        <v>0</v>
      </c>
      <c r="H56" s="104">
        <f t="shared" si="42"/>
        <v>0</v>
      </c>
      <c r="I56" s="104">
        <f t="shared" si="43"/>
        <v>0</v>
      </c>
      <c r="J56" s="104">
        <f t="shared" si="44"/>
        <v>0</v>
      </c>
      <c r="K56" s="104">
        <f t="shared" si="45"/>
        <v>0</v>
      </c>
      <c r="L56" s="104">
        <f t="shared" si="46"/>
        <v>0</v>
      </c>
      <c r="M56" s="103">
        <f t="shared" si="47"/>
        <v>0</v>
      </c>
      <c r="V56" s="157">
        <f t="shared" si="48"/>
        <v>500.06672445175639</v>
      </c>
    </row>
    <row r="57" spans="1:24" s="87" customFormat="1" ht="14.65" customHeight="1" x14ac:dyDescent="0.2">
      <c r="A57" s="438"/>
      <c r="B57" s="11" t="s">
        <v>158</v>
      </c>
      <c r="C57" s="105"/>
      <c r="D57" s="104">
        <f>IF(SUM($C57:$C57)&gt;=SUM($D$53:$M$53),0,IF(D46&gt;$E$51,D$53,IF(D46&lt;$E$51,(SUM($D$53:$M$53)-SUM($C57:$C57)))))</f>
        <v>8.33</v>
      </c>
      <c r="E57" s="104">
        <f t="shared" si="39"/>
        <v>16.670000000000002</v>
      </c>
      <c r="F57" s="104">
        <f t="shared" si="40"/>
        <v>25</v>
      </c>
      <c r="G57" s="104">
        <f t="shared" si="41"/>
        <v>25</v>
      </c>
      <c r="H57" s="104">
        <f t="shared" si="42"/>
        <v>25</v>
      </c>
      <c r="I57" s="104">
        <f t="shared" si="43"/>
        <v>50</v>
      </c>
      <c r="J57" s="104">
        <f t="shared" si="44"/>
        <v>50</v>
      </c>
      <c r="K57" s="104">
        <f>IF(SUM($C57:$J57)&gt;=SUM($D$53:$M$53),0,IF(K46&gt;$E$51,K$53,IF(K46&lt;$E$51,(SUM($D$53:$M$53)-SUM($C57:$J57)))))</f>
        <v>100</v>
      </c>
      <c r="L57" s="104">
        <f t="shared" si="46"/>
        <v>200</v>
      </c>
      <c r="M57" s="103">
        <f t="shared" si="47"/>
        <v>0</v>
      </c>
      <c r="V57" s="157">
        <f t="shared" si="48"/>
        <v>440.80669908518655</v>
      </c>
    </row>
    <row r="58" spans="1:24" s="87" customFormat="1" ht="14.65" customHeight="1" x14ac:dyDescent="0.2">
      <c r="A58" s="438"/>
      <c r="B58" s="11" t="s">
        <v>159</v>
      </c>
      <c r="C58" s="105"/>
      <c r="D58" s="104">
        <f>IF(SUM($C58:$C58)&gt;=SUM($D$53:$M$53),0,IF(D47&gt;$E$51,D$53,IF(D47&lt;$E$51,(SUM($D$53:$M$53)-SUM($C58:$C58)))))</f>
        <v>500</v>
      </c>
      <c r="E58" s="104">
        <f t="shared" si="39"/>
        <v>0</v>
      </c>
      <c r="F58" s="104">
        <f t="shared" si="40"/>
        <v>0</v>
      </c>
      <c r="G58" s="104">
        <f t="shared" si="41"/>
        <v>0</v>
      </c>
      <c r="H58" s="104">
        <f t="shared" si="42"/>
        <v>0</v>
      </c>
      <c r="I58" s="104">
        <f t="shared" si="43"/>
        <v>0</v>
      </c>
      <c r="J58" s="104">
        <f t="shared" si="44"/>
        <v>0</v>
      </c>
      <c r="K58" s="104">
        <f t="shared" si="45"/>
        <v>0</v>
      </c>
      <c r="L58" s="104">
        <f t="shared" si="46"/>
        <v>0</v>
      </c>
      <c r="M58" s="103">
        <f t="shared" si="47"/>
        <v>0</v>
      </c>
      <c r="V58" s="157">
        <f>SUMPRODUCT(D58:M58,D29:M29)</f>
        <v>500.26772352396063</v>
      </c>
    </row>
    <row r="59" spans="1:24" s="87" customFormat="1" ht="14.65" customHeight="1" x14ac:dyDescent="0.2">
      <c r="A59" s="438"/>
      <c r="B59" s="12" t="s">
        <v>160</v>
      </c>
      <c r="C59" s="105"/>
      <c r="D59" s="104">
        <f>IF(SUM($C59:$C59)&gt;=SUM($D$53:$M$53),0,IF(D48&gt;$E$51,D$53,IF(D48&lt;$E$51,(SUM($D$53:$M$53)-SUM($C59:$C59)))))</f>
        <v>8.33</v>
      </c>
      <c r="E59" s="104">
        <f t="shared" si="39"/>
        <v>16.670000000000002</v>
      </c>
      <c r="F59" s="104">
        <f t="shared" si="40"/>
        <v>25</v>
      </c>
      <c r="G59" s="104">
        <f t="shared" si="41"/>
        <v>25</v>
      </c>
      <c r="H59" s="104">
        <f t="shared" si="42"/>
        <v>25</v>
      </c>
      <c r="I59" s="104">
        <f t="shared" si="43"/>
        <v>50</v>
      </c>
      <c r="J59" s="104">
        <f t="shared" si="44"/>
        <v>50</v>
      </c>
      <c r="K59" s="104">
        <f t="shared" si="45"/>
        <v>100</v>
      </c>
      <c r="L59" s="104">
        <f t="shared" si="46"/>
        <v>100</v>
      </c>
      <c r="M59" s="103">
        <f>IF(SUM($C59:$L59)&gt;=SUM($D$53:$M$53),0,IF(M48&gt;$E$51,M$53,IF(M48&lt;$E$51,(SUM($D$53:$M$53)-SUM($C59:$L59)))))</f>
        <v>100</v>
      </c>
      <c r="V59" s="157">
        <f t="shared" si="48"/>
        <v>458.86853641318237</v>
      </c>
    </row>
    <row r="60" spans="1:24" s="87" customFormat="1" ht="14.65" customHeight="1" x14ac:dyDescent="0.2">
      <c r="A60" s="94"/>
      <c r="B60" s="13" t="s">
        <v>161</v>
      </c>
      <c r="C60" s="102"/>
      <c r="D60" s="101">
        <f t="shared" si="38"/>
        <v>8.33</v>
      </c>
      <c r="E60" s="101">
        <f t="shared" si="39"/>
        <v>16.670000000000002</v>
      </c>
      <c r="F60" s="101">
        <f t="shared" si="40"/>
        <v>25</v>
      </c>
      <c r="G60" s="101">
        <f t="shared" si="41"/>
        <v>25</v>
      </c>
      <c r="H60" s="101">
        <f t="shared" si="42"/>
        <v>25</v>
      </c>
      <c r="I60" s="101">
        <f t="shared" si="43"/>
        <v>50</v>
      </c>
      <c r="J60" s="101">
        <f t="shared" si="44"/>
        <v>50</v>
      </c>
      <c r="K60" s="101">
        <f t="shared" si="45"/>
        <v>100</v>
      </c>
      <c r="L60" s="101">
        <f t="shared" si="46"/>
        <v>200</v>
      </c>
      <c r="M60" s="100">
        <f t="shared" si="47"/>
        <v>0</v>
      </c>
      <c r="V60" s="157">
        <f t="shared" si="48"/>
        <v>448.76053902972859</v>
      </c>
    </row>
    <row r="61" spans="1:24" s="388" customFormat="1" ht="11.25" x14ac:dyDescent="0.2">
      <c r="A61" s="383"/>
      <c r="B61" s="384" t="s">
        <v>162</v>
      </c>
      <c r="C61" s="385"/>
      <c r="D61" s="386">
        <v>2.0833333333333299</v>
      </c>
      <c r="E61" s="386">
        <v>4.0625</v>
      </c>
      <c r="F61" s="386">
        <v>5.8333333333333339</v>
      </c>
      <c r="G61" s="386">
        <v>5.520833333333333</v>
      </c>
      <c r="H61" s="386">
        <v>5.2083333333333339</v>
      </c>
      <c r="I61" s="386">
        <v>9.4791666666666679</v>
      </c>
      <c r="J61" s="386">
        <v>8.2291666666666679</v>
      </c>
      <c r="K61" s="386">
        <v>12.70833333333333</v>
      </c>
      <c r="L61" s="386">
        <v>7.7083333333333321</v>
      </c>
      <c r="M61" s="386">
        <v>2.7083333333333321</v>
      </c>
      <c r="N61" s="384"/>
      <c r="O61" s="384"/>
      <c r="P61" s="384"/>
      <c r="Q61" s="384"/>
      <c r="R61" s="384"/>
      <c r="S61" s="384"/>
      <c r="T61" s="384"/>
      <c r="U61" s="384"/>
      <c r="V61" s="387">
        <f>SUMPRODUCT(D61:M61,D25:M25)</f>
        <v>59.61420934190626</v>
      </c>
    </row>
    <row r="62" spans="1:24" s="87" customFormat="1" ht="11.25" x14ac:dyDescent="0.2">
      <c r="A62" s="1"/>
      <c r="B62" s="384" t="s">
        <v>163</v>
      </c>
      <c r="C62" s="168"/>
      <c r="D62" s="172">
        <f>IF(D54&gt;0,D$61,0)</f>
        <v>2.0833333333333299</v>
      </c>
      <c r="E62" s="172">
        <f t="shared" ref="E62:M62" si="49">IF(E54&gt;0,E$61,0)</f>
        <v>4.0625</v>
      </c>
      <c r="F62" s="172">
        <f t="shared" si="49"/>
        <v>5.8333333333333339</v>
      </c>
      <c r="G62" s="172">
        <f t="shared" si="49"/>
        <v>5.520833333333333</v>
      </c>
      <c r="H62" s="172">
        <f t="shared" si="49"/>
        <v>5.2083333333333339</v>
      </c>
      <c r="I62" s="172">
        <f t="shared" si="49"/>
        <v>9.4791666666666679</v>
      </c>
      <c r="J62" s="172">
        <f t="shared" si="49"/>
        <v>8.2291666666666679</v>
      </c>
      <c r="K62" s="172">
        <f t="shared" si="49"/>
        <v>12.70833333333333</v>
      </c>
      <c r="L62" s="172">
        <f t="shared" si="49"/>
        <v>7.7083333333333321</v>
      </c>
      <c r="M62" s="172">
        <f t="shared" si="49"/>
        <v>2.7083333333333321</v>
      </c>
      <c r="N62" s="98"/>
      <c r="O62" s="98"/>
      <c r="V62" s="157">
        <f>SUMPRODUCT(D62:M62,D25:M25)</f>
        <v>59.61420934190626</v>
      </c>
      <c r="X62" s="158"/>
    </row>
    <row r="63" spans="1:24" s="87" customFormat="1" ht="14.65" customHeight="1" x14ac:dyDescent="0.2">
      <c r="A63" s="438"/>
      <c r="B63" s="10" t="s">
        <v>164</v>
      </c>
      <c r="C63" s="93"/>
      <c r="D63" s="173">
        <f>IF(D55&gt;0,D$61,0)</f>
        <v>2.0833333333333299</v>
      </c>
      <c r="E63" s="173">
        <f t="shared" ref="E63:M63" si="50">IF(E55&gt;0,E$61,0)</f>
        <v>4.0625</v>
      </c>
      <c r="F63" s="173">
        <f t="shared" si="50"/>
        <v>5.8333333333333339</v>
      </c>
      <c r="G63" s="173">
        <f t="shared" si="50"/>
        <v>5.520833333333333</v>
      </c>
      <c r="H63" s="173">
        <f t="shared" si="50"/>
        <v>5.2083333333333339</v>
      </c>
      <c r="I63" s="173">
        <f t="shared" si="50"/>
        <v>9.4791666666666679</v>
      </c>
      <c r="J63" s="173">
        <f t="shared" si="50"/>
        <v>8.2291666666666679</v>
      </c>
      <c r="K63" s="173">
        <f t="shared" si="50"/>
        <v>12.70833333333333</v>
      </c>
      <c r="L63" s="173">
        <f t="shared" si="50"/>
        <v>7.7083333333333321</v>
      </c>
      <c r="M63" s="174">
        <f t="shared" si="50"/>
        <v>2.7083333333333321</v>
      </c>
      <c r="N63" s="438"/>
      <c r="V63" s="157">
        <f>SUMPRODUCT(D63:M63,D26:M26)</f>
        <v>57.234538150525481</v>
      </c>
    </row>
    <row r="64" spans="1:24" s="87" customFormat="1" ht="14.65" customHeight="1" x14ac:dyDescent="0.2">
      <c r="A64" s="438"/>
      <c r="B64" s="10" t="s">
        <v>165</v>
      </c>
      <c r="C64" s="93"/>
      <c r="D64" s="173">
        <f t="shared" ref="D64" si="51">IF(D56&gt;0,D$61,0)</f>
        <v>2.0833333333333299</v>
      </c>
      <c r="E64" s="404" t="str">
        <f>IF(E56&gt;0,E$61,"-")</f>
        <v>-</v>
      </c>
      <c r="F64" s="404" t="str">
        <f t="shared" ref="F64:M64" si="52">IF(F56&gt;0,F$61,"-")</f>
        <v>-</v>
      </c>
      <c r="G64" s="404" t="str">
        <f t="shared" si="52"/>
        <v>-</v>
      </c>
      <c r="H64" s="404" t="str">
        <f t="shared" si="52"/>
        <v>-</v>
      </c>
      <c r="I64" s="404" t="str">
        <f t="shared" si="52"/>
        <v>-</v>
      </c>
      <c r="J64" s="404" t="str">
        <f t="shared" si="52"/>
        <v>-</v>
      </c>
      <c r="K64" s="404" t="str">
        <f t="shared" si="52"/>
        <v>-</v>
      </c>
      <c r="L64" s="404" t="str">
        <f t="shared" si="52"/>
        <v>-</v>
      </c>
      <c r="M64" s="404" t="str">
        <f t="shared" si="52"/>
        <v>-</v>
      </c>
      <c r="N64" s="438"/>
      <c r="V64" s="157">
        <f>SUMPRODUCT(D64:M64,D27:M27)</f>
        <v>2.0836113518823147</v>
      </c>
    </row>
    <row r="65" spans="1:24" s="87" customFormat="1" ht="14.65" customHeight="1" x14ac:dyDescent="0.2">
      <c r="A65" s="438"/>
      <c r="B65" s="11" t="s">
        <v>166</v>
      </c>
      <c r="C65" s="93"/>
      <c r="D65" s="173">
        <f t="shared" ref="D65:L65" si="53">IF(D57&gt;0,D$61,0)</f>
        <v>2.0833333333333299</v>
      </c>
      <c r="E65" s="173">
        <f t="shared" si="53"/>
        <v>4.0625</v>
      </c>
      <c r="F65" s="173">
        <f t="shared" si="53"/>
        <v>5.8333333333333339</v>
      </c>
      <c r="G65" s="173">
        <f t="shared" si="53"/>
        <v>5.520833333333333</v>
      </c>
      <c r="H65" s="173">
        <f t="shared" si="53"/>
        <v>5.2083333333333339</v>
      </c>
      <c r="I65" s="173">
        <f t="shared" si="53"/>
        <v>9.4791666666666679</v>
      </c>
      <c r="J65" s="173">
        <f t="shared" si="53"/>
        <v>8.2291666666666679</v>
      </c>
      <c r="K65" s="173">
        <f t="shared" si="53"/>
        <v>12.70833333333333</v>
      </c>
      <c r="L65" s="173">
        <f t="shared" si="53"/>
        <v>7.7083333333333321</v>
      </c>
      <c r="M65" s="174" t="str">
        <f>IF(M57&gt;0,M$61,"-")</f>
        <v>-</v>
      </c>
      <c r="N65" s="438"/>
      <c r="V65" s="157">
        <f t="shared" ref="V65:V68" si="54">SUMPRODUCT(D65:M65,D28:M28)</f>
        <v>55.567594686300666</v>
      </c>
    </row>
    <row r="66" spans="1:24" s="87" customFormat="1" ht="14.65" customHeight="1" x14ac:dyDescent="0.2">
      <c r="A66" s="438"/>
      <c r="B66" s="11" t="s">
        <v>167</v>
      </c>
      <c r="C66" s="93"/>
      <c r="D66" s="173">
        <f t="shared" ref="D66" si="55">IF(D58&gt;0,D$61,0)</f>
        <v>2.0833333333333299</v>
      </c>
      <c r="E66" s="404" t="str">
        <f>IF(E58&gt;0,E$61,"-")</f>
        <v>-</v>
      </c>
      <c r="F66" s="404" t="str">
        <f t="shared" ref="F66:M66" si="56">IF(F58&gt;0,F$61,"-")</f>
        <v>-</v>
      </c>
      <c r="G66" s="404" t="str">
        <f t="shared" si="56"/>
        <v>-</v>
      </c>
      <c r="H66" s="404" t="str">
        <f t="shared" si="56"/>
        <v>-</v>
      </c>
      <c r="I66" s="404" t="str">
        <f t="shared" si="56"/>
        <v>-</v>
      </c>
      <c r="J66" s="404" t="str">
        <f t="shared" si="56"/>
        <v>-</v>
      </c>
      <c r="K66" s="404" t="str">
        <f t="shared" si="56"/>
        <v>-</v>
      </c>
      <c r="L66" s="404" t="str">
        <f t="shared" si="56"/>
        <v>-</v>
      </c>
      <c r="M66" s="404" t="str">
        <f t="shared" si="56"/>
        <v>-</v>
      </c>
      <c r="N66" s="438"/>
      <c r="V66" s="157">
        <f t="shared" si="54"/>
        <v>2.0844488480164993</v>
      </c>
    </row>
    <row r="67" spans="1:24" s="87" customFormat="1" ht="14.65" customHeight="1" x14ac:dyDescent="0.2">
      <c r="A67" s="438"/>
      <c r="B67" s="12" t="s">
        <v>168</v>
      </c>
      <c r="C67" s="93"/>
      <c r="D67" s="173">
        <f t="shared" ref="D67:M67" si="57">IF(D59&gt;0,D$61,0)</f>
        <v>2.0833333333333299</v>
      </c>
      <c r="E67" s="173">
        <f t="shared" si="57"/>
        <v>4.0625</v>
      </c>
      <c r="F67" s="173">
        <f t="shared" si="57"/>
        <v>5.8333333333333339</v>
      </c>
      <c r="G67" s="173">
        <f t="shared" si="57"/>
        <v>5.520833333333333</v>
      </c>
      <c r="H67" s="173">
        <f t="shared" si="57"/>
        <v>5.2083333333333339</v>
      </c>
      <c r="I67" s="173">
        <f t="shared" si="57"/>
        <v>9.4791666666666679</v>
      </c>
      <c r="J67" s="173">
        <f t="shared" si="57"/>
        <v>8.2291666666666679</v>
      </c>
      <c r="K67" s="173">
        <f t="shared" si="57"/>
        <v>12.70833333333333</v>
      </c>
      <c r="L67" s="173">
        <f t="shared" si="57"/>
        <v>7.7083333333333321</v>
      </c>
      <c r="M67" s="174">
        <f t="shared" si="57"/>
        <v>2.7083333333333321</v>
      </c>
      <c r="N67" s="438"/>
      <c r="V67" s="157">
        <f t="shared" si="54"/>
        <v>60.276181663445996</v>
      </c>
    </row>
    <row r="68" spans="1:24" s="87" customFormat="1" ht="14.65" customHeight="1" x14ac:dyDescent="0.2">
      <c r="A68" s="438"/>
      <c r="B68" s="13" t="s">
        <v>169</v>
      </c>
      <c r="C68" s="92"/>
      <c r="D68" s="175">
        <f t="shared" ref="D68:L68" si="58">IF(D60&gt;0,D$61,0)</f>
        <v>2.0833333333333299</v>
      </c>
      <c r="E68" s="175">
        <f t="shared" si="58"/>
        <v>4.0625</v>
      </c>
      <c r="F68" s="175">
        <f t="shared" si="58"/>
        <v>5.8333333333333339</v>
      </c>
      <c r="G68" s="175">
        <f t="shared" si="58"/>
        <v>5.520833333333333</v>
      </c>
      <c r="H68" s="175">
        <f t="shared" si="58"/>
        <v>5.2083333333333339</v>
      </c>
      <c r="I68" s="175">
        <f t="shared" si="58"/>
        <v>9.4791666666666679</v>
      </c>
      <c r="J68" s="175">
        <f t="shared" si="58"/>
        <v>8.2291666666666679</v>
      </c>
      <c r="K68" s="175">
        <f t="shared" si="58"/>
        <v>12.70833333333333</v>
      </c>
      <c r="L68" s="175">
        <f t="shared" si="58"/>
        <v>7.7083333333333321</v>
      </c>
      <c r="M68" s="405" t="str">
        <f>IF(M60&gt;0,M$61,"-")</f>
        <v>-</v>
      </c>
      <c r="N68" s="438"/>
      <c r="V68" s="157">
        <f t="shared" si="54"/>
        <v>56.233858714700858</v>
      </c>
    </row>
    <row r="69" spans="1:24" s="388" customFormat="1" ht="11.25" x14ac:dyDescent="0.2">
      <c r="A69" s="383"/>
      <c r="B69" s="384" t="s">
        <v>162</v>
      </c>
      <c r="C69" s="385"/>
      <c r="D69" s="386">
        <f t="shared" ref="D69:M69" si="59">D61</f>
        <v>2.0833333333333299</v>
      </c>
      <c r="E69" s="386">
        <f t="shared" si="59"/>
        <v>4.0625</v>
      </c>
      <c r="F69" s="386">
        <f t="shared" si="59"/>
        <v>5.8333333333333339</v>
      </c>
      <c r="G69" s="386">
        <f t="shared" si="59"/>
        <v>5.520833333333333</v>
      </c>
      <c r="H69" s="386">
        <f t="shared" si="59"/>
        <v>5.2083333333333339</v>
      </c>
      <c r="I69" s="386">
        <f t="shared" si="59"/>
        <v>9.4791666666666679</v>
      </c>
      <c r="J69" s="386">
        <f t="shared" si="59"/>
        <v>8.2291666666666679</v>
      </c>
      <c r="K69" s="386">
        <f t="shared" si="59"/>
        <v>12.70833333333333</v>
      </c>
      <c r="L69" s="386">
        <f t="shared" si="59"/>
        <v>7.7083333333333321</v>
      </c>
      <c r="M69" s="386">
        <f t="shared" si="59"/>
        <v>2.7083333333333321</v>
      </c>
      <c r="N69" s="384"/>
      <c r="O69" s="384"/>
      <c r="P69" s="384"/>
      <c r="Q69" s="384"/>
      <c r="R69" s="384"/>
      <c r="S69" s="384"/>
      <c r="T69" s="384"/>
      <c r="U69" s="384"/>
      <c r="V69" s="387">
        <f>SUMPRODUCT(D69:M69,D25:M25)</f>
        <v>59.61420934190626</v>
      </c>
    </row>
    <row r="70" spans="1:24" s="87" customFormat="1" ht="11.25" x14ac:dyDescent="0.2">
      <c r="A70" s="1"/>
      <c r="B70" s="384" t="s">
        <v>170</v>
      </c>
      <c r="C70" s="168"/>
      <c r="D70" s="168">
        <f t="shared" ref="D70:M70" si="60">IF(D62&gt;0,D$61,0)</f>
        <v>2.0833333333333299</v>
      </c>
      <c r="E70" s="168">
        <f t="shared" si="60"/>
        <v>4.0625</v>
      </c>
      <c r="F70" s="168">
        <f t="shared" si="60"/>
        <v>5.8333333333333339</v>
      </c>
      <c r="G70" s="168">
        <f t="shared" si="60"/>
        <v>5.520833333333333</v>
      </c>
      <c r="H70" s="168">
        <f t="shared" si="60"/>
        <v>5.2083333333333339</v>
      </c>
      <c r="I70" s="168">
        <f t="shared" si="60"/>
        <v>9.4791666666666679</v>
      </c>
      <c r="J70" s="168">
        <f t="shared" si="60"/>
        <v>8.2291666666666679</v>
      </c>
      <c r="K70" s="168">
        <f t="shared" si="60"/>
        <v>12.70833333333333</v>
      </c>
      <c r="L70" s="168">
        <f t="shared" si="60"/>
        <v>7.7083333333333321</v>
      </c>
      <c r="M70" s="168">
        <f t="shared" si="60"/>
        <v>2.7083333333333321</v>
      </c>
      <c r="N70" s="98"/>
      <c r="O70" s="98"/>
      <c r="V70" s="157">
        <f>SUMPRODUCT(D70:M70,D25:M25)</f>
        <v>59.61420934190626</v>
      </c>
      <c r="X70" s="158"/>
    </row>
    <row r="71" spans="1:24" s="87" customFormat="1" ht="14.65" customHeight="1" x14ac:dyDescent="0.2">
      <c r="A71" s="438"/>
      <c r="B71" s="10" t="s">
        <v>164</v>
      </c>
      <c r="C71" s="93"/>
      <c r="D71" s="96">
        <f>D70</f>
        <v>2.0833333333333299</v>
      </c>
      <c r="E71" s="96">
        <f t="shared" ref="E71:M71" si="61">E70</f>
        <v>4.0625</v>
      </c>
      <c r="F71" s="96">
        <f t="shared" si="61"/>
        <v>5.8333333333333339</v>
      </c>
      <c r="G71" s="96">
        <f t="shared" si="61"/>
        <v>5.520833333333333</v>
      </c>
      <c r="H71" s="96">
        <f t="shared" si="61"/>
        <v>5.2083333333333339</v>
      </c>
      <c r="I71" s="96">
        <f t="shared" si="61"/>
        <v>9.4791666666666679</v>
      </c>
      <c r="J71" s="96">
        <f t="shared" si="61"/>
        <v>8.2291666666666679</v>
      </c>
      <c r="K71" s="96">
        <f t="shared" si="61"/>
        <v>12.70833333333333</v>
      </c>
      <c r="L71" s="96">
        <f t="shared" si="61"/>
        <v>7.7083333333333321</v>
      </c>
      <c r="M71" s="95">
        <f t="shared" si="61"/>
        <v>2.7083333333333321</v>
      </c>
      <c r="N71" s="439"/>
      <c r="U71" s="163"/>
      <c r="V71" s="157">
        <f>SUMPRODUCT(D71:M71,D26:M26)</f>
        <v>57.234538150525481</v>
      </c>
    </row>
    <row r="72" spans="1:24" s="87" customFormat="1" ht="14.65" customHeight="1" x14ac:dyDescent="0.2">
      <c r="A72" s="438"/>
      <c r="B72" s="10" t="s">
        <v>165</v>
      </c>
      <c r="C72" s="93"/>
      <c r="D72" s="96">
        <f t="shared" ref="D72:D76" si="62">D71</f>
        <v>2.0833333333333299</v>
      </c>
      <c r="E72" s="96">
        <f t="shared" ref="E72:E76" si="63">E71</f>
        <v>4.0625</v>
      </c>
      <c r="F72" s="96">
        <f t="shared" ref="F72:F76" si="64">F71</f>
        <v>5.8333333333333339</v>
      </c>
      <c r="G72" s="96">
        <f t="shared" ref="G72:G76" si="65">G71</f>
        <v>5.520833333333333</v>
      </c>
      <c r="H72" s="96">
        <f t="shared" ref="H72:H76" si="66">H71</f>
        <v>5.2083333333333339</v>
      </c>
      <c r="I72" s="96">
        <f t="shared" ref="I72:I76" si="67">I71</f>
        <v>9.4791666666666679</v>
      </c>
      <c r="J72" s="96">
        <f t="shared" ref="J72:J76" si="68">J71</f>
        <v>8.2291666666666679</v>
      </c>
      <c r="K72" s="96">
        <f t="shared" ref="K72:K76" si="69">K71</f>
        <v>12.70833333333333</v>
      </c>
      <c r="L72" s="96">
        <f t="shared" ref="L72:L76" si="70">L71</f>
        <v>7.7083333333333321</v>
      </c>
      <c r="M72" s="95">
        <f t="shared" ref="M72:M76" si="71">M71</f>
        <v>2.7083333333333321</v>
      </c>
      <c r="N72" s="439"/>
      <c r="U72" s="163"/>
      <c r="V72" s="157">
        <f t="shared" ref="V72:V76" si="72">SUMPRODUCT(D72:M72,D27:M27)</f>
        <v>62.147426879078644</v>
      </c>
    </row>
    <row r="73" spans="1:24" s="87" customFormat="1" ht="14.65" customHeight="1" x14ac:dyDescent="0.2">
      <c r="A73" s="438"/>
      <c r="B73" s="11" t="s">
        <v>166</v>
      </c>
      <c r="C73" s="93"/>
      <c r="D73" s="96">
        <f t="shared" si="62"/>
        <v>2.0833333333333299</v>
      </c>
      <c r="E73" s="96">
        <f t="shared" si="63"/>
        <v>4.0625</v>
      </c>
      <c r="F73" s="96">
        <f t="shared" si="64"/>
        <v>5.8333333333333339</v>
      </c>
      <c r="G73" s="96">
        <f t="shared" si="65"/>
        <v>5.520833333333333</v>
      </c>
      <c r="H73" s="96">
        <f t="shared" si="66"/>
        <v>5.2083333333333339</v>
      </c>
      <c r="I73" s="96">
        <f t="shared" si="67"/>
        <v>9.4791666666666679</v>
      </c>
      <c r="J73" s="96">
        <f>J72</f>
        <v>8.2291666666666679</v>
      </c>
      <c r="K73" s="96">
        <f t="shared" si="69"/>
        <v>12.70833333333333</v>
      </c>
      <c r="L73" s="96">
        <f t="shared" si="70"/>
        <v>7.7083333333333321</v>
      </c>
      <c r="M73" s="95">
        <f t="shared" si="71"/>
        <v>2.7083333333333321</v>
      </c>
      <c r="N73" s="439"/>
      <c r="U73" s="163"/>
      <c r="V73" s="157">
        <f t="shared" si="72"/>
        <v>57.73742870584725</v>
      </c>
    </row>
    <row r="74" spans="1:24" s="87" customFormat="1" ht="14.65" customHeight="1" x14ac:dyDescent="0.2">
      <c r="A74" s="438"/>
      <c r="B74" s="11" t="s">
        <v>167</v>
      </c>
      <c r="C74" s="93"/>
      <c r="D74" s="96">
        <f t="shared" si="62"/>
        <v>2.0833333333333299</v>
      </c>
      <c r="E74" s="96">
        <f t="shared" si="63"/>
        <v>4.0625</v>
      </c>
      <c r="F74" s="96">
        <f t="shared" si="64"/>
        <v>5.8333333333333339</v>
      </c>
      <c r="G74" s="96">
        <f t="shared" si="65"/>
        <v>5.520833333333333</v>
      </c>
      <c r="H74" s="96">
        <f t="shared" si="66"/>
        <v>5.2083333333333339</v>
      </c>
      <c r="I74" s="96">
        <f t="shared" si="67"/>
        <v>9.4791666666666679</v>
      </c>
      <c r="J74" s="96">
        <f t="shared" si="68"/>
        <v>8.2291666666666679</v>
      </c>
      <c r="K74" s="96">
        <f t="shared" si="69"/>
        <v>12.70833333333333</v>
      </c>
      <c r="L74" s="96">
        <f t="shared" si="70"/>
        <v>7.7083333333333321</v>
      </c>
      <c r="M74" s="95">
        <f t="shared" si="71"/>
        <v>2.7083333333333321</v>
      </c>
      <c r="N74" s="439"/>
      <c r="U74" s="163"/>
      <c r="V74" s="157">
        <f t="shared" si="72"/>
        <v>61.567044030916627</v>
      </c>
    </row>
    <row r="75" spans="1:24" s="87" customFormat="1" ht="14.65" customHeight="1" x14ac:dyDescent="0.2">
      <c r="A75" s="438"/>
      <c r="B75" s="12" t="s">
        <v>168</v>
      </c>
      <c r="C75" s="93"/>
      <c r="D75" s="96">
        <f t="shared" si="62"/>
        <v>2.0833333333333299</v>
      </c>
      <c r="E75" s="96">
        <f t="shared" si="63"/>
        <v>4.0625</v>
      </c>
      <c r="F75" s="96">
        <f t="shared" si="64"/>
        <v>5.8333333333333339</v>
      </c>
      <c r="G75" s="96">
        <f t="shared" si="65"/>
        <v>5.520833333333333</v>
      </c>
      <c r="H75" s="96">
        <f t="shared" si="66"/>
        <v>5.2083333333333339</v>
      </c>
      <c r="I75" s="96">
        <f t="shared" si="67"/>
        <v>9.4791666666666679</v>
      </c>
      <c r="J75" s="96">
        <f t="shared" si="68"/>
        <v>8.2291666666666679</v>
      </c>
      <c r="K75" s="96">
        <f t="shared" si="69"/>
        <v>12.70833333333333</v>
      </c>
      <c r="L75" s="96">
        <f t="shared" si="70"/>
        <v>7.7083333333333321</v>
      </c>
      <c r="M75" s="95">
        <f t="shared" si="71"/>
        <v>2.7083333333333321</v>
      </c>
      <c r="N75" s="439"/>
      <c r="U75" s="163"/>
      <c r="V75" s="157">
        <f t="shared" si="72"/>
        <v>60.276181663445996</v>
      </c>
    </row>
    <row r="76" spans="1:24" s="87" customFormat="1" ht="14.65" customHeight="1" x14ac:dyDescent="0.2">
      <c r="A76" s="438"/>
      <c r="B76" s="13" t="s">
        <v>169</v>
      </c>
      <c r="C76" s="92"/>
      <c r="D76" s="97">
        <f t="shared" si="62"/>
        <v>2.0833333333333299</v>
      </c>
      <c r="E76" s="97">
        <f t="shared" si="63"/>
        <v>4.0625</v>
      </c>
      <c r="F76" s="97">
        <f t="shared" si="64"/>
        <v>5.8333333333333339</v>
      </c>
      <c r="G76" s="97">
        <f t="shared" si="65"/>
        <v>5.520833333333333</v>
      </c>
      <c r="H76" s="97">
        <f t="shared" si="66"/>
        <v>5.2083333333333339</v>
      </c>
      <c r="I76" s="97">
        <f t="shared" si="67"/>
        <v>9.4791666666666679</v>
      </c>
      <c r="J76" s="97">
        <f t="shared" si="68"/>
        <v>8.2291666666666679</v>
      </c>
      <c r="K76" s="97">
        <f t="shared" si="69"/>
        <v>12.70833333333333</v>
      </c>
      <c r="L76" s="97">
        <f t="shared" si="70"/>
        <v>7.7083333333333321</v>
      </c>
      <c r="M76" s="162">
        <f t="shared" si="71"/>
        <v>2.7083333333333321</v>
      </c>
      <c r="N76" s="440"/>
      <c r="O76" s="164"/>
      <c r="P76" s="164"/>
      <c r="Q76" s="164"/>
      <c r="R76" s="164"/>
      <c r="S76" s="164"/>
      <c r="T76" s="164"/>
      <c r="U76" s="165"/>
      <c r="V76" s="157">
        <f t="shared" si="72"/>
        <v>58.486782434554492</v>
      </c>
    </row>
    <row r="77" spans="1:24" s="1" customFormat="1" ht="11.25" x14ac:dyDescent="0.25">
      <c r="B77" s="159"/>
      <c r="C77" s="160"/>
      <c r="D77" s="161"/>
      <c r="E77" s="161"/>
      <c r="F77" s="161"/>
      <c r="G77" s="161"/>
      <c r="H77" s="161"/>
      <c r="I77" s="161"/>
      <c r="J77" s="161"/>
      <c r="K77" s="161"/>
      <c r="L77" s="161"/>
      <c r="M77" s="161"/>
      <c r="N77" s="153"/>
      <c r="O77" s="153"/>
      <c r="P77" s="153"/>
      <c r="Q77" s="153"/>
      <c r="R77" s="153"/>
      <c r="S77" s="153"/>
      <c r="T77" s="153"/>
      <c r="U77" s="153"/>
      <c r="V77" s="153"/>
    </row>
    <row r="78" spans="1:24" s="1" customFormat="1" ht="14.65" customHeight="1" x14ac:dyDescent="0.2">
      <c r="B78" s="176" t="s">
        <v>171</v>
      </c>
      <c r="C78" s="177">
        <v>1.1000000000000001</v>
      </c>
      <c r="D78" s="98"/>
      <c r="E78" s="98"/>
      <c r="F78" s="98"/>
      <c r="G78" s="98"/>
      <c r="H78" s="98"/>
      <c r="I78" s="98"/>
      <c r="J78" s="98"/>
      <c r="K78" s="98"/>
      <c r="L78" s="98"/>
      <c r="M78" s="98"/>
      <c r="N78" s="87"/>
    </row>
    <row r="79" spans="1:24" s="1" customFormat="1" x14ac:dyDescent="0.25">
      <c r="C79" s="87"/>
      <c r="D79" s="87"/>
      <c r="E79" s="87"/>
      <c r="F79"/>
      <c r="G79"/>
      <c r="H79"/>
      <c r="I79"/>
      <c r="L79" s="87"/>
      <c r="M79" s="87"/>
      <c r="N79" s="87"/>
    </row>
    <row r="80" spans="1:24" s="1" customFormat="1" x14ac:dyDescent="0.25">
      <c r="B80" s="436" t="s">
        <v>172</v>
      </c>
      <c r="C80" s="87"/>
      <c r="D80" s="87"/>
      <c r="E80" s="87"/>
      <c r="F80"/>
      <c r="G80"/>
      <c r="H80"/>
      <c r="I80"/>
      <c r="L80" s="87"/>
      <c r="M80" s="87"/>
      <c r="N80" s="87"/>
    </row>
    <row r="81" spans="2:14" s="1" customFormat="1" ht="11.25" customHeight="1" x14ac:dyDescent="0.2">
      <c r="B81" s="437"/>
      <c r="C81" s="318" t="s">
        <v>56</v>
      </c>
      <c r="D81" s="319" t="s">
        <v>57</v>
      </c>
      <c r="E81" s="319" t="s">
        <v>59</v>
      </c>
      <c r="F81" s="320" t="s">
        <v>58</v>
      </c>
      <c r="G81" s="319" t="s">
        <v>129</v>
      </c>
      <c r="H81" s="317"/>
      <c r="I81" s="317"/>
      <c r="L81" s="87"/>
      <c r="M81" s="87"/>
      <c r="N81" s="87"/>
    </row>
    <row r="82" spans="2:14" s="1" customFormat="1" ht="11.25" x14ac:dyDescent="0.2">
      <c r="B82" s="5" t="s">
        <v>3</v>
      </c>
      <c r="C82" s="321">
        <f>V54+V62</f>
        <v>514.84397363264839</v>
      </c>
      <c r="D82" s="157">
        <f>C82-C82</f>
        <v>0</v>
      </c>
      <c r="E82" s="409">
        <f>V54-V54+(V70-V70)</f>
        <v>0</v>
      </c>
      <c r="F82" s="410">
        <f>(V62-V70)*C78</f>
        <v>0</v>
      </c>
      <c r="G82" s="409">
        <f>E82+F82</f>
        <v>0</v>
      </c>
      <c r="H82" s="158"/>
      <c r="I82" s="158"/>
      <c r="J82" s="161"/>
      <c r="L82" s="87"/>
      <c r="M82" s="87"/>
      <c r="N82" s="87"/>
    </row>
    <row r="83" spans="2:14" s="1" customFormat="1" ht="11.25" x14ac:dyDescent="0.2">
      <c r="B83" s="10" t="s">
        <v>49</v>
      </c>
      <c r="C83" s="321">
        <f>V55+V63</f>
        <v>485.98376084438655</v>
      </c>
      <c r="D83" s="90">
        <f>C83-$C$82</f>
        <v>-28.860212788261833</v>
      </c>
      <c r="E83" s="411">
        <f>V55-V54+(V71-V70)</f>
        <v>-28.860212788261762</v>
      </c>
      <c r="F83" s="412">
        <f>(V63-V71)*C78</f>
        <v>0</v>
      </c>
      <c r="G83" s="411">
        <f>E83+F83</f>
        <v>-28.860212788261762</v>
      </c>
      <c r="H83" s="158"/>
      <c r="I83" s="158"/>
      <c r="J83" s="161"/>
      <c r="L83" s="87"/>
      <c r="M83" s="87"/>
      <c r="N83" s="87"/>
    </row>
    <row r="84" spans="2:14" s="1" customFormat="1" ht="11.25" x14ac:dyDescent="0.2">
      <c r="B84" s="10" t="s">
        <v>50</v>
      </c>
      <c r="C84" s="322">
        <f>V56+V64</f>
        <v>502.15033580363871</v>
      </c>
      <c r="D84" s="89">
        <f>C84-$C$82</f>
        <v>-12.693637829009674</v>
      </c>
      <c r="E84" s="413">
        <f>V56-V54+(V72-V70)</f>
        <v>47.370177698186687</v>
      </c>
      <c r="F84" s="414">
        <f>(V64-V72)*C78</f>
        <v>-66.070197079915957</v>
      </c>
      <c r="G84" s="413">
        <f>E84+F84</f>
        <v>-18.70001938172927</v>
      </c>
      <c r="H84" s="158"/>
      <c r="I84" s="158"/>
      <c r="J84" s="161"/>
      <c r="L84" s="87"/>
      <c r="M84" s="87"/>
      <c r="N84" s="87"/>
    </row>
    <row r="85" spans="2:14" s="1" customFormat="1" x14ac:dyDescent="0.25">
      <c r="B85" s="11" t="s">
        <v>18</v>
      </c>
      <c r="C85" s="322">
        <f>V57+V65</f>
        <v>496.3742937714872</v>
      </c>
      <c r="D85" s="89">
        <f t="shared" ref="D85:D88" si="73">C85-$C$82</f>
        <v>-18.469679861161183</v>
      </c>
      <c r="E85" s="413">
        <f>V57-V54+(V73-V70)</f>
        <v>-16.299845841614541</v>
      </c>
      <c r="F85" s="414">
        <f>(V65-V73)*C78</f>
        <v>-2.3868174215012434</v>
      </c>
      <c r="G85" s="413">
        <f>E85+F85</f>
        <v>-18.686663263115783</v>
      </c>
      <c r="H85" s="158"/>
      <c r="I85" s="158"/>
      <c r="J85" s="161"/>
      <c r="L85"/>
      <c r="M85" s="87"/>
      <c r="N85" s="87"/>
    </row>
    <row r="86" spans="2:14" s="1" customFormat="1" ht="14.45" customHeight="1" x14ac:dyDescent="0.2">
      <c r="B86" s="11" t="s">
        <v>19</v>
      </c>
      <c r="C86" s="322">
        <f t="shared" ref="C86:C88" si="74">V58+V66</f>
        <v>502.35217237197713</v>
      </c>
      <c r="D86" s="89">
        <f t="shared" si="73"/>
        <v>-12.491801260671252</v>
      </c>
      <c r="E86" s="413">
        <f>V58-V54+(V74-V70)</f>
        <v>46.99079392222891</v>
      </c>
      <c r="F86" s="414">
        <f>(V66-V74)*C78</f>
        <v>-65.430854701190142</v>
      </c>
      <c r="G86" s="413">
        <f t="shared" ref="G86:G88" si="75">E86+F86</f>
        <v>-18.440060778961232</v>
      </c>
      <c r="H86" s="158"/>
      <c r="I86" s="158"/>
      <c r="J86" s="161"/>
      <c r="M86" s="87"/>
      <c r="N86" s="87"/>
    </row>
    <row r="87" spans="2:14" s="1" customFormat="1" ht="11.25" x14ac:dyDescent="0.2">
      <c r="B87" s="12" t="s">
        <v>20</v>
      </c>
      <c r="C87" s="322">
        <f t="shared" si="74"/>
        <v>519.14471807662835</v>
      </c>
      <c r="D87" s="89">
        <f>C87-$C$82</f>
        <v>4.3007444439799656</v>
      </c>
      <c r="E87" s="413">
        <f>V59-V54+(V75-V70)</f>
        <v>4.3007444439800224</v>
      </c>
      <c r="F87" s="414">
        <f>(V67-V75)*C78</f>
        <v>0</v>
      </c>
      <c r="G87" s="413">
        <f t="shared" si="75"/>
        <v>4.3007444439800224</v>
      </c>
      <c r="H87" s="158"/>
      <c r="I87" s="158"/>
      <c r="J87" s="161"/>
      <c r="M87" s="87"/>
      <c r="N87" s="87"/>
    </row>
    <row r="88" spans="2:14" s="1" customFormat="1" ht="11.25" x14ac:dyDescent="0.2">
      <c r="B88" s="13" t="s">
        <v>17</v>
      </c>
      <c r="C88" s="323">
        <f t="shared" si="74"/>
        <v>504.99439774442942</v>
      </c>
      <c r="D88" s="324">
        <f t="shared" si="73"/>
        <v>-9.8495758882189648</v>
      </c>
      <c r="E88" s="415">
        <f>V60-V54+(V76-V70)</f>
        <v>-7.5966521683652601</v>
      </c>
      <c r="F88" s="416">
        <f>(V68-V76)*C78</f>
        <v>-2.478216091838997</v>
      </c>
      <c r="G88" s="415">
        <f t="shared" si="75"/>
        <v>-10.074868260204257</v>
      </c>
      <c r="H88" s="158"/>
      <c r="I88" s="158"/>
      <c r="J88" s="161"/>
      <c r="M88" s="87"/>
      <c r="N88" s="87"/>
    </row>
    <row r="89" spans="2:14" x14ac:dyDescent="0.25">
      <c r="C89" s="408" t="s">
        <v>173</v>
      </c>
      <c r="L89" s="1"/>
    </row>
    <row r="91" spans="2:14" x14ac:dyDescent="0.25">
      <c r="B91" s="406"/>
    </row>
  </sheetData>
  <mergeCells count="15">
    <mergeCell ref="W52:W53"/>
    <mergeCell ref="B80:B81"/>
    <mergeCell ref="A71:A76"/>
    <mergeCell ref="N71:N76"/>
    <mergeCell ref="B1:Q1"/>
    <mergeCell ref="A18:A22"/>
    <mergeCell ref="L3:O3"/>
    <mergeCell ref="N63:N68"/>
    <mergeCell ref="G51:J51"/>
    <mergeCell ref="A63:A68"/>
    <mergeCell ref="A54:A59"/>
    <mergeCell ref="C2:J2"/>
    <mergeCell ref="C51:D51"/>
    <mergeCell ref="E51:F51"/>
    <mergeCell ref="L2:P2"/>
  </mergeCells>
  <conditionalFormatting sqref="C43:U49">
    <cfRule type="cellIs" dxfId="1" priority="1" operator="lessThan">
      <formula>$E$51</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88E9-2148-4164-93AD-11D18FF3E1A9}">
  <sheetPr>
    <outlinePr summaryBelow="0" summaryRight="0"/>
  </sheetPr>
  <dimension ref="A1:X91"/>
  <sheetViews>
    <sheetView showGridLines="0" zoomScaleNormal="100" workbookViewId="0">
      <selection activeCell="B1" sqref="B1:Q1"/>
    </sheetView>
  </sheetViews>
  <sheetFormatPr defaultColWidth="10.7109375" defaultRowHeight="15" outlineLevelRow="2" x14ac:dyDescent="0.25"/>
  <cols>
    <col min="1" max="1" width="3.28515625" style="1" customWidth="1"/>
    <col min="2" max="2" width="56.7109375" style="1" customWidth="1"/>
    <col min="3" max="4" width="10.7109375" style="1"/>
    <col min="5" max="5" width="11.7109375" style="1" customWidth="1"/>
    <col min="6" max="11" width="10.7109375" style="1"/>
    <col min="12" max="14" width="10.7109375" style="87"/>
    <col min="15" max="15" width="9.85546875" customWidth="1"/>
  </cols>
  <sheetData>
    <row r="1" spans="1:23" ht="267" customHeight="1" x14ac:dyDescent="0.25">
      <c r="B1" s="456" t="s">
        <v>261</v>
      </c>
      <c r="C1" s="425"/>
      <c r="D1" s="425"/>
      <c r="E1" s="425"/>
      <c r="F1" s="425"/>
      <c r="G1" s="425"/>
      <c r="H1" s="425"/>
      <c r="I1" s="425"/>
      <c r="J1" s="425"/>
      <c r="K1" s="425"/>
      <c r="L1" s="425"/>
      <c r="M1" s="425"/>
      <c r="N1" s="425"/>
      <c r="O1" s="425"/>
      <c r="P1" s="425"/>
      <c r="Q1" s="426"/>
    </row>
    <row r="2" spans="1:23" ht="19.899999999999999" customHeight="1" x14ac:dyDescent="0.25">
      <c r="B2" s="155" t="s">
        <v>140</v>
      </c>
      <c r="C2" s="448" t="s">
        <v>259</v>
      </c>
      <c r="D2" s="449"/>
      <c r="E2" s="449"/>
      <c r="F2" s="449"/>
      <c r="G2" s="449"/>
      <c r="H2" s="449"/>
      <c r="I2" s="449"/>
      <c r="J2" s="450"/>
      <c r="L2" s="453"/>
      <c r="M2" s="453"/>
      <c r="N2" s="453"/>
      <c r="O2" s="453"/>
      <c r="P2" s="453"/>
    </row>
    <row r="3" spans="1:23" ht="16.899999999999999" customHeight="1" x14ac:dyDescent="0.25">
      <c r="B3" s="152" t="s">
        <v>141</v>
      </c>
      <c r="C3" s="154">
        <v>500</v>
      </c>
      <c r="D3" s="153" t="s">
        <v>55</v>
      </c>
      <c r="L3" s="445"/>
      <c r="M3" s="445"/>
      <c r="N3" s="445"/>
      <c r="O3" s="445"/>
    </row>
    <row r="4" spans="1:23" ht="12.6" customHeight="1" x14ac:dyDescent="0.25">
      <c r="B4" s="152" t="s">
        <v>142</v>
      </c>
      <c r="C4" s="154">
        <v>300</v>
      </c>
      <c r="D4" s="153" t="s">
        <v>55</v>
      </c>
    </row>
    <row r="5" spans="1:23" ht="14.65" customHeight="1" x14ac:dyDescent="0.25">
      <c r="B5" s="152" t="s">
        <v>175</v>
      </c>
      <c r="C5" s="154">
        <v>200</v>
      </c>
      <c r="D5" s="153" t="s">
        <v>55</v>
      </c>
    </row>
    <row r="6" spans="1:23" x14ac:dyDescent="0.25">
      <c r="B6" s="152" t="s">
        <v>127</v>
      </c>
      <c r="C6" s="154">
        <v>300</v>
      </c>
      <c r="D6" s="153" t="s">
        <v>55</v>
      </c>
    </row>
    <row r="7" spans="1:23" ht="14.65" customHeight="1" x14ac:dyDescent="0.25">
      <c r="B7" s="152" t="s">
        <v>143</v>
      </c>
      <c r="C7" s="154">
        <v>500</v>
      </c>
      <c r="D7" s="153"/>
    </row>
    <row r="8" spans="1:23" ht="14.65" customHeight="1" x14ac:dyDescent="0.25">
      <c r="B8" s="152"/>
      <c r="C8" s="154"/>
      <c r="D8" s="153"/>
    </row>
    <row r="9" spans="1:23" ht="14.65" customHeight="1" x14ac:dyDescent="0.25"/>
    <row r="10" spans="1:23" ht="44.45" customHeight="1" x14ac:dyDescent="0.25">
      <c r="B10" s="152" t="s">
        <v>144</v>
      </c>
      <c r="C10" s="14" t="s">
        <v>0</v>
      </c>
      <c r="D10" s="15" t="s">
        <v>21</v>
      </c>
      <c r="E10" s="16" t="s">
        <v>22</v>
      </c>
      <c r="F10" s="15" t="s">
        <v>23</v>
      </c>
      <c r="G10" s="16" t="s">
        <v>24</v>
      </c>
      <c r="H10" s="16" t="s">
        <v>25</v>
      </c>
      <c r="I10" s="15" t="s">
        <v>26</v>
      </c>
      <c r="J10" s="16" t="s">
        <v>27</v>
      </c>
      <c r="K10" s="15" t="s">
        <v>28</v>
      </c>
      <c r="L10" s="15" t="s">
        <v>29</v>
      </c>
      <c r="M10" s="15" t="s">
        <v>30</v>
      </c>
      <c r="N10" s="15" t="s">
        <v>31</v>
      </c>
      <c r="O10" s="15" t="s">
        <v>32</v>
      </c>
      <c r="P10" s="15" t="s">
        <v>33</v>
      </c>
      <c r="Q10" s="15" t="s">
        <v>34</v>
      </c>
      <c r="R10" s="16" t="s">
        <v>35</v>
      </c>
      <c r="S10" s="15" t="s">
        <v>36</v>
      </c>
      <c r="T10" s="15" t="s">
        <v>37</v>
      </c>
      <c r="U10" s="17" t="s">
        <v>38</v>
      </c>
    </row>
    <row r="11" spans="1:23" ht="21.75" customHeight="1" x14ac:dyDescent="0.25">
      <c r="B11" s="108" t="s">
        <v>176</v>
      </c>
      <c r="C11" s="151">
        <v>2.8E-3</v>
      </c>
      <c r="D11" s="151">
        <v>4.1700000000000001E-2</v>
      </c>
      <c r="E11" s="151">
        <v>0.16669999999999999</v>
      </c>
      <c r="F11" s="151">
        <v>0.375</v>
      </c>
      <c r="G11" s="151">
        <v>0.625</v>
      </c>
      <c r="H11" s="151">
        <v>0.875</v>
      </c>
      <c r="I11" s="150">
        <v>1.25</v>
      </c>
      <c r="J11" s="150">
        <v>1.75</v>
      </c>
      <c r="K11" s="150">
        <v>2.5</v>
      </c>
      <c r="L11" s="150">
        <v>3.5</v>
      </c>
      <c r="M11" s="150">
        <v>4.5</v>
      </c>
      <c r="N11" s="150">
        <v>5.5</v>
      </c>
      <c r="O11" s="150">
        <v>6.5</v>
      </c>
      <c r="P11" s="150">
        <v>7.5</v>
      </c>
      <c r="Q11" s="150">
        <v>8.5</v>
      </c>
      <c r="R11" s="150">
        <v>9.5</v>
      </c>
      <c r="S11" s="150">
        <v>12.5</v>
      </c>
      <c r="T11" s="150">
        <v>17.5</v>
      </c>
      <c r="U11" s="150">
        <v>25</v>
      </c>
      <c r="V11" s="147"/>
    </row>
    <row r="12" spans="1:23" s="2" customFormat="1" ht="14.65" customHeight="1" x14ac:dyDescent="0.25">
      <c r="A12" s="1"/>
      <c r="B12" s="109" t="s">
        <v>145</v>
      </c>
      <c r="C12" s="145"/>
      <c r="D12" s="144"/>
      <c r="E12" s="144"/>
      <c r="F12" s="144"/>
      <c r="G12" s="144"/>
      <c r="H12" s="144"/>
      <c r="I12" s="146"/>
      <c r="J12" s="146"/>
      <c r="K12" s="145"/>
      <c r="L12" s="144"/>
      <c r="M12" s="144"/>
      <c r="N12" s="145"/>
      <c r="O12" s="144"/>
      <c r="P12" s="144"/>
      <c r="Q12" s="145"/>
      <c r="R12" s="144"/>
      <c r="S12" s="144"/>
      <c r="T12" s="145"/>
      <c r="U12" s="144"/>
    </row>
    <row r="13" spans="1:23" ht="14.65" customHeight="1" outlineLevel="1" x14ac:dyDescent="0.25">
      <c r="B13" s="5" t="s">
        <v>3</v>
      </c>
      <c r="C13" s="417">
        <v>187</v>
      </c>
      <c r="D13" s="418">
        <v>218</v>
      </c>
      <c r="E13" s="418">
        <v>270</v>
      </c>
      <c r="F13" s="418">
        <v>323</v>
      </c>
      <c r="G13" s="418">
        <v>354</v>
      </c>
      <c r="H13" s="418">
        <v>373</v>
      </c>
      <c r="I13" s="418">
        <v>388</v>
      </c>
      <c r="J13" s="418">
        <v>391</v>
      </c>
      <c r="K13" s="418">
        <v>386</v>
      </c>
      <c r="L13" s="418">
        <v>381</v>
      </c>
      <c r="M13" s="418">
        <v>379</v>
      </c>
      <c r="N13" s="418">
        <v>379</v>
      </c>
      <c r="O13" s="418">
        <v>379</v>
      </c>
      <c r="P13" s="418">
        <v>380</v>
      </c>
      <c r="Q13" s="418">
        <v>382</v>
      </c>
      <c r="R13" s="418">
        <v>383</v>
      </c>
      <c r="S13" s="418">
        <v>391</v>
      </c>
      <c r="T13" s="418">
        <v>395</v>
      </c>
      <c r="U13" s="106">
        <v>466.61849999999998</v>
      </c>
    </row>
    <row r="14" spans="1:23" ht="14.65" customHeight="1" outlineLevel="2" x14ac:dyDescent="0.25">
      <c r="B14" s="10" t="s">
        <v>49</v>
      </c>
      <c r="C14" s="143">
        <v>250</v>
      </c>
      <c r="D14" s="143">
        <v>250</v>
      </c>
      <c r="E14" s="143">
        <v>250</v>
      </c>
      <c r="F14" s="143">
        <v>250</v>
      </c>
      <c r="G14" s="143">
        <v>250</v>
      </c>
      <c r="H14" s="143">
        <v>250</v>
      </c>
      <c r="I14" s="143">
        <v>250</v>
      </c>
      <c r="J14" s="143">
        <v>250</v>
      </c>
      <c r="K14" s="143">
        <v>250</v>
      </c>
      <c r="L14" s="143">
        <v>250</v>
      </c>
      <c r="M14" s="143">
        <v>250</v>
      </c>
      <c r="N14" s="143">
        <v>250</v>
      </c>
      <c r="O14" s="143">
        <v>250</v>
      </c>
      <c r="P14" s="143">
        <v>250</v>
      </c>
      <c r="Q14" s="143">
        <v>250</v>
      </c>
      <c r="R14" s="143">
        <v>250</v>
      </c>
      <c r="S14" s="143">
        <v>250</v>
      </c>
      <c r="T14" s="143">
        <v>250</v>
      </c>
      <c r="U14" s="142">
        <v>250</v>
      </c>
      <c r="V14" s="1"/>
      <c r="W14" s="2"/>
    </row>
    <row r="15" spans="1:23" s="2" customFormat="1" ht="14.65" customHeight="1" outlineLevel="2" x14ac:dyDescent="0.25">
      <c r="A15" s="1"/>
      <c r="B15" s="10" t="s">
        <v>50</v>
      </c>
      <c r="C15" s="140">
        <v>-250</v>
      </c>
      <c r="D15" s="140">
        <v>-250</v>
      </c>
      <c r="E15" s="140">
        <v>-250</v>
      </c>
      <c r="F15" s="140">
        <v>-250</v>
      </c>
      <c r="G15" s="140">
        <v>-250</v>
      </c>
      <c r="H15" s="140">
        <v>-250</v>
      </c>
      <c r="I15" s="140">
        <v>-250</v>
      </c>
      <c r="J15" s="140">
        <v>-250</v>
      </c>
      <c r="K15" s="140">
        <v>-250</v>
      </c>
      <c r="L15" s="140">
        <v>-250</v>
      </c>
      <c r="M15" s="140">
        <v>-250</v>
      </c>
      <c r="N15" s="140">
        <v>-250</v>
      </c>
      <c r="O15" s="140">
        <v>-250</v>
      </c>
      <c r="P15" s="140">
        <v>-250</v>
      </c>
      <c r="Q15" s="140">
        <v>-250</v>
      </c>
      <c r="R15" s="140">
        <v>-250</v>
      </c>
      <c r="S15" s="140">
        <v>-250</v>
      </c>
      <c r="T15" s="140">
        <v>-250</v>
      </c>
      <c r="U15" s="139">
        <v>-250</v>
      </c>
      <c r="V15" s="1"/>
    </row>
    <row r="16" spans="1:23" s="2" customFormat="1" ht="14.65" customHeight="1" outlineLevel="2" x14ac:dyDescent="0.25">
      <c r="A16" s="1"/>
      <c r="B16" s="11" t="s">
        <v>18</v>
      </c>
      <c r="C16" s="140">
        <f t="shared" ref="C16:U16" si="0">350*EXP(-C11/4)</f>
        <v>349.75508572999513</v>
      </c>
      <c r="D16" s="140">
        <f t="shared" si="0"/>
        <v>346.37020318986214</v>
      </c>
      <c r="E16" s="140">
        <f t="shared" si="0"/>
        <v>335.71351236393855</v>
      </c>
      <c r="F16" s="140">
        <f t="shared" si="0"/>
        <v>318.67862648301195</v>
      </c>
      <c r="G16" s="140">
        <f t="shared" si="0"/>
        <v>299.37086455759788</v>
      </c>
      <c r="H16" s="140">
        <f t="shared" si="0"/>
        <v>281.23290079117129</v>
      </c>
      <c r="I16" s="140">
        <f t="shared" si="0"/>
        <v>256.06547013132462</v>
      </c>
      <c r="J16" s="140">
        <f t="shared" si="0"/>
        <v>225.97698424976221</v>
      </c>
      <c r="K16" s="140">
        <f t="shared" si="0"/>
        <v>187.34149998164659</v>
      </c>
      <c r="L16" s="140">
        <f t="shared" si="0"/>
        <v>145.90170688747793</v>
      </c>
      <c r="M16" s="140">
        <f t="shared" si="0"/>
        <v>113.62836357542241</v>
      </c>
      <c r="N16" s="140">
        <f t="shared" si="0"/>
        <v>88.49385853166126</v>
      </c>
      <c r="O16" s="140">
        <f t="shared" si="0"/>
        <v>68.919086321467915</v>
      </c>
      <c r="P16" s="140">
        <f t="shared" si="0"/>
        <v>53.674238395724963</v>
      </c>
      <c r="Q16" s="140">
        <f t="shared" si="0"/>
        <v>41.801538893351868</v>
      </c>
      <c r="R16" s="140">
        <f t="shared" si="0"/>
        <v>32.55507122373222</v>
      </c>
      <c r="S16" s="140">
        <f t="shared" si="0"/>
        <v>15.377926768192598</v>
      </c>
      <c r="T16" s="140">
        <f t="shared" si="0"/>
        <v>4.4058497848518998</v>
      </c>
      <c r="U16" s="139">
        <f t="shared" si="0"/>
        <v>0.67565894767969825</v>
      </c>
      <c r="V16" s="1"/>
    </row>
    <row r="17" spans="1:22" s="2" customFormat="1" ht="14.65" customHeight="1" outlineLevel="2" x14ac:dyDescent="0.25">
      <c r="A17" s="1"/>
      <c r="B17" s="11" t="s">
        <v>19</v>
      </c>
      <c r="C17" s="140">
        <f t="shared" ref="C17:U17" si="1">-350*EXP(-C11/4)</f>
        <v>-349.75508572999513</v>
      </c>
      <c r="D17" s="140">
        <f t="shared" si="1"/>
        <v>-346.37020318986214</v>
      </c>
      <c r="E17" s="140">
        <f t="shared" si="1"/>
        <v>-335.71351236393855</v>
      </c>
      <c r="F17" s="140">
        <f t="shared" si="1"/>
        <v>-318.67862648301195</v>
      </c>
      <c r="G17" s="140">
        <f t="shared" si="1"/>
        <v>-299.37086455759788</v>
      </c>
      <c r="H17" s="140">
        <f t="shared" si="1"/>
        <v>-281.23290079117129</v>
      </c>
      <c r="I17" s="140">
        <f t="shared" si="1"/>
        <v>-256.06547013132462</v>
      </c>
      <c r="J17" s="140">
        <f t="shared" si="1"/>
        <v>-225.97698424976221</v>
      </c>
      <c r="K17" s="140">
        <f t="shared" si="1"/>
        <v>-187.34149998164659</v>
      </c>
      <c r="L17" s="140">
        <f t="shared" si="1"/>
        <v>-145.90170688747793</v>
      </c>
      <c r="M17" s="140">
        <f t="shared" si="1"/>
        <v>-113.62836357542241</v>
      </c>
      <c r="N17" s="140">
        <f t="shared" si="1"/>
        <v>-88.49385853166126</v>
      </c>
      <c r="O17" s="140">
        <f t="shared" si="1"/>
        <v>-68.919086321467915</v>
      </c>
      <c r="P17" s="140">
        <f t="shared" si="1"/>
        <v>-53.674238395724963</v>
      </c>
      <c r="Q17" s="140">
        <f t="shared" si="1"/>
        <v>-41.801538893351868</v>
      </c>
      <c r="R17" s="140">
        <f t="shared" si="1"/>
        <v>-32.55507122373222</v>
      </c>
      <c r="S17" s="140">
        <f t="shared" si="1"/>
        <v>-15.377926768192598</v>
      </c>
      <c r="T17" s="140">
        <f t="shared" si="1"/>
        <v>-4.4058497848518998</v>
      </c>
      <c r="U17" s="139">
        <f t="shared" si="1"/>
        <v>-0.67565894767969825</v>
      </c>
      <c r="V17" s="1"/>
    </row>
    <row r="18" spans="1:22" s="2" customFormat="1" ht="14.65" customHeight="1" outlineLevel="2" x14ac:dyDescent="0.25">
      <c r="A18" s="1"/>
      <c r="B18" s="141" t="s">
        <v>146</v>
      </c>
      <c r="C18" s="140">
        <f t="shared" ref="C18:U18" si="2">150*(1-EXP(-C11/4))</f>
        <v>0.10496325857350386</v>
      </c>
      <c r="D18" s="140">
        <f t="shared" si="2"/>
        <v>1.5556272043448061</v>
      </c>
      <c r="E18" s="140">
        <f t="shared" si="2"/>
        <v>6.1227804154548977</v>
      </c>
      <c r="F18" s="140">
        <f t="shared" si="2"/>
        <v>13.423445792994876</v>
      </c>
      <c r="G18" s="140">
        <f t="shared" si="2"/>
        <v>21.698200903886622</v>
      </c>
      <c r="H18" s="140">
        <f t="shared" si="2"/>
        <v>29.471613946640886</v>
      </c>
      <c r="I18" s="140">
        <f t="shared" si="2"/>
        <v>40.257655658003735</v>
      </c>
      <c r="J18" s="140">
        <f t="shared" si="2"/>
        <v>53.152721035816192</v>
      </c>
      <c r="K18" s="140">
        <f t="shared" si="2"/>
        <v>69.710785722151456</v>
      </c>
      <c r="L18" s="140">
        <f t="shared" si="2"/>
        <v>87.470697048223727</v>
      </c>
      <c r="M18" s="140">
        <f t="shared" si="2"/>
        <v>101.30212989624754</v>
      </c>
      <c r="N18" s="140">
        <f t="shared" si="2"/>
        <v>112.07406062928803</v>
      </c>
      <c r="O18" s="140">
        <f t="shared" si="2"/>
        <v>120.4632487193709</v>
      </c>
      <c r="P18" s="140">
        <f t="shared" si="2"/>
        <v>126.99675497326074</v>
      </c>
      <c r="Q18" s="140">
        <f t="shared" si="2"/>
        <v>132.08505475999206</v>
      </c>
      <c r="R18" s="140">
        <f t="shared" si="2"/>
        <v>136.04782661840048</v>
      </c>
      <c r="S18" s="140">
        <f t="shared" si="2"/>
        <v>143.40945995648889</v>
      </c>
      <c r="T18" s="140">
        <f t="shared" si="2"/>
        <v>148.11177866363491</v>
      </c>
      <c r="U18" s="139">
        <f t="shared" si="2"/>
        <v>149.71043187956585</v>
      </c>
      <c r="V18" s="1"/>
    </row>
    <row r="19" spans="1:22" s="2" customFormat="1" ht="14.65" customHeight="1" outlineLevel="2" x14ac:dyDescent="0.25">
      <c r="A19" s="1"/>
      <c r="B19" s="138" t="s">
        <v>147</v>
      </c>
      <c r="C19" s="135">
        <f t="shared" ref="C19:U19" si="3">-150*(1-EXP(-C12/4))</f>
        <v>0</v>
      </c>
      <c r="D19" s="135">
        <f t="shared" si="3"/>
        <v>0</v>
      </c>
      <c r="E19" s="135">
        <f t="shared" si="3"/>
        <v>0</v>
      </c>
      <c r="F19" s="135">
        <f t="shared" si="3"/>
        <v>0</v>
      </c>
      <c r="G19" s="135">
        <f t="shared" si="3"/>
        <v>0</v>
      </c>
      <c r="H19" s="135">
        <f t="shared" si="3"/>
        <v>0</v>
      </c>
      <c r="I19" s="135">
        <f t="shared" si="3"/>
        <v>0</v>
      </c>
      <c r="J19" s="135">
        <f t="shared" si="3"/>
        <v>0</v>
      </c>
      <c r="K19" s="135">
        <f t="shared" si="3"/>
        <v>0</v>
      </c>
      <c r="L19" s="135">
        <f t="shared" si="3"/>
        <v>0</v>
      </c>
      <c r="M19" s="135">
        <f t="shared" si="3"/>
        <v>0</v>
      </c>
      <c r="N19" s="135">
        <f t="shared" si="3"/>
        <v>0</v>
      </c>
      <c r="O19" s="135">
        <f t="shared" si="3"/>
        <v>0</v>
      </c>
      <c r="P19" s="135">
        <f t="shared" si="3"/>
        <v>0</v>
      </c>
      <c r="Q19" s="135">
        <f t="shared" si="3"/>
        <v>0</v>
      </c>
      <c r="R19" s="135">
        <f t="shared" si="3"/>
        <v>0</v>
      </c>
      <c r="S19" s="135">
        <f t="shared" si="3"/>
        <v>0</v>
      </c>
      <c r="T19" s="135">
        <f t="shared" si="3"/>
        <v>0</v>
      </c>
      <c r="U19" s="134">
        <f t="shared" si="3"/>
        <v>0</v>
      </c>
      <c r="V19" s="1"/>
    </row>
    <row r="20" spans="1:22" s="2" customFormat="1" ht="14.65" customHeight="1" outlineLevel="1" x14ac:dyDescent="0.25">
      <c r="A20" s="444"/>
      <c r="B20" s="10" t="s">
        <v>49</v>
      </c>
      <c r="C20" s="137">
        <f>C13+C14</f>
        <v>437</v>
      </c>
      <c r="D20" s="137">
        <f t="shared" ref="D20:U20" si="4">D13+D14</f>
        <v>468</v>
      </c>
      <c r="E20" s="137">
        <f t="shared" si="4"/>
        <v>520</v>
      </c>
      <c r="F20" s="137">
        <f t="shared" si="4"/>
        <v>573</v>
      </c>
      <c r="G20" s="137">
        <f t="shared" si="4"/>
        <v>604</v>
      </c>
      <c r="H20" s="137">
        <f t="shared" si="4"/>
        <v>623</v>
      </c>
      <c r="I20" s="137">
        <f t="shared" si="4"/>
        <v>638</v>
      </c>
      <c r="J20" s="137">
        <f t="shared" si="4"/>
        <v>641</v>
      </c>
      <c r="K20" s="137">
        <f t="shared" si="4"/>
        <v>636</v>
      </c>
      <c r="L20" s="137">
        <f t="shared" si="4"/>
        <v>631</v>
      </c>
      <c r="M20" s="137">
        <f t="shared" si="4"/>
        <v>629</v>
      </c>
      <c r="N20" s="137">
        <f t="shared" si="4"/>
        <v>629</v>
      </c>
      <c r="O20" s="137">
        <f t="shared" si="4"/>
        <v>629</v>
      </c>
      <c r="P20" s="137">
        <f t="shared" si="4"/>
        <v>630</v>
      </c>
      <c r="Q20" s="137">
        <f t="shared" si="4"/>
        <v>632</v>
      </c>
      <c r="R20" s="137">
        <f t="shared" si="4"/>
        <v>633</v>
      </c>
      <c r="S20" s="137">
        <f t="shared" si="4"/>
        <v>641</v>
      </c>
      <c r="T20" s="137">
        <f t="shared" si="4"/>
        <v>645</v>
      </c>
      <c r="U20" s="136">
        <f t="shared" si="4"/>
        <v>716.61850000000004</v>
      </c>
    </row>
    <row r="21" spans="1:22" s="2" customFormat="1" ht="14.65" customHeight="1" outlineLevel="1" x14ac:dyDescent="0.25">
      <c r="A21" s="444"/>
      <c r="B21" s="10" t="s">
        <v>50</v>
      </c>
      <c r="C21" s="137">
        <f t="shared" ref="C21:U21" si="5">C15+C13</f>
        <v>-63</v>
      </c>
      <c r="D21" s="137">
        <f t="shared" si="5"/>
        <v>-32</v>
      </c>
      <c r="E21" s="137">
        <f>E15+E13</f>
        <v>20</v>
      </c>
      <c r="F21" s="137">
        <f t="shared" si="5"/>
        <v>73</v>
      </c>
      <c r="G21" s="137">
        <f t="shared" si="5"/>
        <v>104</v>
      </c>
      <c r="H21" s="137">
        <f t="shared" si="5"/>
        <v>123</v>
      </c>
      <c r="I21" s="137">
        <f t="shared" si="5"/>
        <v>138</v>
      </c>
      <c r="J21" s="137">
        <f t="shared" si="5"/>
        <v>141</v>
      </c>
      <c r="K21" s="137">
        <f t="shared" si="5"/>
        <v>136</v>
      </c>
      <c r="L21" s="137">
        <f t="shared" si="5"/>
        <v>131</v>
      </c>
      <c r="M21" s="137">
        <f t="shared" si="5"/>
        <v>129</v>
      </c>
      <c r="N21" s="137">
        <f t="shared" si="5"/>
        <v>129</v>
      </c>
      <c r="O21" s="137">
        <f t="shared" si="5"/>
        <v>129</v>
      </c>
      <c r="P21" s="137">
        <f t="shared" si="5"/>
        <v>130</v>
      </c>
      <c r="Q21" s="137">
        <f t="shared" si="5"/>
        <v>132</v>
      </c>
      <c r="R21" s="137">
        <f t="shared" si="5"/>
        <v>133</v>
      </c>
      <c r="S21" s="137">
        <f t="shared" si="5"/>
        <v>141</v>
      </c>
      <c r="T21" s="137">
        <f t="shared" si="5"/>
        <v>145</v>
      </c>
      <c r="U21" s="136">
        <f t="shared" si="5"/>
        <v>216.61849999999998</v>
      </c>
    </row>
    <row r="22" spans="1:22" s="2" customFormat="1" ht="14.65" customHeight="1" outlineLevel="1" x14ac:dyDescent="0.25">
      <c r="A22" s="444"/>
      <c r="B22" s="11" t="s">
        <v>18</v>
      </c>
      <c r="C22" s="137">
        <f t="shared" ref="C22:U22" si="6">C16+C13</f>
        <v>536.75508572999513</v>
      </c>
      <c r="D22" s="137">
        <f>D16+D13</f>
        <v>564.3702031898622</v>
      </c>
      <c r="E22" s="137">
        <f t="shared" si="6"/>
        <v>605.71351236393855</v>
      </c>
      <c r="F22" s="137">
        <f t="shared" si="6"/>
        <v>641.67862648301195</v>
      </c>
      <c r="G22" s="137">
        <f t="shared" si="6"/>
        <v>653.37086455759788</v>
      </c>
      <c r="H22" s="137">
        <f t="shared" si="6"/>
        <v>654.23290079117123</v>
      </c>
      <c r="I22" s="137">
        <f t="shared" si="6"/>
        <v>644.06547013132467</v>
      </c>
      <c r="J22" s="137">
        <f t="shared" si="6"/>
        <v>616.97698424976215</v>
      </c>
      <c r="K22" s="137">
        <f t="shared" si="6"/>
        <v>573.34149998164662</v>
      </c>
      <c r="L22" s="137">
        <f t="shared" si="6"/>
        <v>526.90170688747799</v>
      </c>
      <c r="M22" s="137">
        <f t="shared" si="6"/>
        <v>492.62836357542244</v>
      </c>
      <c r="N22" s="137">
        <f t="shared" si="6"/>
        <v>467.49385853166126</v>
      </c>
      <c r="O22" s="137">
        <f t="shared" si="6"/>
        <v>447.91908632146794</v>
      </c>
      <c r="P22" s="137">
        <f t="shared" si="6"/>
        <v>433.67423839572496</v>
      </c>
      <c r="Q22" s="137">
        <f t="shared" si="6"/>
        <v>423.80153889335185</v>
      </c>
      <c r="R22" s="137">
        <f t="shared" si="6"/>
        <v>415.55507122373223</v>
      </c>
      <c r="S22" s="137">
        <f t="shared" si="6"/>
        <v>406.37792676819259</v>
      </c>
      <c r="T22" s="137">
        <f t="shared" si="6"/>
        <v>399.40584978485191</v>
      </c>
      <c r="U22" s="136">
        <f t="shared" si="6"/>
        <v>467.2941589476797</v>
      </c>
    </row>
    <row r="23" spans="1:22" s="2" customFormat="1" ht="14.65" customHeight="1" outlineLevel="1" x14ac:dyDescent="0.25">
      <c r="A23" s="444"/>
      <c r="B23" s="11" t="s">
        <v>19</v>
      </c>
      <c r="C23" s="137">
        <f t="shared" ref="C23:U23" si="7">C17+C13</f>
        <v>-162.75508572999513</v>
      </c>
      <c r="D23" s="137">
        <f t="shared" si="7"/>
        <v>-128.37020318986214</v>
      </c>
      <c r="E23" s="137">
        <f t="shared" si="7"/>
        <v>-65.713512363938548</v>
      </c>
      <c r="F23" s="137">
        <f t="shared" si="7"/>
        <v>4.3213735169880465</v>
      </c>
      <c r="G23" s="137">
        <f t="shared" si="7"/>
        <v>54.629135442402116</v>
      </c>
      <c r="H23" s="137">
        <f t="shared" si="7"/>
        <v>91.767099208828711</v>
      </c>
      <c r="I23" s="137">
        <f t="shared" si="7"/>
        <v>131.93452986867538</v>
      </c>
      <c r="J23" s="137">
        <f t="shared" si="7"/>
        <v>165.02301575023779</v>
      </c>
      <c r="K23" s="137">
        <f t="shared" si="7"/>
        <v>198.65850001835341</v>
      </c>
      <c r="L23" s="137">
        <f t="shared" si="7"/>
        <v>235.09829311252207</v>
      </c>
      <c r="M23" s="137">
        <f t="shared" si="7"/>
        <v>265.37163642457756</v>
      </c>
      <c r="N23" s="137">
        <f t="shared" si="7"/>
        <v>290.50614146833874</v>
      </c>
      <c r="O23" s="137">
        <f t="shared" si="7"/>
        <v>310.08091367853206</v>
      </c>
      <c r="P23" s="137">
        <f t="shared" si="7"/>
        <v>326.32576160427504</v>
      </c>
      <c r="Q23" s="137">
        <f t="shared" si="7"/>
        <v>340.19846110664815</v>
      </c>
      <c r="R23" s="137">
        <f t="shared" si="7"/>
        <v>350.44492877626777</v>
      </c>
      <c r="S23" s="137">
        <f t="shared" si="7"/>
        <v>375.62207323180741</v>
      </c>
      <c r="T23" s="137">
        <f t="shared" si="7"/>
        <v>390.59415021514809</v>
      </c>
      <c r="U23" s="136">
        <f t="shared" si="7"/>
        <v>465.94284105232026</v>
      </c>
    </row>
    <row r="24" spans="1:22" s="2" customFormat="1" ht="14.65" customHeight="1" outlineLevel="1" x14ac:dyDescent="0.25">
      <c r="A24" s="444"/>
      <c r="B24" s="12" t="s">
        <v>20</v>
      </c>
      <c r="C24" s="137">
        <f t="shared" ref="C24:U24" si="8">C13+(-0.65)*C16+0.9*C18</f>
        <v>-40.246338791780694</v>
      </c>
      <c r="D24" s="137">
        <f t="shared" si="8"/>
        <v>-5.7405675895000616</v>
      </c>
      <c r="E24" s="137">
        <f t="shared" si="8"/>
        <v>57.296719337349337</v>
      </c>
      <c r="F24" s="137">
        <f t="shared" si="8"/>
        <v>127.93999399973761</v>
      </c>
      <c r="G24" s="137">
        <f t="shared" si="8"/>
        <v>178.93731885105933</v>
      </c>
      <c r="H24" s="137">
        <f t="shared" si="8"/>
        <v>216.72306703771545</v>
      </c>
      <c r="I24" s="137">
        <f t="shared" si="8"/>
        <v>257.78933450684235</v>
      </c>
      <c r="J24" s="137">
        <f t="shared" si="8"/>
        <v>291.95240916988917</v>
      </c>
      <c r="K24" s="137">
        <f t="shared" si="8"/>
        <v>326.96773216186602</v>
      </c>
      <c r="L24" s="137">
        <f t="shared" si="8"/>
        <v>364.88751786654069</v>
      </c>
      <c r="M24" s="137">
        <f t="shared" si="8"/>
        <v>396.31348058259823</v>
      </c>
      <c r="N24" s="137">
        <f t="shared" si="8"/>
        <v>422.34564652077938</v>
      </c>
      <c r="O24" s="137">
        <f t="shared" si="8"/>
        <v>442.61951773847966</v>
      </c>
      <c r="P24" s="137">
        <f t="shared" si="8"/>
        <v>459.4088245187134</v>
      </c>
      <c r="Q24" s="137">
        <f t="shared" si="8"/>
        <v>473.70554900331416</v>
      </c>
      <c r="R24" s="137">
        <f t="shared" si="8"/>
        <v>484.28224766113448</v>
      </c>
      <c r="S24" s="137">
        <f t="shared" si="8"/>
        <v>510.0728615615148</v>
      </c>
      <c r="T24" s="137">
        <f t="shared" si="8"/>
        <v>525.43679843711766</v>
      </c>
      <c r="U24" s="136">
        <f t="shared" si="8"/>
        <v>600.91871037561748</v>
      </c>
    </row>
    <row r="25" spans="1:22" s="2" customFormat="1" ht="14.65" customHeight="1" outlineLevel="1" x14ac:dyDescent="0.25">
      <c r="A25" s="1"/>
      <c r="B25" s="13" t="s">
        <v>17</v>
      </c>
      <c r="C25" s="135">
        <f t="shared" ref="C25:U25" si="9">C13+(0.8)*C16-0.6*C18</f>
        <v>466.74109062885202</v>
      </c>
      <c r="D25" s="135">
        <f t="shared" si="9"/>
        <v>494.16278622928286</v>
      </c>
      <c r="E25" s="135">
        <f t="shared" si="9"/>
        <v>534.89714164187797</v>
      </c>
      <c r="F25" s="135">
        <f t="shared" si="9"/>
        <v>569.88883371061263</v>
      </c>
      <c r="G25" s="135">
        <f t="shared" si="9"/>
        <v>580.47777110374625</v>
      </c>
      <c r="H25" s="135">
        <f t="shared" si="9"/>
        <v>580.30335226495242</v>
      </c>
      <c r="I25" s="135">
        <f t="shared" si="9"/>
        <v>568.69778271025746</v>
      </c>
      <c r="J25" s="135">
        <f t="shared" si="9"/>
        <v>539.88995477831998</v>
      </c>
      <c r="K25" s="135">
        <f t="shared" si="9"/>
        <v>494.04672855202648</v>
      </c>
      <c r="L25" s="135">
        <f t="shared" si="9"/>
        <v>445.23894728104807</v>
      </c>
      <c r="M25" s="135">
        <f t="shared" si="9"/>
        <v>409.1214129225894</v>
      </c>
      <c r="N25" s="135">
        <f t="shared" si="9"/>
        <v>382.5506504477562</v>
      </c>
      <c r="O25" s="135">
        <f t="shared" si="9"/>
        <v>361.85731982555183</v>
      </c>
      <c r="P25" s="135">
        <f t="shared" si="9"/>
        <v>346.74133773262349</v>
      </c>
      <c r="Q25" s="135">
        <f t="shared" si="9"/>
        <v>336.19019825868628</v>
      </c>
      <c r="R25" s="135">
        <f t="shared" si="9"/>
        <v>327.41536100794553</v>
      </c>
      <c r="S25" s="135">
        <f t="shared" si="9"/>
        <v>317.25666544066075</v>
      </c>
      <c r="T25" s="135">
        <f t="shared" si="9"/>
        <v>309.65761262970057</v>
      </c>
      <c r="U25" s="134">
        <f t="shared" si="9"/>
        <v>377.33276803040422</v>
      </c>
    </row>
    <row r="26" spans="1:22" s="1" customFormat="1" ht="14.65" customHeight="1" x14ac:dyDescent="0.25">
      <c r="B26" s="109" t="s">
        <v>148</v>
      </c>
      <c r="C26" s="133"/>
      <c r="D26" s="132"/>
      <c r="E26" s="132"/>
      <c r="F26" s="132"/>
      <c r="G26" s="132"/>
      <c r="H26" s="132"/>
      <c r="I26" s="132"/>
      <c r="J26" s="132"/>
      <c r="K26" s="132"/>
      <c r="L26" s="132"/>
      <c r="M26" s="132"/>
      <c r="N26" s="132"/>
      <c r="O26" s="132"/>
      <c r="P26" s="132"/>
      <c r="Q26" s="132"/>
      <c r="R26" s="132"/>
      <c r="S26" s="132"/>
      <c r="T26" s="132"/>
      <c r="U26" s="131"/>
    </row>
    <row r="27" spans="1:22" s="1" customFormat="1" ht="14.65" customHeight="1" outlineLevel="1" x14ac:dyDescent="0.25">
      <c r="B27" s="5" t="s">
        <v>3</v>
      </c>
      <c r="C27" s="99">
        <f>EXP(-C13/10000*C$11)</f>
        <v>0.99994764137076086</v>
      </c>
      <c r="D27" s="99">
        <f t="shared" ref="D27:U27" si="10">EXP(-D13/10000*D$11)</f>
        <v>0.99909135306986385</v>
      </c>
      <c r="E27" s="99">
        <f t="shared" si="10"/>
        <v>0.99550921387087488</v>
      </c>
      <c r="F27" s="99">
        <f t="shared" si="10"/>
        <v>0.98796056104664043</v>
      </c>
      <c r="G27" s="99">
        <f t="shared" si="10"/>
        <v>0.97811796266401208</v>
      </c>
      <c r="H27" s="99">
        <f t="shared" si="10"/>
        <v>0.96788935589487202</v>
      </c>
      <c r="I27" s="99">
        <f t="shared" si="10"/>
        <v>0.95265733930583485</v>
      </c>
      <c r="J27" s="99">
        <f t="shared" si="10"/>
        <v>0.93386349723939033</v>
      </c>
      <c r="K27" s="99">
        <f t="shared" si="10"/>
        <v>0.90800989759974982</v>
      </c>
      <c r="L27" s="99">
        <f t="shared" si="10"/>
        <v>0.87515873294251456</v>
      </c>
      <c r="M27" s="99">
        <f t="shared" si="10"/>
        <v>0.8432009285281683</v>
      </c>
      <c r="N27" s="99">
        <f t="shared" si="10"/>
        <v>0.81184162576904706</v>
      </c>
      <c r="O27" s="99">
        <f t="shared" si="10"/>
        <v>0.78164860003390257</v>
      </c>
      <c r="P27" s="99">
        <f t="shared" si="10"/>
        <v>0.75201425431938262</v>
      </c>
      <c r="Q27" s="99">
        <f t="shared" si="10"/>
        <v>0.72274414436514733</v>
      </c>
      <c r="R27" s="99">
        <f t="shared" si="10"/>
        <v>0.6949954362400389</v>
      </c>
      <c r="S27" s="99">
        <f t="shared" si="10"/>
        <v>0.61339265599100201</v>
      </c>
      <c r="T27" s="99">
        <f t="shared" si="10"/>
        <v>0.50094949067280448</v>
      </c>
      <c r="U27" s="130">
        <f t="shared" si="10"/>
        <v>0.31144072431060177</v>
      </c>
    </row>
    <row r="28" spans="1:22" s="1" customFormat="1" ht="14.65" customHeight="1" outlineLevel="1" x14ac:dyDescent="0.25">
      <c r="B28" s="10" t="s">
        <v>49</v>
      </c>
      <c r="C28" s="105">
        <f t="shared" ref="C28:U33" si="11">EXP(-C20/10000*C$11)</f>
        <v>0.99987764748567953</v>
      </c>
      <c r="D28" s="105">
        <f t="shared" si="11"/>
        <v>0.99805034305504015</v>
      </c>
      <c r="E28" s="105">
        <f t="shared" si="11"/>
        <v>0.99136906225519428</v>
      </c>
      <c r="F28" s="105">
        <f t="shared" si="11"/>
        <v>0.97874171166407953</v>
      </c>
      <c r="G28" s="105">
        <f t="shared" si="11"/>
        <v>0.96295364921370896</v>
      </c>
      <c r="H28" s="105">
        <f t="shared" si="11"/>
        <v>0.94694667195044513</v>
      </c>
      <c r="I28" s="105">
        <f t="shared" si="11"/>
        <v>0.92334715432302239</v>
      </c>
      <c r="J28" s="105">
        <f t="shared" si="11"/>
        <v>0.89388781344454882</v>
      </c>
      <c r="K28" s="105">
        <f t="shared" si="11"/>
        <v>0.85299635896913151</v>
      </c>
      <c r="L28" s="105">
        <f t="shared" si="11"/>
        <v>0.80183694681200246</v>
      </c>
      <c r="M28" s="105">
        <f t="shared" si="11"/>
        <v>0.75348211281220834</v>
      </c>
      <c r="N28" s="105">
        <f t="shared" si="11"/>
        <v>0.70754786361526234</v>
      </c>
      <c r="O28" s="105">
        <f t="shared" si="11"/>
        <v>0.66441388693097392</v>
      </c>
      <c r="P28" s="105">
        <f t="shared" si="11"/>
        <v>0.62344171411748905</v>
      </c>
      <c r="Q28" s="105">
        <f t="shared" si="11"/>
        <v>0.584382233987361</v>
      </c>
      <c r="R28" s="105">
        <f t="shared" si="11"/>
        <v>0.54807124026493181</v>
      </c>
      <c r="S28" s="105">
        <f t="shared" si="11"/>
        <v>0.44876765380410805</v>
      </c>
      <c r="T28" s="105">
        <f t="shared" si="11"/>
        <v>0.3234373004676992</v>
      </c>
      <c r="U28" s="129">
        <f t="shared" si="11"/>
        <v>0.16670220699348173</v>
      </c>
    </row>
    <row r="29" spans="1:22" s="1" customFormat="1" ht="14.65" customHeight="1" outlineLevel="1" x14ac:dyDescent="0.25">
      <c r="B29" s="10" t="s">
        <v>50</v>
      </c>
      <c r="C29" s="105">
        <f t="shared" si="11"/>
        <v>1.0000176401555858</v>
      </c>
      <c r="D29" s="105">
        <f>EXP(-D21/10000*D$11)</f>
        <v>1.0001334489035127</v>
      </c>
      <c r="E29" s="105">
        <f>EXP(-E21/10000*E$11)</f>
        <v>0.99966665557160395</v>
      </c>
      <c r="F29" s="105">
        <f t="shared" si="11"/>
        <v>0.99726624353636895</v>
      </c>
      <c r="G29" s="105">
        <f t="shared" si="11"/>
        <v>0.99352107930344769</v>
      </c>
      <c r="H29" s="105">
        <f t="shared" si="11"/>
        <v>0.98929520848837693</v>
      </c>
      <c r="I29" s="105">
        <f t="shared" si="11"/>
        <v>0.98289792943443099</v>
      </c>
      <c r="J29" s="105">
        <f t="shared" si="11"/>
        <v>0.97562693926387711</v>
      </c>
      <c r="K29" s="105">
        <f t="shared" si="11"/>
        <v>0.96657150463750663</v>
      </c>
      <c r="L29" s="105">
        <f t="shared" si="11"/>
        <v>0.95518522922980253</v>
      </c>
      <c r="M29" s="105">
        <f t="shared" si="11"/>
        <v>0.94360276611896943</v>
      </c>
      <c r="N29" s="105">
        <f t="shared" si="11"/>
        <v>0.93150846638654528</v>
      </c>
      <c r="O29" s="105">
        <f t="shared" si="11"/>
        <v>0.91956918112765773</v>
      </c>
      <c r="P29" s="105">
        <f t="shared" si="11"/>
        <v>0.90710234155580172</v>
      </c>
      <c r="Q29" s="105">
        <f t="shared" si="11"/>
        <v>0.89386546652855037</v>
      </c>
      <c r="R29" s="105">
        <f t="shared" si="11"/>
        <v>0.88130633557965188</v>
      </c>
      <c r="S29" s="105">
        <f t="shared" si="11"/>
        <v>0.83840835504586797</v>
      </c>
      <c r="T29" s="105">
        <f t="shared" si="11"/>
        <v>0.77588574923937659</v>
      </c>
      <c r="U29" s="129">
        <f t="shared" si="11"/>
        <v>0.58184787417304507</v>
      </c>
    </row>
    <row r="30" spans="1:22" s="1" customFormat="1" ht="14.65" customHeight="1" outlineLevel="1" x14ac:dyDescent="0.25">
      <c r="B30" s="11" t="s">
        <v>18</v>
      </c>
      <c r="C30" s="105">
        <f t="shared" si="11"/>
        <v>0.99984971986918592</v>
      </c>
      <c r="D30" s="105">
        <f t="shared" si="11"/>
        <v>0.99764934338319622</v>
      </c>
      <c r="E30" s="105">
        <f t="shared" si="11"/>
        <v>0.98995356177555049</v>
      </c>
      <c r="F30" s="105">
        <f t="shared" si="11"/>
        <v>0.97622425597786411</v>
      </c>
      <c r="G30" s="105">
        <f t="shared" si="11"/>
        <v>0.95998686295587632</v>
      </c>
      <c r="H30" s="105">
        <f t="shared" si="11"/>
        <v>0.94436231442417284</v>
      </c>
      <c r="I30" s="105">
        <f t="shared" si="11"/>
        <v>0.92264735282244037</v>
      </c>
      <c r="J30" s="105">
        <f t="shared" si="11"/>
        <v>0.89765365292372368</v>
      </c>
      <c r="K30" s="105">
        <f t="shared" si="11"/>
        <v>0.86646342999284454</v>
      </c>
      <c r="L30" s="105">
        <f t="shared" si="11"/>
        <v>0.8315901252973279</v>
      </c>
      <c r="M30" s="105">
        <f t="shared" si="11"/>
        <v>0.801169484140279</v>
      </c>
      <c r="N30" s="105">
        <f t="shared" si="11"/>
        <v>0.77327416074733091</v>
      </c>
      <c r="O30" s="105">
        <f t="shared" si="11"/>
        <v>0.74740549776143317</v>
      </c>
      <c r="P30" s="105">
        <f t="shared" si="11"/>
        <v>0.72234264233203138</v>
      </c>
      <c r="Q30" s="105">
        <f t="shared" si="11"/>
        <v>0.69751496657658896</v>
      </c>
      <c r="R30" s="105">
        <f t="shared" si="11"/>
        <v>0.67383007259897254</v>
      </c>
      <c r="S30" s="105">
        <f t="shared" si="11"/>
        <v>0.60171437375913828</v>
      </c>
      <c r="T30" s="105">
        <f t="shared" si="11"/>
        <v>0.49710190327925496</v>
      </c>
      <c r="U30" s="129">
        <f t="shared" si="11"/>
        <v>0.31091509908468173</v>
      </c>
    </row>
    <row r="31" spans="1:22" s="1" customFormat="1" ht="14.65" customHeight="1" outlineLevel="1" x14ac:dyDescent="0.25">
      <c r="B31" s="11" t="s">
        <v>19</v>
      </c>
      <c r="C31" s="105">
        <f t="shared" si="11"/>
        <v>1.0000455724623976</v>
      </c>
      <c r="D31" s="105">
        <f t="shared" si="11"/>
        <v>1.0005354470479213</v>
      </c>
      <c r="E31" s="105">
        <f t="shared" si="11"/>
        <v>1.0010960444693091</v>
      </c>
      <c r="F31" s="105">
        <f t="shared" si="11"/>
        <v>0.99983796162274918</v>
      </c>
      <c r="G31" s="105">
        <f t="shared" si="11"/>
        <v>0.99659150120054407</v>
      </c>
      <c r="H31" s="105">
        <f t="shared" si="11"/>
        <v>0.99200253011558637</v>
      </c>
      <c r="I31" s="105">
        <f t="shared" si="11"/>
        <v>0.98364342926579451</v>
      </c>
      <c r="J31" s="105">
        <f t="shared" si="11"/>
        <v>0.9715339860041653</v>
      </c>
      <c r="K31" s="105">
        <f t="shared" si="11"/>
        <v>0.95154849656599694</v>
      </c>
      <c r="L31" s="105">
        <f t="shared" si="11"/>
        <v>0.92100998382070198</v>
      </c>
      <c r="M31" s="105">
        <f t="shared" si="11"/>
        <v>0.88743745230600468</v>
      </c>
      <c r="N31" s="105">
        <f t="shared" si="11"/>
        <v>0.8523326638696358</v>
      </c>
      <c r="O31" s="105">
        <f t="shared" si="11"/>
        <v>0.81746058299664659</v>
      </c>
      <c r="P31" s="105">
        <f t="shared" si="11"/>
        <v>0.78290468478197384</v>
      </c>
      <c r="Q31" s="105">
        <f t="shared" si="11"/>
        <v>0.74888586373687871</v>
      </c>
      <c r="R31" s="105">
        <f t="shared" si="11"/>
        <v>0.71682561529418221</v>
      </c>
      <c r="S31" s="105">
        <f t="shared" si="11"/>
        <v>0.62529759439369159</v>
      </c>
      <c r="T31" s="105">
        <f t="shared" si="11"/>
        <v>0.50482685853722586</v>
      </c>
      <c r="U31" s="129">
        <f t="shared" si="11"/>
        <v>0.31196723814527366</v>
      </c>
    </row>
    <row r="32" spans="1:22" s="1" customFormat="1" ht="14.65" customHeight="1" outlineLevel="1" x14ac:dyDescent="0.25">
      <c r="B32" s="12" t="s">
        <v>20</v>
      </c>
      <c r="C32" s="105">
        <f t="shared" si="11"/>
        <v>1.0000112690383569</v>
      </c>
      <c r="D32" s="105">
        <f t="shared" si="11"/>
        <v>1.0000239384533685</v>
      </c>
      <c r="E32" s="105">
        <f t="shared" si="11"/>
        <v>0.99904531968614152</v>
      </c>
      <c r="F32" s="105">
        <f t="shared" si="11"/>
        <v>0.99521374104242777</v>
      </c>
      <c r="G32" s="105">
        <f t="shared" si="11"/>
        <v>0.98887872135364974</v>
      </c>
      <c r="H32" s="105">
        <f t="shared" si="11"/>
        <v>0.98121540322614242</v>
      </c>
      <c r="I32" s="105">
        <f t="shared" si="11"/>
        <v>0.96828998352212781</v>
      </c>
      <c r="J32" s="105">
        <f t="shared" si="11"/>
        <v>0.95019156095455637</v>
      </c>
      <c r="K32" s="105">
        <f t="shared" si="11"/>
        <v>0.92150973922996293</v>
      </c>
      <c r="L32" s="105">
        <f t="shared" si="11"/>
        <v>0.88010801805475047</v>
      </c>
      <c r="M32" s="105">
        <f t="shared" si="11"/>
        <v>0.836657019338368</v>
      </c>
      <c r="N32" s="105">
        <f t="shared" si="11"/>
        <v>0.79271611857101798</v>
      </c>
      <c r="O32" s="105">
        <f t="shared" si="11"/>
        <v>0.74998453960067835</v>
      </c>
      <c r="P32" s="105">
        <f t="shared" si="11"/>
        <v>0.70853443497287516</v>
      </c>
      <c r="Q32" s="105">
        <f t="shared" si="11"/>
        <v>0.66854623892788234</v>
      </c>
      <c r="R32" s="105">
        <f t="shared" si="11"/>
        <v>0.63124063428550081</v>
      </c>
      <c r="S32" s="105">
        <f t="shared" si="11"/>
        <v>0.52856416206094725</v>
      </c>
      <c r="T32" s="105">
        <f t="shared" si="11"/>
        <v>0.39871261001582942</v>
      </c>
      <c r="U32" s="129">
        <f t="shared" si="11"/>
        <v>0.22261826824086109</v>
      </c>
    </row>
    <row r="33" spans="1:22" s="1" customFormat="1" ht="14.65" customHeight="1" outlineLevel="1" x14ac:dyDescent="0.25">
      <c r="B33" s="13" t="s">
        <v>17</v>
      </c>
      <c r="C33" s="102">
        <f t="shared" si="11"/>
        <v>0.99986932103386394</v>
      </c>
      <c r="D33" s="102">
        <f t="shared" si="11"/>
        <v>0.99794146288119046</v>
      </c>
      <c r="E33" s="102">
        <f t="shared" si="11"/>
        <v>0.99112290083753607</v>
      </c>
      <c r="F33" s="102">
        <f t="shared" si="11"/>
        <v>0.9788559068836814</v>
      </c>
      <c r="G33" s="102">
        <f t="shared" si="11"/>
        <v>0.96437036635390239</v>
      </c>
      <c r="H33" s="102">
        <f t="shared" si="11"/>
        <v>0.95049104037303955</v>
      </c>
      <c r="I33" s="102">
        <f t="shared" si="11"/>
        <v>0.93138065092023914</v>
      </c>
      <c r="J33" s="102">
        <f t="shared" si="11"/>
        <v>0.9098452561788245</v>
      </c>
      <c r="K33" s="102">
        <f t="shared" si="11"/>
        <v>0.88381131637800059</v>
      </c>
      <c r="L33" s="102">
        <f t="shared" si="11"/>
        <v>0.85570154026973877</v>
      </c>
      <c r="M33" s="102">
        <f t="shared" si="11"/>
        <v>0.83184875809980285</v>
      </c>
      <c r="N33" s="102">
        <f t="shared" si="11"/>
        <v>0.81025776159549212</v>
      </c>
      <c r="O33" s="102">
        <f t="shared" si="11"/>
        <v>0.79040701456386819</v>
      </c>
      <c r="P33" s="102">
        <f t="shared" si="11"/>
        <v>0.7710084055798303</v>
      </c>
      <c r="Q33" s="102">
        <f t="shared" si="11"/>
        <v>0.75144168681636603</v>
      </c>
      <c r="R33" s="102">
        <f t="shared" si="11"/>
        <v>0.73268120271907244</v>
      </c>
      <c r="S33" s="102">
        <f t="shared" si="11"/>
        <v>0.67262263194157668</v>
      </c>
      <c r="T33" s="102">
        <f t="shared" si="11"/>
        <v>0.58164160372030427</v>
      </c>
      <c r="U33" s="128">
        <f t="shared" si="11"/>
        <v>0.38932846054026776</v>
      </c>
    </row>
    <row r="34" spans="1:22" s="1" customFormat="1" ht="14.65" customHeight="1" x14ac:dyDescent="0.2">
      <c r="L34" s="87"/>
    </row>
    <row r="35" spans="1:22" x14ac:dyDescent="0.25">
      <c r="B35" s="127" t="s">
        <v>149</v>
      </c>
      <c r="C35" s="126" t="s">
        <v>0</v>
      </c>
      <c r="D35" s="7" t="s">
        <v>21</v>
      </c>
      <c r="E35" s="107" t="s">
        <v>22</v>
      </c>
      <c r="F35" s="7" t="s">
        <v>23</v>
      </c>
      <c r="G35" s="107" t="s">
        <v>24</v>
      </c>
      <c r="H35" s="107" t="s">
        <v>25</v>
      </c>
      <c r="I35" s="7" t="s">
        <v>26</v>
      </c>
      <c r="J35" s="7" t="s">
        <v>27</v>
      </c>
      <c r="K35" s="7" t="s">
        <v>28</v>
      </c>
      <c r="L35" s="7" t="s">
        <v>29</v>
      </c>
      <c r="M35" s="107" t="s">
        <v>30</v>
      </c>
      <c r="N35" s="7" t="s">
        <v>31</v>
      </c>
      <c r="O35" s="107" t="s">
        <v>32</v>
      </c>
      <c r="P35" s="107" t="s">
        <v>33</v>
      </c>
      <c r="Q35" s="7" t="s">
        <v>34</v>
      </c>
      <c r="R35" s="7" t="s">
        <v>35</v>
      </c>
      <c r="S35" s="7" t="s">
        <v>36</v>
      </c>
      <c r="T35" s="7" t="s">
        <v>37</v>
      </c>
      <c r="U35" s="107" t="s">
        <v>38</v>
      </c>
    </row>
    <row r="36" spans="1:22" x14ac:dyDescent="0.25">
      <c r="A36" s="113">
        <f t="shared" ref="A36:A42" si="12">1/2/12</f>
        <v>4.1666666666666664E-2</v>
      </c>
      <c r="B36" s="91" t="s">
        <v>3</v>
      </c>
      <c r="C36" s="125">
        <f>C13</f>
        <v>187</v>
      </c>
      <c r="D36" s="124">
        <f>D13</f>
        <v>218</v>
      </c>
      <c r="E36" s="124">
        <f t="shared" ref="E36:U36" si="13">E13</f>
        <v>270</v>
      </c>
      <c r="F36" s="124">
        <f t="shared" si="13"/>
        <v>323</v>
      </c>
      <c r="G36" s="124">
        <f t="shared" si="13"/>
        <v>354</v>
      </c>
      <c r="H36" s="124">
        <f t="shared" si="13"/>
        <v>373</v>
      </c>
      <c r="I36" s="124">
        <f t="shared" si="13"/>
        <v>388</v>
      </c>
      <c r="J36" s="124">
        <f t="shared" si="13"/>
        <v>391</v>
      </c>
      <c r="K36" s="124">
        <f t="shared" si="13"/>
        <v>386</v>
      </c>
      <c r="L36" s="124">
        <f t="shared" si="13"/>
        <v>381</v>
      </c>
      <c r="M36" s="124">
        <f t="shared" si="13"/>
        <v>379</v>
      </c>
      <c r="N36" s="124">
        <f t="shared" si="13"/>
        <v>379</v>
      </c>
      <c r="O36" s="124">
        <f t="shared" si="13"/>
        <v>379</v>
      </c>
      <c r="P36" s="124">
        <f t="shared" si="13"/>
        <v>380</v>
      </c>
      <c r="Q36" s="124">
        <f t="shared" si="13"/>
        <v>382</v>
      </c>
      <c r="R36" s="124">
        <f t="shared" si="13"/>
        <v>383</v>
      </c>
      <c r="S36" s="124">
        <f t="shared" si="13"/>
        <v>391</v>
      </c>
      <c r="T36" s="124">
        <f t="shared" si="13"/>
        <v>395</v>
      </c>
      <c r="U36" s="123">
        <f t="shared" si="13"/>
        <v>466.61849999999998</v>
      </c>
    </row>
    <row r="37" spans="1:22" x14ac:dyDescent="0.25">
      <c r="A37" s="113">
        <f t="shared" si="12"/>
        <v>4.1666666666666664E-2</v>
      </c>
      <c r="B37" s="10" t="s">
        <v>49</v>
      </c>
      <c r="C37" s="122">
        <f t="shared" ref="C37:C42" si="14">C20</f>
        <v>437</v>
      </c>
      <c r="D37" s="122">
        <f>-LOG(E28/D28)/$D$11*10000</f>
        <v>699.54113856764104</v>
      </c>
      <c r="E37" s="122">
        <f t="shared" ref="E37:E42" si="15">-LOG(F28/E28)/$E$11*10000</f>
        <v>333.96906976400402</v>
      </c>
      <c r="F37" s="122">
        <f t="shared" ref="F37:T42" si="16">-LOG(G28/F28)/F$11*10000</f>
        <v>188.33904031870995</v>
      </c>
      <c r="G37" s="122">
        <f t="shared" si="16"/>
        <v>116.47778004645238</v>
      </c>
      <c r="H37" s="122">
        <f t="shared" si="16"/>
        <v>125.26293699466636</v>
      </c>
      <c r="I37" s="122">
        <f t="shared" si="16"/>
        <v>112.65598860570387</v>
      </c>
      <c r="J37" s="122">
        <f t="shared" si="16"/>
        <v>116.20479494354154</v>
      </c>
      <c r="K37" s="122">
        <f t="shared" si="16"/>
        <v>107.44445482286443</v>
      </c>
      <c r="L37" s="122">
        <f t="shared" si="16"/>
        <v>77.180333641092076</v>
      </c>
      <c r="M37" s="122">
        <f t="shared" si="16"/>
        <v>60.704717581587893</v>
      </c>
      <c r="N37" s="122">
        <f t="shared" si="16"/>
        <v>49.667496203117366</v>
      </c>
      <c r="O37" s="122">
        <f t="shared" si="16"/>
        <v>42.527451958679997</v>
      </c>
      <c r="P37" s="122">
        <f t="shared" si="16"/>
        <v>37.465137305520521</v>
      </c>
      <c r="Q37" s="122">
        <f t="shared" si="16"/>
        <v>32.7764600165806</v>
      </c>
      <c r="R37" s="122">
        <f t="shared" si="16"/>
        <v>91.384702034168484</v>
      </c>
      <c r="S37" s="122">
        <f t="shared" si="16"/>
        <v>113.78515425865203</v>
      </c>
      <c r="T37" s="122">
        <f t="shared" si="16"/>
        <v>164.48500228638173</v>
      </c>
      <c r="U37" s="122">
        <f t="shared" ref="U37:U42" si="17">T37</f>
        <v>164.48500228638173</v>
      </c>
    </row>
    <row r="38" spans="1:22" x14ac:dyDescent="0.25">
      <c r="A38" s="113">
        <f t="shared" si="12"/>
        <v>4.1666666666666664E-2</v>
      </c>
      <c r="B38" s="10" t="s">
        <v>50</v>
      </c>
      <c r="C38" s="122">
        <f t="shared" si="14"/>
        <v>-63</v>
      </c>
      <c r="D38" s="122">
        <f t="shared" ref="D38:D42" si="18">-LOG(E29/D29)/$D$11*10000</f>
        <v>48.620152501605276</v>
      </c>
      <c r="E38" s="122">
        <f t="shared" si="15"/>
        <v>62.632715293557624</v>
      </c>
      <c r="F38" s="122">
        <f t="shared" si="16"/>
        <v>43.574213017626377</v>
      </c>
      <c r="G38" s="122">
        <f t="shared" si="16"/>
        <v>29.618883665802155</v>
      </c>
      <c r="H38" s="122">
        <f t="shared" si="16"/>
        <v>32.199833729683739</v>
      </c>
      <c r="I38" s="122">
        <f t="shared" si="16"/>
        <v>25.797092225053341</v>
      </c>
      <c r="J38" s="122">
        <f t="shared" si="16"/>
        <v>23.141691678558946</v>
      </c>
      <c r="K38" s="122">
        <f t="shared" si="16"/>
        <v>20.585558442214147</v>
      </c>
      <c r="L38" s="122">
        <f t="shared" si="16"/>
        <v>15.138264797770525</v>
      </c>
      <c r="M38" s="122">
        <f t="shared" si="16"/>
        <v>12.44977514789316</v>
      </c>
      <c r="N38" s="122">
        <f t="shared" si="16"/>
        <v>10.186179666458129</v>
      </c>
      <c r="O38" s="122">
        <f t="shared" si="16"/>
        <v>9.1201841199682363</v>
      </c>
      <c r="P38" s="122">
        <f t="shared" si="16"/>
        <v>8.5121718453037101</v>
      </c>
      <c r="Q38" s="122">
        <f t="shared" si="16"/>
        <v>7.2297257869776752</v>
      </c>
      <c r="R38" s="122">
        <f t="shared" si="16"/>
        <v>22.811889102076059</v>
      </c>
      <c r="S38" s="122">
        <f t="shared" si="16"/>
        <v>26.926257878001628</v>
      </c>
      <c r="T38" s="122">
        <f t="shared" si="16"/>
        <v>71.421899021399227</v>
      </c>
      <c r="U38" s="122">
        <f t="shared" si="17"/>
        <v>71.421899021399227</v>
      </c>
    </row>
    <row r="39" spans="1:22" x14ac:dyDescent="0.25">
      <c r="A39" s="113">
        <f t="shared" si="12"/>
        <v>4.1666666666666664E-2</v>
      </c>
      <c r="B39" s="11" t="s">
        <v>18</v>
      </c>
      <c r="C39" s="122">
        <f t="shared" si="14"/>
        <v>536.75508572999513</v>
      </c>
      <c r="D39" s="122">
        <f t="shared" si="18"/>
        <v>806.49844452082232</v>
      </c>
      <c r="E39" s="122">
        <f t="shared" si="15"/>
        <v>363.84092910594325</v>
      </c>
      <c r="F39" s="122">
        <f t="shared" si="16"/>
        <v>194.24811521937281</v>
      </c>
      <c r="G39" s="122">
        <f t="shared" si="16"/>
        <v>114.02627305670642</v>
      </c>
      <c r="H39" s="122">
        <f t="shared" si="16"/>
        <v>115.46180368177654</v>
      </c>
      <c r="I39" s="122">
        <f t="shared" si="16"/>
        <v>95.41549994691583</v>
      </c>
      <c r="J39" s="122">
        <f t="shared" si="16"/>
        <v>87.763228404965389</v>
      </c>
      <c r="K39" s="122">
        <f t="shared" si="16"/>
        <v>71.363655641128261</v>
      </c>
      <c r="L39" s="122">
        <f t="shared" si="16"/>
        <v>46.242641817437047</v>
      </c>
      <c r="M39" s="122">
        <f t="shared" si="16"/>
        <v>34.202001617227396</v>
      </c>
      <c r="N39" s="122">
        <f t="shared" si="16"/>
        <v>26.867654904337947</v>
      </c>
      <c r="O39" s="122">
        <f t="shared" si="16"/>
        <v>22.789284023969508</v>
      </c>
      <c r="P39" s="122">
        <f t="shared" si="16"/>
        <v>20.252963719762224</v>
      </c>
      <c r="Q39" s="122">
        <f t="shared" si="16"/>
        <v>17.650754520523478</v>
      </c>
      <c r="R39" s="122">
        <f t="shared" si="16"/>
        <v>51.747371907343776</v>
      </c>
      <c r="S39" s="122">
        <f t="shared" si="16"/>
        <v>66.355968079306606</v>
      </c>
      <c r="T39" s="122">
        <f t="shared" si="16"/>
        <v>116.45920719370024</v>
      </c>
      <c r="U39" s="122">
        <f t="shared" si="17"/>
        <v>116.45920719370024</v>
      </c>
    </row>
    <row r="40" spans="1:22" x14ac:dyDescent="0.25">
      <c r="A40" s="113">
        <f t="shared" si="12"/>
        <v>4.1666666666666664E-2</v>
      </c>
      <c r="B40" s="11" t="s">
        <v>19</v>
      </c>
      <c r="C40" s="122">
        <f t="shared" si="14"/>
        <v>-162.75508572999513</v>
      </c>
      <c r="D40" s="122">
        <f t="shared" si="18"/>
        <v>-58.337153451580917</v>
      </c>
      <c r="E40" s="122">
        <f t="shared" si="15"/>
        <v>32.760855951622354</v>
      </c>
      <c r="F40" s="122">
        <f t="shared" si="16"/>
        <v>37.665138116962702</v>
      </c>
      <c r="G40" s="122">
        <f t="shared" si="16"/>
        <v>32.070390655547584</v>
      </c>
      <c r="H40" s="122">
        <f t="shared" si="16"/>
        <v>42.000967042573748</v>
      </c>
      <c r="I40" s="122">
        <f t="shared" si="16"/>
        <v>43.037580883841187</v>
      </c>
      <c r="J40" s="122">
        <f t="shared" si="16"/>
        <v>51.583258217135231</v>
      </c>
      <c r="K40" s="122">
        <f t="shared" si="16"/>
        <v>56.666357623950482</v>
      </c>
      <c r="L40" s="122">
        <f t="shared" si="16"/>
        <v>46.075956621425405</v>
      </c>
      <c r="M40" s="122">
        <f t="shared" si="16"/>
        <v>38.952491112253803</v>
      </c>
      <c r="N40" s="122">
        <f t="shared" si="16"/>
        <v>32.986020965237337</v>
      </c>
      <c r="O40" s="122">
        <f t="shared" si="16"/>
        <v>28.858352054678821</v>
      </c>
      <c r="P40" s="122">
        <f t="shared" si="16"/>
        <v>25.724345431062044</v>
      </c>
      <c r="Q40" s="122">
        <f t="shared" si="16"/>
        <v>22.355431283034829</v>
      </c>
      <c r="R40" s="122">
        <f t="shared" si="16"/>
        <v>62.449219228900702</v>
      </c>
      <c r="S40" s="122">
        <f t="shared" si="16"/>
        <v>74.355444057347057</v>
      </c>
      <c r="T40" s="122">
        <f t="shared" si="16"/>
        <v>119.44769411408079</v>
      </c>
      <c r="U40" s="122">
        <f t="shared" si="17"/>
        <v>119.44769411408079</v>
      </c>
    </row>
    <row r="41" spans="1:22" x14ac:dyDescent="0.25">
      <c r="A41" s="113">
        <f t="shared" si="12"/>
        <v>4.1666666666666664E-2</v>
      </c>
      <c r="B41" s="12" t="s">
        <v>20</v>
      </c>
      <c r="C41" s="122">
        <f t="shared" si="14"/>
        <v>-40.246338791780694</v>
      </c>
      <c r="D41" s="122">
        <f t="shared" si="18"/>
        <v>101.96801996531622</v>
      </c>
      <c r="E41" s="122">
        <f t="shared" si="15"/>
        <v>100.10952749516889</v>
      </c>
      <c r="F41" s="122">
        <f t="shared" si="16"/>
        <v>73.955516897141337</v>
      </c>
      <c r="G41" s="122">
        <f t="shared" si="16"/>
        <v>54.058794778302506</v>
      </c>
      <c r="H41" s="122">
        <f t="shared" si="16"/>
        <v>65.816204269847276</v>
      </c>
      <c r="I41" s="122">
        <f t="shared" si="16"/>
        <v>65.554162923347462</v>
      </c>
      <c r="J41" s="122">
        <f t="shared" si="16"/>
        <v>76.064225202469331</v>
      </c>
      <c r="K41" s="122">
        <f t="shared" si="16"/>
        <v>79.855807896419094</v>
      </c>
      <c r="L41" s="122">
        <f t="shared" si="16"/>
        <v>62.824338687765071</v>
      </c>
      <c r="M41" s="122">
        <f t="shared" si="16"/>
        <v>52.066155738905408</v>
      </c>
      <c r="N41" s="122">
        <f t="shared" si="16"/>
        <v>43.755232966937228</v>
      </c>
      <c r="O41" s="122">
        <f t="shared" si="16"/>
        <v>37.986690585965114</v>
      </c>
      <c r="P41" s="122">
        <f t="shared" si="16"/>
        <v>33.63934935016519</v>
      </c>
      <c r="Q41" s="122">
        <f t="shared" si="16"/>
        <v>29.337061610072524</v>
      </c>
      <c r="R41" s="122">
        <f t="shared" si="16"/>
        <v>81.154983137022128</v>
      </c>
      <c r="S41" s="122">
        <f t="shared" si="16"/>
        <v>97.950193865444703</v>
      </c>
      <c r="T41" s="122">
        <f t="shared" si="16"/>
        <v>144.6280978334901</v>
      </c>
      <c r="U41" s="122">
        <f t="shared" si="17"/>
        <v>144.6280978334901</v>
      </c>
    </row>
    <row r="42" spans="1:22" x14ac:dyDescent="0.25">
      <c r="A42" s="113">
        <f t="shared" si="12"/>
        <v>4.1666666666666664E-2</v>
      </c>
      <c r="B42" s="13" t="s">
        <v>17</v>
      </c>
      <c r="C42" s="121">
        <f t="shared" si="14"/>
        <v>466.74109062885202</v>
      </c>
      <c r="D42" s="121">
        <f t="shared" si="18"/>
        <v>714.04225554243089</v>
      </c>
      <c r="E42" s="121">
        <f t="shared" si="15"/>
        <v>324.45981596281564</v>
      </c>
      <c r="F42" s="121">
        <f t="shared" si="16"/>
        <v>172.66424565096111</v>
      </c>
      <c r="G42" s="121">
        <f t="shared" si="16"/>
        <v>100.73326834822281</v>
      </c>
      <c r="H42" s="121">
        <f t="shared" si="16"/>
        <v>100.80932614091414</v>
      </c>
      <c r="I42" s="121">
        <f t="shared" si="16"/>
        <v>81.27741057162936</v>
      </c>
      <c r="J42" s="121">
        <f t="shared" si="16"/>
        <v>72.045583251206111</v>
      </c>
      <c r="K42" s="121">
        <f t="shared" si="16"/>
        <v>56.148977093102104</v>
      </c>
      <c r="L42" s="121">
        <f t="shared" si="16"/>
        <v>35.079831859810973</v>
      </c>
      <c r="M42" s="121">
        <f t="shared" si="16"/>
        <v>25.380383707875719</v>
      </c>
      <c r="N42" s="121">
        <f t="shared" si="16"/>
        <v>19.586207468856504</v>
      </c>
      <c r="O42" s="121">
        <f t="shared" si="16"/>
        <v>16.602573869266752</v>
      </c>
      <c r="P42" s="121">
        <f t="shared" si="16"/>
        <v>14.885104745171807</v>
      </c>
      <c r="Q42" s="121">
        <f t="shared" si="16"/>
        <v>12.917923023123253</v>
      </c>
      <c r="R42" s="121">
        <f t="shared" si="16"/>
        <v>39.098498513236876</v>
      </c>
      <c r="S42" s="121">
        <f t="shared" si="16"/>
        <v>50.492810274274056</v>
      </c>
      <c r="T42" s="121">
        <f t="shared" si="16"/>
        <v>99.622463265421075</v>
      </c>
      <c r="U42" s="121">
        <f t="shared" si="17"/>
        <v>99.622463265421075</v>
      </c>
    </row>
    <row r="43" spans="1:22" x14ac:dyDescent="0.25">
      <c r="A43" s="113"/>
      <c r="B43" s="120"/>
      <c r="C43" s="119"/>
      <c r="D43" s="119"/>
      <c r="E43" s="119"/>
      <c r="F43" s="119"/>
      <c r="G43" s="119"/>
      <c r="H43" s="119"/>
      <c r="I43" s="119"/>
      <c r="J43" s="119"/>
      <c r="K43" s="119"/>
      <c r="L43" s="119"/>
      <c r="M43" s="119"/>
      <c r="N43" s="119"/>
      <c r="O43" s="119"/>
      <c r="P43" s="119"/>
      <c r="Q43" s="119"/>
      <c r="R43" s="119"/>
      <c r="S43" s="119"/>
      <c r="T43" s="119"/>
      <c r="U43" s="119"/>
    </row>
    <row r="44" spans="1:22" ht="25.9" customHeight="1" x14ac:dyDescent="0.25">
      <c r="B44" s="118" t="s">
        <v>177</v>
      </c>
      <c r="C44" s="7" t="s">
        <v>0</v>
      </c>
      <c r="D44" s="7" t="s">
        <v>21</v>
      </c>
      <c r="E44" s="107" t="s">
        <v>22</v>
      </c>
      <c r="F44" s="7" t="s">
        <v>23</v>
      </c>
      <c r="G44" s="107" t="s">
        <v>24</v>
      </c>
      <c r="H44" s="107" t="s">
        <v>25</v>
      </c>
      <c r="I44" s="7" t="s">
        <v>26</v>
      </c>
      <c r="J44" s="7" t="s">
        <v>27</v>
      </c>
      <c r="K44" s="7" t="s">
        <v>28</v>
      </c>
      <c r="L44" s="7" t="s">
        <v>29</v>
      </c>
      <c r="M44" s="107" t="s">
        <v>30</v>
      </c>
      <c r="N44" s="7" t="s">
        <v>31</v>
      </c>
      <c r="O44" s="107" t="s">
        <v>32</v>
      </c>
      <c r="P44" s="107" t="s">
        <v>33</v>
      </c>
      <c r="Q44" s="7" t="s">
        <v>34</v>
      </c>
      <c r="R44" s="7" t="s">
        <v>35</v>
      </c>
      <c r="S44" s="7" t="s">
        <v>36</v>
      </c>
      <c r="T44" s="7" t="s">
        <v>37</v>
      </c>
      <c r="U44" s="107" t="s">
        <v>38</v>
      </c>
    </row>
    <row r="45" spans="1:22" x14ac:dyDescent="0.25">
      <c r="A45" s="113">
        <f t="shared" ref="A45:A51" si="19">1/2/12</f>
        <v>4.1666666666666664E-2</v>
      </c>
      <c r="B45" s="5" t="s">
        <v>3</v>
      </c>
      <c r="C45" s="117">
        <f>$C$4+C36</f>
        <v>487</v>
      </c>
      <c r="D45" s="117">
        <f t="shared" ref="D45:U45" si="20">$C$4+D36</f>
        <v>518</v>
      </c>
      <c r="E45" s="117">
        <f t="shared" si="20"/>
        <v>570</v>
      </c>
      <c r="F45" s="117">
        <f t="shared" si="20"/>
        <v>623</v>
      </c>
      <c r="G45" s="117">
        <f t="shared" si="20"/>
        <v>654</v>
      </c>
      <c r="H45" s="117">
        <f t="shared" si="20"/>
        <v>673</v>
      </c>
      <c r="I45" s="117">
        <f t="shared" si="20"/>
        <v>688</v>
      </c>
      <c r="J45" s="117">
        <f t="shared" si="20"/>
        <v>691</v>
      </c>
      <c r="K45" s="117">
        <f t="shared" si="20"/>
        <v>686</v>
      </c>
      <c r="L45" s="117">
        <f t="shared" si="20"/>
        <v>681</v>
      </c>
      <c r="M45" s="117">
        <f t="shared" si="20"/>
        <v>679</v>
      </c>
      <c r="N45" s="117">
        <f t="shared" si="20"/>
        <v>679</v>
      </c>
      <c r="O45" s="117">
        <f t="shared" si="20"/>
        <v>679</v>
      </c>
      <c r="P45" s="117">
        <f t="shared" si="20"/>
        <v>680</v>
      </c>
      <c r="Q45" s="117">
        <f t="shared" si="20"/>
        <v>682</v>
      </c>
      <c r="R45" s="117">
        <f t="shared" si="20"/>
        <v>683</v>
      </c>
      <c r="S45" s="117">
        <f t="shared" si="20"/>
        <v>691</v>
      </c>
      <c r="T45" s="117">
        <f t="shared" si="20"/>
        <v>695</v>
      </c>
      <c r="U45" s="116">
        <f t="shared" si="20"/>
        <v>766.61850000000004</v>
      </c>
    </row>
    <row r="46" spans="1:22" x14ac:dyDescent="0.25">
      <c r="A46" s="113">
        <f t="shared" si="19"/>
        <v>4.1666666666666664E-2</v>
      </c>
      <c r="B46" s="10" t="s">
        <v>49</v>
      </c>
      <c r="C46" s="115">
        <f t="shared" ref="C46:U51" si="21">C37+$C$4</f>
        <v>737</v>
      </c>
      <c r="D46" s="115">
        <f>D37+$C$4</f>
        <v>999.54113856764104</v>
      </c>
      <c r="E46" s="115">
        <f t="shared" si="21"/>
        <v>633.96906976400396</v>
      </c>
      <c r="F46" s="115">
        <f t="shared" si="21"/>
        <v>488.33904031870998</v>
      </c>
      <c r="G46" s="115">
        <f t="shared" si="21"/>
        <v>416.47778004645238</v>
      </c>
      <c r="H46" s="115">
        <f t="shared" si="21"/>
        <v>425.26293699466635</v>
      </c>
      <c r="I46" s="115">
        <f t="shared" si="21"/>
        <v>412.6559886057039</v>
      </c>
      <c r="J46" s="115">
        <f t="shared" si="21"/>
        <v>416.20479494354151</v>
      </c>
      <c r="K46" s="115">
        <f t="shared" si="21"/>
        <v>407.44445482286443</v>
      </c>
      <c r="L46" s="115">
        <f t="shared" si="21"/>
        <v>377.18033364109209</v>
      </c>
      <c r="M46" s="115">
        <f t="shared" si="21"/>
        <v>360.70471758158789</v>
      </c>
      <c r="N46" s="115">
        <f t="shared" si="21"/>
        <v>349.66749620311737</v>
      </c>
      <c r="O46" s="115">
        <f t="shared" si="21"/>
        <v>342.52745195867999</v>
      </c>
      <c r="P46" s="115">
        <f t="shared" si="21"/>
        <v>337.4651373055205</v>
      </c>
      <c r="Q46" s="115">
        <f t="shared" si="21"/>
        <v>332.77646001658059</v>
      </c>
      <c r="R46" s="115">
        <f t="shared" si="21"/>
        <v>391.38470203416847</v>
      </c>
      <c r="S46" s="115">
        <f t="shared" si="21"/>
        <v>413.78515425865203</v>
      </c>
      <c r="T46" s="115">
        <f t="shared" si="21"/>
        <v>464.4850022863817</v>
      </c>
      <c r="U46" s="114">
        <f t="shared" si="21"/>
        <v>464.4850022863817</v>
      </c>
      <c r="V46" s="316"/>
    </row>
    <row r="47" spans="1:22" x14ac:dyDescent="0.25">
      <c r="A47" s="113">
        <f t="shared" si="19"/>
        <v>4.1666666666666664E-2</v>
      </c>
      <c r="B47" s="10" t="s">
        <v>50</v>
      </c>
      <c r="C47" s="115">
        <f t="shared" si="21"/>
        <v>237</v>
      </c>
      <c r="D47" s="115">
        <f t="shared" si="21"/>
        <v>348.62015250160528</v>
      </c>
      <c r="E47" s="115">
        <f t="shared" si="21"/>
        <v>362.63271529355762</v>
      </c>
      <c r="F47" s="115">
        <f t="shared" si="21"/>
        <v>343.57421301762639</v>
      </c>
      <c r="G47" s="115">
        <f t="shared" si="21"/>
        <v>329.61888366580217</v>
      </c>
      <c r="H47" s="115">
        <f t="shared" si="21"/>
        <v>332.19983372968375</v>
      </c>
      <c r="I47" s="115">
        <f t="shared" si="21"/>
        <v>325.79709222505335</v>
      </c>
      <c r="J47" s="115">
        <f t="shared" si="21"/>
        <v>323.14169167855897</v>
      </c>
      <c r="K47" s="115">
        <f t="shared" si="21"/>
        <v>320.58555844221416</v>
      </c>
      <c r="L47" s="115">
        <f t="shared" si="21"/>
        <v>315.13826479777055</v>
      </c>
      <c r="M47" s="115">
        <f t="shared" si="21"/>
        <v>312.44977514789315</v>
      </c>
      <c r="N47" s="115">
        <f t="shared" si="21"/>
        <v>310.18617966645814</v>
      </c>
      <c r="O47" s="115">
        <f t="shared" si="21"/>
        <v>309.12018411996826</v>
      </c>
      <c r="P47" s="115">
        <f t="shared" si="21"/>
        <v>308.51217184530373</v>
      </c>
      <c r="Q47" s="115">
        <f t="shared" si="21"/>
        <v>307.22972578697767</v>
      </c>
      <c r="R47" s="115">
        <f t="shared" si="21"/>
        <v>322.81188910207607</v>
      </c>
      <c r="S47" s="115">
        <f t="shared" si="21"/>
        <v>326.92625787800165</v>
      </c>
      <c r="T47" s="115">
        <f t="shared" si="21"/>
        <v>371.42189902139921</v>
      </c>
      <c r="U47" s="114">
        <f t="shared" si="21"/>
        <v>371.42189902139921</v>
      </c>
      <c r="V47" s="316"/>
    </row>
    <row r="48" spans="1:22" x14ac:dyDescent="0.25">
      <c r="A48" s="113">
        <f t="shared" si="19"/>
        <v>4.1666666666666664E-2</v>
      </c>
      <c r="B48" s="11" t="s">
        <v>18</v>
      </c>
      <c r="C48" s="115">
        <f t="shared" si="21"/>
        <v>836.75508572999513</v>
      </c>
      <c r="D48" s="115">
        <f t="shared" si="21"/>
        <v>1106.4984445208224</v>
      </c>
      <c r="E48" s="115">
        <f t="shared" si="21"/>
        <v>663.84092910594325</v>
      </c>
      <c r="F48" s="115">
        <f t="shared" si="21"/>
        <v>494.24811521937283</v>
      </c>
      <c r="G48" s="115">
        <f t="shared" si="21"/>
        <v>414.02627305670643</v>
      </c>
      <c r="H48" s="115">
        <f t="shared" si="21"/>
        <v>415.46180368177653</v>
      </c>
      <c r="I48" s="115">
        <f t="shared" si="21"/>
        <v>395.41549994691582</v>
      </c>
      <c r="J48" s="115">
        <f t="shared" si="21"/>
        <v>387.76322840496539</v>
      </c>
      <c r="K48" s="115">
        <f t="shared" si="21"/>
        <v>371.36365564112828</v>
      </c>
      <c r="L48" s="115">
        <f t="shared" si="21"/>
        <v>346.24264181743706</v>
      </c>
      <c r="M48" s="115">
        <f t="shared" si="21"/>
        <v>334.20200161722738</v>
      </c>
      <c r="N48" s="115">
        <f t="shared" si="21"/>
        <v>326.86765490433794</v>
      </c>
      <c r="O48" s="115">
        <f t="shared" si="21"/>
        <v>322.78928402396951</v>
      </c>
      <c r="P48" s="115">
        <f t="shared" si="21"/>
        <v>320.25296371976225</v>
      </c>
      <c r="Q48" s="115">
        <f t="shared" si="21"/>
        <v>317.65075452052349</v>
      </c>
      <c r="R48" s="115">
        <f t="shared" si="21"/>
        <v>351.74737190734379</v>
      </c>
      <c r="S48" s="115">
        <f t="shared" si="21"/>
        <v>366.35596807930659</v>
      </c>
      <c r="T48" s="115">
        <f t="shared" si="21"/>
        <v>416.45920719370025</v>
      </c>
      <c r="U48" s="114">
        <f t="shared" si="21"/>
        <v>416.45920719370025</v>
      </c>
      <c r="V48" s="316"/>
    </row>
    <row r="49" spans="1:24" x14ac:dyDescent="0.25">
      <c r="A49" s="113">
        <f t="shared" si="19"/>
        <v>4.1666666666666664E-2</v>
      </c>
      <c r="B49" s="11" t="s">
        <v>19</v>
      </c>
      <c r="C49" s="115">
        <f>C40+$C$4</f>
        <v>137.24491427000487</v>
      </c>
      <c r="D49" s="115">
        <f t="shared" si="21"/>
        <v>241.66284654841908</v>
      </c>
      <c r="E49" s="115">
        <f t="shared" si="21"/>
        <v>332.76085595162237</v>
      </c>
      <c r="F49" s="115">
        <f t="shared" si="21"/>
        <v>337.66513811696268</v>
      </c>
      <c r="G49" s="115">
        <f t="shared" si="21"/>
        <v>332.07039065554761</v>
      </c>
      <c r="H49" s="115">
        <f t="shared" si="21"/>
        <v>342.00096704257373</v>
      </c>
      <c r="I49" s="115">
        <f t="shared" si="21"/>
        <v>343.0375808838412</v>
      </c>
      <c r="J49" s="115">
        <f t="shared" si="21"/>
        <v>351.58325821713521</v>
      </c>
      <c r="K49" s="115">
        <f t="shared" si="21"/>
        <v>356.66635762395049</v>
      </c>
      <c r="L49" s="115">
        <f t="shared" si="21"/>
        <v>346.07595662142541</v>
      </c>
      <c r="M49" s="115">
        <f t="shared" si="21"/>
        <v>338.95249111225382</v>
      </c>
      <c r="N49" s="115">
        <f t="shared" si="21"/>
        <v>332.98602096523734</v>
      </c>
      <c r="O49" s="115">
        <f t="shared" si="21"/>
        <v>328.85835205467885</v>
      </c>
      <c r="P49" s="115">
        <f t="shared" si="21"/>
        <v>325.72434543106203</v>
      </c>
      <c r="Q49" s="115">
        <f t="shared" si="21"/>
        <v>322.35543128303482</v>
      </c>
      <c r="R49" s="115">
        <f t="shared" si="21"/>
        <v>362.44921922890069</v>
      </c>
      <c r="S49" s="115">
        <f t="shared" si="21"/>
        <v>374.35544405734709</v>
      </c>
      <c r="T49" s="115">
        <f t="shared" si="21"/>
        <v>419.44769411408078</v>
      </c>
      <c r="U49" s="114">
        <f t="shared" si="21"/>
        <v>419.44769411408078</v>
      </c>
      <c r="V49" s="316"/>
    </row>
    <row r="50" spans="1:24" x14ac:dyDescent="0.25">
      <c r="A50" s="113">
        <f t="shared" si="19"/>
        <v>4.1666666666666664E-2</v>
      </c>
      <c r="B50" s="12" t="s">
        <v>20</v>
      </c>
      <c r="C50" s="115">
        <f t="shared" si="21"/>
        <v>259.75366120821928</v>
      </c>
      <c r="D50" s="115">
        <f t="shared" si="21"/>
        <v>401.96801996531622</v>
      </c>
      <c r="E50" s="115">
        <f t="shared" si="21"/>
        <v>400.10952749516889</v>
      </c>
      <c r="F50" s="115">
        <f t="shared" si="21"/>
        <v>373.95551689714137</v>
      </c>
      <c r="G50" s="115">
        <f t="shared" si="21"/>
        <v>354.05879477830251</v>
      </c>
      <c r="H50" s="115">
        <f t="shared" si="21"/>
        <v>365.81620426984728</v>
      </c>
      <c r="I50" s="115">
        <f t="shared" si="21"/>
        <v>365.55416292334746</v>
      </c>
      <c r="J50" s="115">
        <f t="shared" si="21"/>
        <v>376.06422520246934</v>
      </c>
      <c r="K50" s="115">
        <f t="shared" si="21"/>
        <v>379.85580789641909</v>
      </c>
      <c r="L50" s="115">
        <f t="shared" si="21"/>
        <v>362.82433868776508</v>
      </c>
      <c r="M50" s="115">
        <f t="shared" si="21"/>
        <v>352.06615573890542</v>
      </c>
      <c r="N50" s="115">
        <f t="shared" si="21"/>
        <v>343.75523296693723</v>
      </c>
      <c r="O50" s="115">
        <f t="shared" si="21"/>
        <v>337.98669058596511</v>
      </c>
      <c r="P50" s="115">
        <f t="shared" si="21"/>
        <v>333.63934935016516</v>
      </c>
      <c r="Q50" s="115">
        <f t="shared" si="21"/>
        <v>329.33706161007251</v>
      </c>
      <c r="R50" s="115">
        <f t="shared" si="21"/>
        <v>381.1549831370221</v>
      </c>
      <c r="S50" s="115">
        <f t="shared" si="21"/>
        <v>397.9501938654447</v>
      </c>
      <c r="T50" s="115">
        <f t="shared" si="21"/>
        <v>444.62809783349007</v>
      </c>
      <c r="U50" s="114">
        <f t="shared" si="21"/>
        <v>444.62809783349007</v>
      </c>
      <c r="V50" s="316"/>
    </row>
    <row r="51" spans="1:24" x14ac:dyDescent="0.25">
      <c r="A51" s="113">
        <f t="shared" si="19"/>
        <v>4.1666666666666664E-2</v>
      </c>
      <c r="B51" s="13" t="s">
        <v>17</v>
      </c>
      <c r="C51" s="112">
        <f t="shared" si="21"/>
        <v>766.74109062885202</v>
      </c>
      <c r="D51" s="112">
        <f t="shared" si="21"/>
        <v>1014.0422555424309</v>
      </c>
      <c r="E51" s="112">
        <f t="shared" si="21"/>
        <v>624.45981596281558</v>
      </c>
      <c r="F51" s="112">
        <f t="shared" si="21"/>
        <v>472.66424565096111</v>
      </c>
      <c r="G51" s="112">
        <f t="shared" si="21"/>
        <v>400.73326834822279</v>
      </c>
      <c r="H51" s="112">
        <f t="shared" si="21"/>
        <v>400.80932614091415</v>
      </c>
      <c r="I51" s="112">
        <f t="shared" si="21"/>
        <v>381.27741057162939</v>
      </c>
      <c r="J51" s="112">
        <f t="shared" si="21"/>
        <v>372.0455832512061</v>
      </c>
      <c r="K51" s="112">
        <f t="shared" si="21"/>
        <v>356.14897709310208</v>
      </c>
      <c r="L51" s="112">
        <f t="shared" si="21"/>
        <v>335.07983185981095</v>
      </c>
      <c r="M51" s="112">
        <f t="shared" si="21"/>
        <v>325.38038370787569</v>
      </c>
      <c r="N51" s="112">
        <f t="shared" si="21"/>
        <v>319.58620746885651</v>
      </c>
      <c r="O51" s="112">
        <f t="shared" si="21"/>
        <v>316.60257386926673</v>
      </c>
      <c r="P51" s="112">
        <f t="shared" si="21"/>
        <v>314.88510474517182</v>
      </c>
      <c r="Q51" s="112">
        <f t="shared" si="21"/>
        <v>312.91792302312325</v>
      </c>
      <c r="R51" s="112">
        <f t="shared" si="21"/>
        <v>339.0984985132369</v>
      </c>
      <c r="S51" s="112">
        <f t="shared" si="21"/>
        <v>350.49281027427406</v>
      </c>
      <c r="T51" s="112">
        <f t="shared" si="21"/>
        <v>399.62246326542106</v>
      </c>
      <c r="U51" s="111">
        <f t="shared" si="21"/>
        <v>399.62246326542106</v>
      </c>
      <c r="V51" s="316"/>
    </row>
    <row r="52" spans="1:24" x14ac:dyDescent="0.25">
      <c r="C52" s="110">
        <f t="shared" ref="C52:I52" si="22">$E$53</f>
        <v>300</v>
      </c>
      <c r="D52" s="110">
        <f t="shared" si="22"/>
        <v>300</v>
      </c>
      <c r="E52" s="110">
        <f t="shared" si="22"/>
        <v>300</v>
      </c>
      <c r="F52" s="110">
        <f t="shared" si="22"/>
        <v>300</v>
      </c>
      <c r="G52" s="110">
        <f t="shared" si="22"/>
        <v>300</v>
      </c>
      <c r="H52" s="110">
        <f t="shared" si="22"/>
        <v>300</v>
      </c>
      <c r="I52" s="110">
        <f t="shared" si="22"/>
        <v>300</v>
      </c>
    </row>
    <row r="53" spans="1:24" x14ac:dyDescent="0.25">
      <c r="B53" s="3" t="s">
        <v>254</v>
      </c>
      <c r="C53" s="451" t="s">
        <v>152</v>
      </c>
      <c r="D53" s="452"/>
      <c r="E53" s="451">
        <v>300</v>
      </c>
      <c r="F53" s="452"/>
      <c r="G53" s="446"/>
      <c r="H53" s="447"/>
      <c r="I53" s="447"/>
      <c r="J53" s="447"/>
    </row>
    <row r="54" spans="1:24" ht="22.5" x14ac:dyDescent="0.25">
      <c r="B54" s="108" t="s">
        <v>153</v>
      </c>
      <c r="C54" s="7" t="s">
        <v>0</v>
      </c>
      <c r="D54" s="7" t="s">
        <v>21</v>
      </c>
      <c r="E54" s="107" t="s">
        <v>22</v>
      </c>
      <c r="F54" s="7" t="s">
        <v>23</v>
      </c>
      <c r="G54" s="107" t="s">
        <v>24</v>
      </c>
      <c r="H54" s="107" t="s">
        <v>25</v>
      </c>
      <c r="I54" s="7" t="s">
        <v>26</v>
      </c>
      <c r="J54" s="7" t="s">
        <v>27</v>
      </c>
      <c r="K54" s="7" t="s">
        <v>28</v>
      </c>
      <c r="L54" s="7" t="s">
        <v>29</v>
      </c>
      <c r="M54" s="107" t="s">
        <v>30</v>
      </c>
      <c r="N54" s="7" t="s">
        <v>31</v>
      </c>
      <c r="O54" s="107" t="s">
        <v>32</v>
      </c>
      <c r="P54" s="107" t="s">
        <v>33</v>
      </c>
      <c r="Q54" s="7" t="s">
        <v>34</v>
      </c>
      <c r="R54" s="7" t="s">
        <v>35</v>
      </c>
      <c r="S54" s="7" t="s">
        <v>36</v>
      </c>
      <c r="T54" s="7" t="s">
        <v>37</v>
      </c>
      <c r="U54" s="107" t="s">
        <v>38</v>
      </c>
      <c r="V54" s="156" t="s">
        <v>174</v>
      </c>
      <c r="W54" s="435"/>
    </row>
    <row r="55" spans="1:24" s="87" customFormat="1" ht="11.25" x14ac:dyDescent="0.2">
      <c r="A55" s="1"/>
      <c r="B55" s="5" t="s">
        <v>178</v>
      </c>
      <c r="C55" s="167"/>
      <c r="D55" s="171">
        <v>8.33</v>
      </c>
      <c r="E55" s="171">
        <v>16.670000000000002</v>
      </c>
      <c r="F55" s="300">
        <f>C7-E55-D55</f>
        <v>475</v>
      </c>
      <c r="G55" s="171"/>
      <c r="H55" s="171"/>
      <c r="I55" s="171"/>
      <c r="J55" s="171"/>
      <c r="K55" s="171"/>
      <c r="L55" s="171"/>
      <c r="M55" s="171"/>
      <c r="N55" s="5"/>
      <c r="O55" s="5"/>
      <c r="P55" s="5"/>
      <c r="Q55" s="5"/>
      <c r="R55" s="5"/>
      <c r="S55" s="5"/>
      <c r="T55" s="5"/>
      <c r="U55" s="5"/>
      <c r="V55" s="343">
        <f>SUMPRODUCT(D55:M55,D27:M27)</f>
        <v>494.19883606345365</v>
      </c>
      <c r="W55" s="435"/>
    </row>
    <row r="56" spans="1:24" s="87" customFormat="1" ht="11.25" x14ac:dyDescent="0.2">
      <c r="A56" s="438"/>
      <c r="B56" s="5" t="s">
        <v>155</v>
      </c>
      <c r="C56" s="168"/>
      <c r="D56" s="301">
        <f t="shared" ref="D56:D57" si="23">IF(SUM($C56:$C56)&gt;=SUM($D$55:$M$55),0,IF(D45&gt;$E$53,D$55,IF(D45&lt;$E$53,(SUM($D$55:$M$55)-SUM($C56:$C56)))))</f>
        <v>8.33</v>
      </c>
      <c r="E56" s="301">
        <f t="shared" ref="E56:E57" si="24">IF(SUM($C56:$D56)&gt;=SUM($D$55:$M$55),0,IF(E45&gt;$E$53,E$55,IF(E45&lt;$E$53,(SUM($D$55:$M$55)-SUM($C56:$D56)))))</f>
        <v>16.670000000000002</v>
      </c>
      <c r="F56" s="302">
        <f t="shared" ref="F56:F57" si="25">IF(SUM($C56:$E56)&gt;=SUM($D$55:$M$55),0,IF(F45&gt;$E$53,F$55,IF(F45&lt;$E$53,(SUM($D$55:$M$55)-SUM($C56:$E56)))))</f>
        <v>475</v>
      </c>
      <c r="G56" s="169">
        <f t="shared" ref="G56:G62" si="26">IF(SUM($C56:$F56)&gt;=SUM($D$55:$M$55),0,IF(G45&gt;$E$53,G$55,IF(G45&lt;$E$53,(SUM($D$55:$M$55)-SUM($C56:$F56)))))</f>
        <v>0</v>
      </c>
      <c r="H56" s="169">
        <f t="shared" ref="H56:H62" si="27">IF(SUM($C56:$G56)&gt;=SUM($D$55:$M$55),0,IF(H45&gt;$E$53,H$55,IF(H45&lt;$E$53,(SUM($D$55:$M$55)-SUM($C56:$G56)))))</f>
        <v>0</v>
      </c>
      <c r="I56" s="169">
        <f t="shared" ref="I56:I62" si="28">IF(SUM($C56:$H56)&gt;=SUM($D$55:$M$55),0,IF(I45&gt;$E$53,I$55,IF(I45&lt;$E$53,(SUM($D$55:$M$55)-SUM($C56:$H56)))))</f>
        <v>0</v>
      </c>
      <c r="J56" s="169">
        <f t="shared" ref="J56:J62" si="29">IF(SUM($C56:$I56)&gt;=SUM($D$55:$M$55),0,IF(J45&gt;$E$53,J$55,IF(J45&lt;$E$53,(SUM($D$55:$M$55)-SUM($C56:$I56)))))</f>
        <v>0</v>
      </c>
      <c r="K56" s="169">
        <f t="shared" ref="K56:K62" si="30">IF(SUM($C56:$J56)&gt;=SUM($D$55:$M$55),0,IF(K45&gt;$E$53,K$55,IF(K45&lt;$E$53,(SUM($D$55:$M$55)-SUM($C56:$J56)))))</f>
        <v>0</v>
      </c>
      <c r="L56" s="169">
        <f t="shared" ref="L56:L62" si="31">IF(SUM($C56:$K56)&gt;=SUM($D$55:$M$55),0,IF(L45&gt;$E$53,L$55,IF(L45&lt;$E$53,(SUM($D$55:$M$55)--SUM($C56:$K56)))))</f>
        <v>0</v>
      </c>
      <c r="M56" s="169">
        <f t="shared" ref="M56:M62" si="32">IF(SUM($C56:$L56)&gt;=SUM($D$55:$M$55),0,IF(M45&gt;$E$53,M$55,IF(M45&lt;$E$53,(SUM($D$55:$M$55)-SUM($C56:$L56)))))</f>
        <v>0</v>
      </c>
      <c r="V56" s="166">
        <f>SUMPRODUCT(D56:M56,D27:M27)</f>
        <v>494.19883606345365</v>
      </c>
    </row>
    <row r="57" spans="1:24" s="87" customFormat="1" ht="14.65" customHeight="1" x14ac:dyDescent="0.2">
      <c r="A57" s="438"/>
      <c r="B57" s="10" t="s">
        <v>156</v>
      </c>
      <c r="C57" s="105"/>
      <c r="D57" s="303">
        <f t="shared" si="23"/>
        <v>8.33</v>
      </c>
      <c r="E57" s="303">
        <f t="shared" si="24"/>
        <v>16.670000000000002</v>
      </c>
      <c r="F57" s="304">
        <f t="shared" si="25"/>
        <v>475</v>
      </c>
      <c r="G57" s="104">
        <f t="shared" si="26"/>
        <v>0</v>
      </c>
      <c r="H57" s="104">
        <f t="shared" si="27"/>
        <v>0</v>
      </c>
      <c r="I57" s="104">
        <f t="shared" si="28"/>
        <v>0</v>
      </c>
      <c r="J57" s="104">
        <f t="shared" si="29"/>
        <v>0</v>
      </c>
      <c r="K57" s="104">
        <f t="shared" si="30"/>
        <v>0</v>
      </c>
      <c r="L57" s="104">
        <f t="shared" si="31"/>
        <v>0</v>
      </c>
      <c r="M57" s="103">
        <f t="shared" si="32"/>
        <v>0</v>
      </c>
      <c r="V57" s="157">
        <f t="shared" ref="V57:V62" si="33">SUMPRODUCT(D57:M57,D28:M28)</f>
        <v>489.74219466588033</v>
      </c>
    </row>
    <row r="58" spans="1:24" s="87" customFormat="1" ht="14.65" customHeight="1" x14ac:dyDescent="0.2">
      <c r="A58" s="438"/>
      <c r="B58" s="10" t="s">
        <v>157</v>
      </c>
      <c r="C58" s="105"/>
      <c r="D58" s="303">
        <f>D55</f>
        <v>8.33</v>
      </c>
      <c r="E58" s="303">
        <f t="shared" ref="E58:F58" si="34">E55</f>
        <v>16.670000000000002</v>
      </c>
      <c r="F58" s="304">
        <f t="shared" si="34"/>
        <v>475</v>
      </c>
      <c r="G58" s="104">
        <f t="shared" si="26"/>
        <v>0</v>
      </c>
      <c r="H58" s="104">
        <f t="shared" si="27"/>
        <v>0</v>
      </c>
      <c r="I58" s="104">
        <f t="shared" si="28"/>
        <v>0</v>
      </c>
      <c r="J58" s="104">
        <f t="shared" si="29"/>
        <v>0</v>
      </c>
      <c r="K58" s="104">
        <f t="shared" si="30"/>
        <v>0</v>
      </c>
      <c r="L58" s="104">
        <f t="shared" si="31"/>
        <v>0</v>
      </c>
      <c r="M58" s="103">
        <f t="shared" si="32"/>
        <v>0</v>
      </c>
      <c r="V58" s="157">
        <f t="shared" si="33"/>
        <v>498.69702045752013</v>
      </c>
    </row>
    <row r="59" spans="1:24" s="87" customFormat="1" ht="14.65" customHeight="1" x14ac:dyDescent="0.2">
      <c r="A59" s="438"/>
      <c r="B59" s="11" t="s">
        <v>158</v>
      </c>
      <c r="C59" s="105"/>
      <c r="D59" s="303">
        <f>D55</f>
        <v>8.33</v>
      </c>
      <c r="E59" s="303">
        <f>E55</f>
        <v>16.670000000000002</v>
      </c>
      <c r="F59" s="304">
        <f t="shared" ref="F59" si="35">F55</f>
        <v>475</v>
      </c>
      <c r="G59" s="104">
        <f t="shared" si="26"/>
        <v>0</v>
      </c>
      <c r="H59" s="104">
        <f t="shared" si="27"/>
        <v>0</v>
      </c>
      <c r="I59" s="104">
        <f t="shared" si="28"/>
        <v>0</v>
      </c>
      <c r="J59" s="104">
        <f t="shared" si="29"/>
        <v>0</v>
      </c>
      <c r="K59" s="104">
        <f t="shared" si="30"/>
        <v>0</v>
      </c>
      <c r="L59" s="104">
        <f t="shared" si="31"/>
        <v>0</v>
      </c>
      <c r="M59" s="103">
        <f t="shared" si="32"/>
        <v>0</v>
      </c>
      <c r="V59" s="157">
        <f t="shared" si="33"/>
        <v>488.51946649466595</v>
      </c>
    </row>
    <row r="60" spans="1:24" s="87" customFormat="1" ht="14.65" customHeight="1" x14ac:dyDescent="0.2">
      <c r="A60" s="438"/>
      <c r="B60" s="11" t="s">
        <v>159</v>
      </c>
      <c r="C60" s="105"/>
      <c r="D60" s="303">
        <f>D55</f>
        <v>8.33</v>
      </c>
      <c r="E60" s="303">
        <f t="shared" ref="E60:F60" si="36">E55</f>
        <v>16.670000000000002</v>
      </c>
      <c r="F60" s="304">
        <f t="shared" si="36"/>
        <v>475</v>
      </c>
      <c r="G60" s="104">
        <f t="shared" si="26"/>
        <v>0</v>
      </c>
      <c r="H60" s="104">
        <f t="shared" si="27"/>
        <v>0</v>
      </c>
      <c r="I60" s="104">
        <f t="shared" si="28"/>
        <v>0</v>
      </c>
      <c r="J60" s="104">
        <f t="shared" si="29"/>
        <v>0</v>
      </c>
      <c r="K60" s="104">
        <f t="shared" si="30"/>
        <v>0</v>
      </c>
      <c r="L60" s="104">
        <f t="shared" si="31"/>
        <v>0</v>
      </c>
      <c r="M60" s="103">
        <f t="shared" si="32"/>
        <v>0</v>
      </c>
      <c r="V60" s="157">
        <f t="shared" si="33"/>
        <v>499.94576310601838</v>
      </c>
    </row>
    <row r="61" spans="1:24" s="87" customFormat="1" ht="14.65" customHeight="1" x14ac:dyDescent="0.2">
      <c r="A61" s="438"/>
      <c r="B61" s="12" t="s">
        <v>160</v>
      </c>
      <c r="C61" s="105"/>
      <c r="D61" s="303">
        <f>D55</f>
        <v>8.33</v>
      </c>
      <c r="E61" s="303">
        <f t="shared" ref="E61:F61" si="37">E55</f>
        <v>16.670000000000002</v>
      </c>
      <c r="F61" s="304">
        <f t="shared" si="37"/>
        <v>475</v>
      </c>
      <c r="G61" s="104">
        <f t="shared" si="26"/>
        <v>0</v>
      </c>
      <c r="H61" s="104">
        <f t="shared" si="27"/>
        <v>0</v>
      </c>
      <c r="I61" s="104">
        <f t="shared" si="28"/>
        <v>0</v>
      </c>
      <c r="J61" s="104">
        <f t="shared" si="29"/>
        <v>0</v>
      </c>
      <c r="K61" s="104">
        <f t="shared" si="30"/>
        <v>0</v>
      </c>
      <c r="L61" s="104">
        <f t="shared" si="31"/>
        <v>0</v>
      </c>
      <c r="M61" s="103">
        <f t="shared" si="32"/>
        <v>0</v>
      </c>
      <c r="V61" s="157">
        <f t="shared" si="33"/>
        <v>497.71081188163771</v>
      </c>
    </row>
    <row r="62" spans="1:24" s="87" customFormat="1" ht="14.65" customHeight="1" x14ac:dyDescent="0.2">
      <c r="A62" s="94"/>
      <c r="B62" s="13" t="s">
        <v>161</v>
      </c>
      <c r="C62" s="102"/>
      <c r="D62" s="305">
        <f>D55</f>
        <v>8.33</v>
      </c>
      <c r="E62" s="305">
        <f t="shared" ref="E62:F62" si="38">E55</f>
        <v>16.670000000000002</v>
      </c>
      <c r="F62" s="306">
        <f t="shared" si="38"/>
        <v>475</v>
      </c>
      <c r="G62" s="101">
        <f t="shared" si="26"/>
        <v>0</v>
      </c>
      <c r="H62" s="101">
        <f t="shared" si="27"/>
        <v>0</v>
      </c>
      <c r="I62" s="101">
        <f t="shared" si="28"/>
        <v>0</v>
      </c>
      <c r="J62" s="101">
        <f t="shared" si="29"/>
        <v>0</v>
      </c>
      <c r="K62" s="101">
        <f t="shared" si="30"/>
        <v>0</v>
      </c>
      <c r="L62" s="101">
        <f t="shared" si="31"/>
        <v>0</v>
      </c>
      <c r="M62" s="100">
        <f t="shared" si="32"/>
        <v>0</v>
      </c>
      <c r="V62" s="313">
        <f t="shared" si="33"/>
        <v>489.7914269125107</v>
      </c>
    </row>
    <row r="63" spans="1:24" s="87" customFormat="1" ht="11.25" x14ac:dyDescent="0.2">
      <c r="A63" s="1"/>
      <c r="B63" s="5" t="s">
        <v>179</v>
      </c>
      <c r="C63" s="167"/>
      <c r="D63" s="170">
        <v>1.25</v>
      </c>
      <c r="E63" s="170">
        <v>2.44</v>
      </c>
      <c r="F63" s="170">
        <v>3.5</v>
      </c>
      <c r="G63" s="170">
        <v>3.31</v>
      </c>
      <c r="H63" s="170">
        <v>3.13</v>
      </c>
      <c r="I63" s="170">
        <v>5.69</v>
      </c>
      <c r="J63" s="170">
        <v>4.9400000000000004</v>
      </c>
      <c r="K63" s="170">
        <v>7.63</v>
      </c>
      <c r="L63" s="170">
        <v>4.63</v>
      </c>
      <c r="M63" s="170">
        <v>1.63</v>
      </c>
      <c r="N63" s="5"/>
      <c r="O63" s="5"/>
      <c r="P63" s="5"/>
      <c r="Q63" s="5"/>
      <c r="R63" s="5"/>
      <c r="S63" s="5"/>
      <c r="T63" s="5"/>
      <c r="U63" s="5"/>
      <c r="V63" s="344">
        <f>SUMPRODUCT(D63:M63,D27:M27)</f>
        <v>35.791256679937973</v>
      </c>
    </row>
    <row r="64" spans="1:24" s="87" customFormat="1" ht="11.25" x14ac:dyDescent="0.2">
      <c r="A64" s="1"/>
      <c r="B64" s="5" t="s">
        <v>256</v>
      </c>
      <c r="C64" s="168"/>
      <c r="D64" s="172">
        <f>SUM($D$55:$F$55)*MAX(D45)/10000*1/12</f>
        <v>2.1583333333333332</v>
      </c>
      <c r="E64" s="172">
        <f>SUM($E$55:$F$55)*MAX(E45)/10000*2/12</f>
        <v>4.670865</v>
      </c>
      <c r="F64" s="172">
        <f>SUM($F$55)*MAX(F45)/10000*3/12</f>
        <v>7.3981250000000003</v>
      </c>
      <c r="G64" s="331">
        <f>IF(G56&gt;0,G$62,0)+G63</f>
        <v>3.31</v>
      </c>
      <c r="H64" s="331">
        <f t="shared" ref="H64:M64" si="39">IF(H56&gt;0,H$63,0)+H63</f>
        <v>3.13</v>
      </c>
      <c r="I64" s="331">
        <f t="shared" si="39"/>
        <v>5.69</v>
      </c>
      <c r="J64" s="331">
        <f t="shared" si="39"/>
        <v>4.9400000000000004</v>
      </c>
      <c r="K64" s="331">
        <f t="shared" si="39"/>
        <v>7.63</v>
      </c>
      <c r="L64" s="331">
        <f t="shared" si="39"/>
        <v>4.63</v>
      </c>
      <c r="M64" s="331">
        <f t="shared" si="39"/>
        <v>1.63</v>
      </c>
      <c r="N64" s="98"/>
      <c r="O64" s="98"/>
      <c r="V64" s="166">
        <f t="shared" ref="V64:V70" si="40">SUMPRODUCT(D64:M64,D27:M27)</f>
        <v>42.770805083408419</v>
      </c>
      <c r="X64" s="158"/>
    </row>
    <row r="65" spans="1:22" s="87" customFormat="1" ht="14.65" customHeight="1" x14ac:dyDescent="0.2">
      <c r="A65" s="438"/>
      <c r="B65" s="10" t="s">
        <v>164</v>
      </c>
      <c r="C65" s="93"/>
      <c r="D65" s="173">
        <f>SUM($D$55:$F$55)*MAX(D46)/10000*1/12</f>
        <v>4.1647547440318382</v>
      </c>
      <c r="E65" s="173">
        <f t="shared" ref="E65:E70" si="41">SUM($E$55:$F$55)*MAX(E46)/10000*2/12</f>
        <v>5.1950595421811299</v>
      </c>
      <c r="F65" s="173">
        <f t="shared" ref="F65:F70" si="42">SUM($F$55)*MAX(F46)/10000*3/12</f>
        <v>5.7990261037846809</v>
      </c>
      <c r="G65" s="332">
        <f t="shared" ref="G65:G70" si="43">$G$63</f>
        <v>3.31</v>
      </c>
      <c r="H65" s="332">
        <f t="shared" ref="H65:H70" si="44">$H$63</f>
        <v>3.13</v>
      </c>
      <c r="I65" s="332">
        <f t="shared" ref="I65:I70" si="45">$I$63</f>
        <v>5.69</v>
      </c>
      <c r="J65" s="332">
        <f t="shared" ref="J65:J70" si="46">$J$63</f>
        <v>4.9400000000000004</v>
      </c>
      <c r="K65" s="332">
        <f t="shared" ref="K65:K70" si="47">$K$63</f>
        <v>7.63</v>
      </c>
      <c r="L65" s="332">
        <f t="shared" ref="L65:L70" si="48">$L$63</f>
        <v>4.63</v>
      </c>
      <c r="M65" s="333">
        <f t="shared" ref="M65:M70" si="49">$M$63</f>
        <v>1.63</v>
      </c>
      <c r="N65" s="438"/>
      <c r="V65" s="157">
        <f t="shared" si="40"/>
        <v>42.252618837690264</v>
      </c>
    </row>
    <row r="66" spans="1:22" s="87" customFormat="1" ht="14.65" customHeight="1" x14ac:dyDescent="0.2">
      <c r="A66" s="438"/>
      <c r="B66" s="10" t="s">
        <v>165</v>
      </c>
      <c r="C66" s="93"/>
      <c r="D66" s="173">
        <f>SUM($D$55:$F$55)*MAX(D47)/10000*1/12</f>
        <v>1.4525839687566886</v>
      </c>
      <c r="E66" s="173">
        <f>SUM($E$55:$F$55)*MAX(E47)/10000*2/12</f>
        <v>2.9715937854730581</v>
      </c>
      <c r="F66" s="173">
        <f t="shared" si="42"/>
        <v>4.0799437795843136</v>
      </c>
      <c r="G66" s="332">
        <f>$G$63</f>
        <v>3.31</v>
      </c>
      <c r="H66" s="332">
        <f t="shared" si="44"/>
        <v>3.13</v>
      </c>
      <c r="I66" s="332">
        <f t="shared" si="45"/>
        <v>5.69</v>
      </c>
      <c r="J66" s="332">
        <f t="shared" si="46"/>
        <v>4.9400000000000004</v>
      </c>
      <c r="K66" s="332">
        <f t="shared" si="47"/>
        <v>7.63</v>
      </c>
      <c r="L66" s="332">
        <f t="shared" si="48"/>
        <v>4.63</v>
      </c>
      <c r="M66" s="333">
        <f t="shared" si="49"/>
        <v>1.63</v>
      </c>
      <c r="N66" s="438"/>
      <c r="V66" s="157">
        <f t="shared" si="40"/>
        <v>38.625027016641994</v>
      </c>
    </row>
    <row r="67" spans="1:22" s="87" customFormat="1" ht="14.65" customHeight="1" x14ac:dyDescent="0.2">
      <c r="A67" s="438"/>
      <c r="B67" s="11" t="s">
        <v>166</v>
      </c>
      <c r="C67" s="93"/>
      <c r="D67" s="173">
        <f>SUM($D$55:$F$55)*MAX(D48)/10000*1/12</f>
        <v>4.6104101855034267</v>
      </c>
      <c r="E67" s="173">
        <f t="shared" si="41"/>
        <v>5.4398444935586516</v>
      </c>
      <c r="F67" s="173">
        <f t="shared" si="42"/>
        <v>5.8691963682300532</v>
      </c>
      <c r="G67" s="332">
        <f t="shared" si="43"/>
        <v>3.31</v>
      </c>
      <c r="H67" s="332">
        <f t="shared" si="44"/>
        <v>3.13</v>
      </c>
      <c r="I67" s="332">
        <f t="shared" si="45"/>
        <v>5.69</v>
      </c>
      <c r="J67" s="332">
        <f t="shared" si="46"/>
        <v>4.9400000000000004</v>
      </c>
      <c r="K67" s="332">
        <f t="shared" si="47"/>
        <v>7.63</v>
      </c>
      <c r="L67" s="332">
        <f t="shared" si="48"/>
        <v>4.63</v>
      </c>
      <c r="M67" s="333">
        <f t="shared" si="49"/>
        <v>1.63</v>
      </c>
      <c r="N67" s="438"/>
      <c r="V67" s="157">
        <f t="shared" si="40"/>
        <v>43.299385537616743</v>
      </c>
    </row>
    <row r="68" spans="1:22" s="87" customFormat="1" ht="14.65" customHeight="1" x14ac:dyDescent="0.2">
      <c r="A68" s="438"/>
      <c r="B68" s="11" t="s">
        <v>167</v>
      </c>
      <c r="C68" s="93"/>
      <c r="D68" s="173">
        <f t="shared" ref="D68:D70" si="50">SUM($D$55:$F$55)*MAX(D49)/10000*1/12</f>
        <v>1.0069285272850796</v>
      </c>
      <c r="E68" s="173">
        <f t="shared" si="41"/>
        <v>2.7268088340955696</v>
      </c>
      <c r="F68" s="173">
        <f t="shared" si="42"/>
        <v>4.0097735151389315</v>
      </c>
      <c r="G68" s="332">
        <f t="shared" si="43"/>
        <v>3.31</v>
      </c>
      <c r="H68" s="332">
        <f t="shared" si="44"/>
        <v>3.13</v>
      </c>
      <c r="I68" s="332">
        <f t="shared" si="45"/>
        <v>5.69</v>
      </c>
      <c r="J68" s="332">
        <f t="shared" si="46"/>
        <v>4.9400000000000004</v>
      </c>
      <c r="K68" s="332">
        <f t="shared" si="47"/>
        <v>7.63</v>
      </c>
      <c r="L68" s="332">
        <f t="shared" si="48"/>
        <v>4.63</v>
      </c>
      <c r="M68" s="333">
        <f t="shared" si="49"/>
        <v>1.63</v>
      </c>
      <c r="N68" s="438"/>
      <c r="V68" s="157">
        <f t="shared" si="40"/>
        <v>37.517498092740652</v>
      </c>
    </row>
    <row r="69" spans="1:22" s="87" customFormat="1" ht="14.65" customHeight="1" x14ac:dyDescent="0.2">
      <c r="A69" s="438"/>
      <c r="B69" s="12" t="s">
        <v>168</v>
      </c>
      <c r="C69" s="93"/>
      <c r="D69" s="173">
        <f t="shared" si="50"/>
        <v>1.6748667498554843</v>
      </c>
      <c r="E69" s="173">
        <f t="shared" si="41"/>
        <v>3.2786975230591615</v>
      </c>
      <c r="F69" s="173">
        <f t="shared" si="42"/>
        <v>4.4407217631535536</v>
      </c>
      <c r="G69" s="332">
        <f t="shared" si="43"/>
        <v>3.31</v>
      </c>
      <c r="H69" s="332">
        <f t="shared" si="44"/>
        <v>3.13</v>
      </c>
      <c r="I69" s="332">
        <f t="shared" si="45"/>
        <v>5.69</v>
      </c>
      <c r="J69" s="332">
        <f t="shared" si="46"/>
        <v>4.9400000000000004</v>
      </c>
      <c r="K69" s="332">
        <f t="shared" si="47"/>
        <v>7.63</v>
      </c>
      <c r="L69" s="332">
        <f t="shared" si="48"/>
        <v>4.63</v>
      </c>
      <c r="M69" s="333">
        <f t="shared" si="49"/>
        <v>1.63</v>
      </c>
      <c r="N69" s="438"/>
      <c r="V69" s="157">
        <f t="shared" si="40"/>
        <v>38.387621050064922</v>
      </c>
    </row>
    <row r="70" spans="1:22" s="87" customFormat="1" ht="14.65" customHeight="1" x14ac:dyDescent="0.2">
      <c r="A70" s="438"/>
      <c r="B70" s="13" t="s">
        <v>169</v>
      </c>
      <c r="C70" s="93"/>
      <c r="D70" s="173">
        <f t="shared" si="50"/>
        <v>4.2251760647601291</v>
      </c>
      <c r="E70" s="173">
        <f t="shared" si="41"/>
        <v>5.1171359619072918</v>
      </c>
      <c r="F70" s="173">
        <f t="shared" si="42"/>
        <v>5.6128879171051631</v>
      </c>
      <c r="G70" s="332">
        <f t="shared" si="43"/>
        <v>3.31</v>
      </c>
      <c r="H70" s="332">
        <f t="shared" si="44"/>
        <v>3.13</v>
      </c>
      <c r="I70" s="332">
        <f t="shared" si="45"/>
        <v>5.69</v>
      </c>
      <c r="J70" s="332">
        <f t="shared" si="46"/>
        <v>4.9400000000000004</v>
      </c>
      <c r="K70" s="332">
        <f t="shared" si="47"/>
        <v>7.63</v>
      </c>
      <c r="L70" s="332">
        <f t="shared" si="48"/>
        <v>4.63</v>
      </c>
      <c r="M70" s="333">
        <f t="shared" si="49"/>
        <v>1.63</v>
      </c>
      <c r="N70" s="438"/>
      <c r="V70" s="157">
        <f t="shared" si="40"/>
        <v>42.804983803251673</v>
      </c>
    </row>
    <row r="71" spans="1:22" s="87" customFormat="1" ht="11.25" x14ac:dyDescent="0.2">
      <c r="A71" s="1"/>
      <c r="B71" s="5" t="s">
        <v>255</v>
      </c>
      <c r="C71" s="342"/>
      <c r="D71" s="341">
        <f>SUM(D55:F55)*MAX($E$53,D45)/10000*1/12</f>
        <v>2.1583333333333332</v>
      </c>
      <c r="E71" s="335">
        <f>SUM(E55:G55)*MAX($E$53,E45)/10000*2/12</f>
        <v>4.670865</v>
      </c>
      <c r="F71" s="335">
        <f>SUM(F55:H55)*MAX($E$53,F45)/10000*3/12</f>
        <v>7.3981250000000003</v>
      </c>
      <c r="G71" s="331">
        <f>G64</f>
        <v>3.31</v>
      </c>
      <c r="H71" s="331">
        <f t="shared" ref="H71:M71" si="51">H64</f>
        <v>3.13</v>
      </c>
      <c r="I71" s="331">
        <f t="shared" si="51"/>
        <v>5.69</v>
      </c>
      <c r="J71" s="331">
        <f t="shared" si="51"/>
        <v>4.9400000000000004</v>
      </c>
      <c r="K71" s="331">
        <f t="shared" si="51"/>
        <v>7.63</v>
      </c>
      <c r="L71" s="331">
        <f t="shared" si="51"/>
        <v>4.63</v>
      </c>
      <c r="M71" s="331">
        <f t="shared" si="51"/>
        <v>1.63</v>
      </c>
      <c r="N71" s="334"/>
      <c r="O71" s="5"/>
      <c r="P71" s="5"/>
      <c r="Q71" s="5"/>
      <c r="R71" s="5"/>
      <c r="S71" s="5"/>
      <c r="T71" s="5"/>
      <c r="U71" s="5"/>
      <c r="V71" s="166">
        <f t="shared" ref="V71:V77" si="52">SUMPRODUCT(D71:M71,D27:M27)</f>
        <v>42.770805083408419</v>
      </c>
    </row>
    <row r="72" spans="1:22" s="87" customFormat="1" ht="14.65" customHeight="1" x14ac:dyDescent="0.2">
      <c r="A72" s="438"/>
      <c r="B72" s="10" t="s">
        <v>164</v>
      </c>
      <c r="C72" s="336"/>
      <c r="D72" s="308">
        <f>SUM($D$55:$F$55)*MAX(D46,$E$53)/10000*1/12</f>
        <v>4.1647547440318382</v>
      </c>
      <c r="E72" s="308">
        <f>SUM($E$55:$G$55)*MAX(E46,$E$53)/10000*2/12</f>
        <v>5.1950595421811299</v>
      </c>
      <c r="F72" s="308">
        <f>SUM($F$55:$H$55)*MAX(F46,$E$53)/10000*3/12</f>
        <v>5.7990261037846809</v>
      </c>
      <c r="G72" s="332">
        <f t="shared" ref="G72:M72" si="53">G65</f>
        <v>3.31</v>
      </c>
      <c r="H72" s="332">
        <f t="shared" si="53"/>
        <v>3.13</v>
      </c>
      <c r="I72" s="332">
        <f t="shared" si="53"/>
        <v>5.69</v>
      </c>
      <c r="J72" s="332">
        <f t="shared" si="53"/>
        <v>4.9400000000000004</v>
      </c>
      <c r="K72" s="332">
        <f t="shared" si="53"/>
        <v>7.63</v>
      </c>
      <c r="L72" s="332">
        <f t="shared" si="53"/>
        <v>4.63</v>
      </c>
      <c r="M72" s="337">
        <f t="shared" si="53"/>
        <v>1.63</v>
      </c>
      <c r="N72" s="438"/>
      <c r="U72" s="163"/>
      <c r="V72" s="157">
        <f t="shared" si="52"/>
        <v>42.252618837690264</v>
      </c>
    </row>
    <row r="73" spans="1:22" s="87" customFormat="1" ht="14.65" customHeight="1" x14ac:dyDescent="0.2">
      <c r="A73" s="438"/>
      <c r="B73" s="10" t="s">
        <v>165</v>
      </c>
      <c r="C73" s="336"/>
      <c r="D73" s="96">
        <f t="shared" ref="D73:D77" si="54">SUM($D$55:$F$55)*MAX(D47,$E$53)/10000*1/12</f>
        <v>1.4525839687566886</v>
      </c>
      <c r="E73" s="96">
        <f t="shared" ref="E73:E77" si="55">SUM($E$55:$G$55)*MAX(E47,$E$53)/10000*2/12</f>
        <v>2.9715937854730581</v>
      </c>
      <c r="F73" s="96">
        <f t="shared" ref="F73:F77" si="56">SUM($F$55:$H$55)*MAX(F47,$E$53)/10000*3/12</f>
        <v>4.0799437795843136</v>
      </c>
      <c r="G73" s="332">
        <f t="shared" ref="G73:M73" si="57">G66</f>
        <v>3.31</v>
      </c>
      <c r="H73" s="332">
        <f t="shared" si="57"/>
        <v>3.13</v>
      </c>
      <c r="I73" s="332">
        <f t="shared" si="57"/>
        <v>5.69</v>
      </c>
      <c r="J73" s="332">
        <f t="shared" si="57"/>
        <v>4.9400000000000004</v>
      </c>
      <c r="K73" s="332">
        <f t="shared" si="57"/>
        <v>7.63</v>
      </c>
      <c r="L73" s="332">
        <f t="shared" si="57"/>
        <v>4.63</v>
      </c>
      <c r="M73" s="337">
        <f t="shared" si="57"/>
        <v>1.63</v>
      </c>
      <c r="N73" s="438"/>
      <c r="U73" s="163"/>
      <c r="V73" s="157">
        <f t="shared" si="52"/>
        <v>38.625027016641994</v>
      </c>
    </row>
    <row r="74" spans="1:22" s="87" customFormat="1" ht="14.65" customHeight="1" x14ac:dyDescent="0.2">
      <c r="A74" s="438"/>
      <c r="B74" s="11" t="s">
        <v>166</v>
      </c>
      <c r="C74" s="336"/>
      <c r="D74" s="96">
        <f t="shared" si="54"/>
        <v>4.6104101855034267</v>
      </c>
      <c r="E74" s="96">
        <f t="shared" si="55"/>
        <v>5.4398444935586516</v>
      </c>
      <c r="F74" s="96">
        <f t="shared" si="56"/>
        <v>5.8691963682300532</v>
      </c>
      <c r="G74" s="332">
        <f t="shared" ref="G74:M74" si="58">G67</f>
        <v>3.31</v>
      </c>
      <c r="H74" s="332">
        <f t="shared" si="58"/>
        <v>3.13</v>
      </c>
      <c r="I74" s="332">
        <f t="shared" si="58"/>
        <v>5.69</v>
      </c>
      <c r="J74" s="332">
        <f t="shared" si="58"/>
        <v>4.9400000000000004</v>
      </c>
      <c r="K74" s="332">
        <f t="shared" si="58"/>
        <v>7.63</v>
      </c>
      <c r="L74" s="332">
        <f t="shared" si="58"/>
        <v>4.63</v>
      </c>
      <c r="M74" s="337">
        <f t="shared" si="58"/>
        <v>1.63</v>
      </c>
      <c r="N74" s="438"/>
      <c r="U74" s="163"/>
      <c r="V74" s="157">
        <f t="shared" si="52"/>
        <v>43.299385537616743</v>
      </c>
    </row>
    <row r="75" spans="1:22" s="87" customFormat="1" ht="14.65" customHeight="1" x14ac:dyDescent="0.2">
      <c r="A75" s="438"/>
      <c r="B75" s="11" t="s">
        <v>167</v>
      </c>
      <c r="C75" s="336"/>
      <c r="D75" s="96">
        <f t="shared" si="54"/>
        <v>1.25</v>
      </c>
      <c r="E75" s="96">
        <f t="shared" si="55"/>
        <v>2.7268088340955696</v>
      </c>
      <c r="F75" s="96">
        <f t="shared" si="56"/>
        <v>4.0097735151389315</v>
      </c>
      <c r="G75" s="332">
        <f t="shared" ref="G75:M75" si="59">G68</f>
        <v>3.31</v>
      </c>
      <c r="H75" s="332">
        <f t="shared" si="59"/>
        <v>3.13</v>
      </c>
      <c r="I75" s="332">
        <f t="shared" si="59"/>
        <v>5.69</v>
      </c>
      <c r="J75" s="332">
        <f t="shared" si="59"/>
        <v>4.9400000000000004</v>
      </c>
      <c r="K75" s="332">
        <f t="shared" si="59"/>
        <v>7.63</v>
      </c>
      <c r="L75" s="332">
        <f t="shared" si="59"/>
        <v>4.63</v>
      </c>
      <c r="M75" s="337">
        <f t="shared" si="59"/>
        <v>1.63</v>
      </c>
      <c r="N75" s="438"/>
      <c r="U75" s="163"/>
      <c r="V75" s="157">
        <f t="shared" si="52"/>
        <v>37.760699717358072</v>
      </c>
    </row>
    <row r="76" spans="1:22" s="87" customFormat="1" ht="14.65" customHeight="1" x14ac:dyDescent="0.2">
      <c r="A76" s="438"/>
      <c r="B76" s="12" t="s">
        <v>168</v>
      </c>
      <c r="C76" s="336"/>
      <c r="D76" s="96">
        <f t="shared" si="54"/>
        <v>1.6748667498554843</v>
      </c>
      <c r="E76" s="96">
        <f t="shared" si="55"/>
        <v>3.2786975230591615</v>
      </c>
      <c r="F76" s="96">
        <f t="shared" si="56"/>
        <v>4.4407217631535536</v>
      </c>
      <c r="G76" s="332">
        <f t="shared" ref="G76:M76" si="60">G69</f>
        <v>3.31</v>
      </c>
      <c r="H76" s="332">
        <f t="shared" si="60"/>
        <v>3.13</v>
      </c>
      <c r="I76" s="332">
        <f t="shared" si="60"/>
        <v>5.69</v>
      </c>
      <c r="J76" s="332">
        <f t="shared" si="60"/>
        <v>4.9400000000000004</v>
      </c>
      <c r="K76" s="332">
        <f t="shared" si="60"/>
        <v>7.63</v>
      </c>
      <c r="L76" s="332">
        <f t="shared" si="60"/>
        <v>4.63</v>
      </c>
      <c r="M76" s="337">
        <f t="shared" si="60"/>
        <v>1.63</v>
      </c>
      <c r="N76" s="438"/>
      <c r="U76" s="163"/>
      <c r="V76" s="157">
        <f t="shared" si="52"/>
        <v>38.387621050064922</v>
      </c>
    </row>
    <row r="77" spans="1:22" s="87" customFormat="1" ht="14.65" customHeight="1" x14ac:dyDescent="0.2">
      <c r="A77" s="438"/>
      <c r="B77" s="13" t="s">
        <v>169</v>
      </c>
      <c r="C77" s="338"/>
      <c r="D77" s="307">
        <f t="shared" si="54"/>
        <v>4.2251760647601291</v>
      </c>
      <c r="E77" s="307">
        <f t="shared" si="55"/>
        <v>5.1171359619072918</v>
      </c>
      <c r="F77" s="307">
        <f t="shared" si="56"/>
        <v>5.6128879171051631</v>
      </c>
      <c r="G77" s="339">
        <f t="shared" ref="G77:M77" si="61">G70</f>
        <v>3.31</v>
      </c>
      <c r="H77" s="339">
        <f t="shared" si="61"/>
        <v>3.13</v>
      </c>
      <c r="I77" s="339">
        <f t="shared" si="61"/>
        <v>5.69</v>
      </c>
      <c r="J77" s="339">
        <f t="shared" si="61"/>
        <v>4.9400000000000004</v>
      </c>
      <c r="K77" s="339">
        <f t="shared" si="61"/>
        <v>7.63</v>
      </c>
      <c r="L77" s="339">
        <f t="shared" si="61"/>
        <v>4.63</v>
      </c>
      <c r="M77" s="340">
        <f t="shared" si="61"/>
        <v>1.63</v>
      </c>
      <c r="N77" s="455"/>
      <c r="O77" s="164"/>
      <c r="P77" s="164"/>
      <c r="Q77" s="164"/>
      <c r="R77" s="164"/>
      <c r="S77" s="164"/>
      <c r="T77" s="164"/>
      <c r="U77" s="165"/>
      <c r="V77" s="157">
        <f t="shared" si="52"/>
        <v>42.804983803251673</v>
      </c>
    </row>
    <row r="78" spans="1:22" s="1" customFormat="1" ht="11.25" x14ac:dyDescent="0.25">
      <c r="B78" s="159"/>
      <c r="C78" s="160"/>
      <c r="D78" s="161"/>
      <c r="E78" s="161"/>
      <c r="F78" s="161"/>
      <c r="G78" s="161"/>
      <c r="H78" s="161"/>
      <c r="I78" s="161"/>
      <c r="J78" s="161"/>
      <c r="K78" s="161"/>
      <c r="L78" s="161"/>
      <c r="M78" s="161"/>
      <c r="N78" s="153"/>
      <c r="O78" s="153"/>
      <c r="P78" s="153"/>
      <c r="Q78" s="153"/>
      <c r="R78" s="153"/>
      <c r="S78" s="153"/>
      <c r="T78" s="153"/>
      <c r="U78" s="153"/>
      <c r="V78" s="153"/>
    </row>
    <row r="79" spans="1:22" s="1" customFormat="1" ht="14.65" customHeight="1" x14ac:dyDescent="0.2">
      <c r="B79" s="176" t="s">
        <v>171</v>
      </c>
      <c r="C79" s="177">
        <v>1.1000000000000001</v>
      </c>
      <c r="D79" s="98"/>
      <c r="E79" s="98"/>
      <c r="F79" s="98"/>
      <c r="G79" s="98"/>
      <c r="H79" s="98"/>
      <c r="I79" s="98"/>
      <c r="J79" s="98"/>
      <c r="K79" s="98"/>
      <c r="L79" s="98"/>
      <c r="M79" s="98"/>
      <c r="N79" s="87"/>
    </row>
    <row r="80" spans="1:22" s="1" customFormat="1" x14ac:dyDescent="0.25">
      <c r="C80" s="87"/>
      <c r="D80" s="87"/>
      <c r="E80" s="87"/>
      <c r="F80"/>
      <c r="G80"/>
      <c r="H80"/>
      <c r="I80"/>
      <c r="L80" s="87"/>
      <c r="M80" s="87"/>
      <c r="N80" s="87"/>
    </row>
    <row r="81" spans="2:14" s="1" customFormat="1" x14ac:dyDescent="0.25">
      <c r="B81" s="436" t="s">
        <v>172</v>
      </c>
      <c r="C81" s="87"/>
      <c r="D81" s="87"/>
      <c r="E81" s="87"/>
      <c r="F81"/>
      <c r="G81"/>
      <c r="H81"/>
      <c r="I81"/>
      <c r="L81" s="87"/>
      <c r="M81" s="87"/>
      <c r="N81" s="87"/>
    </row>
    <row r="82" spans="2:14" s="1" customFormat="1" ht="10.9" customHeight="1" x14ac:dyDescent="0.2">
      <c r="B82" s="454"/>
      <c r="C82" s="318" t="s">
        <v>56</v>
      </c>
      <c r="D82" s="319" t="s">
        <v>57</v>
      </c>
      <c r="E82" s="319" t="s">
        <v>59</v>
      </c>
      <c r="F82" s="320" t="s">
        <v>58</v>
      </c>
      <c r="G82" s="319" t="s">
        <v>129</v>
      </c>
      <c r="L82" s="87"/>
      <c r="M82" s="87"/>
      <c r="N82" s="87"/>
    </row>
    <row r="83" spans="2:14" s="1" customFormat="1" x14ac:dyDescent="0.25">
      <c r="B83" s="91" t="s">
        <v>3</v>
      </c>
      <c r="C83" s="90">
        <f t="shared" ref="C83:C89" si="62">V56+V71</f>
        <v>536.96964114686205</v>
      </c>
      <c r="D83" s="157">
        <f>C83-C83</f>
        <v>0</v>
      </c>
      <c r="E83" s="312">
        <f>(V56-$V$56)+(V64-$V$64)</f>
        <v>0</v>
      </c>
      <c r="F83" s="157">
        <v>0</v>
      </c>
      <c r="G83" s="157">
        <f>E83+F83</f>
        <v>0</v>
      </c>
      <c r="H83"/>
      <c r="I83"/>
      <c r="L83" s="87"/>
      <c r="M83" s="87"/>
      <c r="N83" s="87"/>
    </row>
    <row r="84" spans="2:14" s="1" customFormat="1" x14ac:dyDescent="0.25">
      <c r="B84" s="10" t="s">
        <v>49</v>
      </c>
      <c r="C84" s="90">
        <f t="shared" si="62"/>
        <v>531.99481350357064</v>
      </c>
      <c r="D84" s="90">
        <f>C84-$C$83</f>
        <v>-4.9748276432914054</v>
      </c>
      <c r="E84" s="309">
        <f t="shared" ref="E84:E89" si="63">(V57-$V$56)+(V65-$V$64)</f>
        <v>-4.9748276432914764</v>
      </c>
      <c r="F84" s="313">
        <f>(V72-V65)*$C$79</f>
        <v>0</v>
      </c>
      <c r="G84" s="90">
        <f t="shared" ref="G84:G89" si="64">E84+F84</f>
        <v>-4.9748276432914764</v>
      </c>
      <c r="H84"/>
      <c r="I84"/>
      <c r="L84" s="87"/>
      <c r="M84" s="87"/>
      <c r="N84" s="87"/>
    </row>
    <row r="85" spans="2:14" s="1" customFormat="1" ht="10.9" customHeight="1" x14ac:dyDescent="0.25">
      <c r="B85" s="10" t="s">
        <v>50</v>
      </c>
      <c r="C85" s="89">
        <f t="shared" si="62"/>
        <v>537.3220474741621</v>
      </c>
      <c r="D85" s="89">
        <f>C85-$C$83</f>
        <v>0.35240632730005927</v>
      </c>
      <c r="E85" s="310">
        <f t="shared" si="63"/>
        <v>0.35240632730004506</v>
      </c>
      <c r="F85" s="314">
        <f t="shared" ref="F85:F89" si="65">(V73-V66)*$C$79</f>
        <v>0</v>
      </c>
      <c r="G85" s="89">
        <f t="shared" si="64"/>
        <v>0.35240632730004506</v>
      </c>
      <c r="H85"/>
      <c r="I85"/>
      <c r="L85" s="87"/>
      <c r="M85" s="87"/>
      <c r="N85" s="87"/>
    </row>
    <row r="86" spans="2:14" s="1" customFormat="1" x14ac:dyDescent="0.25">
      <c r="B86" s="11" t="s">
        <v>18</v>
      </c>
      <c r="C86" s="89">
        <f t="shared" si="62"/>
        <v>531.81885203228273</v>
      </c>
      <c r="D86" s="89">
        <f t="shared" ref="D86:D89" si="66">C86-$C$83</f>
        <v>-5.150789114579311</v>
      </c>
      <c r="E86" s="310">
        <f t="shared" si="63"/>
        <v>-5.150789114579382</v>
      </c>
      <c r="F86" s="314">
        <f t="shared" si="65"/>
        <v>0</v>
      </c>
      <c r="G86" s="89">
        <f t="shared" si="64"/>
        <v>-5.150789114579382</v>
      </c>
      <c r="H86"/>
      <c r="I86"/>
      <c r="J86"/>
      <c r="K86"/>
      <c r="L86"/>
      <c r="M86" s="87"/>
      <c r="N86" s="87"/>
    </row>
    <row r="87" spans="2:14" s="1" customFormat="1" ht="11.25" x14ac:dyDescent="0.2">
      <c r="B87" s="11" t="s">
        <v>19</v>
      </c>
      <c r="C87" s="89">
        <f t="shared" si="62"/>
        <v>537.70646282337646</v>
      </c>
      <c r="D87" s="89">
        <f t="shared" si="66"/>
        <v>0.73682167651440977</v>
      </c>
      <c r="E87" s="310">
        <f t="shared" si="63"/>
        <v>0.49362005189695424</v>
      </c>
      <c r="F87" s="314">
        <f>(V75-V68)*$C$79</f>
        <v>0.26752178707916202</v>
      </c>
      <c r="G87" s="89">
        <f>E87+F87</f>
        <v>0.7611418389761162</v>
      </c>
      <c r="M87" s="87"/>
      <c r="N87" s="87"/>
    </row>
    <row r="88" spans="2:14" s="1" customFormat="1" ht="11.25" x14ac:dyDescent="0.2">
      <c r="B88" s="12" t="s">
        <v>20</v>
      </c>
      <c r="C88" s="89">
        <f t="shared" si="62"/>
        <v>536.09843293170263</v>
      </c>
      <c r="D88" s="89">
        <f t="shared" si="66"/>
        <v>-0.87120821515941316</v>
      </c>
      <c r="E88" s="310">
        <f t="shared" si="63"/>
        <v>-0.87120821515944158</v>
      </c>
      <c r="F88" s="314">
        <f t="shared" si="65"/>
        <v>0</v>
      </c>
      <c r="G88" s="89">
        <f>E88+F88</f>
        <v>-0.87120821515944158</v>
      </c>
      <c r="M88" s="87"/>
      <c r="N88" s="87"/>
    </row>
    <row r="89" spans="2:14" s="1" customFormat="1" ht="11.25" x14ac:dyDescent="0.2">
      <c r="B89" s="13" t="s">
        <v>17</v>
      </c>
      <c r="C89" s="88">
        <f t="shared" si="62"/>
        <v>532.59641071576243</v>
      </c>
      <c r="D89" s="88">
        <f t="shared" si="66"/>
        <v>-4.3732304310996142</v>
      </c>
      <c r="E89" s="311">
        <f t="shared" si="63"/>
        <v>-4.3732304310996994</v>
      </c>
      <c r="F89" s="315">
        <f t="shared" si="65"/>
        <v>0</v>
      </c>
      <c r="G89" s="324">
        <f t="shared" si="64"/>
        <v>-4.3732304310996994</v>
      </c>
      <c r="M89" s="87"/>
      <c r="N89" s="87"/>
    </row>
    <row r="90" spans="2:14" x14ac:dyDescent="0.25">
      <c r="L90" s="1"/>
    </row>
    <row r="91" spans="2:14" x14ac:dyDescent="0.25">
      <c r="E91" s="407"/>
    </row>
  </sheetData>
  <mergeCells count="15">
    <mergeCell ref="B1:Q1"/>
    <mergeCell ref="C2:J2"/>
    <mergeCell ref="L2:P2"/>
    <mergeCell ref="L3:O3"/>
    <mergeCell ref="A20:A24"/>
    <mergeCell ref="A56:A61"/>
    <mergeCell ref="A65:A70"/>
    <mergeCell ref="N65:N70"/>
    <mergeCell ref="A72:A77"/>
    <mergeCell ref="N72:N77"/>
    <mergeCell ref="C53:D53"/>
    <mergeCell ref="E53:F53"/>
    <mergeCell ref="G53:J53"/>
    <mergeCell ref="B81:B82"/>
    <mergeCell ref="W54:W55"/>
  </mergeCells>
  <conditionalFormatting sqref="C45:U51">
    <cfRule type="cellIs" dxfId="0" priority="1" operator="lessThan">
      <formula>$E$53</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CDF99-E8E7-499E-872A-DC021B0EEEE2}">
  <sheetPr>
    <tabColor rgb="FFFFC000"/>
    <pageSetUpPr fitToPage="1"/>
  </sheetPr>
  <dimension ref="B1:R78"/>
  <sheetViews>
    <sheetView showGridLines="0" zoomScale="80" zoomScaleNormal="80" workbookViewId="0">
      <selection activeCell="J17" sqref="J17"/>
    </sheetView>
  </sheetViews>
  <sheetFormatPr defaultColWidth="8.85546875" defaultRowHeight="15" x14ac:dyDescent="0.25"/>
  <cols>
    <col min="1" max="1" width="2.28515625" style="178" customWidth="1"/>
    <col min="2" max="2" width="8.85546875" style="178"/>
    <col min="3" max="3" width="91.28515625" style="178" customWidth="1"/>
    <col min="4" max="5" width="8.85546875" style="178"/>
    <col min="6" max="12" width="10.140625" style="178" customWidth="1"/>
    <col min="13" max="16384" width="8.85546875" style="178"/>
  </cols>
  <sheetData>
    <row r="1" spans="2:18" ht="15.75" thickBot="1" x14ac:dyDescent="0.3"/>
    <row r="2" spans="2:18" ht="15.75" thickBot="1" x14ac:dyDescent="0.3">
      <c r="B2" s="458" t="s">
        <v>180</v>
      </c>
      <c r="C2" s="459"/>
      <c r="D2" s="459"/>
      <c r="E2" s="459"/>
      <c r="F2" s="459"/>
      <c r="G2" s="459"/>
      <c r="H2" s="459"/>
      <c r="I2" s="459"/>
      <c r="J2" s="459"/>
      <c r="K2" s="459"/>
      <c r="L2" s="459"/>
      <c r="M2" s="459"/>
      <c r="N2" s="459"/>
      <c r="O2" s="459"/>
      <c r="P2" s="459"/>
      <c r="Q2" s="459"/>
      <c r="R2" s="460"/>
    </row>
    <row r="3" spans="2:18" x14ac:dyDescent="0.25">
      <c r="B3" s="179"/>
      <c r="C3" s="180"/>
      <c r="D3" s="181"/>
      <c r="E3" s="181"/>
      <c r="F3" s="180"/>
      <c r="G3" s="180"/>
      <c r="H3" s="180"/>
      <c r="I3" s="180"/>
      <c r="J3" s="180"/>
      <c r="K3" s="180"/>
      <c r="L3" s="180"/>
      <c r="M3" s="180"/>
      <c r="N3" s="180"/>
      <c r="O3" s="180"/>
      <c r="P3" s="180"/>
      <c r="Q3" s="180"/>
      <c r="R3" s="180"/>
    </row>
    <row r="4" spans="2:18" x14ac:dyDescent="0.25">
      <c r="B4" s="182"/>
      <c r="C4" s="183" t="s">
        <v>181</v>
      </c>
      <c r="D4" s="461"/>
      <c r="E4" s="462"/>
      <c r="F4" s="463"/>
      <c r="G4" s="180"/>
      <c r="H4" s="180"/>
      <c r="I4" s="180"/>
      <c r="J4" s="180"/>
      <c r="K4" s="180"/>
      <c r="L4" s="180"/>
      <c r="M4" s="180"/>
      <c r="N4" s="180"/>
      <c r="O4" s="180"/>
      <c r="P4" s="180"/>
      <c r="Q4" s="180"/>
      <c r="R4" s="180"/>
    </row>
    <row r="5" spans="2:18" x14ac:dyDescent="0.25">
      <c r="B5" s="184"/>
      <c r="C5" s="180"/>
      <c r="D5" s="185"/>
      <c r="E5" s="185"/>
      <c r="F5" s="180"/>
      <c r="G5" s="180"/>
      <c r="H5" s="180"/>
      <c r="I5" s="180"/>
      <c r="J5" s="180"/>
      <c r="K5" s="180"/>
      <c r="L5" s="180"/>
      <c r="M5" s="180"/>
      <c r="N5" s="180"/>
      <c r="O5" s="180"/>
      <c r="P5" s="180"/>
      <c r="Q5" s="180"/>
      <c r="R5" s="180"/>
    </row>
    <row r="6" spans="2:18" ht="15.75" thickBot="1" x14ac:dyDescent="0.3">
      <c r="B6" s="184"/>
      <c r="C6" s="186"/>
      <c r="D6" s="186"/>
      <c r="E6" s="186"/>
      <c r="F6" s="186"/>
      <c r="G6" s="186"/>
      <c r="H6" s="186"/>
      <c r="I6" s="186"/>
      <c r="J6" s="186"/>
      <c r="K6" s="186"/>
      <c r="L6" s="186"/>
      <c r="M6" s="186"/>
      <c r="N6" s="186"/>
      <c r="O6" s="186"/>
      <c r="P6" s="186"/>
      <c r="Q6" s="186"/>
      <c r="R6" s="186"/>
    </row>
    <row r="7" spans="2:18" ht="15" customHeight="1" x14ac:dyDescent="0.25">
      <c r="B7" s="464"/>
      <c r="C7" s="465"/>
      <c r="D7" s="470" t="s">
        <v>182</v>
      </c>
      <c r="E7" s="470" t="s">
        <v>183</v>
      </c>
      <c r="F7" s="472" t="s">
        <v>56</v>
      </c>
      <c r="G7" s="473"/>
      <c r="H7" s="473"/>
      <c r="I7" s="473"/>
      <c r="J7" s="473"/>
      <c r="K7" s="473"/>
      <c r="L7" s="474"/>
      <c r="M7" s="472" t="s">
        <v>60</v>
      </c>
      <c r="N7" s="473"/>
      <c r="O7" s="474"/>
      <c r="P7" s="472" t="s">
        <v>61</v>
      </c>
      <c r="Q7" s="473"/>
      <c r="R7" s="475"/>
    </row>
    <row r="8" spans="2:18" ht="76.5" x14ac:dyDescent="0.25">
      <c r="B8" s="466"/>
      <c r="C8" s="467"/>
      <c r="D8" s="471"/>
      <c r="E8" s="471"/>
      <c r="F8" s="187" t="s">
        <v>184</v>
      </c>
      <c r="G8" s="187" t="s">
        <v>185</v>
      </c>
      <c r="H8" s="187" t="s">
        <v>186</v>
      </c>
      <c r="I8" s="187" t="s">
        <v>187</v>
      </c>
      <c r="J8" s="187" t="s">
        <v>188</v>
      </c>
      <c r="K8" s="187" t="s">
        <v>189</v>
      </c>
      <c r="L8" s="187" t="s">
        <v>190</v>
      </c>
      <c r="M8" s="187" t="s">
        <v>191</v>
      </c>
      <c r="N8" s="187" t="s">
        <v>192</v>
      </c>
      <c r="O8" s="187" t="s">
        <v>186</v>
      </c>
      <c r="P8" s="187" t="s">
        <v>193</v>
      </c>
      <c r="Q8" s="187" t="s">
        <v>194</v>
      </c>
      <c r="R8" s="188" t="s">
        <v>195</v>
      </c>
    </row>
    <row r="9" spans="2:18" x14ac:dyDescent="0.25">
      <c r="B9" s="468"/>
      <c r="C9" s="469"/>
      <c r="D9" s="189" t="s">
        <v>62</v>
      </c>
      <c r="E9" s="189" t="s">
        <v>63</v>
      </c>
      <c r="F9" s="189" t="s">
        <v>64</v>
      </c>
      <c r="G9" s="189" t="s">
        <v>65</v>
      </c>
      <c r="H9" s="189" t="s">
        <v>66</v>
      </c>
      <c r="I9" s="189" t="s">
        <v>67</v>
      </c>
      <c r="J9" s="189" t="s">
        <v>68</v>
      </c>
      <c r="K9" s="189" t="s">
        <v>69</v>
      </c>
      <c r="L9" s="189" t="s">
        <v>70</v>
      </c>
      <c r="M9" s="189" t="s">
        <v>71</v>
      </c>
      <c r="N9" s="189" t="s">
        <v>72</v>
      </c>
      <c r="O9" s="189" t="s">
        <v>73</v>
      </c>
      <c r="P9" s="189" t="s">
        <v>74</v>
      </c>
      <c r="Q9" s="189" t="s">
        <v>75</v>
      </c>
      <c r="R9" s="190" t="s">
        <v>76</v>
      </c>
    </row>
    <row r="10" spans="2:18" x14ac:dyDescent="0.25">
      <c r="B10" s="191" t="s">
        <v>62</v>
      </c>
      <c r="C10" s="389" t="s">
        <v>196</v>
      </c>
      <c r="D10" s="328">
        <f>D16</f>
        <v>1000</v>
      </c>
      <c r="E10" s="193"/>
      <c r="F10" s="330">
        <f>F16</f>
        <v>1051.8136147795103</v>
      </c>
      <c r="G10" s="330">
        <f>G16</f>
        <v>-33.835040431553239</v>
      </c>
      <c r="H10" s="330">
        <f t="shared" ref="H10:L10" si="0">H16</f>
        <v>-18.347613054429225</v>
      </c>
      <c r="I10" s="330">
        <f t="shared" si="0"/>
        <v>3.4295362288205808</v>
      </c>
      <c r="J10" s="330">
        <f t="shared" si="0"/>
        <v>-14.448098691303956</v>
      </c>
      <c r="K10" s="330">
        <f t="shared" si="0"/>
        <v>-23.837452377695165</v>
      </c>
      <c r="L10" s="330">
        <f t="shared" si="0"/>
        <v>-17.678918939985117</v>
      </c>
      <c r="M10" s="194"/>
      <c r="N10" s="194"/>
      <c r="O10" s="194"/>
      <c r="P10" s="193"/>
      <c r="Q10" s="193"/>
      <c r="R10" s="195"/>
    </row>
    <row r="11" spans="2:18" x14ac:dyDescent="0.25">
      <c r="B11" s="191" t="s">
        <v>63</v>
      </c>
      <c r="C11" s="390" t="s">
        <v>197</v>
      </c>
      <c r="D11" s="196"/>
      <c r="E11" s="197"/>
      <c r="F11" s="297">
        <f>SUM(F12:F13)</f>
        <v>0</v>
      </c>
      <c r="G11" s="297">
        <f t="shared" ref="G11" si="1">SUM(G12:G13)</f>
        <v>0</v>
      </c>
      <c r="H11" s="297">
        <f t="shared" ref="H11" si="2">SUM(H12:H13)</f>
        <v>-66.070197079915957</v>
      </c>
      <c r="I11" s="297">
        <f t="shared" ref="I11" si="3">SUM(I12:I13)</f>
        <v>0</v>
      </c>
      <c r="J11" s="297">
        <f t="shared" ref="J11" si="4">SUM(J12:J13)</f>
        <v>-2.478216091838997</v>
      </c>
      <c r="K11" s="297">
        <f t="shared" ref="K11" si="5">SUM(K12:K13)</f>
        <v>-2.3868174215012434</v>
      </c>
      <c r="L11" s="297">
        <f t="shared" ref="L11" si="6">SUM(L12:L13)</f>
        <v>-65.163332914110981</v>
      </c>
      <c r="M11" s="197"/>
      <c r="N11" s="197"/>
      <c r="O11" s="197"/>
      <c r="P11" s="197"/>
      <c r="Q11" s="197"/>
      <c r="R11" s="199"/>
    </row>
    <row r="12" spans="2:18" x14ac:dyDescent="0.25">
      <c r="B12" s="325"/>
      <c r="C12" s="326" t="s">
        <v>257</v>
      </c>
      <c r="D12" s="196"/>
      <c r="E12" s="197"/>
      <c r="F12" s="297">
        <f>'AO-prijevremena otplata'!G82</f>
        <v>0</v>
      </c>
      <c r="G12" s="297">
        <f>'AO-prijevremena otplata'!F83</f>
        <v>0</v>
      </c>
      <c r="H12" s="297">
        <f>'AO-prijevremena otplata'!F84</f>
        <v>-66.070197079915957</v>
      </c>
      <c r="I12" s="297">
        <f>'AO-prijevremena otplata'!F87</f>
        <v>0</v>
      </c>
      <c r="J12" s="297">
        <f>'AO-prijevremena otplata'!F88</f>
        <v>-2.478216091838997</v>
      </c>
      <c r="K12" s="297">
        <f>'AO-prijevremena otplata'!F85</f>
        <v>-2.3868174215012434</v>
      </c>
      <c r="L12" s="297">
        <f>'AO-prijevremena otplata'!F86</f>
        <v>-65.430854701190142</v>
      </c>
      <c r="M12" s="197"/>
      <c r="N12" s="197"/>
      <c r="O12" s="197"/>
      <c r="P12" s="197"/>
      <c r="Q12" s="197"/>
      <c r="R12" s="199"/>
    </row>
    <row r="13" spans="2:18" x14ac:dyDescent="0.25">
      <c r="B13" s="325"/>
      <c r="C13" s="326" t="s">
        <v>258</v>
      </c>
      <c r="D13" s="196"/>
      <c r="E13" s="197"/>
      <c r="F13" s="297">
        <f>'AO-caps, floors'!F83</f>
        <v>0</v>
      </c>
      <c r="G13" s="297">
        <f>'AO-caps, floors'!F84</f>
        <v>0</v>
      </c>
      <c r="H13" s="297">
        <f>'AO-caps, floors'!F85</f>
        <v>0</v>
      </c>
      <c r="I13" s="297">
        <f>'AO-caps, floors'!F88</f>
        <v>0</v>
      </c>
      <c r="J13" s="297">
        <f>'AO-caps, floors'!F89</f>
        <v>0</v>
      </c>
      <c r="K13" s="297">
        <f>'AO-caps, floors'!F86</f>
        <v>0</v>
      </c>
      <c r="L13" s="297">
        <f>'AO-caps, floors'!F87</f>
        <v>0.26752178707916202</v>
      </c>
      <c r="M13" s="197"/>
      <c r="N13" s="197"/>
      <c r="O13" s="197"/>
      <c r="P13" s="197"/>
      <c r="Q13" s="197"/>
      <c r="R13" s="199"/>
    </row>
    <row r="14" spans="2:18" x14ac:dyDescent="0.25">
      <c r="B14" s="191" t="s">
        <v>64</v>
      </c>
      <c r="C14" s="391" t="s">
        <v>198</v>
      </c>
      <c r="D14" s="200"/>
      <c r="E14" s="197"/>
      <c r="F14" s="198"/>
      <c r="G14" s="198"/>
      <c r="H14" s="198"/>
      <c r="I14" s="198"/>
      <c r="J14" s="198"/>
      <c r="K14" s="198"/>
      <c r="L14" s="198"/>
      <c r="M14" s="198"/>
      <c r="N14" s="198"/>
      <c r="O14" s="198"/>
      <c r="P14" s="197"/>
      <c r="Q14" s="197"/>
      <c r="R14" s="199"/>
    </row>
    <row r="15" spans="2:18" x14ac:dyDescent="0.25">
      <c r="B15" s="191" t="s">
        <v>65</v>
      </c>
      <c r="C15" s="391" t="s">
        <v>199</v>
      </c>
      <c r="D15" s="201"/>
      <c r="E15" s="202"/>
      <c r="F15" s="203"/>
      <c r="G15" s="203"/>
      <c r="H15" s="203"/>
      <c r="I15" s="203"/>
      <c r="J15" s="203"/>
      <c r="K15" s="203"/>
      <c r="L15" s="203"/>
      <c r="M15" s="203"/>
      <c r="N15" s="203"/>
      <c r="O15" s="203"/>
      <c r="P15" s="197"/>
      <c r="Q15" s="197"/>
      <c r="R15" s="199"/>
    </row>
    <row r="16" spans="2:18" x14ac:dyDescent="0.25">
      <c r="B16" s="191" t="s">
        <v>66</v>
      </c>
      <c r="C16" s="392" t="s">
        <v>200</v>
      </c>
      <c r="D16" s="327">
        <f>SUM(D17:D18)</f>
        <v>1000</v>
      </c>
      <c r="E16" s="197"/>
      <c r="F16" s="297">
        <f>SUM(F17:F18)</f>
        <v>1051.8136147795103</v>
      </c>
      <c r="G16" s="297">
        <f t="shared" ref="G16:L16" si="7">SUM(G17:G18)</f>
        <v>-33.835040431553239</v>
      </c>
      <c r="H16" s="297">
        <f t="shared" si="7"/>
        <v>-18.347613054429225</v>
      </c>
      <c r="I16" s="297">
        <f t="shared" si="7"/>
        <v>3.4295362288205808</v>
      </c>
      <c r="J16" s="297">
        <f t="shared" si="7"/>
        <v>-14.448098691303956</v>
      </c>
      <c r="K16" s="297">
        <f t="shared" si="7"/>
        <v>-23.837452377695165</v>
      </c>
      <c r="L16" s="297">
        <f t="shared" si="7"/>
        <v>-17.678918939985117</v>
      </c>
      <c r="M16" s="198"/>
      <c r="N16" s="198"/>
      <c r="O16" s="198"/>
      <c r="P16" s="197"/>
      <c r="Q16" s="197"/>
      <c r="R16" s="199"/>
    </row>
    <row r="17" spans="2:18" x14ac:dyDescent="0.25">
      <c r="B17" s="325"/>
      <c r="C17" s="326" t="s">
        <v>257</v>
      </c>
      <c r="D17" s="327">
        <f>'AO-prijevremena otplata'!C5</f>
        <v>500</v>
      </c>
      <c r="E17" s="197"/>
      <c r="F17" s="297">
        <f>'AO-prijevremena otplata'!C82</f>
        <v>514.84397363264839</v>
      </c>
      <c r="G17" s="297">
        <f>'AO-prijevremena otplata'!G83</f>
        <v>-28.860212788261762</v>
      </c>
      <c r="H17" s="297">
        <f>'AO-prijevremena otplata'!G84</f>
        <v>-18.70001938172927</v>
      </c>
      <c r="I17" s="297">
        <f>'AO-prijevremena otplata'!G87</f>
        <v>4.3007444439800224</v>
      </c>
      <c r="J17" s="297">
        <f>'AO-prijevremena otplata'!G88</f>
        <v>-10.074868260204257</v>
      </c>
      <c r="K17" s="297">
        <f>'AO-prijevremena otplata'!G85</f>
        <v>-18.686663263115783</v>
      </c>
      <c r="L17" s="297">
        <f>'AO-prijevremena otplata'!G86</f>
        <v>-18.440060778961232</v>
      </c>
      <c r="M17" s="198"/>
      <c r="N17" s="198"/>
      <c r="O17" s="198"/>
      <c r="P17" s="197"/>
      <c r="Q17" s="197"/>
      <c r="R17" s="199"/>
    </row>
    <row r="18" spans="2:18" x14ac:dyDescent="0.25">
      <c r="B18" s="325"/>
      <c r="C18" s="326" t="s">
        <v>258</v>
      </c>
      <c r="D18" s="327">
        <f>'AO-caps, floors'!C7</f>
        <v>500</v>
      </c>
      <c r="E18" s="197"/>
      <c r="F18" s="297">
        <f>'AO-caps, floors'!C83</f>
        <v>536.96964114686205</v>
      </c>
      <c r="G18" s="297">
        <f>'AO-caps, floors'!G84</f>
        <v>-4.9748276432914764</v>
      </c>
      <c r="H18" s="297">
        <f>'AO-caps, floors'!G85</f>
        <v>0.35240632730004506</v>
      </c>
      <c r="I18" s="297">
        <f>'AO-caps, floors'!G88</f>
        <v>-0.87120821515944158</v>
      </c>
      <c r="J18" s="297">
        <f>'AO-caps, floors'!G89</f>
        <v>-4.3732304310996994</v>
      </c>
      <c r="K18" s="297">
        <f>'AO-caps, floors'!G86</f>
        <v>-5.150789114579382</v>
      </c>
      <c r="L18" s="297">
        <f>'AO-caps, floors'!G87</f>
        <v>0.7611418389761162</v>
      </c>
      <c r="M18" s="198"/>
      <c r="N18" s="198"/>
      <c r="O18" s="198"/>
      <c r="P18" s="197"/>
      <c r="Q18" s="197"/>
      <c r="R18" s="199"/>
    </row>
    <row r="19" spans="2:18" x14ac:dyDescent="0.25">
      <c r="B19" s="191" t="s">
        <v>67</v>
      </c>
      <c r="C19" s="390" t="s">
        <v>201</v>
      </c>
      <c r="D19" s="196"/>
      <c r="E19" s="197"/>
      <c r="F19" s="197"/>
      <c r="G19" s="197"/>
      <c r="H19" s="197"/>
      <c r="I19" s="197"/>
      <c r="J19" s="197"/>
      <c r="K19" s="197"/>
      <c r="L19" s="197"/>
      <c r="M19" s="197"/>
      <c r="N19" s="197"/>
      <c r="O19" s="197"/>
      <c r="P19" s="197"/>
      <c r="Q19" s="197"/>
      <c r="R19" s="199"/>
    </row>
    <row r="20" spans="2:18" x14ac:dyDescent="0.25">
      <c r="B20" s="191" t="s">
        <v>68</v>
      </c>
      <c r="C20" s="390" t="s">
        <v>202</v>
      </c>
      <c r="D20" s="196"/>
      <c r="E20" s="197"/>
      <c r="F20" s="197"/>
      <c r="G20" s="197"/>
      <c r="H20" s="197"/>
      <c r="I20" s="197"/>
      <c r="J20" s="197"/>
      <c r="K20" s="197"/>
      <c r="L20" s="197"/>
      <c r="M20" s="197"/>
      <c r="N20" s="197"/>
      <c r="O20" s="197"/>
      <c r="P20" s="197"/>
      <c r="Q20" s="197"/>
      <c r="R20" s="199"/>
    </row>
    <row r="21" spans="2:18" x14ac:dyDescent="0.25">
      <c r="B21" s="191" t="s">
        <v>69</v>
      </c>
      <c r="C21" s="393" t="s">
        <v>203</v>
      </c>
      <c r="D21" s="196"/>
      <c r="E21" s="197"/>
      <c r="F21" s="198"/>
      <c r="G21" s="198"/>
      <c r="H21" s="198"/>
      <c r="I21" s="198"/>
      <c r="J21" s="198"/>
      <c r="K21" s="198"/>
      <c r="L21" s="198"/>
      <c r="M21" s="198"/>
      <c r="N21" s="198"/>
      <c r="O21" s="198"/>
      <c r="P21" s="197"/>
      <c r="Q21" s="197"/>
      <c r="R21" s="199"/>
    </row>
    <row r="22" spans="2:18" x14ac:dyDescent="0.25">
      <c r="B22" s="191" t="s">
        <v>70</v>
      </c>
      <c r="C22" s="393" t="s">
        <v>204</v>
      </c>
      <c r="D22" s="196"/>
      <c r="E22" s="197"/>
      <c r="F22" s="197"/>
      <c r="G22" s="197"/>
      <c r="H22" s="197"/>
      <c r="I22" s="197"/>
      <c r="J22" s="197"/>
      <c r="K22" s="197"/>
      <c r="L22" s="197"/>
      <c r="M22" s="197"/>
      <c r="N22" s="197"/>
      <c r="O22" s="197"/>
      <c r="P22" s="197"/>
      <c r="Q22" s="197"/>
      <c r="R22" s="199"/>
    </row>
    <row r="23" spans="2:18" x14ac:dyDescent="0.25">
      <c r="B23" s="191" t="s">
        <v>71</v>
      </c>
      <c r="C23" s="393" t="s">
        <v>205</v>
      </c>
      <c r="D23" s="196"/>
      <c r="E23" s="197"/>
      <c r="F23" s="198"/>
      <c r="G23" s="198"/>
      <c r="H23" s="198"/>
      <c r="I23" s="198"/>
      <c r="J23" s="198"/>
      <c r="K23" s="198"/>
      <c r="L23" s="198"/>
      <c r="M23" s="198"/>
      <c r="N23" s="198"/>
      <c r="O23" s="198"/>
      <c r="P23" s="197"/>
      <c r="Q23" s="197"/>
      <c r="R23" s="199"/>
    </row>
    <row r="24" spans="2:18" x14ac:dyDescent="0.25">
      <c r="B24" s="191" t="s">
        <v>72</v>
      </c>
      <c r="C24" s="393" t="s">
        <v>206</v>
      </c>
      <c r="D24" s="196"/>
      <c r="E24" s="197"/>
      <c r="F24" s="198"/>
      <c r="G24" s="198"/>
      <c r="H24" s="198"/>
      <c r="I24" s="198"/>
      <c r="J24" s="198"/>
      <c r="K24" s="198"/>
      <c r="L24" s="198"/>
      <c r="M24" s="198"/>
      <c r="N24" s="198"/>
      <c r="O24" s="198"/>
      <c r="P24" s="197"/>
      <c r="Q24" s="197"/>
      <c r="R24" s="199"/>
    </row>
    <row r="25" spans="2:18" x14ac:dyDescent="0.25">
      <c r="B25" s="191" t="s">
        <v>73</v>
      </c>
      <c r="C25" s="392" t="s">
        <v>207</v>
      </c>
      <c r="D25" s="200"/>
      <c r="E25" s="197"/>
      <c r="F25" s="198"/>
      <c r="G25" s="198"/>
      <c r="H25" s="198"/>
      <c r="I25" s="198"/>
      <c r="J25" s="198"/>
      <c r="K25" s="198"/>
      <c r="L25" s="198"/>
      <c r="M25" s="198"/>
      <c r="N25" s="198"/>
      <c r="O25" s="198"/>
      <c r="P25" s="197"/>
      <c r="Q25" s="197"/>
      <c r="R25" s="199"/>
    </row>
    <row r="26" spans="2:18" x14ac:dyDescent="0.25">
      <c r="B26" s="191" t="s">
        <v>74</v>
      </c>
      <c r="C26" s="390" t="s">
        <v>208</v>
      </c>
      <c r="D26" s="196"/>
      <c r="E26" s="197"/>
      <c r="F26" s="197"/>
      <c r="G26" s="197"/>
      <c r="H26" s="197"/>
      <c r="I26" s="197"/>
      <c r="J26" s="197"/>
      <c r="K26" s="197"/>
      <c r="L26" s="197"/>
      <c r="M26" s="197"/>
      <c r="N26" s="197"/>
      <c r="O26" s="197"/>
      <c r="P26" s="197"/>
      <c r="Q26" s="197"/>
      <c r="R26" s="199"/>
    </row>
    <row r="27" spans="2:18" ht="25.5" x14ac:dyDescent="0.25">
      <c r="B27" s="191" t="s">
        <v>75</v>
      </c>
      <c r="C27" s="392" t="s">
        <v>209</v>
      </c>
      <c r="D27" s="200"/>
      <c r="E27" s="197"/>
      <c r="F27" s="198"/>
      <c r="G27" s="198"/>
      <c r="H27" s="198"/>
      <c r="I27" s="198"/>
      <c r="J27" s="198"/>
      <c r="K27" s="198"/>
      <c r="L27" s="198"/>
      <c r="M27" s="198"/>
      <c r="N27" s="198"/>
      <c r="O27" s="198"/>
      <c r="P27" s="197"/>
      <c r="Q27" s="197"/>
      <c r="R27" s="199"/>
    </row>
    <row r="28" spans="2:18" x14ac:dyDescent="0.25">
      <c r="B28" s="191" t="s">
        <v>76</v>
      </c>
      <c r="C28" s="390" t="s">
        <v>208</v>
      </c>
      <c r="D28" s="204"/>
      <c r="E28" s="205"/>
      <c r="F28" s="205"/>
      <c r="G28" s="205"/>
      <c r="H28" s="205"/>
      <c r="I28" s="205"/>
      <c r="J28" s="205"/>
      <c r="K28" s="205"/>
      <c r="L28" s="205"/>
      <c r="M28" s="205"/>
      <c r="N28" s="205"/>
      <c r="O28" s="205"/>
      <c r="P28" s="197"/>
      <c r="Q28" s="197"/>
      <c r="R28" s="199"/>
    </row>
    <row r="29" spans="2:18" x14ac:dyDescent="0.25">
      <c r="B29" s="191" t="s">
        <v>77</v>
      </c>
      <c r="C29" s="393" t="s">
        <v>210</v>
      </c>
      <c r="D29" s="196"/>
      <c r="E29" s="197"/>
      <c r="F29" s="198"/>
      <c r="G29" s="198"/>
      <c r="H29" s="198"/>
      <c r="I29" s="198"/>
      <c r="J29" s="198"/>
      <c r="K29" s="198"/>
      <c r="L29" s="198"/>
      <c r="M29" s="198"/>
      <c r="N29" s="198"/>
      <c r="O29" s="198"/>
      <c r="P29" s="197"/>
      <c r="Q29" s="197"/>
      <c r="R29" s="199"/>
    </row>
    <row r="30" spans="2:18" x14ac:dyDescent="0.25">
      <c r="B30" s="191" t="s">
        <v>78</v>
      </c>
      <c r="C30" s="393" t="s">
        <v>211</v>
      </c>
      <c r="D30" s="196"/>
      <c r="E30" s="197"/>
      <c r="F30" s="198"/>
      <c r="G30" s="198"/>
      <c r="H30" s="198"/>
      <c r="I30" s="198"/>
      <c r="J30" s="198"/>
      <c r="K30" s="198"/>
      <c r="L30" s="198"/>
      <c r="M30" s="198"/>
      <c r="N30" s="198"/>
      <c r="O30" s="198"/>
      <c r="P30" s="197"/>
      <c r="Q30" s="197"/>
      <c r="R30" s="199"/>
    </row>
    <row r="31" spans="2:18" x14ac:dyDescent="0.25">
      <c r="B31" s="191" t="s">
        <v>79</v>
      </c>
      <c r="C31" s="392" t="s">
        <v>212</v>
      </c>
      <c r="D31" s="200"/>
      <c r="E31" s="197"/>
      <c r="F31" s="198"/>
      <c r="G31" s="198"/>
      <c r="H31" s="198"/>
      <c r="I31" s="198"/>
      <c r="J31" s="198"/>
      <c r="K31" s="198"/>
      <c r="L31" s="198"/>
      <c r="M31" s="198"/>
      <c r="N31" s="198"/>
      <c r="O31" s="198"/>
      <c r="P31" s="197"/>
      <c r="Q31" s="197"/>
      <c r="R31" s="199"/>
    </row>
    <row r="32" spans="2:18" x14ac:dyDescent="0.25">
      <c r="B32" s="191" t="s">
        <v>80</v>
      </c>
      <c r="C32" s="389" t="s">
        <v>213</v>
      </c>
      <c r="D32" s="206" t="s">
        <v>81</v>
      </c>
      <c r="E32" s="207"/>
      <c r="F32" s="208"/>
      <c r="G32" s="208"/>
      <c r="H32" s="208"/>
      <c r="I32" s="208"/>
      <c r="J32" s="208"/>
      <c r="K32" s="208"/>
      <c r="L32" s="208"/>
      <c r="M32" s="208"/>
      <c r="N32" s="208"/>
      <c r="O32" s="208"/>
      <c r="P32" s="207"/>
      <c r="Q32" s="207"/>
      <c r="R32" s="209"/>
    </row>
    <row r="33" spans="2:18" x14ac:dyDescent="0.25">
      <c r="B33" s="191" t="s">
        <v>82</v>
      </c>
      <c r="C33" s="389" t="s">
        <v>214</v>
      </c>
      <c r="D33" s="192"/>
      <c r="E33" s="193"/>
      <c r="F33" s="194"/>
      <c r="G33" s="194"/>
      <c r="H33" s="194"/>
      <c r="I33" s="194"/>
      <c r="J33" s="194"/>
      <c r="K33" s="194"/>
      <c r="L33" s="194"/>
      <c r="M33" s="194"/>
      <c r="N33" s="194"/>
      <c r="O33" s="194"/>
      <c r="P33" s="193"/>
      <c r="Q33" s="193"/>
      <c r="R33" s="195"/>
    </row>
    <row r="34" spans="2:18" x14ac:dyDescent="0.25">
      <c r="B34" s="191" t="s">
        <v>83</v>
      </c>
      <c r="C34" s="390" t="s">
        <v>197</v>
      </c>
      <c r="D34" s="210"/>
      <c r="E34" s="211"/>
      <c r="F34" s="212"/>
      <c r="G34" s="212"/>
      <c r="H34" s="212"/>
      <c r="I34" s="212"/>
      <c r="J34" s="212"/>
      <c r="K34" s="212"/>
      <c r="L34" s="212"/>
      <c r="M34" s="211"/>
      <c r="N34" s="211"/>
      <c r="O34" s="211"/>
      <c r="P34" s="211"/>
      <c r="Q34" s="211"/>
      <c r="R34" s="213"/>
    </row>
    <row r="35" spans="2:18" x14ac:dyDescent="0.25">
      <c r="B35" s="191" t="s">
        <v>84</v>
      </c>
      <c r="C35" s="391" t="s">
        <v>198</v>
      </c>
      <c r="D35" s="202"/>
      <c r="E35" s="202"/>
      <c r="F35" s="202"/>
      <c r="G35" s="202"/>
      <c r="H35" s="202"/>
      <c r="I35" s="202"/>
      <c r="J35" s="202"/>
      <c r="K35" s="202"/>
      <c r="L35" s="202"/>
      <c r="M35" s="202"/>
      <c r="N35" s="202"/>
      <c r="O35" s="202"/>
      <c r="P35" s="202"/>
      <c r="Q35" s="202"/>
      <c r="R35" s="214"/>
    </row>
    <row r="36" spans="2:18" x14ac:dyDescent="0.25">
      <c r="B36" s="191" t="s">
        <v>85</v>
      </c>
      <c r="C36" s="391" t="s">
        <v>215</v>
      </c>
      <c r="D36" s="201"/>
      <c r="E36" s="202"/>
      <c r="F36" s="203"/>
      <c r="G36" s="203"/>
      <c r="H36" s="203"/>
      <c r="I36" s="203"/>
      <c r="J36" s="203"/>
      <c r="K36" s="203"/>
      <c r="L36" s="203"/>
      <c r="M36" s="203"/>
      <c r="N36" s="203"/>
      <c r="O36" s="203"/>
      <c r="P36" s="197"/>
      <c r="Q36" s="197"/>
      <c r="R36" s="199"/>
    </row>
    <row r="37" spans="2:18" x14ac:dyDescent="0.25">
      <c r="B37" s="191" t="s">
        <v>86</v>
      </c>
      <c r="C37" s="391" t="s">
        <v>216</v>
      </c>
      <c r="D37" s="200"/>
      <c r="E37" s="197"/>
      <c r="F37" s="198"/>
      <c r="G37" s="198"/>
      <c r="H37" s="198"/>
      <c r="I37" s="198"/>
      <c r="J37" s="198"/>
      <c r="K37" s="198"/>
      <c r="L37" s="198"/>
      <c r="M37" s="198"/>
      <c r="N37" s="198"/>
      <c r="O37" s="198"/>
      <c r="P37" s="197"/>
      <c r="Q37" s="197"/>
      <c r="R37" s="199"/>
    </row>
    <row r="38" spans="2:18" x14ac:dyDescent="0.25">
      <c r="B38" s="191" t="s">
        <v>87</v>
      </c>
      <c r="C38" s="390" t="s">
        <v>208</v>
      </c>
      <c r="D38" s="196"/>
      <c r="E38" s="197"/>
      <c r="F38" s="197"/>
      <c r="G38" s="197"/>
      <c r="H38" s="197"/>
      <c r="I38" s="197"/>
      <c r="J38" s="197"/>
      <c r="K38" s="197"/>
      <c r="L38" s="197"/>
      <c r="M38" s="197"/>
      <c r="N38" s="197"/>
      <c r="O38" s="197"/>
      <c r="P38" s="197"/>
      <c r="Q38" s="197"/>
      <c r="R38" s="199"/>
    </row>
    <row r="39" spans="2:18" x14ac:dyDescent="0.25">
      <c r="B39" s="191" t="s">
        <v>88</v>
      </c>
      <c r="C39" s="390" t="s">
        <v>217</v>
      </c>
      <c r="D39" s="196"/>
      <c r="E39" s="197"/>
      <c r="F39" s="197"/>
      <c r="G39" s="197"/>
      <c r="H39" s="197"/>
      <c r="I39" s="197"/>
      <c r="J39" s="197"/>
      <c r="K39" s="197"/>
      <c r="L39" s="197"/>
      <c r="M39" s="197"/>
      <c r="N39" s="197"/>
      <c r="O39" s="197"/>
      <c r="P39" s="197"/>
      <c r="Q39" s="197"/>
      <c r="R39" s="199"/>
    </row>
    <row r="40" spans="2:18" x14ac:dyDescent="0.25">
      <c r="B40" s="191" t="s">
        <v>89</v>
      </c>
      <c r="C40" s="394" t="s">
        <v>218</v>
      </c>
      <c r="D40" s="200"/>
      <c r="E40" s="197"/>
      <c r="F40" s="198"/>
      <c r="G40" s="198"/>
      <c r="H40" s="198"/>
      <c r="I40" s="198"/>
      <c r="J40" s="198"/>
      <c r="K40" s="198"/>
      <c r="L40" s="198"/>
      <c r="M40" s="198"/>
      <c r="N40" s="198"/>
      <c r="O40" s="198"/>
      <c r="P40" s="197"/>
      <c r="Q40" s="197"/>
      <c r="R40" s="199"/>
    </row>
    <row r="41" spans="2:18" x14ac:dyDescent="0.25">
      <c r="B41" s="191" t="s">
        <v>90</v>
      </c>
      <c r="C41" s="390" t="s">
        <v>208</v>
      </c>
      <c r="D41" s="196"/>
      <c r="E41" s="197"/>
      <c r="F41" s="197"/>
      <c r="G41" s="197"/>
      <c r="H41" s="197"/>
      <c r="I41" s="197"/>
      <c r="J41" s="197"/>
      <c r="K41" s="197"/>
      <c r="L41" s="197"/>
      <c r="M41" s="197"/>
      <c r="N41" s="197"/>
      <c r="O41" s="197"/>
      <c r="P41" s="197"/>
      <c r="Q41" s="197"/>
      <c r="R41" s="199"/>
    </row>
    <row r="42" spans="2:18" x14ac:dyDescent="0.25">
      <c r="B42" s="191" t="s">
        <v>91</v>
      </c>
      <c r="C42" s="393" t="s">
        <v>219</v>
      </c>
      <c r="D42" s="196"/>
      <c r="E42" s="197"/>
      <c r="F42" s="198"/>
      <c r="G42" s="198"/>
      <c r="H42" s="198"/>
      <c r="I42" s="198"/>
      <c r="J42" s="198"/>
      <c r="K42" s="198"/>
      <c r="L42" s="198"/>
      <c r="M42" s="198"/>
      <c r="N42" s="198"/>
      <c r="O42" s="198"/>
      <c r="P42" s="197"/>
      <c r="Q42" s="197"/>
      <c r="R42" s="199"/>
    </row>
    <row r="43" spans="2:18" x14ac:dyDescent="0.25">
      <c r="B43" s="191" t="s">
        <v>92</v>
      </c>
      <c r="C43" s="393" t="s">
        <v>220</v>
      </c>
      <c r="D43" s="196"/>
      <c r="E43" s="197"/>
      <c r="F43" s="197"/>
      <c r="G43" s="197"/>
      <c r="H43" s="197"/>
      <c r="I43" s="197"/>
      <c r="J43" s="197"/>
      <c r="K43" s="197"/>
      <c r="L43" s="197"/>
      <c r="M43" s="197"/>
      <c r="N43" s="197"/>
      <c r="O43" s="197"/>
      <c r="P43" s="197"/>
      <c r="Q43" s="197"/>
      <c r="R43" s="199"/>
    </row>
    <row r="44" spans="2:18" x14ac:dyDescent="0.25">
      <c r="B44" s="191" t="s">
        <v>93</v>
      </c>
      <c r="C44" s="394" t="s">
        <v>221</v>
      </c>
      <c r="D44" s="200"/>
      <c r="E44" s="197"/>
      <c r="F44" s="198"/>
      <c r="G44" s="198"/>
      <c r="H44" s="198"/>
      <c r="I44" s="198"/>
      <c r="J44" s="198"/>
      <c r="K44" s="198"/>
      <c r="L44" s="198"/>
      <c r="M44" s="198"/>
      <c r="N44" s="198"/>
      <c r="O44" s="198"/>
      <c r="P44" s="197"/>
      <c r="Q44" s="197"/>
      <c r="R44" s="199"/>
    </row>
    <row r="45" spans="2:18" x14ac:dyDescent="0.25">
      <c r="B45" s="191" t="s">
        <v>94</v>
      </c>
      <c r="C45" s="390" t="s">
        <v>208</v>
      </c>
      <c r="D45" s="196"/>
      <c r="E45" s="197"/>
      <c r="F45" s="197"/>
      <c r="G45" s="197"/>
      <c r="H45" s="197"/>
      <c r="I45" s="197"/>
      <c r="J45" s="197"/>
      <c r="K45" s="197"/>
      <c r="L45" s="197"/>
      <c r="M45" s="197"/>
      <c r="N45" s="197"/>
      <c r="O45" s="197"/>
      <c r="P45" s="197"/>
      <c r="Q45" s="197"/>
      <c r="R45" s="199"/>
    </row>
    <row r="46" spans="2:18" x14ac:dyDescent="0.25">
      <c r="B46" s="191" t="s">
        <v>95</v>
      </c>
      <c r="C46" s="393" t="s">
        <v>219</v>
      </c>
      <c r="D46" s="196"/>
      <c r="E46" s="197"/>
      <c r="F46" s="198"/>
      <c r="G46" s="198"/>
      <c r="H46" s="198"/>
      <c r="I46" s="198"/>
      <c r="J46" s="198"/>
      <c r="K46" s="198"/>
      <c r="L46" s="198"/>
      <c r="M46" s="198"/>
      <c r="N46" s="198"/>
      <c r="O46" s="198"/>
      <c r="P46" s="197"/>
      <c r="Q46" s="197"/>
      <c r="R46" s="199"/>
    </row>
    <row r="47" spans="2:18" x14ac:dyDescent="0.25">
      <c r="B47" s="191" t="s">
        <v>96</v>
      </c>
      <c r="C47" s="393" t="s">
        <v>220</v>
      </c>
      <c r="D47" s="196"/>
      <c r="E47" s="197"/>
      <c r="F47" s="197"/>
      <c r="G47" s="197"/>
      <c r="H47" s="197"/>
      <c r="I47" s="197"/>
      <c r="J47" s="197"/>
      <c r="K47" s="197"/>
      <c r="L47" s="197"/>
      <c r="M47" s="197"/>
      <c r="N47" s="197"/>
      <c r="O47" s="197"/>
      <c r="P47" s="197"/>
      <c r="Q47" s="197"/>
      <c r="R47" s="199"/>
    </row>
    <row r="48" spans="2:18" x14ac:dyDescent="0.25">
      <c r="B48" s="191" t="s">
        <v>97</v>
      </c>
      <c r="C48" s="394" t="s">
        <v>222</v>
      </c>
      <c r="D48" s="200"/>
      <c r="E48" s="197"/>
      <c r="F48" s="198"/>
      <c r="G48" s="198"/>
      <c r="H48" s="198"/>
      <c r="I48" s="198"/>
      <c r="J48" s="198"/>
      <c r="K48" s="198"/>
      <c r="L48" s="198"/>
      <c r="M48" s="198"/>
      <c r="N48" s="198"/>
      <c r="O48" s="198"/>
      <c r="P48" s="197"/>
      <c r="Q48" s="197"/>
      <c r="R48" s="199"/>
    </row>
    <row r="49" spans="2:18" x14ac:dyDescent="0.25">
      <c r="B49" s="191" t="s">
        <v>98</v>
      </c>
      <c r="C49" s="390" t="s">
        <v>208</v>
      </c>
      <c r="D49" s="196"/>
      <c r="E49" s="197"/>
      <c r="F49" s="197"/>
      <c r="G49" s="197"/>
      <c r="H49" s="197"/>
      <c r="I49" s="197"/>
      <c r="J49" s="197"/>
      <c r="K49" s="197"/>
      <c r="L49" s="197"/>
      <c r="M49" s="197"/>
      <c r="N49" s="197"/>
      <c r="O49" s="197"/>
      <c r="P49" s="197"/>
      <c r="Q49" s="197"/>
      <c r="R49" s="199"/>
    </row>
    <row r="50" spans="2:18" x14ac:dyDescent="0.25">
      <c r="B50" s="191" t="s">
        <v>99</v>
      </c>
      <c r="C50" s="393" t="s">
        <v>219</v>
      </c>
      <c r="D50" s="196"/>
      <c r="E50" s="197"/>
      <c r="F50" s="198"/>
      <c r="G50" s="198"/>
      <c r="H50" s="198"/>
      <c r="I50" s="198"/>
      <c r="J50" s="198"/>
      <c r="K50" s="198"/>
      <c r="L50" s="198"/>
      <c r="M50" s="198"/>
      <c r="N50" s="198"/>
      <c r="O50" s="198"/>
      <c r="P50" s="197"/>
      <c r="Q50" s="197"/>
      <c r="R50" s="199"/>
    </row>
    <row r="51" spans="2:18" x14ac:dyDescent="0.25">
      <c r="B51" s="191" t="s">
        <v>100</v>
      </c>
      <c r="C51" s="393" t="s">
        <v>220</v>
      </c>
      <c r="D51" s="196"/>
      <c r="E51" s="197"/>
      <c r="F51" s="197"/>
      <c r="G51" s="197"/>
      <c r="H51" s="197"/>
      <c r="I51" s="197"/>
      <c r="J51" s="197"/>
      <c r="K51" s="197"/>
      <c r="L51" s="197"/>
      <c r="M51" s="197"/>
      <c r="N51" s="197"/>
      <c r="O51" s="197"/>
      <c r="P51" s="197"/>
      <c r="Q51" s="197"/>
      <c r="R51" s="199"/>
    </row>
    <row r="52" spans="2:18" x14ac:dyDescent="0.25">
      <c r="B52" s="191" t="s">
        <v>101</v>
      </c>
      <c r="C52" s="394" t="s">
        <v>223</v>
      </c>
      <c r="D52" s="200"/>
      <c r="E52" s="197"/>
      <c r="F52" s="198"/>
      <c r="G52" s="198"/>
      <c r="H52" s="198"/>
      <c r="I52" s="198"/>
      <c r="J52" s="198"/>
      <c r="K52" s="198"/>
      <c r="L52" s="198"/>
      <c r="M52" s="198"/>
      <c r="N52" s="198"/>
      <c r="O52" s="198"/>
      <c r="P52" s="197"/>
      <c r="Q52" s="197"/>
      <c r="R52" s="199"/>
    </row>
    <row r="53" spans="2:18" x14ac:dyDescent="0.25">
      <c r="B53" s="191" t="s">
        <v>102</v>
      </c>
      <c r="C53" s="390" t="s">
        <v>208</v>
      </c>
      <c r="D53" s="196"/>
      <c r="E53" s="197"/>
      <c r="F53" s="197"/>
      <c r="G53" s="197"/>
      <c r="H53" s="197"/>
      <c r="I53" s="197"/>
      <c r="J53" s="197"/>
      <c r="K53" s="197"/>
      <c r="L53" s="197"/>
      <c r="M53" s="197"/>
      <c r="N53" s="197"/>
      <c r="O53" s="197"/>
      <c r="P53" s="197"/>
      <c r="Q53" s="197"/>
      <c r="R53" s="199"/>
    </row>
    <row r="54" spans="2:18" x14ac:dyDescent="0.25">
      <c r="B54" s="191" t="s">
        <v>103</v>
      </c>
      <c r="C54" s="393" t="s">
        <v>224</v>
      </c>
      <c r="D54" s="196"/>
      <c r="E54" s="197"/>
      <c r="F54" s="198"/>
      <c r="G54" s="198"/>
      <c r="H54" s="198"/>
      <c r="I54" s="198"/>
      <c r="J54" s="198"/>
      <c r="K54" s="198"/>
      <c r="L54" s="198"/>
      <c r="M54" s="198"/>
      <c r="N54" s="198"/>
      <c r="O54" s="198"/>
      <c r="P54" s="197"/>
      <c r="Q54" s="197"/>
      <c r="R54" s="199"/>
    </row>
    <row r="55" spans="2:18" x14ac:dyDescent="0.25">
      <c r="B55" s="191" t="s">
        <v>104</v>
      </c>
      <c r="C55" s="394" t="s">
        <v>225</v>
      </c>
      <c r="D55" s="200"/>
      <c r="E55" s="197"/>
      <c r="F55" s="198"/>
      <c r="G55" s="198"/>
      <c r="H55" s="198"/>
      <c r="I55" s="198"/>
      <c r="J55" s="198"/>
      <c r="K55" s="198"/>
      <c r="L55" s="198"/>
      <c r="M55" s="198"/>
      <c r="N55" s="198"/>
      <c r="O55" s="198"/>
      <c r="P55" s="197"/>
      <c r="Q55" s="197"/>
      <c r="R55" s="199"/>
    </row>
    <row r="56" spans="2:18" x14ac:dyDescent="0.25">
      <c r="B56" s="191" t="s">
        <v>105</v>
      </c>
      <c r="C56" s="390" t="s">
        <v>208</v>
      </c>
      <c r="D56" s="196"/>
      <c r="E56" s="197"/>
      <c r="F56" s="197"/>
      <c r="G56" s="197"/>
      <c r="H56" s="197"/>
      <c r="I56" s="197"/>
      <c r="J56" s="197"/>
      <c r="K56" s="197"/>
      <c r="L56" s="197"/>
      <c r="M56" s="197"/>
      <c r="N56" s="197"/>
      <c r="O56" s="197"/>
      <c r="P56" s="197"/>
      <c r="Q56" s="197"/>
      <c r="R56" s="199"/>
    </row>
    <row r="57" spans="2:18" x14ac:dyDescent="0.25">
      <c r="B57" s="191" t="s">
        <v>106</v>
      </c>
      <c r="C57" s="395" t="s">
        <v>203</v>
      </c>
      <c r="D57" s="196"/>
      <c r="E57" s="197"/>
      <c r="F57" s="198"/>
      <c r="G57" s="198"/>
      <c r="H57" s="198"/>
      <c r="I57" s="198"/>
      <c r="J57" s="198"/>
      <c r="K57" s="198"/>
      <c r="L57" s="198"/>
      <c r="M57" s="198"/>
      <c r="N57" s="198"/>
      <c r="O57" s="198"/>
      <c r="P57" s="197"/>
      <c r="Q57" s="197"/>
      <c r="R57" s="199"/>
    </row>
    <row r="58" spans="2:18" x14ac:dyDescent="0.25">
      <c r="B58" s="191" t="s">
        <v>107</v>
      </c>
      <c r="C58" s="395" t="s">
        <v>205</v>
      </c>
      <c r="D58" s="196"/>
      <c r="E58" s="197"/>
      <c r="F58" s="198"/>
      <c r="G58" s="198"/>
      <c r="H58" s="198"/>
      <c r="I58" s="198"/>
      <c r="J58" s="198"/>
      <c r="K58" s="198"/>
      <c r="L58" s="198"/>
      <c r="M58" s="198"/>
      <c r="N58" s="198"/>
      <c r="O58" s="198"/>
      <c r="P58" s="197"/>
      <c r="Q58" s="197"/>
      <c r="R58" s="199"/>
    </row>
    <row r="59" spans="2:18" x14ac:dyDescent="0.25">
      <c r="B59" s="191" t="s">
        <v>108</v>
      </c>
      <c r="C59" s="395" t="s">
        <v>206</v>
      </c>
      <c r="D59" s="196"/>
      <c r="E59" s="197"/>
      <c r="F59" s="198"/>
      <c r="G59" s="198"/>
      <c r="H59" s="198"/>
      <c r="I59" s="198"/>
      <c r="J59" s="198"/>
      <c r="K59" s="198"/>
      <c r="L59" s="198"/>
      <c r="M59" s="198"/>
      <c r="N59" s="198"/>
      <c r="O59" s="198"/>
      <c r="P59" s="197"/>
      <c r="Q59" s="197"/>
      <c r="R59" s="199"/>
    </row>
    <row r="60" spans="2:18" ht="28.15" customHeight="1" x14ac:dyDescent="0.25">
      <c r="B60" s="191" t="s">
        <v>109</v>
      </c>
      <c r="C60" s="392" t="s">
        <v>226</v>
      </c>
      <c r="D60" s="200"/>
      <c r="E60" s="197"/>
      <c r="F60" s="198"/>
      <c r="G60" s="198"/>
      <c r="H60" s="198"/>
      <c r="I60" s="198"/>
      <c r="J60" s="198"/>
      <c r="K60" s="198"/>
      <c r="L60" s="198"/>
      <c r="M60" s="198"/>
      <c r="N60" s="198"/>
      <c r="O60" s="198"/>
      <c r="P60" s="197"/>
      <c r="Q60" s="197"/>
      <c r="R60" s="199"/>
    </row>
    <row r="61" spans="2:18" x14ac:dyDescent="0.25">
      <c r="B61" s="191" t="s">
        <v>110</v>
      </c>
      <c r="C61" s="390" t="s">
        <v>208</v>
      </c>
      <c r="D61" s="204"/>
      <c r="E61" s="205"/>
      <c r="F61" s="205"/>
      <c r="G61" s="205"/>
      <c r="H61" s="205"/>
      <c r="I61" s="205"/>
      <c r="J61" s="205"/>
      <c r="K61" s="205"/>
      <c r="L61" s="205"/>
      <c r="M61" s="205"/>
      <c r="N61" s="205"/>
      <c r="O61" s="205"/>
      <c r="P61" s="197"/>
      <c r="Q61" s="197"/>
      <c r="R61" s="199"/>
    </row>
    <row r="62" spans="2:18" x14ac:dyDescent="0.25">
      <c r="B62" s="191" t="s">
        <v>111</v>
      </c>
      <c r="C62" s="393" t="s">
        <v>210</v>
      </c>
      <c r="D62" s="196"/>
      <c r="E62" s="197"/>
      <c r="F62" s="198"/>
      <c r="G62" s="198"/>
      <c r="H62" s="198"/>
      <c r="I62" s="198"/>
      <c r="J62" s="198"/>
      <c r="K62" s="198"/>
      <c r="L62" s="198"/>
      <c r="M62" s="198"/>
      <c r="N62" s="198"/>
      <c r="O62" s="198"/>
      <c r="P62" s="197"/>
      <c r="Q62" s="197"/>
      <c r="R62" s="199"/>
    </row>
    <row r="63" spans="2:18" x14ac:dyDescent="0.25">
      <c r="B63" s="191" t="s">
        <v>112</v>
      </c>
      <c r="C63" s="393" t="s">
        <v>227</v>
      </c>
      <c r="D63" s="196"/>
      <c r="E63" s="197"/>
      <c r="F63" s="198"/>
      <c r="G63" s="198"/>
      <c r="H63" s="198"/>
      <c r="I63" s="198"/>
      <c r="J63" s="198"/>
      <c r="K63" s="198"/>
      <c r="L63" s="198"/>
      <c r="M63" s="198"/>
      <c r="N63" s="198"/>
      <c r="O63" s="198"/>
      <c r="P63" s="197"/>
      <c r="Q63" s="197"/>
      <c r="R63" s="199"/>
    </row>
    <row r="64" spans="2:18" x14ac:dyDescent="0.25">
      <c r="B64" s="191" t="s">
        <v>113</v>
      </c>
      <c r="C64" s="394" t="s">
        <v>212</v>
      </c>
      <c r="D64" s="215"/>
      <c r="E64" s="216"/>
      <c r="F64" s="217"/>
      <c r="G64" s="217"/>
      <c r="H64" s="217"/>
      <c r="I64" s="217"/>
      <c r="J64" s="217"/>
      <c r="K64" s="217"/>
      <c r="L64" s="217"/>
      <c r="M64" s="217"/>
      <c r="N64" s="217"/>
      <c r="O64" s="217"/>
      <c r="P64" s="216"/>
      <c r="Q64" s="216"/>
      <c r="R64" s="218"/>
    </row>
    <row r="65" spans="2:18" x14ac:dyDescent="0.25">
      <c r="B65" s="191" t="s">
        <v>114</v>
      </c>
      <c r="C65" s="389" t="s">
        <v>228</v>
      </c>
      <c r="D65" s="219"/>
      <c r="E65" s="220"/>
      <c r="F65" s="221"/>
      <c r="G65" s="221"/>
      <c r="H65" s="221"/>
      <c r="I65" s="221"/>
      <c r="J65" s="221"/>
      <c r="K65" s="221"/>
      <c r="L65" s="221"/>
      <c r="M65" s="221"/>
      <c r="N65" s="221"/>
      <c r="O65" s="221"/>
      <c r="P65" s="220"/>
      <c r="Q65" s="220"/>
      <c r="R65" s="222"/>
    </row>
    <row r="66" spans="2:18" x14ac:dyDescent="0.25">
      <c r="B66" s="191" t="s">
        <v>115</v>
      </c>
      <c r="C66" s="389" t="s">
        <v>229</v>
      </c>
      <c r="D66" s="223"/>
      <c r="E66" s="224"/>
      <c r="F66" s="225"/>
      <c r="G66" s="225"/>
      <c r="H66" s="225"/>
      <c r="I66" s="225"/>
      <c r="J66" s="225"/>
      <c r="K66" s="225"/>
      <c r="L66" s="225"/>
      <c r="M66" s="225"/>
      <c r="N66" s="225"/>
      <c r="O66" s="225"/>
      <c r="P66" s="225"/>
      <c r="Q66" s="225"/>
      <c r="R66" s="226"/>
    </row>
    <row r="67" spans="2:18" ht="14.45" customHeight="1" x14ac:dyDescent="0.25">
      <c r="B67" s="457" t="s">
        <v>230</v>
      </c>
      <c r="C67" s="457"/>
      <c r="D67" s="457"/>
      <c r="E67" s="457"/>
      <c r="F67" s="457"/>
      <c r="G67" s="457"/>
      <c r="H67" s="457"/>
      <c r="I67" s="457"/>
      <c r="J67" s="457"/>
      <c r="K67" s="457"/>
      <c r="L67" s="457"/>
      <c r="M67" s="457"/>
      <c r="N67" s="457"/>
      <c r="O67" s="457"/>
      <c r="P67" s="457"/>
      <c r="Q67" s="457"/>
      <c r="R67" s="457"/>
    </row>
    <row r="68" spans="2:18" x14ac:dyDescent="0.25">
      <c r="B68" s="191" t="s">
        <v>116</v>
      </c>
      <c r="C68" s="396" t="s">
        <v>231</v>
      </c>
      <c r="D68" s="227"/>
      <c r="E68" s="228"/>
      <c r="F68" s="229"/>
      <c r="G68" s="229"/>
      <c r="H68" s="229"/>
      <c r="I68" s="229"/>
      <c r="J68" s="229"/>
      <c r="K68" s="229"/>
      <c r="L68" s="229"/>
      <c r="M68" s="229"/>
      <c r="N68" s="229"/>
      <c r="O68" s="229"/>
      <c r="P68" s="202"/>
      <c r="Q68" s="202"/>
      <c r="R68" s="214"/>
    </row>
    <row r="69" spans="2:18" x14ac:dyDescent="0.25">
      <c r="B69" s="191" t="s">
        <v>117</v>
      </c>
      <c r="C69" s="390" t="s">
        <v>232</v>
      </c>
      <c r="D69" s="230"/>
      <c r="E69" s="231"/>
      <c r="F69" s="232"/>
      <c r="G69" s="232"/>
      <c r="H69" s="232"/>
      <c r="I69" s="232"/>
      <c r="J69" s="232"/>
      <c r="K69" s="232"/>
      <c r="L69" s="232"/>
      <c r="M69" s="232"/>
      <c r="N69" s="232"/>
      <c r="O69" s="232"/>
      <c r="P69" s="197"/>
      <c r="Q69" s="197"/>
      <c r="R69" s="199"/>
    </row>
    <row r="70" spans="2:18" x14ac:dyDescent="0.25">
      <c r="B70" s="191" t="s">
        <v>118</v>
      </c>
      <c r="C70" s="390" t="s">
        <v>233</v>
      </c>
      <c r="D70" s="230"/>
      <c r="E70" s="231"/>
      <c r="F70" s="232"/>
      <c r="G70" s="232"/>
      <c r="H70" s="232"/>
      <c r="I70" s="232"/>
      <c r="J70" s="232"/>
      <c r="K70" s="232"/>
      <c r="L70" s="232"/>
      <c r="M70" s="232"/>
      <c r="N70" s="232"/>
      <c r="O70" s="232"/>
      <c r="P70" s="197"/>
      <c r="Q70" s="197"/>
      <c r="R70" s="199"/>
    </row>
    <row r="71" spans="2:18" x14ac:dyDescent="0.25">
      <c r="B71" s="191" t="s">
        <v>119</v>
      </c>
      <c r="C71" s="389" t="s">
        <v>234</v>
      </c>
      <c r="D71" s="233"/>
      <c r="E71" s="234"/>
      <c r="F71" s="235"/>
      <c r="G71" s="235"/>
      <c r="H71" s="235"/>
      <c r="I71" s="235"/>
      <c r="J71" s="235"/>
      <c r="K71" s="235"/>
      <c r="L71" s="235"/>
      <c r="M71" s="235"/>
      <c r="N71" s="235"/>
      <c r="O71" s="235"/>
      <c r="P71" s="236"/>
      <c r="Q71" s="236"/>
      <c r="R71" s="237"/>
    </row>
    <row r="72" spans="2:18" x14ac:dyDescent="0.25">
      <c r="B72" s="191" t="s">
        <v>120</v>
      </c>
      <c r="C72" s="390" t="s">
        <v>207</v>
      </c>
      <c r="D72" s="230"/>
      <c r="E72" s="231"/>
      <c r="F72" s="231"/>
      <c r="G72" s="231"/>
      <c r="H72" s="231"/>
      <c r="I72" s="231"/>
      <c r="J72" s="231"/>
      <c r="K72" s="231"/>
      <c r="L72" s="231"/>
      <c r="M72" s="231"/>
      <c r="N72" s="231"/>
      <c r="O72" s="231"/>
      <c r="P72" s="198"/>
      <c r="Q72" s="198"/>
      <c r="R72" s="238"/>
    </row>
    <row r="73" spans="2:18" x14ac:dyDescent="0.25">
      <c r="B73" s="191" t="s">
        <v>121</v>
      </c>
      <c r="C73" s="390" t="s">
        <v>235</v>
      </c>
      <c r="D73" s="230"/>
      <c r="E73" s="231"/>
      <c r="F73" s="231"/>
      <c r="G73" s="231"/>
      <c r="H73" s="231"/>
      <c r="I73" s="231"/>
      <c r="J73" s="231"/>
      <c r="K73" s="231"/>
      <c r="L73" s="231"/>
      <c r="M73" s="231"/>
      <c r="N73" s="231"/>
      <c r="O73" s="231"/>
      <c r="P73" s="198"/>
      <c r="Q73" s="198"/>
      <c r="R73" s="238"/>
    </row>
    <row r="74" spans="2:18" x14ac:dyDescent="0.25">
      <c r="B74" s="191" t="s">
        <v>122</v>
      </c>
      <c r="C74" s="390" t="s">
        <v>212</v>
      </c>
      <c r="D74" s="230"/>
      <c r="E74" s="231"/>
      <c r="F74" s="231"/>
      <c r="G74" s="231"/>
      <c r="H74" s="231"/>
      <c r="I74" s="231"/>
      <c r="J74" s="231"/>
      <c r="K74" s="231"/>
      <c r="L74" s="231"/>
      <c r="M74" s="231"/>
      <c r="N74" s="231"/>
      <c r="O74" s="231"/>
      <c r="P74" s="198"/>
      <c r="Q74" s="198"/>
      <c r="R74" s="238"/>
    </row>
    <row r="75" spans="2:18" x14ac:dyDescent="0.25">
      <c r="B75" s="191" t="s">
        <v>123</v>
      </c>
      <c r="C75" s="389" t="s">
        <v>236</v>
      </c>
      <c r="D75" s="230"/>
      <c r="E75" s="231"/>
      <c r="F75" s="231"/>
      <c r="G75" s="231"/>
      <c r="H75" s="231"/>
      <c r="I75" s="231"/>
      <c r="J75" s="231"/>
      <c r="K75" s="231"/>
      <c r="L75" s="231"/>
      <c r="M75" s="231"/>
      <c r="N75" s="231"/>
      <c r="O75" s="231"/>
      <c r="P75" s="198"/>
      <c r="Q75" s="198"/>
      <c r="R75" s="238"/>
    </row>
    <row r="76" spans="2:18" x14ac:dyDescent="0.25">
      <c r="B76" s="191" t="s">
        <v>124</v>
      </c>
      <c r="C76" s="396" t="s">
        <v>216</v>
      </c>
      <c r="D76" s="230"/>
      <c r="E76" s="231"/>
      <c r="F76" s="231"/>
      <c r="G76" s="231"/>
      <c r="H76" s="231"/>
      <c r="I76" s="231"/>
      <c r="J76" s="231"/>
      <c r="K76" s="231"/>
      <c r="L76" s="231"/>
      <c r="M76" s="231"/>
      <c r="N76" s="231"/>
      <c r="O76" s="231"/>
      <c r="P76" s="198"/>
      <c r="Q76" s="198"/>
      <c r="R76" s="238"/>
    </row>
    <row r="77" spans="2:18" x14ac:dyDescent="0.25">
      <c r="B77" s="191" t="s">
        <v>125</v>
      </c>
      <c r="C77" s="397" t="s">
        <v>235</v>
      </c>
      <c r="D77" s="230"/>
      <c r="E77" s="231"/>
      <c r="F77" s="231"/>
      <c r="G77" s="231"/>
      <c r="H77" s="231"/>
      <c r="I77" s="231"/>
      <c r="J77" s="231"/>
      <c r="K77" s="231"/>
      <c r="L77" s="231"/>
      <c r="M77" s="231"/>
      <c r="N77" s="231"/>
      <c r="O77" s="231"/>
      <c r="P77" s="198"/>
      <c r="Q77" s="198"/>
      <c r="R77" s="238"/>
    </row>
    <row r="78" spans="2:18" ht="15.75" thickBot="1" x14ac:dyDescent="0.3">
      <c r="B78" s="239" t="s">
        <v>126</v>
      </c>
      <c r="C78" s="398" t="s">
        <v>212</v>
      </c>
      <c r="D78" s="240"/>
      <c r="E78" s="241"/>
      <c r="F78" s="241"/>
      <c r="G78" s="241"/>
      <c r="H78" s="241"/>
      <c r="I78" s="241"/>
      <c r="J78" s="241"/>
      <c r="K78" s="241"/>
      <c r="L78" s="241"/>
      <c r="M78" s="241"/>
      <c r="N78" s="241"/>
      <c r="O78" s="241"/>
      <c r="P78" s="242"/>
      <c r="Q78" s="242"/>
      <c r="R78" s="243"/>
    </row>
  </sheetData>
  <mergeCells count="9">
    <mergeCell ref="B67:R67"/>
    <mergeCell ref="B2:R2"/>
    <mergeCell ref="D4:F4"/>
    <mergeCell ref="B7:C9"/>
    <mergeCell ref="D7:D8"/>
    <mergeCell ref="E7:E8"/>
    <mergeCell ref="F7:L7"/>
    <mergeCell ref="M7:O7"/>
    <mergeCell ref="P7:R7"/>
  </mergeCells>
  <pageMargins left="0.25" right="0.25" top="0.75" bottom="0.75" header="0.3" footer="0.3"/>
  <pageSetup paperSize="9" scale="4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4B1F-6F6E-47B1-85B4-7D8B1A8D2CD1}">
  <sheetPr>
    <tabColor rgb="FFFFC000"/>
    <pageSetUpPr fitToPage="1"/>
  </sheetPr>
  <dimension ref="B1:AP64"/>
  <sheetViews>
    <sheetView showGridLines="0" zoomScale="70" zoomScaleNormal="70" workbookViewId="0">
      <selection activeCell="Q18" sqref="Q18"/>
    </sheetView>
  </sheetViews>
  <sheetFormatPr defaultColWidth="8.85546875" defaultRowHeight="15" x14ac:dyDescent="0.25"/>
  <cols>
    <col min="1" max="1" width="3.140625" style="178" customWidth="1"/>
    <col min="2" max="2" width="8.85546875" style="178"/>
    <col min="3" max="3" width="99.7109375" style="178" customWidth="1"/>
    <col min="4" max="4" width="8.85546875" style="178" customWidth="1"/>
    <col min="5" max="6" width="10.7109375" style="178" customWidth="1"/>
    <col min="7" max="9" width="11.7109375" style="178" customWidth="1"/>
    <col min="10" max="28" width="8.85546875" style="178" customWidth="1"/>
    <col min="29" max="29" width="8.85546875" style="178"/>
    <col min="30" max="31" width="10.7109375" style="178" customWidth="1"/>
    <col min="32" max="32" width="11.7109375" style="178" customWidth="1"/>
    <col min="33" max="34" width="13.7109375" style="178" customWidth="1"/>
    <col min="35" max="16384" width="8.85546875" style="178"/>
  </cols>
  <sheetData>
    <row r="1" spans="2:42" ht="11.25" customHeight="1" thickBot="1" x14ac:dyDescent="0.3"/>
    <row r="2" spans="2:42" ht="15.75" thickBot="1" x14ac:dyDescent="0.3">
      <c r="B2" s="458" t="s">
        <v>237</v>
      </c>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60"/>
    </row>
    <row r="3" spans="2:42" x14ac:dyDescent="0.25">
      <c r="B3" s="179"/>
      <c r="C3" s="180"/>
      <c r="D3" s="244"/>
      <c r="E3" s="244"/>
      <c r="F3" s="244"/>
      <c r="G3" s="244"/>
      <c r="H3" s="244"/>
      <c r="I3" s="180"/>
      <c r="J3" s="244"/>
      <c r="K3" s="244"/>
      <c r="L3" s="244"/>
      <c r="M3" s="244"/>
      <c r="N3" s="180"/>
      <c r="O3" s="180"/>
      <c r="P3" s="180"/>
      <c r="Q3" s="180"/>
      <c r="R3" s="180"/>
      <c r="S3" s="180"/>
      <c r="T3" s="180"/>
      <c r="U3" s="180"/>
      <c r="V3" s="180"/>
      <c r="W3" s="180"/>
      <c r="X3" s="180"/>
      <c r="Y3" s="180"/>
      <c r="Z3" s="180"/>
      <c r="AA3" s="180"/>
      <c r="AB3" s="180"/>
      <c r="AC3" s="244"/>
      <c r="AD3" s="244"/>
      <c r="AE3" s="244"/>
      <c r="AF3" s="244"/>
      <c r="AG3" s="244"/>
      <c r="AH3" s="180"/>
      <c r="AI3" s="244"/>
      <c r="AJ3" s="244"/>
      <c r="AK3" s="244"/>
      <c r="AL3" s="244"/>
      <c r="AM3" s="180"/>
      <c r="AN3" s="180"/>
      <c r="AO3" s="180"/>
      <c r="AP3" s="180"/>
    </row>
    <row r="4" spans="2:42" x14ac:dyDescent="0.25">
      <c r="B4" s="179"/>
      <c r="C4" s="183" t="s">
        <v>181</v>
      </c>
      <c r="D4" s="245"/>
      <c r="E4" s="186"/>
      <c r="F4" s="186"/>
      <c r="G4" s="244"/>
      <c r="H4" s="244"/>
      <c r="I4" s="180"/>
      <c r="J4" s="186"/>
      <c r="K4" s="186"/>
      <c r="L4" s="244"/>
      <c r="M4" s="244"/>
      <c r="N4" s="180"/>
      <c r="O4" s="180"/>
      <c r="P4" s="180"/>
      <c r="Q4" s="180"/>
      <c r="R4" s="180"/>
      <c r="S4" s="180"/>
      <c r="T4" s="180"/>
      <c r="U4" s="180"/>
      <c r="V4" s="180"/>
      <c r="W4" s="180"/>
      <c r="X4" s="180"/>
      <c r="Y4" s="180"/>
      <c r="Z4" s="180"/>
      <c r="AA4" s="180"/>
      <c r="AB4" s="180"/>
      <c r="AC4" s="186"/>
      <c r="AD4" s="186"/>
      <c r="AE4" s="186"/>
      <c r="AF4" s="244"/>
      <c r="AG4" s="244"/>
      <c r="AH4" s="180"/>
      <c r="AI4" s="186"/>
      <c r="AJ4" s="186"/>
      <c r="AK4" s="244"/>
      <c r="AL4" s="244"/>
      <c r="AM4" s="180"/>
      <c r="AN4" s="180"/>
      <c r="AO4" s="180"/>
      <c r="AP4" s="180"/>
    </row>
    <row r="5" spans="2:42" x14ac:dyDescent="0.25">
      <c r="B5" s="179"/>
      <c r="C5" s="183" t="s">
        <v>238</v>
      </c>
      <c r="D5" s="246"/>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row>
    <row r="6" spans="2:42" ht="15.75" thickBot="1" x14ac:dyDescent="0.3">
      <c r="B6" s="179"/>
      <c r="C6" s="247"/>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row>
    <row r="7" spans="2:42" ht="15" customHeight="1" x14ac:dyDescent="0.25">
      <c r="B7" s="493"/>
      <c r="C7" s="494"/>
      <c r="D7" s="499" t="s">
        <v>239</v>
      </c>
      <c r="E7" s="500"/>
      <c r="F7" s="500"/>
      <c r="G7" s="500"/>
      <c r="H7" s="500"/>
      <c r="I7" s="500"/>
      <c r="J7" s="500"/>
      <c r="K7" s="500"/>
      <c r="L7" s="500"/>
      <c r="M7" s="500"/>
      <c r="N7" s="500"/>
      <c r="O7" s="500"/>
      <c r="P7" s="500"/>
      <c r="Q7" s="500"/>
      <c r="R7" s="500"/>
      <c r="S7" s="500"/>
      <c r="T7" s="500"/>
      <c r="U7" s="500"/>
      <c r="V7" s="500"/>
      <c r="W7" s="500"/>
      <c r="X7" s="500"/>
      <c r="Y7" s="500"/>
      <c r="Z7" s="500"/>
      <c r="AA7" s="500"/>
      <c r="AB7" s="500"/>
      <c r="AC7" s="501" t="s">
        <v>240</v>
      </c>
      <c r="AD7" s="502"/>
      <c r="AE7" s="502"/>
      <c r="AF7" s="502"/>
      <c r="AG7" s="502"/>
      <c r="AH7" s="502"/>
      <c r="AI7" s="502"/>
      <c r="AJ7" s="502"/>
      <c r="AK7" s="502"/>
      <c r="AL7" s="502"/>
      <c r="AM7" s="502"/>
      <c r="AN7" s="502"/>
      <c r="AO7" s="502"/>
      <c r="AP7" s="503"/>
    </row>
    <row r="8" spans="2:42" ht="15" customHeight="1" x14ac:dyDescent="0.25">
      <c r="B8" s="495"/>
      <c r="C8" s="496"/>
      <c r="D8" s="504" t="s">
        <v>182</v>
      </c>
      <c r="E8" s="248"/>
      <c r="F8" s="248"/>
      <c r="G8" s="248"/>
      <c r="H8" s="483" t="s">
        <v>241</v>
      </c>
      <c r="I8" s="483" t="s">
        <v>242</v>
      </c>
      <c r="J8" s="485" t="s">
        <v>243</v>
      </c>
      <c r="K8" s="486"/>
      <c r="L8" s="486"/>
      <c r="M8" s="486"/>
      <c r="N8" s="486"/>
      <c r="O8" s="486"/>
      <c r="P8" s="486"/>
      <c r="Q8" s="486"/>
      <c r="R8" s="486"/>
      <c r="S8" s="486"/>
      <c r="T8" s="486"/>
      <c r="U8" s="486"/>
      <c r="V8" s="486"/>
      <c r="W8" s="486"/>
      <c r="X8" s="486"/>
      <c r="Y8" s="486"/>
      <c r="Z8" s="486"/>
      <c r="AA8" s="486"/>
      <c r="AB8" s="486"/>
      <c r="AC8" s="506" t="s">
        <v>182</v>
      </c>
      <c r="AD8" s="248"/>
      <c r="AE8" s="248"/>
      <c r="AF8" s="248"/>
      <c r="AG8" s="483" t="s">
        <v>241</v>
      </c>
      <c r="AH8" s="483" t="s">
        <v>242</v>
      </c>
      <c r="AI8" s="485" t="s">
        <v>243</v>
      </c>
      <c r="AJ8" s="486"/>
      <c r="AK8" s="486"/>
      <c r="AL8" s="486"/>
      <c r="AM8" s="486"/>
      <c r="AN8" s="486"/>
      <c r="AO8" s="486"/>
      <c r="AP8" s="487"/>
    </row>
    <row r="9" spans="2:42" ht="25.5" customHeight="1" x14ac:dyDescent="0.25">
      <c r="B9" s="495"/>
      <c r="C9" s="496"/>
      <c r="D9" s="504"/>
      <c r="E9" s="488" t="s">
        <v>244</v>
      </c>
      <c r="F9" s="491"/>
      <c r="G9" s="483" t="s">
        <v>245</v>
      </c>
      <c r="H9" s="484"/>
      <c r="I9" s="484"/>
      <c r="J9" s="480" t="s">
        <v>0</v>
      </c>
      <c r="K9" s="480" t="s">
        <v>21</v>
      </c>
      <c r="L9" s="480" t="s">
        <v>22</v>
      </c>
      <c r="M9" s="480" t="s">
        <v>23</v>
      </c>
      <c r="N9" s="480" t="s">
        <v>24</v>
      </c>
      <c r="O9" s="480" t="s">
        <v>25</v>
      </c>
      <c r="P9" s="480" t="s">
        <v>26</v>
      </c>
      <c r="Q9" s="480" t="s">
        <v>27</v>
      </c>
      <c r="R9" s="480" t="s">
        <v>28</v>
      </c>
      <c r="S9" s="480" t="s">
        <v>29</v>
      </c>
      <c r="T9" s="480" t="s">
        <v>30</v>
      </c>
      <c r="U9" s="480" t="s">
        <v>31</v>
      </c>
      <c r="V9" s="480" t="s">
        <v>32</v>
      </c>
      <c r="W9" s="480" t="s">
        <v>33</v>
      </c>
      <c r="X9" s="480" t="s">
        <v>34</v>
      </c>
      <c r="Y9" s="480" t="s">
        <v>35</v>
      </c>
      <c r="Z9" s="480" t="s">
        <v>36</v>
      </c>
      <c r="AA9" s="480" t="s">
        <v>37</v>
      </c>
      <c r="AB9" s="488" t="s">
        <v>38</v>
      </c>
      <c r="AC9" s="504"/>
      <c r="AD9" s="488" t="s">
        <v>244</v>
      </c>
      <c r="AE9" s="491"/>
      <c r="AF9" s="483" t="s">
        <v>245</v>
      </c>
      <c r="AG9" s="484"/>
      <c r="AH9" s="484"/>
      <c r="AI9" s="480" t="s">
        <v>0</v>
      </c>
      <c r="AJ9" s="480" t="s">
        <v>21</v>
      </c>
      <c r="AK9" s="480" t="s">
        <v>22</v>
      </c>
      <c r="AL9" s="480" t="s">
        <v>23</v>
      </c>
      <c r="AM9" s="480" t="s">
        <v>24</v>
      </c>
      <c r="AN9" s="480" t="s">
        <v>25</v>
      </c>
      <c r="AO9" s="480" t="s">
        <v>26</v>
      </c>
      <c r="AP9" s="480" t="s">
        <v>27</v>
      </c>
    </row>
    <row r="10" spans="2:42" ht="40.9" customHeight="1" x14ac:dyDescent="0.25">
      <c r="B10" s="495"/>
      <c r="C10" s="496"/>
      <c r="D10" s="504"/>
      <c r="E10" s="490"/>
      <c r="F10" s="492"/>
      <c r="G10" s="484"/>
      <c r="H10" s="484"/>
      <c r="I10" s="484"/>
      <c r="J10" s="481"/>
      <c r="K10" s="481"/>
      <c r="L10" s="481"/>
      <c r="M10" s="481"/>
      <c r="N10" s="481"/>
      <c r="O10" s="481"/>
      <c r="P10" s="481"/>
      <c r="Q10" s="481"/>
      <c r="R10" s="481"/>
      <c r="S10" s="481"/>
      <c r="T10" s="481"/>
      <c r="U10" s="481"/>
      <c r="V10" s="481"/>
      <c r="W10" s="481"/>
      <c r="X10" s="481"/>
      <c r="Y10" s="481"/>
      <c r="Z10" s="481"/>
      <c r="AA10" s="481"/>
      <c r="AB10" s="489"/>
      <c r="AC10" s="504"/>
      <c r="AD10" s="490"/>
      <c r="AE10" s="492"/>
      <c r="AF10" s="484"/>
      <c r="AG10" s="484"/>
      <c r="AH10" s="484"/>
      <c r="AI10" s="481"/>
      <c r="AJ10" s="481"/>
      <c r="AK10" s="481"/>
      <c r="AL10" s="481"/>
      <c r="AM10" s="481"/>
      <c r="AN10" s="481"/>
      <c r="AO10" s="481"/>
      <c r="AP10" s="481"/>
    </row>
    <row r="11" spans="2:42" ht="23.25" customHeight="1" x14ac:dyDescent="0.25">
      <c r="B11" s="495"/>
      <c r="C11" s="496"/>
      <c r="D11" s="505"/>
      <c r="E11" s="250" t="s">
        <v>246</v>
      </c>
      <c r="F11" s="249" t="s">
        <v>247</v>
      </c>
      <c r="G11" s="471"/>
      <c r="H11" s="471"/>
      <c r="I11" s="471"/>
      <c r="J11" s="482"/>
      <c r="K11" s="482"/>
      <c r="L11" s="482"/>
      <c r="M11" s="482"/>
      <c r="N11" s="482"/>
      <c r="O11" s="482"/>
      <c r="P11" s="482"/>
      <c r="Q11" s="482"/>
      <c r="R11" s="482"/>
      <c r="S11" s="482"/>
      <c r="T11" s="482"/>
      <c r="U11" s="482"/>
      <c r="V11" s="482"/>
      <c r="W11" s="482"/>
      <c r="X11" s="482"/>
      <c r="Y11" s="482"/>
      <c r="Z11" s="482"/>
      <c r="AA11" s="482"/>
      <c r="AB11" s="490"/>
      <c r="AC11" s="505"/>
      <c r="AD11" s="250" t="s">
        <v>246</v>
      </c>
      <c r="AE11" s="249" t="s">
        <v>247</v>
      </c>
      <c r="AF11" s="471"/>
      <c r="AG11" s="471"/>
      <c r="AH11" s="471"/>
      <c r="AI11" s="482"/>
      <c r="AJ11" s="482"/>
      <c r="AK11" s="482"/>
      <c r="AL11" s="482"/>
      <c r="AM11" s="482"/>
      <c r="AN11" s="482"/>
      <c r="AO11" s="482"/>
      <c r="AP11" s="482"/>
    </row>
    <row r="12" spans="2:42" x14ac:dyDescent="0.25">
      <c r="B12" s="497"/>
      <c r="C12" s="498"/>
      <c r="D12" s="251" t="s">
        <v>62</v>
      </c>
      <c r="E12" s="252" t="s">
        <v>63</v>
      </c>
      <c r="F12" s="253" t="s">
        <v>64</v>
      </c>
      <c r="G12" s="254" t="s">
        <v>65</v>
      </c>
      <c r="H12" s="253" t="s">
        <v>66</v>
      </c>
      <c r="I12" s="253" t="s">
        <v>67</v>
      </c>
      <c r="J12" s="253" t="s">
        <v>68</v>
      </c>
      <c r="K12" s="253" t="s">
        <v>69</v>
      </c>
      <c r="L12" s="253" t="s">
        <v>70</v>
      </c>
      <c r="M12" s="253" t="s">
        <v>71</v>
      </c>
      <c r="N12" s="253" t="s">
        <v>72</v>
      </c>
      <c r="O12" s="253" t="s">
        <v>73</v>
      </c>
      <c r="P12" s="253" t="s">
        <v>74</v>
      </c>
      <c r="Q12" s="253" t="s">
        <v>75</v>
      </c>
      <c r="R12" s="253" t="s">
        <v>76</v>
      </c>
      <c r="S12" s="253" t="s">
        <v>77</v>
      </c>
      <c r="T12" s="253" t="s">
        <v>78</v>
      </c>
      <c r="U12" s="253" t="s">
        <v>79</v>
      </c>
      <c r="V12" s="253" t="s">
        <v>80</v>
      </c>
      <c r="W12" s="253" t="s">
        <v>82</v>
      </c>
      <c r="X12" s="253" t="s">
        <v>83</v>
      </c>
      <c r="Y12" s="253" t="s">
        <v>84</v>
      </c>
      <c r="Z12" s="253" t="s">
        <v>85</v>
      </c>
      <c r="AA12" s="253" t="s">
        <v>86</v>
      </c>
      <c r="AB12" s="252" t="s">
        <v>87</v>
      </c>
      <c r="AC12" s="251" t="s">
        <v>88</v>
      </c>
      <c r="AD12" s="255" t="s">
        <v>89</v>
      </c>
      <c r="AE12" s="253" t="s">
        <v>90</v>
      </c>
      <c r="AF12" s="254" t="s">
        <v>91</v>
      </c>
      <c r="AG12" s="254" t="s">
        <v>92</v>
      </c>
      <c r="AH12" s="254" t="s">
        <v>93</v>
      </c>
      <c r="AI12" s="253" t="s">
        <v>94</v>
      </c>
      <c r="AJ12" s="253" t="s">
        <v>95</v>
      </c>
      <c r="AK12" s="253" t="s">
        <v>96</v>
      </c>
      <c r="AL12" s="253" t="s">
        <v>97</v>
      </c>
      <c r="AM12" s="253" t="s">
        <v>98</v>
      </c>
      <c r="AN12" s="253" t="s">
        <v>99</v>
      </c>
      <c r="AO12" s="253" t="s">
        <v>100</v>
      </c>
      <c r="AP12" s="253" t="s">
        <v>101</v>
      </c>
    </row>
    <row r="13" spans="2:42" x14ac:dyDescent="0.25">
      <c r="B13" s="191" t="s">
        <v>62</v>
      </c>
      <c r="C13" s="389" t="s">
        <v>196</v>
      </c>
      <c r="D13" s="256"/>
      <c r="E13" s="256"/>
      <c r="F13" s="186"/>
      <c r="G13" s="256"/>
      <c r="H13" s="256"/>
      <c r="I13" s="256"/>
      <c r="J13" s="256"/>
      <c r="K13" s="256"/>
      <c r="L13" s="256"/>
      <c r="M13" s="256"/>
      <c r="N13" s="256"/>
      <c r="O13" s="256"/>
      <c r="P13" s="256"/>
      <c r="Q13" s="256"/>
      <c r="R13" s="256"/>
      <c r="S13" s="256"/>
      <c r="T13" s="256"/>
      <c r="U13" s="256"/>
      <c r="V13" s="256"/>
      <c r="W13" s="256"/>
      <c r="X13" s="256"/>
      <c r="Y13" s="256"/>
      <c r="Z13" s="257"/>
      <c r="AA13" s="257"/>
      <c r="AB13" s="258"/>
      <c r="AC13" s="345"/>
      <c r="AD13" s="256"/>
      <c r="AE13" s="186"/>
      <c r="AF13" s="256"/>
      <c r="AG13" s="256"/>
      <c r="AH13" s="256"/>
      <c r="AI13" s="256"/>
      <c r="AJ13" s="256"/>
      <c r="AK13" s="256"/>
      <c r="AL13" s="256"/>
      <c r="AM13" s="256"/>
      <c r="AN13" s="256"/>
      <c r="AO13" s="256"/>
      <c r="AP13" s="346"/>
    </row>
    <row r="14" spans="2:42" x14ac:dyDescent="0.25">
      <c r="B14" s="191" t="s">
        <v>64</v>
      </c>
      <c r="C14" s="391" t="s">
        <v>198</v>
      </c>
      <c r="D14" s="212"/>
      <c r="E14" s="212"/>
      <c r="F14" s="212"/>
      <c r="G14" s="259"/>
      <c r="H14" s="212"/>
      <c r="I14" s="212"/>
      <c r="J14" s="212"/>
      <c r="K14" s="212"/>
      <c r="L14" s="212"/>
      <c r="M14" s="212"/>
      <c r="N14" s="212"/>
      <c r="O14" s="212"/>
      <c r="P14" s="212"/>
      <c r="Q14" s="212"/>
      <c r="R14" s="212"/>
      <c r="S14" s="212"/>
      <c r="T14" s="212"/>
      <c r="U14" s="212"/>
      <c r="V14" s="212"/>
      <c r="W14" s="212"/>
      <c r="X14" s="212"/>
      <c r="Y14" s="212"/>
      <c r="Z14" s="260"/>
      <c r="AA14" s="260"/>
      <c r="AB14" s="261"/>
      <c r="AC14" s="347"/>
      <c r="AD14" s="212"/>
      <c r="AE14" s="212"/>
      <c r="AF14" s="259"/>
      <c r="AG14" s="212"/>
      <c r="AH14" s="212"/>
      <c r="AI14" s="212"/>
      <c r="AJ14" s="212"/>
      <c r="AK14" s="212"/>
      <c r="AL14" s="212"/>
      <c r="AM14" s="212"/>
      <c r="AN14" s="212"/>
      <c r="AO14" s="212"/>
      <c r="AP14" s="348"/>
    </row>
    <row r="15" spans="2:42" x14ac:dyDescent="0.25">
      <c r="B15" s="191" t="s">
        <v>65</v>
      </c>
      <c r="C15" s="391" t="s">
        <v>248</v>
      </c>
      <c r="D15" s="203"/>
      <c r="E15" s="203"/>
      <c r="F15" s="203"/>
      <c r="G15" s="259"/>
      <c r="H15" s="203"/>
      <c r="I15" s="203"/>
      <c r="J15" s="203"/>
      <c r="K15" s="203"/>
      <c r="L15" s="203"/>
      <c r="M15" s="203"/>
      <c r="N15" s="203"/>
      <c r="O15" s="203"/>
      <c r="P15" s="203"/>
      <c r="Q15" s="203"/>
      <c r="R15" s="203"/>
      <c r="S15" s="203"/>
      <c r="T15" s="203"/>
      <c r="U15" s="203"/>
      <c r="V15" s="203"/>
      <c r="W15" s="203"/>
      <c r="X15" s="203"/>
      <c r="Y15" s="203"/>
      <c r="Z15" s="229"/>
      <c r="AA15" s="229"/>
      <c r="AB15" s="262"/>
      <c r="AC15" s="349"/>
      <c r="AD15" s="203"/>
      <c r="AE15" s="203"/>
      <c r="AF15" s="259"/>
      <c r="AG15" s="203"/>
      <c r="AH15" s="203"/>
      <c r="AI15" s="203"/>
      <c r="AJ15" s="203"/>
      <c r="AK15" s="203"/>
      <c r="AL15" s="203"/>
      <c r="AM15" s="203"/>
      <c r="AN15" s="203"/>
      <c r="AO15" s="203"/>
      <c r="AP15" s="350"/>
    </row>
    <row r="16" spans="2:42" x14ac:dyDescent="0.25">
      <c r="B16" s="191" t="s">
        <v>66</v>
      </c>
      <c r="C16" s="392" t="s">
        <v>200</v>
      </c>
      <c r="D16" s="298">
        <f>SUM(D17:D18)</f>
        <v>500</v>
      </c>
      <c r="E16" s="198"/>
      <c r="F16" s="287"/>
      <c r="G16" s="263"/>
      <c r="H16" s="198"/>
      <c r="I16" s="264"/>
      <c r="J16" s="198"/>
      <c r="K16" s="297">
        <f>SUM(K17:K18)</f>
        <v>11.66333333333333</v>
      </c>
      <c r="L16" s="297">
        <f t="shared" ref="L16:T16" si="0">SUM(L17:L18)</f>
        <v>23.172500000000003</v>
      </c>
      <c r="M16" s="297">
        <f t="shared" si="0"/>
        <v>34.333333333333336</v>
      </c>
      <c r="N16" s="297">
        <f t="shared" si="0"/>
        <v>33.830833333333331</v>
      </c>
      <c r="O16" s="297">
        <f t="shared" si="0"/>
        <v>33.338333333333338</v>
      </c>
      <c r="P16" s="297">
        <f t="shared" si="0"/>
        <v>65.169166666666669</v>
      </c>
      <c r="Q16" s="297">
        <f t="shared" si="0"/>
        <v>63.169166666666669</v>
      </c>
      <c r="R16" s="297">
        <f t="shared" si="0"/>
        <v>120.33833333333332</v>
      </c>
      <c r="S16" s="297">
        <f t="shared" si="0"/>
        <v>112.33833333333332</v>
      </c>
      <c r="T16" s="297">
        <f t="shared" si="0"/>
        <v>104.33833333333332</v>
      </c>
      <c r="U16" s="198"/>
      <c r="V16" s="198"/>
      <c r="W16" s="198"/>
      <c r="X16" s="198"/>
      <c r="Y16" s="198"/>
      <c r="Z16" s="232"/>
      <c r="AA16" s="232"/>
      <c r="AB16" s="265"/>
      <c r="AC16" s="351">
        <f>'AO-caps, floors'!C7</f>
        <v>500</v>
      </c>
      <c r="AD16" s="198"/>
      <c r="AE16" s="287">
        <v>1</v>
      </c>
      <c r="AF16" s="263"/>
      <c r="AG16" s="198"/>
      <c r="AH16" s="264"/>
      <c r="AI16" s="297"/>
      <c r="AJ16" s="297">
        <f>SUM(AJ17:AJ18)</f>
        <v>9.2383333333333333</v>
      </c>
      <c r="AK16" s="297">
        <f t="shared" ref="AK16:AP16" si="1">SUM(AK17:AK18)</f>
        <v>18.900865</v>
      </c>
      <c r="AL16" s="297">
        <f t="shared" si="1"/>
        <v>478.89812499999999</v>
      </c>
      <c r="AM16" s="297">
        <f t="shared" si="1"/>
        <v>0</v>
      </c>
      <c r="AN16" s="297">
        <f t="shared" si="1"/>
        <v>0</v>
      </c>
      <c r="AO16" s="297">
        <f t="shared" si="1"/>
        <v>0</v>
      </c>
      <c r="AP16" s="352">
        <f t="shared" si="1"/>
        <v>0</v>
      </c>
    </row>
    <row r="17" spans="2:42" x14ac:dyDescent="0.25">
      <c r="B17" s="191"/>
      <c r="C17" s="326" t="s">
        <v>257</v>
      </c>
      <c r="D17" s="298">
        <f>'AO-prijevremena otplata'!C5</f>
        <v>500</v>
      </c>
      <c r="E17" s="198"/>
      <c r="F17" s="287">
        <v>1</v>
      </c>
      <c r="G17" s="263"/>
      <c r="H17" s="198"/>
      <c r="I17" s="264"/>
      <c r="J17" s="198"/>
      <c r="K17" s="297">
        <f>'AO-prijevremena otplata'!D54+'AO-prijevremena otplata'!D62</f>
        <v>10.41333333333333</v>
      </c>
      <c r="L17" s="297">
        <f>'AO-prijevremena otplata'!E54+'AO-prijevremena otplata'!E62</f>
        <v>20.732500000000002</v>
      </c>
      <c r="M17" s="297">
        <f>'AO-prijevremena otplata'!F54+'AO-prijevremena otplata'!F62</f>
        <v>30.833333333333336</v>
      </c>
      <c r="N17" s="297">
        <f>'AO-prijevremena otplata'!G54+'AO-prijevremena otplata'!G62</f>
        <v>30.520833333333332</v>
      </c>
      <c r="O17" s="299">
        <f>'AO-prijevremena otplata'!H54+'AO-prijevremena otplata'!H62</f>
        <v>30.208333333333336</v>
      </c>
      <c r="P17" s="297">
        <f>'AO-prijevremena otplata'!I54+'AO-prijevremena otplata'!I62</f>
        <v>59.479166666666671</v>
      </c>
      <c r="Q17" s="297">
        <f>'AO-prijevremena otplata'!J54+'AO-prijevremena otplata'!J62</f>
        <v>58.229166666666671</v>
      </c>
      <c r="R17" s="297">
        <f>'AO-prijevremena otplata'!K54+'AO-prijevremena otplata'!K62</f>
        <v>112.70833333333333</v>
      </c>
      <c r="S17" s="297">
        <f>'AO-prijevremena otplata'!L54+'AO-prijevremena otplata'!L62</f>
        <v>107.70833333333333</v>
      </c>
      <c r="T17" s="297">
        <f>'AO-prijevremena otplata'!M54+'AO-prijevremena otplata'!M62</f>
        <v>102.70833333333333</v>
      </c>
      <c r="U17" s="198"/>
      <c r="V17" s="198"/>
      <c r="W17" s="198"/>
      <c r="X17" s="198"/>
      <c r="Y17" s="198"/>
      <c r="Z17" s="232"/>
      <c r="AA17" s="232"/>
      <c r="AB17" s="265"/>
      <c r="AC17" s="351"/>
      <c r="AD17" s="198"/>
      <c r="AE17" s="287"/>
      <c r="AF17" s="263"/>
      <c r="AG17" s="198"/>
      <c r="AH17" s="264"/>
      <c r="AI17" s="297"/>
      <c r="AJ17" s="297"/>
      <c r="AK17" s="297"/>
      <c r="AL17" s="297"/>
      <c r="AM17" s="297"/>
      <c r="AN17" s="297"/>
      <c r="AO17" s="297"/>
      <c r="AP17" s="352"/>
    </row>
    <row r="18" spans="2:42" x14ac:dyDescent="0.25">
      <c r="B18" s="191"/>
      <c r="C18" s="326" t="s">
        <v>258</v>
      </c>
      <c r="D18" s="298"/>
      <c r="E18" s="198"/>
      <c r="F18" s="287"/>
      <c r="G18" s="263"/>
      <c r="H18" s="198"/>
      <c r="I18" s="264"/>
      <c r="J18" s="198"/>
      <c r="K18" s="297">
        <f>'AO-caps, floors'!D63</f>
        <v>1.25</v>
      </c>
      <c r="L18" s="297">
        <f>'AO-caps, floors'!E63</f>
        <v>2.44</v>
      </c>
      <c r="M18" s="297">
        <f>'AO-caps, floors'!F63</f>
        <v>3.5</v>
      </c>
      <c r="N18" s="297">
        <f>'AO-caps, floors'!G63</f>
        <v>3.31</v>
      </c>
      <c r="O18" s="297">
        <f>'AO-caps, floors'!H63</f>
        <v>3.13</v>
      </c>
      <c r="P18" s="297">
        <f>'AO-caps, floors'!I63</f>
        <v>5.69</v>
      </c>
      <c r="Q18" s="297">
        <f>'AO-caps, floors'!J63</f>
        <v>4.9400000000000004</v>
      </c>
      <c r="R18" s="297">
        <f>'AO-caps, floors'!K63</f>
        <v>7.63</v>
      </c>
      <c r="S18" s="297">
        <f>'AO-caps, floors'!L63</f>
        <v>4.63</v>
      </c>
      <c r="T18" s="297">
        <f>'AO-caps, floors'!M63</f>
        <v>1.63</v>
      </c>
      <c r="U18" s="198"/>
      <c r="V18" s="198"/>
      <c r="W18" s="198"/>
      <c r="X18" s="198"/>
      <c r="Y18" s="198"/>
      <c r="Z18" s="232"/>
      <c r="AA18" s="232"/>
      <c r="AB18" s="265"/>
      <c r="AC18" s="351">
        <v>500</v>
      </c>
      <c r="AD18" s="198"/>
      <c r="AE18" s="287">
        <v>1</v>
      </c>
      <c r="AF18" s="263"/>
      <c r="AG18" s="198"/>
      <c r="AH18" s="264"/>
      <c r="AI18" s="297"/>
      <c r="AJ18" s="297">
        <f>'AO-caps, floors'!D56+'AO-caps, floors'!D71-'AO-caps, floors'!D63</f>
        <v>9.2383333333333333</v>
      </c>
      <c r="AK18" s="297">
        <f>'AO-caps, floors'!E56+'AO-caps, floors'!E71-'AO-caps, floors'!E63</f>
        <v>18.900865</v>
      </c>
      <c r="AL18" s="297">
        <f>'AO-caps, floors'!F56+'AO-caps, floors'!F71-'AO-caps, floors'!F63</f>
        <v>478.89812499999999</v>
      </c>
      <c r="AM18" s="297">
        <f>'AO-caps, floors'!G56+'AO-caps, floors'!G71-'AO-caps, floors'!G63</f>
        <v>0</v>
      </c>
      <c r="AN18" s="297">
        <f>'AO-caps, floors'!H56+'AO-caps, floors'!H71-'AO-caps, floors'!H63</f>
        <v>0</v>
      </c>
      <c r="AO18" s="297">
        <f>'AO-caps, floors'!I56+'AO-caps, floors'!I71-'AO-caps, floors'!I63</f>
        <v>0</v>
      </c>
      <c r="AP18" s="352">
        <f>'AO-caps, floors'!J56+'AO-caps, floors'!J71-'AO-caps, floors'!J63</f>
        <v>0</v>
      </c>
    </row>
    <row r="19" spans="2:42" x14ac:dyDescent="0.25">
      <c r="B19" s="191" t="s">
        <v>68</v>
      </c>
      <c r="C19" s="390" t="s">
        <v>249</v>
      </c>
      <c r="D19" s="197"/>
      <c r="E19" s="197"/>
      <c r="F19" s="197"/>
      <c r="G19" s="266"/>
      <c r="H19" s="197"/>
      <c r="I19" s="267"/>
      <c r="J19" s="197"/>
      <c r="K19" s="197"/>
      <c r="L19" s="197"/>
      <c r="M19" s="266"/>
      <c r="N19" s="197"/>
      <c r="O19" s="267"/>
      <c r="P19" s="197"/>
      <c r="Q19" s="197"/>
      <c r="R19" s="197"/>
      <c r="S19" s="197"/>
      <c r="T19" s="197"/>
      <c r="U19" s="197"/>
      <c r="V19" s="197"/>
      <c r="W19" s="197"/>
      <c r="X19" s="197"/>
      <c r="Y19" s="197"/>
      <c r="Z19" s="231"/>
      <c r="AA19" s="231"/>
      <c r="AB19" s="268"/>
      <c r="AC19" s="353"/>
      <c r="AD19" s="197"/>
      <c r="AE19" s="197"/>
      <c r="AF19" s="266"/>
      <c r="AG19" s="197"/>
      <c r="AH19" s="267"/>
      <c r="AI19" s="197"/>
      <c r="AJ19" s="197"/>
      <c r="AK19" s="197"/>
      <c r="AL19" s="266"/>
      <c r="AM19" s="197"/>
      <c r="AN19" s="267"/>
      <c r="AO19" s="197"/>
      <c r="AP19" s="354"/>
    </row>
    <row r="20" spans="2:42" x14ac:dyDescent="0.25">
      <c r="B20" s="191" t="s">
        <v>69</v>
      </c>
      <c r="C20" s="393" t="s">
        <v>203</v>
      </c>
      <c r="D20" s="198"/>
      <c r="E20" s="198"/>
      <c r="F20" s="198"/>
      <c r="G20" s="263"/>
      <c r="H20" s="198"/>
      <c r="I20" s="198"/>
      <c r="J20" s="198"/>
      <c r="K20" s="198"/>
      <c r="L20" s="198"/>
      <c r="M20" s="263"/>
      <c r="N20" s="198"/>
      <c r="O20" s="264"/>
      <c r="P20" s="198"/>
      <c r="Q20" s="198"/>
      <c r="R20" s="198"/>
      <c r="S20" s="198"/>
      <c r="T20" s="198"/>
      <c r="U20" s="198"/>
      <c r="V20" s="198"/>
      <c r="W20" s="198"/>
      <c r="X20" s="198"/>
      <c r="Y20" s="198"/>
      <c r="Z20" s="232"/>
      <c r="AA20" s="232"/>
      <c r="AB20" s="265"/>
      <c r="AC20" s="355"/>
      <c r="AD20" s="198"/>
      <c r="AE20" s="198"/>
      <c r="AF20" s="263"/>
      <c r="AG20" s="198"/>
      <c r="AH20" s="198"/>
      <c r="AI20" s="198"/>
      <c r="AJ20" s="198"/>
      <c r="AK20" s="198"/>
      <c r="AL20" s="263"/>
      <c r="AM20" s="198"/>
      <c r="AN20" s="264"/>
      <c r="AO20" s="198"/>
      <c r="AP20" s="350"/>
    </row>
    <row r="21" spans="2:42" x14ac:dyDescent="0.25">
      <c r="B21" s="191" t="s">
        <v>70</v>
      </c>
      <c r="C21" s="393" t="s">
        <v>204</v>
      </c>
      <c r="D21" s="197"/>
      <c r="E21" s="197"/>
      <c r="F21" s="197"/>
      <c r="G21" s="266"/>
      <c r="H21" s="197"/>
      <c r="I21" s="197"/>
      <c r="J21" s="197"/>
      <c r="K21" s="197"/>
      <c r="L21" s="197"/>
      <c r="M21" s="266"/>
      <c r="N21" s="197"/>
      <c r="O21" s="267"/>
      <c r="P21" s="197"/>
      <c r="Q21" s="197"/>
      <c r="R21" s="197"/>
      <c r="S21" s="197"/>
      <c r="T21" s="197"/>
      <c r="U21" s="197"/>
      <c r="V21" s="197"/>
      <c r="W21" s="197"/>
      <c r="X21" s="197"/>
      <c r="Y21" s="197"/>
      <c r="Z21" s="231"/>
      <c r="AA21" s="231"/>
      <c r="AB21" s="268"/>
      <c r="AC21" s="353"/>
      <c r="AD21" s="197"/>
      <c r="AE21" s="197"/>
      <c r="AF21" s="266"/>
      <c r="AG21" s="197"/>
      <c r="AH21" s="197"/>
      <c r="AI21" s="197"/>
      <c r="AJ21" s="197"/>
      <c r="AK21" s="197"/>
      <c r="AL21" s="266"/>
      <c r="AM21" s="197"/>
      <c r="AN21" s="267"/>
      <c r="AO21" s="197"/>
      <c r="AP21" s="354"/>
    </row>
    <row r="22" spans="2:42" x14ac:dyDescent="0.25">
      <c r="B22" s="191" t="s">
        <v>71</v>
      </c>
      <c r="C22" s="393" t="s">
        <v>205</v>
      </c>
      <c r="D22" s="198"/>
      <c r="E22" s="198"/>
      <c r="F22" s="198"/>
      <c r="G22" s="269"/>
      <c r="H22" s="264"/>
      <c r="I22" s="264"/>
      <c r="J22" s="270"/>
      <c r="K22" s="198"/>
      <c r="L22" s="198"/>
      <c r="M22" s="263"/>
      <c r="N22" s="198"/>
      <c r="O22" s="198"/>
      <c r="P22" s="198"/>
      <c r="Q22" s="198"/>
      <c r="R22" s="198"/>
      <c r="S22" s="198"/>
      <c r="T22" s="198"/>
      <c r="U22" s="198"/>
      <c r="V22" s="198"/>
      <c r="W22" s="198"/>
      <c r="X22" s="198"/>
      <c r="Y22" s="198"/>
      <c r="Z22" s="232"/>
      <c r="AA22" s="232"/>
      <c r="AB22" s="265"/>
      <c r="AC22" s="355"/>
      <c r="AD22" s="198"/>
      <c r="AE22" s="198"/>
      <c r="AF22" s="269"/>
      <c r="AG22" s="264"/>
      <c r="AH22" s="264"/>
      <c r="AI22" s="270"/>
      <c r="AJ22" s="198"/>
      <c r="AK22" s="198"/>
      <c r="AL22" s="263"/>
      <c r="AM22" s="198"/>
      <c r="AN22" s="198"/>
      <c r="AO22" s="198"/>
      <c r="AP22" s="350"/>
    </row>
    <row r="23" spans="2:42" x14ac:dyDescent="0.25">
      <c r="B23" s="191" t="s">
        <v>72</v>
      </c>
      <c r="C23" s="393" t="s">
        <v>206</v>
      </c>
      <c r="D23" s="198"/>
      <c r="E23" s="198"/>
      <c r="F23" s="198"/>
      <c r="G23" s="269"/>
      <c r="H23" s="198"/>
      <c r="I23" s="198"/>
      <c r="J23" s="270"/>
      <c r="K23" s="198"/>
      <c r="L23" s="198"/>
      <c r="M23" s="263"/>
      <c r="N23" s="198"/>
      <c r="O23" s="198"/>
      <c r="P23" s="198"/>
      <c r="Q23" s="198"/>
      <c r="R23" s="198"/>
      <c r="S23" s="198"/>
      <c r="T23" s="198"/>
      <c r="U23" s="198"/>
      <c r="V23" s="198"/>
      <c r="W23" s="198"/>
      <c r="X23" s="198"/>
      <c r="Y23" s="198"/>
      <c r="Z23" s="232"/>
      <c r="AA23" s="232"/>
      <c r="AB23" s="265"/>
      <c r="AC23" s="355"/>
      <c r="AD23" s="198"/>
      <c r="AE23" s="198"/>
      <c r="AF23" s="269"/>
      <c r="AG23" s="198"/>
      <c r="AH23" s="198"/>
      <c r="AI23" s="270"/>
      <c r="AJ23" s="198"/>
      <c r="AK23" s="198"/>
      <c r="AL23" s="263"/>
      <c r="AM23" s="198"/>
      <c r="AN23" s="198"/>
      <c r="AO23" s="198"/>
      <c r="AP23" s="350"/>
    </row>
    <row r="24" spans="2:42" x14ac:dyDescent="0.25">
      <c r="B24" s="191" t="s">
        <v>73</v>
      </c>
      <c r="C24" s="392" t="s">
        <v>207</v>
      </c>
      <c r="D24" s="198"/>
      <c r="E24" s="198"/>
      <c r="F24" s="198"/>
      <c r="G24" s="263"/>
      <c r="H24" s="198"/>
      <c r="I24" s="198"/>
      <c r="J24" s="270"/>
      <c r="K24" s="198"/>
      <c r="L24" s="198"/>
      <c r="M24" s="263"/>
      <c r="N24" s="198"/>
      <c r="O24" s="198"/>
      <c r="P24" s="198"/>
      <c r="Q24" s="198"/>
      <c r="R24" s="198"/>
      <c r="S24" s="198"/>
      <c r="T24" s="198"/>
      <c r="U24" s="198"/>
      <c r="V24" s="198"/>
      <c r="W24" s="198"/>
      <c r="X24" s="198"/>
      <c r="Y24" s="198"/>
      <c r="Z24" s="232"/>
      <c r="AA24" s="232"/>
      <c r="AB24" s="265"/>
      <c r="AC24" s="355"/>
      <c r="AD24" s="198"/>
      <c r="AE24" s="198"/>
      <c r="AF24" s="263"/>
      <c r="AG24" s="198"/>
      <c r="AH24" s="198"/>
      <c r="AI24" s="270"/>
      <c r="AJ24" s="198"/>
      <c r="AK24" s="198"/>
      <c r="AL24" s="263"/>
      <c r="AM24" s="198"/>
      <c r="AN24" s="198"/>
      <c r="AO24" s="198"/>
      <c r="AP24" s="350"/>
    </row>
    <row r="25" spans="2:42" ht="25.5" x14ac:dyDescent="0.25">
      <c r="B25" s="191" t="s">
        <v>75</v>
      </c>
      <c r="C25" s="391" t="s">
        <v>209</v>
      </c>
      <c r="D25" s="198"/>
      <c r="E25" s="232"/>
      <c r="F25" s="232"/>
      <c r="G25" s="231"/>
      <c r="H25" s="232"/>
      <c r="I25" s="232"/>
      <c r="J25" s="270"/>
      <c r="K25" s="198"/>
      <c r="L25" s="198"/>
      <c r="M25" s="263"/>
      <c r="N25" s="198"/>
      <c r="O25" s="198"/>
      <c r="P25" s="198"/>
      <c r="Q25" s="198"/>
      <c r="R25" s="198"/>
      <c r="S25" s="198"/>
      <c r="T25" s="198"/>
      <c r="U25" s="198"/>
      <c r="V25" s="198"/>
      <c r="W25" s="198"/>
      <c r="X25" s="198"/>
      <c r="Y25" s="198"/>
      <c r="Z25" s="232"/>
      <c r="AA25" s="232"/>
      <c r="AB25" s="265"/>
      <c r="AC25" s="355"/>
      <c r="AD25" s="232"/>
      <c r="AE25" s="232"/>
      <c r="AF25" s="231"/>
      <c r="AG25" s="232"/>
      <c r="AH25" s="232"/>
      <c r="AI25" s="270"/>
      <c r="AJ25" s="198"/>
      <c r="AK25" s="198"/>
      <c r="AL25" s="263"/>
      <c r="AM25" s="198"/>
      <c r="AN25" s="198"/>
      <c r="AO25" s="198"/>
      <c r="AP25" s="350"/>
    </row>
    <row r="26" spans="2:42" x14ac:dyDescent="0.25">
      <c r="B26" s="191" t="s">
        <v>77</v>
      </c>
      <c r="C26" s="393" t="s">
        <v>210</v>
      </c>
      <c r="D26" s="198"/>
      <c r="E26" s="231"/>
      <c r="F26" s="231"/>
      <c r="G26" s="231"/>
      <c r="H26" s="231"/>
      <c r="I26" s="231"/>
      <c r="J26" s="198"/>
      <c r="K26" s="232"/>
      <c r="L26" s="232"/>
      <c r="M26" s="232"/>
      <c r="N26" s="232"/>
      <c r="O26" s="232"/>
      <c r="P26" s="198"/>
      <c r="Q26" s="198"/>
      <c r="R26" s="198"/>
      <c r="S26" s="198"/>
      <c r="T26" s="198"/>
      <c r="U26" s="198"/>
      <c r="V26" s="198"/>
      <c r="W26" s="198"/>
      <c r="X26" s="198"/>
      <c r="Y26" s="198"/>
      <c r="Z26" s="198"/>
      <c r="AA26" s="198"/>
      <c r="AB26" s="271"/>
      <c r="AC26" s="355"/>
      <c r="AD26" s="231"/>
      <c r="AE26" s="231"/>
      <c r="AF26" s="231"/>
      <c r="AG26" s="231"/>
      <c r="AH26" s="231"/>
      <c r="AI26" s="198"/>
      <c r="AJ26" s="232"/>
      <c r="AK26" s="232"/>
      <c r="AL26" s="232"/>
      <c r="AM26" s="232"/>
      <c r="AN26" s="232"/>
      <c r="AO26" s="198"/>
      <c r="AP26" s="350"/>
    </row>
    <row r="27" spans="2:42" x14ac:dyDescent="0.25">
      <c r="B27" s="191" t="s">
        <v>78</v>
      </c>
      <c r="C27" s="393" t="s">
        <v>211</v>
      </c>
      <c r="D27" s="208"/>
      <c r="E27" s="272"/>
      <c r="F27" s="272"/>
      <c r="G27" s="272"/>
      <c r="H27" s="272"/>
      <c r="I27" s="272"/>
      <c r="J27" s="273"/>
      <c r="K27" s="274"/>
      <c r="L27" s="274"/>
      <c r="M27" s="274"/>
      <c r="N27" s="274"/>
      <c r="O27" s="274"/>
      <c r="P27" s="208"/>
      <c r="Q27" s="208"/>
      <c r="R27" s="208"/>
      <c r="S27" s="208"/>
      <c r="T27" s="208"/>
      <c r="U27" s="208"/>
      <c r="V27" s="208"/>
      <c r="W27" s="208"/>
      <c r="X27" s="208"/>
      <c r="Y27" s="208"/>
      <c r="Z27" s="208"/>
      <c r="AA27" s="208"/>
      <c r="AB27" s="275"/>
      <c r="AC27" s="356"/>
      <c r="AD27" s="272"/>
      <c r="AE27" s="272"/>
      <c r="AF27" s="272"/>
      <c r="AG27" s="272"/>
      <c r="AH27" s="272"/>
      <c r="AI27" s="273"/>
      <c r="AJ27" s="274"/>
      <c r="AK27" s="274"/>
      <c r="AL27" s="274"/>
      <c r="AM27" s="274"/>
      <c r="AN27" s="274"/>
      <c r="AO27" s="208"/>
      <c r="AP27" s="357"/>
    </row>
    <row r="28" spans="2:42" x14ac:dyDescent="0.25">
      <c r="B28" s="191" t="s">
        <v>79</v>
      </c>
      <c r="C28" s="392" t="s">
        <v>212</v>
      </c>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271"/>
      <c r="AC28" s="355"/>
      <c r="AD28" s="198"/>
      <c r="AE28" s="198"/>
      <c r="AF28" s="198"/>
      <c r="AG28" s="198"/>
      <c r="AH28" s="198"/>
      <c r="AI28" s="198"/>
      <c r="AJ28" s="198"/>
      <c r="AK28" s="198"/>
      <c r="AL28" s="198"/>
      <c r="AM28" s="198"/>
      <c r="AN28" s="198"/>
      <c r="AO28" s="198"/>
      <c r="AP28" s="350"/>
    </row>
    <row r="29" spans="2:42" x14ac:dyDescent="0.25">
      <c r="B29" s="191" t="s">
        <v>80</v>
      </c>
      <c r="C29" s="399" t="s">
        <v>213</v>
      </c>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75"/>
      <c r="AC29" s="356"/>
      <c r="AD29" s="208"/>
      <c r="AE29" s="208"/>
      <c r="AF29" s="208"/>
      <c r="AG29" s="208"/>
      <c r="AH29" s="208"/>
      <c r="AI29" s="208"/>
      <c r="AJ29" s="208"/>
      <c r="AK29" s="208"/>
      <c r="AL29" s="208"/>
      <c r="AM29" s="208"/>
      <c r="AN29" s="208"/>
      <c r="AO29" s="208"/>
      <c r="AP29" s="357"/>
    </row>
    <row r="30" spans="2:42" x14ac:dyDescent="0.25">
      <c r="B30" s="191" t="s">
        <v>82</v>
      </c>
      <c r="C30" s="389" t="s">
        <v>214</v>
      </c>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76"/>
      <c r="AC30" s="345"/>
      <c r="AD30" s="256"/>
      <c r="AE30" s="256"/>
      <c r="AF30" s="256"/>
      <c r="AG30" s="256"/>
      <c r="AH30" s="256"/>
      <c r="AI30" s="256"/>
      <c r="AJ30" s="256"/>
      <c r="AK30" s="256"/>
      <c r="AL30" s="256"/>
      <c r="AM30" s="256"/>
      <c r="AN30" s="256"/>
      <c r="AO30" s="256"/>
      <c r="AP30" s="346"/>
    </row>
    <row r="31" spans="2:42" x14ac:dyDescent="0.25">
      <c r="B31" s="191" t="s">
        <v>84</v>
      </c>
      <c r="C31" s="391" t="s">
        <v>198</v>
      </c>
      <c r="D31" s="202"/>
      <c r="E31" s="202"/>
      <c r="F31" s="202"/>
      <c r="G31" s="259"/>
      <c r="H31" s="202"/>
      <c r="I31" s="202"/>
      <c r="J31" s="202"/>
      <c r="K31" s="202"/>
      <c r="L31" s="202"/>
      <c r="M31" s="202"/>
      <c r="N31" s="202"/>
      <c r="O31" s="202"/>
      <c r="P31" s="202"/>
      <c r="Q31" s="202"/>
      <c r="R31" s="202"/>
      <c r="S31" s="202"/>
      <c r="T31" s="202"/>
      <c r="U31" s="202"/>
      <c r="V31" s="202"/>
      <c r="W31" s="202"/>
      <c r="X31" s="202"/>
      <c r="Y31" s="202"/>
      <c r="Z31" s="202"/>
      <c r="AA31" s="202"/>
      <c r="AB31" s="277"/>
      <c r="AC31" s="358"/>
      <c r="AD31" s="202"/>
      <c r="AE31" s="202"/>
      <c r="AF31" s="259"/>
      <c r="AG31" s="202"/>
      <c r="AH31" s="202"/>
      <c r="AI31" s="202"/>
      <c r="AJ31" s="202"/>
      <c r="AK31" s="202"/>
      <c r="AL31" s="202"/>
      <c r="AM31" s="202"/>
      <c r="AN31" s="202"/>
      <c r="AO31" s="202"/>
      <c r="AP31" s="359"/>
    </row>
    <row r="32" spans="2:42" x14ac:dyDescent="0.25">
      <c r="B32" s="191" t="s">
        <v>85</v>
      </c>
      <c r="C32" s="391" t="s">
        <v>215</v>
      </c>
      <c r="D32" s="203"/>
      <c r="E32" s="203"/>
      <c r="F32" s="203"/>
      <c r="G32" s="259"/>
      <c r="H32" s="203"/>
      <c r="I32" s="203"/>
      <c r="J32" s="203"/>
      <c r="K32" s="203"/>
      <c r="L32" s="203"/>
      <c r="M32" s="203"/>
      <c r="N32" s="203"/>
      <c r="O32" s="203"/>
      <c r="P32" s="203"/>
      <c r="Q32" s="203"/>
      <c r="R32" s="203"/>
      <c r="S32" s="203"/>
      <c r="T32" s="203"/>
      <c r="U32" s="203"/>
      <c r="V32" s="203"/>
      <c r="W32" s="203"/>
      <c r="X32" s="203"/>
      <c r="Y32" s="203"/>
      <c r="Z32" s="203"/>
      <c r="AA32" s="203"/>
      <c r="AB32" s="278"/>
      <c r="AC32" s="349"/>
      <c r="AD32" s="203"/>
      <c r="AE32" s="203"/>
      <c r="AF32" s="259"/>
      <c r="AG32" s="203"/>
      <c r="AH32" s="203"/>
      <c r="AI32" s="203"/>
      <c r="AJ32" s="203"/>
      <c r="AK32" s="203"/>
      <c r="AL32" s="203"/>
      <c r="AM32" s="203"/>
      <c r="AN32" s="203"/>
      <c r="AO32" s="203"/>
      <c r="AP32" s="360"/>
    </row>
    <row r="33" spans="2:42" x14ac:dyDescent="0.25">
      <c r="B33" s="191" t="s">
        <v>86</v>
      </c>
      <c r="C33" s="391" t="s">
        <v>216</v>
      </c>
      <c r="D33" s="198"/>
      <c r="E33" s="198"/>
      <c r="F33" s="198"/>
      <c r="G33" s="198"/>
      <c r="H33" s="198"/>
      <c r="I33" s="279"/>
      <c r="J33" s="198"/>
      <c r="K33" s="198"/>
      <c r="L33" s="198"/>
      <c r="M33" s="198"/>
      <c r="N33" s="198"/>
      <c r="O33" s="198"/>
      <c r="P33" s="198"/>
      <c r="Q33" s="198"/>
      <c r="R33" s="198"/>
      <c r="S33" s="198"/>
      <c r="T33" s="198"/>
      <c r="U33" s="198"/>
      <c r="V33" s="198"/>
      <c r="W33" s="198"/>
      <c r="X33" s="198"/>
      <c r="Y33" s="198"/>
      <c r="Z33" s="198"/>
      <c r="AA33" s="198"/>
      <c r="AB33" s="271"/>
      <c r="AC33" s="355"/>
      <c r="AD33" s="198"/>
      <c r="AE33" s="198"/>
      <c r="AF33" s="198"/>
      <c r="AG33" s="198"/>
      <c r="AH33" s="279"/>
      <c r="AI33" s="198"/>
      <c r="AJ33" s="198"/>
      <c r="AK33" s="198"/>
      <c r="AL33" s="198"/>
      <c r="AM33" s="198"/>
      <c r="AN33" s="198"/>
      <c r="AO33" s="198"/>
      <c r="AP33" s="350"/>
    </row>
    <row r="34" spans="2:42" x14ac:dyDescent="0.25">
      <c r="B34" s="191" t="s">
        <v>88</v>
      </c>
      <c r="C34" s="390" t="s">
        <v>217</v>
      </c>
      <c r="D34" s="197"/>
      <c r="E34" s="197"/>
      <c r="F34" s="197"/>
      <c r="G34" s="197"/>
      <c r="H34" s="197"/>
      <c r="I34" s="280"/>
      <c r="J34" s="197"/>
      <c r="K34" s="197"/>
      <c r="L34" s="197"/>
      <c r="M34" s="197"/>
      <c r="N34" s="197"/>
      <c r="O34" s="197"/>
      <c r="P34" s="197"/>
      <c r="Q34" s="197"/>
      <c r="R34" s="197"/>
      <c r="S34" s="197"/>
      <c r="T34" s="197"/>
      <c r="U34" s="197"/>
      <c r="V34" s="197"/>
      <c r="W34" s="197"/>
      <c r="X34" s="197"/>
      <c r="Y34" s="197"/>
      <c r="Z34" s="197"/>
      <c r="AA34" s="197"/>
      <c r="AB34" s="281"/>
      <c r="AC34" s="353"/>
      <c r="AD34" s="197"/>
      <c r="AE34" s="197"/>
      <c r="AF34" s="197"/>
      <c r="AG34" s="197"/>
      <c r="AH34" s="280"/>
      <c r="AI34" s="197"/>
      <c r="AJ34" s="197"/>
      <c r="AK34" s="197"/>
      <c r="AL34" s="197"/>
      <c r="AM34" s="197"/>
      <c r="AN34" s="197"/>
      <c r="AO34" s="197"/>
      <c r="AP34" s="354"/>
    </row>
    <row r="35" spans="2:42" x14ac:dyDescent="0.25">
      <c r="B35" s="191" t="s">
        <v>89</v>
      </c>
      <c r="C35" s="394" t="s">
        <v>218</v>
      </c>
      <c r="D35" s="198"/>
      <c r="E35" s="198"/>
      <c r="F35" s="198"/>
      <c r="G35" s="198"/>
      <c r="H35" s="198"/>
      <c r="I35" s="231"/>
      <c r="J35" s="198"/>
      <c r="K35" s="198"/>
      <c r="L35" s="198"/>
      <c r="M35" s="198"/>
      <c r="N35" s="198"/>
      <c r="O35" s="198"/>
      <c r="P35" s="198"/>
      <c r="Q35" s="198"/>
      <c r="R35" s="198"/>
      <c r="S35" s="198"/>
      <c r="T35" s="198"/>
      <c r="U35" s="198"/>
      <c r="V35" s="198"/>
      <c r="W35" s="198"/>
      <c r="X35" s="198"/>
      <c r="Y35" s="198"/>
      <c r="Z35" s="198"/>
      <c r="AA35" s="198"/>
      <c r="AB35" s="271"/>
      <c r="AC35" s="355"/>
      <c r="AD35" s="198"/>
      <c r="AE35" s="198"/>
      <c r="AF35" s="198"/>
      <c r="AG35" s="198"/>
      <c r="AH35" s="231"/>
      <c r="AI35" s="198"/>
      <c r="AJ35" s="198"/>
      <c r="AK35" s="198"/>
      <c r="AL35" s="198"/>
      <c r="AM35" s="198"/>
      <c r="AN35" s="198"/>
      <c r="AO35" s="198"/>
      <c r="AP35" s="350"/>
    </row>
    <row r="36" spans="2:42" x14ac:dyDescent="0.25">
      <c r="B36" s="191" t="s">
        <v>91</v>
      </c>
      <c r="C36" s="393" t="s">
        <v>219</v>
      </c>
      <c r="D36" s="198"/>
      <c r="E36" s="198"/>
      <c r="F36" s="198"/>
      <c r="G36" s="197"/>
      <c r="H36" s="198"/>
      <c r="I36" s="231"/>
      <c r="J36" s="198"/>
      <c r="K36" s="198"/>
      <c r="L36" s="198"/>
      <c r="M36" s="198"/>
      <c r="N36" s="198"/>
      <c r="O36" s="198"/>
      <c r="P36" s="198"/>
      <c r="Q36" s="198"/>
      <c r="R36" s="198"/>
      <c r="S36" s="198"/>
      <c r="T36" s="198"/>
      <c r="U36" s="198"/>
      <c r="V36" s="198"/>
      <c r="W36" s="198"/>
      <c r="X36" s="198"/>
      <c r="Y36" s="198"/>
      <c r="Z36" s="198"/>
      <c r="AA36" s="198"/>
      <c r="AB36" s="271"/>
      <c r="AC36" s="355"/>
      <c r="AD36" s="198"/>
      <c r="AE36" s="198"/>
      <c r="AF36" s="197"/>
      <c r="AG36" s="198"/>
      <c r="AH36" s="231"/>
      <c r="AI36" s="198"/>
      <c r="AJ36" s="198"/>
      <c r="AK36" s="198"/>
      <c r="AL36" s="198"/>
      <c r="AM36" s="198"/>
      <c r="AN36" s="198"/>
      <c r="AO36" s="198"/>
      <c r="AP36" s="350"/>
    </row>
    <row r="37" spans="2:42" x14ac:dyDescent="0.25">
      <c r="B37" s="191" t="s">
        <v>92</v>
      </c>
      <c r="C37" s="393" t="s">
        <v>220</v>
      </c>
      <c r="D37" s="197"/>
      <c r="E37" s="197"/>
      <c r="F37" s="197"/>
      <c r="G37" s="197"/>
      <c r="H37" s="197"/>
      <c r="I37" s="231"/>
      <c r="J37" s="197"/>
      <c r="K37" s="197"/>
      <c r="L37" s="197"/>
      <c r="M37" s="197"/>
      <c r="N37" s="197"/>
      <c r="O37" s="197"/>
      <c r="P37" s="197"/>
      <c r="Q37" s="197"/>
      <c r="R37" s="197"/>
      <c r="S37" s="197"/>
      <c r="T37" s="197"/>
      <c r="U37" s="197"/>
      <c r="V37" s="197"/>
      <c r="W37" s="197"/>
      <c r="X37" s="197"/>
      <c r="Y37" s="197"/>
      <c r="Z37" s="197"/>
      <c r="AA37" s="197"/>
      <c r="AB37" s="281"/>
      <c r="AC37" s="353"/>
      <c r="AD37" s="197"/>
      <c r="AE37" s="197"/>
      <c r="AF37" s="197"/>
      <c r="AG37" s="197"/>
      <c r="AH37" s="231"/>
      <c r="AI37" s="197"/>
      <c r="AJ37" s="197"/>
      <c r="AK37" s="197"/>
      <c r="AL37" s="197"/>
      <c r="AM37" s="197"/>
      <c r="AN37" s="197"/>
      <c r="AO37" s="197"/>
      <c r="AP37" s="354"/>
    </row>
    <row r="38" spans="2:42" x14ac:dyDescent="0.25">
      <c r="B38" s="191" t="s">
        <v>93</v>
      </c>
      <c r="C38" s="394" t="s">
        <v>221</v>
      </c>
      <c r="D38" s="198"/>
      <c r="E38" s="198"/>
      <c r="F38" s="198"/>
      <c r="G38" s="263"/>
      <c r="H38" s="263"/>
      <c r="I38" s="231"/>
      <c r="J38" s="198"/>
      <c r="K38" s="198"/>
      <c r="L38" s="198"/>
      <c r="M38" s="198"/>
      <c r="N38" s="198"/>
      <c r="O38" s="198"/>
      <c r="P38" s="198"/>
      <c r="Q38" s="198"/>
      <c r="R38" s="198"/>
      <c r="S38" s="198"/>
      <c r="T38" s="198"/>
      <c r="U38" s="198"/>
      <c r="V38" s="198"/>
      <c r="W38" s="198"/>
      <c r="X38" s="198"/>
      <c r="Y38" s="198"/>
      <c r="Z38" s="198"/>
      <c r="AA38" s="198"/>
      <c r="AB38" s="271"/>
      <c r="AC38" s="355"/>
      <c r="AD38" s="198"/>
      <c r="AE38" s="198"/>
      <c r="AF38" s="263"/>
      <c r="AG38" s="263"/>
      <c r="AH38" s="231"/>
      <c r="AI38" s="198"/>
      <c r="AJ38" s="198"/>
      <c r="AK38" s="198"/>
      <c r="AL38" s="198"/>
      <c r="AM38" s="198"/>
      <c r="AN38" s="198"/>
      <c r="AO38" s="198"/>
      <c r="AP38" s="350"/>
    </row>
    <row r="39" spans="2:42" x14ac:dyDescent="0.25">
      <c r="B39" s="191" t="s">
        <v>95</v>
      </c>
      <c r="C39" s="393" t="s">
        <v>219</v>
      </c>
      <c r="D39" s="198"/>
      <c r="E39" s="198"/>
      <c r="F39" s="198"/>
      <c r="G39" s="266"/>
      <c r="H39" s="263"/>
      <c r="I39" s="231"/>
      <c r="J39" s="198"/>
      <c r="K39" s="198"/>
      <c r="L39" s="198"/>
      <c r="M39" s="198"/>
      <c r="N39" s="198"/>
      <c r="O39" s="279"/>
      <c r="P39" s="198"/>
      <c r="Q39" s="198"/>
      <c r="R39" s="198"/>
      <c r="S39" s="198"/>
      <c r="T39" s="198"/>
      <c r="U39" s="198"/>
      <c r="V39" s="198"/>
      <c r="W39" s="198"/>
      <c r="X39" s="198"/>
      <c r="Y39" s="198"/>
      <c r="Z39" s="279"/>
      <c r="AA39" s="279"/>
      <c r="AB39" s="282"/>
      <c r="AC39" s="355"/>
      <c r="AD39" s="198"/>
      <c r="AE39" s="198"/>
      <c r="AF39" s="266"/>
      <c r="AG39" s="263"/>
      <c r="AH39" s="231"/>
      <c r="AI39" s="198"/>
      <c r="AJ39" s="198"/>
      <c r="AK39" s="198"/>
      <c r="AL39" s="198"/>
      <c r="AM39" s="198"/>
      <c r="AN39" s="279"/>
      <c r="AO39" s="198"/>
      <c r="AP39" s="350"/>
    </row>
    <row r="40" spans="2:42" x14ac:dyDescent="0.25">
      <c r="B40" s="191" t="s">
        <v>96</v>
      </c>
      <c r="C40" s="393" t="s">
        <v>220</v>
      </c>
      <c r="D40" s="205"/>
      <c r="E40" s="205"/>
      <c r="F40" s="205"/>
      <c r="G40" s="283"/>
      <c r="H40" s="283"/>
      <c r="I40" s="284"/>
      <c r="J40" s="205"/>
      <c r="K40" s="205"/>
      <c r="L40" s="205"/>
      <c r="M40" s="205"/>
      <c r="N40" s="205"/>
      <c r="O40" s="285"/>
      <c r="P40" s="205"/>
      <c r="Q40" s="205"/>
      <c r="R40" s="205"/>
      <c r="S40" s="205"/>
      <c r="T40" s="205"/>
      <c r="U40" s="205"/>
      <c r="V40" s="205"/>
      <c r="W40" s="205"/>
      <c r="X40" s="205"/>
      <c r="Y40" s="205"/>
      <c r="Z40" s="285"/>
      <c r="AA40" s="285"/>
      <c r="AB40" s="286"/>
      <c r="AC40" s="361"/>
      <c r="AD40" s="205"/>
      <c r="AE40" s="205"/>
      <c r="AF40" s="283"/>
      <c r="AG40" s="283"/>
      <c r="AH40" s="284"/>
      <c r="AI40" s="205"/>
      <c r="AJ40" s="205"/>
      <c r="AK40" s="205"/>
      <c r="AL40" s="205"/>
      <c r="AM40" s="205"/>
      <c r="AN40" s="285"/>
      <c r="AO40" s="205"/>
      <c r="AP40" s="362"/>
    </row>
    <row r="41" spans="2:42" x14ac:dyDescent="0.25">
      <c r="B41" s="191" t="s">
        <v>97</v>
      </c>
      <c r="C41" s="394" t="s">
        <v>222</v>
      </c>
      <c r="D41" s="198"/>
      <c r="E41" s="198"/>
      <c r="F41" s="198"/>
      <c r="G41" s="263"/>
      <c r="H41" s="263"/>
      <c r="I41" s="231"/>
      <c r="J41" s="198"/>
      <c r="K41" s="198"/>
      <c r="L41" s="198"/>
      <c r="M41" s="263"/>
      <c r="N41" s="198"/>
      <c r="O41" s="232"/>
      <c r="P41" s="198"/>
      <c r="Q41" s="198"/>
      <c r="R41" s="198"/>
      <c r="S41" s="198"/>
      <c r="T41" s="198"/>
      <c r="U41" s="198"/>
      <c r="V41" s="198"/>
      <c r="W41" s="198"/>
      <c r="X41" s="198"/>
      <c r="Y41" s="198"/>
      <c r="Z41" s="232"/>
      <c r="AA41" s="232"/>
      <c r="AB41" s="265"/>
      <c r="AC41" s="355"/>
      <c r="AD41" s="198"/>
      <c r="AE41" s="198"/>
      <c r="AF41" s="263"/>
      <c r="AG41" s="263"/>
      <c r="AH41" s="231"/>
      <c r="AI41" s="198"/>
      <c r="AJ41" s="198"/>
      <c r="AK41" s="198"/>
      <c r="AL41" s="263"/>
      <c r="AM41" s="198"/>
      <c r="AN41" s="232"/>
      <c r="AO41" s="198"/>
      <c r="AP41" s="350"/>
    </row>
    <row r="42" spans="2:42" x14ac:dyDescent="0.25">
      <c r="B42" s="191" t="s">
        <v>99</v>
      </c>
      <c r="C42" s="393" t="s">
        <v>219</v>
      </c>
      <c r="D42" s="198"/>
      <c r="E42" s="198"/>
      <c r="F42" s="198"/>
      <c r="G42" s="266"/>
      <c r="H42" s="263"/>
      <c r="I42" s="231"/>
      <c r="J42" s="198"/>
      <c r="K42" s="198"/>
      <c r="L42" s="198"/>
      <c r="M42" s="263"/>
      <c r="N42" s="198"/>
      <c r="O42" s="232"/>
      <c r="P42" s="198"/>
      <c r="Q42" s="198"/>
      <c r="R42" s="198"/>
      <c r="S42" s="198"/>
      <c r="T42" s="198"/>
      <c r="U42" s="198"/>
      <c r="V42" s="198"/>
      <c r="W42" s="198"/>
      <c r="X42" s="198"/>
      <c r="Y42" s="198"/>
      <c r="Z42" s="232"/>
      <c r="AA42" s="232"/>
      <c r="AB42" s="265"/>
      <c r="AC42" s="355"/>
      <c r="AD42" s="198"/>
      <c r="AE42" s="198"/>
      <c r="AF42" s="266"/>
      <c r="AG42" s="263"/>
      <c r="AH42" s="231"/>
      <c r="AI42" s="198"/>
      <c r="AJ42" s="198"/>
      <c r="AK42" s="198"/>
      <c r="AL42" s="263"/>
      <c r="AM42" s="198"/>
      <c r="AN42" s="232"/>
      <c r="AO42" s="198"/>
      <c r="AP42" s="350"/>
    </row>
    <row r="43" spans="2:42" x14ac:dyDescent="0.25">
      <c r="B43" s="191" t="s">
        <v>100</v>
      </c>
      <c r="C43" s="393" t="s">
        <v>220</v>
      </c>
      <c r="D43" s="197"/>
      <c r="E43" s="197"/>
      <c r="F43" s="197"/>
      <c r="G43" s="266"/>
      <c r="H43" s="266"/>
      <c r="I43" s="231"/>
      <c r="J43" s="197"/>
      <c r="K43" s="197"/>
      <c r="L43" s="197"/>
      <c r="M43" s="266"/>
      <c r="N43" s="197"/>
      <c r="O43" s="231"/>
      <c r="P43" s="197"/>
      <c r="Q43" s="197"/>
      <c r="R43" s="197"/>
      <c r="S43" s="197"/>
      <c r="T43" s="197"/>
      <c r="U43" s="197"/>
      <c r="V43" s="197"/>
      <c r="W43" s="197"/>
      <c r="X43" s="197"/>
      <c r="Y43" s="197"/>
      <c r="Z43" s="231"/>
      <c r="AA43" s="231"/>
      <c r="AB43" s="268"/>
      <c r="AC43" s="353"/>
      <c r="AD43" s="197"/>
      <c r="AE43" s="197"/>
      <c r="AF43" s="266"/>
      <c r="AG43" s="266"/>
      <c r="AH43" s="231"/>
      <c r="AI43" s="197"/>
      <c r="AJ43" s="197"/>
      <c r="AK43" s="197"/>
      <c r="AL43" s="266"/>
      <c r="AM43" s="197"/>
      <c r="AN43" s="231"/>
      <c r="AO43" s="197"/>
      <c r="AP43" s="354"/>
    </row>
    <row r="44" spans="2:42" x14ac:dyDescent="0.25">
      <c r="B44" s="191" t="s">
        <v>101</v>
      </c>
      <c r="C44" s="394" t="s">
        <v>223</v>
      </c>
      <c r="D44" s="198"/>
      <c r="E44" s="198"/>
      <c r="F44" s="198"/>
      <c r="G44" s="263"/>
      <c r="H44" s="263"/>
      <c r="I44" s="259"/>
      <c r="J44" s="198"/>
      <c r="K44" s="198"/>
      <c r="L44" s="198"/>
      <c r="M44" s="263"/>
      <c r="N44" s="198"/>
      <c r="O44" s="269"/>
      <c r="P44" s="198"/>
      <c r="Q44" s="198"/>
      <c r="R44" s="198"/>
      <c r="S44" s="198"/>
      <c r="T44" s="198"/>
      <c r="U44" s="198"/>
      <c r="V44" s="198"/>
      <c r="W44" s="198"/>
      <c r="X44" s="198"/>
      <c r="Y44" s="198"/>
      <c r="Z44" s="232"/>
      <c r="AA44" s="232"/>
      <c r="AB44" s="265"/>
      <c r="AC44" s="355"/>
      <c r="AD44" s="198"/>
      <c r="AE44" s="198"/>
      <c r="AF44" s="263"/>
      <c r="AG44" s="263"/>
      <c r="AH44" s="259"/>
      <c r="AI44" s="198"/>
      <c r="AJ44" s="198"/>
      <c r="AK44" s="198"/>
      <c r="AL44" s="263"/>
      <c r="AM44" s="198"/>
      <c r="AN44" s="269"/>
      <c r="AO44" s="198"/>
      <c r="AP44" s="350"/>
    </row>
    <row r="45" spans="2:42" x14ac:dyDescent="0.25">
      <c r="B45" s="191" t="s">
        <v>103</v>
      </c>
      <c r="C45" s="393" t="s">
        <v>224</v>
      </c>
      <c r="D45" s="198"/>
      <c r="E45" s="198"/>
      <c r="F45" s="198"/>
      <c r="G45" s="263"/>
      <c r="H45" s="263"/>
      <c r="I45" s="259"/>
      <c r="J45" s="198"/>
      <c r="K45" s="198"/>
      <c r="L45" s="198"/>
      <c r="M45" s="263"/>
      <c r="N45" s="198"/>
      <c r="O45" s="269"/>
      <c r="P45" s="198"/>
      <c r="Q45" s="198"/>
      <c r="R45" s="198"/>
      <c r="S45" s="198"/>
      <c r="T45" s="198"/>
      <c r="U45" s="198"/>
      <c r="V45" s="198"/>
      <c r="W45" s="198"/>
      <c r="X45" s="198"/>
      <c r="Y45" s="198"/>
      <c r="Z45" s="232"/>
      <c r="AA45" s="232"/>
      <c r="AB45" s="265"/>
      <c r="AC45" s="355"/>
      <c r="AD45" s="198"/>
      <c r="AE45" s="198"/>
      <c r="AF45" s="263"/>
      <c r="AG45" s="263"/>
      <c r="AH45" s="259"/>
      <c r="AI45" s="198"/>
      <c r="AJ45" s="198"/>
      <c r="AK45" s="198"/>
      <c r="AL45" s="263"/>
      <c r="AM45" s="198"/>
      <c r="AN45" s="269"/>
      <c r="AO45" s="198"/>
      <c r="AP45" s="350"/>
    </row>
    <row r="46" spans="2:42" x14ac:dyDescent="0.25">
      <c r="B46" s="191" t="s">
        <v>104</v>
      </c>
      <c r="C46" s="394" t="s">
        <v>225</v>
      </c>
      <c r="D46" s="198"/>
      <c r="E46" s="198"/>
      <c r="F46" s="198"/>
      <c r="G46" s="198"/>
      <c r="H46" s="198"/>
      <c r="I46" s="198"/>
      <c r="J46" s="198"/>
      <c r="K46" s="198"/>
      <c r="L46" s="198"/>
      <c r="M46" s="287"/>
      <c r="N46" s="198"/>
      <c r="O46" s="198"/>
      <c r="P46" s="198"/>
      <c r="Q46" s="198"/>
      <c r="R46" s="198"/>
      <c r="S46" s="198"/>
      <c r="T46" s="198"/>
      <c r="U46" s="198"/>
      <c r="V46" s="198"/>
      <c r="W46" s="198"/>
      <c r="X46" s="198"/>
      <c r="Y46" s="198"/>
      <c r="Z46" s="232"/>
      <c r="AA46" s="232"/>
      <c r="AB46" s="265"/>
      <c r="AC46" s="355"/>
      <c r="AD46" s="198"/>
      <c r="AE46" s="198"/>
      <c r="AF46" s="198"/>
      <c r="AG46" s="198"/>
      <c r="AH46" s="198"/>
      <c r="AI46" s="198"/>
      <c r="AJ46" s="198"/>
      <c r="AK46" s="198"/>
      <c r="AL46" s="287"/>
      <c r="AM46" s="198"/>
      <c r="AN46" s="198"/>
      <c r="AO46" s="198"/>
      <c r="AP46" s="350"/>
    </row>
    <row r="47" spans="2:42" x14ac:dyDescent="0.25">
      <c r="B47" s="191" t="s">
        <v>106</v>
      </c>
      <c r="C47" s="395" t="s">
        <v>203</v>
      </c>
      <c r="D47" s="198"/>
      <c r="E47" s="198"/>
      <c r="F47" s="198"/>
      <c r="G47" s="198"/>
      <c r="H47" s="198"/>
      <c r="I47" s="198"/>
      <c r="J47" s="198"/>
      <c r="K47" s="198"/>
      <c r="L47" s="198"/>
      <c r="M47" s="287"/>
      <c r="N47" s="198"/>
      <c r="O47" s="198"/>
      <c r="P47" s="198"/>
      <c r="Q47" s="198"/>
      <c r="R47" s="198"/>
      <c r="S47" s="198"/>
      <c r="T47" s="198"/>
      <c r="U47" s="198"/>
      <c r="V47" s="198"/>
      <c r="W47" s="198"/>
      <c r="X47" s="198"/>
      <c r="Y47" s="198"/>
      <c r="Z47" s="232"/>
      <c r="AA47" s="232"/>
      <c r="AB47" s="265"/>
      <c r="AC47" s="355"/>
      <c r="AD47" s="198"/>
      <c r="AE47" s="198"/>
      <c r="AF47" s="198"/>
      <c r="AG47" s="198"/>
      <c r="AH47" s="198"/>
      <c r="AI47" s="198"/>
      <c r="AJ47" s="198"/>
      <c r="AK47" s="198"/>
      <c r="AL47" s="287"/>
      <c r="AM47" s="198"/>
      <c r="AN47" s="198"/>
      <c r="AO47" s="198"/>
      <c r="AP47" s="350"/>
    </row>
    <row r="48" spans="2:42" x14ac:dyDescent="0.25">
      <c r="B48" s="191" t="s">
        <v>107</v>
      </c>
      <c r="C48" s="395" t="s">
        <v>205</v>
      </c>
      <c r="D48" s="198"/>
      <c r="E48" s="279"/>
      <c r="F48" s="279"/>
      <c r="G48" s="232"/>
      <c r="H48" s="279"/>
      <c r="I48" s="279"/>
      <c r="J48" s="198"/>
      <c r="K48" s="198"/>
      <c r="L48" s="198"/>
      <c r="M48" s="287"/>
      <c r="N48" s="198"/>
      <c r="O48" s="198"/>
      <c r="P48" s="198"/>
      <c r="Q48" s="198"/>
      <c r="R48" s="198"/>
      <c r="S48" s="198"/>
      <c r="T48" s="198"/>
      <c r="U48" s="198"/>
      <c r="V48" s="198"/>
      <c r="W48" s="198"/>
      <c r="X48" s="198"/>
      <c r="Y48" s="198"/>
      <c r="Z48" s="232"/>
      <c r="AA48" s="232"/>
      <c r="AB48" s="265"/>
      <c r="AC48" s="355"/>
      <c r="AD48" s="279"/>
      <c r="AE48" s="279"/>
      <c r="AF48" s="232"/>
      <c r="AG48" s="279"/>
      <c r="AH48" s="279"/>
      <c r="AI48" s="198"/>
      <c r="AJ48" s="198"/>
      <c r="AK48" s="198"/>
      <c r="AL48" s="287"/>
      <c r="AM48" s="198"/>
      <c r="AN48" s="198"/>
      <c r="AO48" s="198"/>
      <c r="AP48" s="350"/>
    </row>
    <row r="49" spans="2:42" x14ac:dyDescent="0.25">
      <c r="B49" s="191" t="s">
        <v>108</v>
      </c>
      <c r="C49" s="395" t="s">
        <v>206</v>
      </c>
      <c r="D49" s="198"/>
      <c r="E49" s="279"/>
      <c r="F49" s="279"/>
      <c r="G49" s="232"/>
      <c r="H49" s="279"/>
      <c r="I49" s="279"/>
      <c r="J49" s="198"/>
      <c r="K49" s="198"/>
      <c r="L49" s="198"/>
      <c r="M49" s="287"/>
      <c r="N49" s="198"/>
      <c r="O49" s="198"/>
      <c r="P49" s="198"/>
      <c r="Q49" s="198"/>
      <c r="R49" s="198"/>
      <c r="S49" s="198"/>
      <c r="T49" s="198"/>
      <c r="U49" s="198"/>
      <c r="V49" s="198"/>
      <c r="W49" s="198"/>
      <c r="X49" s="198"/>
      <c r="Y49" s="198"/>
      <c r="Z49" s="232"/>
      <c r="AA49" s="232"/>
      <c r="AB49" s="265"/>
      <c r="AC49" s="355"/>
      <c r="AD49" s="279"/>
      <c r="AE49" s="279"/>
      <c r="AF49" s="232"/>
      <c r="AG49" s="279"/>
      <c r="AH49" s="279"/>
      <c r="AI49" s="198"/>
      <c r="AJ49" s="198"/>
      <c r="AK49" s="198"/>
      <c r="AL49" s="287"/>
      <c r="AM49" s="198"/>
      <c r="AN49" s="198"/>
      <c r="AO49" s="198"/>
      <c r="AP49" s="350"/>
    </row>
    <row r="50" spans="2:42" ht="31.9" customHeight="1" x14ac:dyDescent="0.25">
      <c r="B50" s="191" t="s">
        <v>109</v>
      </c>
      <c r="C50" s="391" t="s">
        <v>226</v>
      </c>
      <c r="D50" s="198"/>
      <c r="E50" s="232"/>
      <c r="F50" s="232"/>
      <c r="G50" s="231"/>
      <c r="H50" s="232"/>
      <c r="I50" s="232"/>
      <c r="J50" s="270"/>
      <c r="K50" s="198"/>
      <c r="L50" s="198"/>
      <c r="M50" s="263"/>
      <c r="N50" s="198"/>
      <c r="O50" s="198"/>
      <c r="P50" s="198"/>
      <c r="Q50" s="198"/>
      <c r="R50" s="198"/>
      <c r="S50" s="198"/>
      <c r="T50" s="198"/>
      <c r="U50" s="198"/>
      <c r="V50" s="198"/>
      <c r="W50" s="198"/>
      <c r="X50" s="198"/>
      <c r="Y50" s="198"/>
      <c r="Z50" s="232"/>
      <c r="AA50" s="232"/>
      <c r="AB50" s="265"/>
      <c r="AC50" s="355"/>
      <c r="AD50" s="232"/>
      <c r="AE50" s="232"/>
      <c r="AF50" s="231"/>
      <c r="AG50" s="232"/>
      <c r="AH50" s="232"/>
      <c r="AI50" s="270"/>
      <c r="AJ50" s="198"/>
      <c r="AK50" s="198"/>
      <c r="AL50" s="263"/>
      <c r="AM50" s="198"/>
      <c r="AN50" s="198"/>
      <c r="AO50" s="198"/>
      <c r="AP50" s="350"/>
    </row>
    <row r="51" spans="2:42" x14ac:dyDescent="0.25">
      <c r="B51" s="191" t="s">
        <v>111</v>
      </c>
      <c r="C51" s="393" t="s">
        <v>210</v>
      </c>
      <c r="D51" s="198"/>
      <c r="E51" s="231"/>
      <c r="F51" s="231"/>
      <c r="G51" s="231"/>
      <c r="H51" s="231"/>
      <c r="I51" s="231"/>
      <c r="J51" s="270"/>
      <c r="K51" s="279"/>
      <c r="L51" s="279"/>
      <c r="M51" s="288"/>
      <c r="N51" s="279"/>
      <c r="O51" s="279"/>
      <c r="P51" s="198"/>
      <c r="Q51" s="198"/>
      <c r="R51" s="198"/>
      <c r="S51" s="198"/>
      <c r="T51" s="198"/>
      <c r="U51" s="198"/>
      <c r="V51" s="198"/>
      <c r="W51" s="198"/>
      <c r="X51" s="198"/>
      <c r="Y51" s="198"/>
      <c r="Z51" s="269"/>
      <c r="AA51" s="269"/>
      <c r="AB51" s="289"/>
      <c r="AC51" s="355"/>
      <c r="AD51" s="231"/>
      <c r="AE51" s="231"/>
      <c r="AF51" s="231"/>
      <c r="AG51" s="231"/>
      <c r="AH51" s="231"/>
      <c r="AI51" s="270"/>
      <c r="AJ51" s="279"/>
      <c r="AK51" s="279"/>
      <c r="AL51" s="288"/>
      <c r="AM51" s="279"/>
      <c r="AN51" s="279"/>
      <c r="AO51" s="198"/>
      <c r="AP51" s="350"/>
    </row>
    <row r="52" spans="2:42" x14ac:dyDescent="0.25">
      <c r="B52" s="191" t="s">
        <v>112</v>
      </c>
      <c r="C52" s="393" t="s">
        <v>227</v>
      </c>
      <c r="D52" s="198"/>
      <c r="E52" s="231"/>
      <c r="F52" s="231"/>
      <c r="G52" s="231"/>
      <c r="H52" s="231"/>
      <c r="I52" s="231"/>
      <c r="J52" s="270"/>
      <c r="K52" s="279"/>
      <c r="L52" s="279"/>
      <c r="M52" s="288"/>
      <c r="N52" s="279"/>
      <c r="O52" s="279"/>
      <c r="P52" s="198"/>
      <c r="Q52" s="198"/>
      <c r="R52" s="198"/>
      <c r="S52" s="198"/>
      <c r="T52" s="198"/>
      <c r="U52" s="198"/>
      <c r="V52" s="198"/>
      <c r="W52" s="198"/>
      <c r="X52" s="198"/>
      <c r="Y52" s="198"/>
      <c r="Z52" s="269"/>
      <c r="AA52" s="269"/>
      <c r="AB52" s="289"/>
      <c r="AC52" s="355"/>
      <c r="AD52" s="231"/>
      <c r="AE52" s="231"/>
      <c r="AF52" s="231"/>
      <c r="AG52" s="231"/>
      <c r="AH52" s="231"/>
      <c r="AI52" s="270"/>
      <c r="AJ52" s="279"/>
      <c r="AK52" s="279"/>
      <c r="AL52" s="288"/>
      <c r="AM52" s="279"/>
      <c r="AN52" s="279"/>
      <c r="AO52" s="198"/>
      <c r="AP52" s="350"/>
    </row>
    <row r="53" spans="2:42" x14ac:dyDescent="0.25">
      <c r="B53" s="191" t="s">
        <v>113</v>
      </c>
      <c r="C53" s="394" t="s">
        <v>212</v>
      </c>
      <c r="D53" s="198"/>
      <c r="E53" s="198"/>
      <c r="F53" s="198"/>
      <c r="G53" s="198"/>
      <c r="H53" s="198"/>
      <c r="I53" s="198"/>
      <c r="J53" s="198"/>
      <c r="K53" s="198"/>
      <c r="L53" s="198"/>
      <c r="M53" s="198"/>
      <c r="N53" s="198"/>
      <c r="O53" s="198"/>
      <c r="P53" s="198"/>
      <c r="Q53" s="198"/>
      <c r="R53" s="198"/>
      <c r="S53" s="198"/>
      <c r="T53" s="198"/>
      <c r="U53" s="198"/>
      <c r="V53" s="198"/>
      <c r="W53" s="198"/>
      <c r="X53" s="198"/>
      <c r="Y53" s="198"/>
      <c r="Z53" s="269"/>
      <c r="AA53" s="269"/>
      <c r="AB53" s="289"/>
      <c r="AC53" s="355"/>
      <c r="AD53" s="198"/>
      <c r="AE53" s="198"/>
      <c r="AF53" s="198"/>
      <c r="AG53" s="198"/>
      <c r="AH53" s="198"/>
      <c r="AI53" s="198"/>
      <c r="AJ53" s="198"/>
      <c r="AK53" s="198"/>
      <c r="AL53" s="198"/>
      <c r="AM53" s="198"/>
      <c r="AN53" s="198"/>
      <c r="AO53" s="198"/>
      <c r="AP53" s="350"/>
    </row>
    <row r="54" spans="2:42" x14ac:dyDescent="0.25">
      <c r="B54" s="191" t="s">
        <v>114</v>
      </c>
      <c r="C54" s="399" t="s">
        <v>228</v>
      </c>
      <c r="D54" s="290"/>
      <c r="E54" s="290"/>
      <c r="F54" s="290"/>
      <c r="G54" s="290"/>
      <c r="H54" s="290"/>
      <c r="I54" s="290"/>
      <c r="J54" s="290"/>
      <c r="K54" s="290"/>
      <c r="L54" s="290"/>
      <c r="M54" s="290"/>
      <c r="N54" s="290"/>
      <c r="O54" s="290"/>
      <c r="P54" s="290"/>
      <c r="Q54" s="290"/>
      <c r="R54" s="290"/>
      <c r="S54" s="290"/>
      <c r="T54" s="290"/>
      <c r="U54" s="290"/>
      <c r="V54" s="290"/>
      <c r="W54" s="290"/>
      <c r="X54" s="290"/>
      <c r="Y54" s="290"/>
      <c r="Z54" s="274"/>
      <c r="AA54" s="274"/>
      <c r="AB54" s="291"/>
      <c r="AC54" s="363"/>
      <c r="AD54" s="290"/>
      <c r="AE54" s="290"/>
      <c r="AF54" s="290"/>
      <c r="AG54" s="290"/>
      <c r="AH54" s="290"/>
      <c r="AI54" s="290"/>
      <c r="AJ54" s="290"/>
      <c r="AK54" s="290"/>
      <c r="AL54" s="290"/>
      <c r="AM54" s="290"/>
      <c r="AN54" s="290"/>
      <c r="AO54" s="290"/>
      <c r="AP54" s="364"/>
    </row>
    <row r="55" spans="2:42" x14ac:dyDescent="0.25">
      <c r="B55" s="292" t="s">
        <v>115</v>
      </c>
      <c r="C55" s="399" t="s">
        <v>229</v>
      </c>
      <c r="D55" s="290"/>
      <c r="E55" s="290"/>
      <c r="F55" s="290"/>
      <c r="G55" s="293"/>
      <c r="H55" s="290"/>
      <c r="I55" s="290"/>
      <c r="J55" s="290"/>
      <c r="K55" s="290"/>
      <c r="L55" s="290"/>
      <c r="M55" s="290"/>
      <c r="N55" s="290"/>
      <c r="O55" s="290"/>
      <c r="P55" s="290"/>
      <c r="Q55" s="290"/>
      <c r="R55" s="290"/>
      <c r="S55" s="290"/>
      <c r="T55" s="290"/>
      <c r="U55" s="290"/>
      <c r="V55" s="290"/>
      <c r="W55" s="290"/>
      <c r="X55" s="290"/>
      <c r="Y55" s="290"/>
      <c r="Z55" s="274"/>
      <c r="AA55" s="274"/>
      <c r="AB55" s="291"/>
      <c r="AC55" s="363"/>
      <c r="AD55" s="290"/>
      <c r="AE55" s="290"/>
      <c r="AF55" s="293"/>
      <c r="AG55" s="290"/>
      <c r="AH55" s="290"/>
      <c r="AI55" s="290"/>
      <c r="AJ55" s="290"/>
      <c r="AK55" s="290"/>
      <c r="AL55" s="290"/>
      <c r="AM55" s="290"/>
      <c r="AN55" s="290"/>
      <c r="AO55" s="290"/>
      <c r="AP55" s="364"/>
    </row>
    <row r="56" spans="2:42" ht="14.45" customHeight="1" x14ac:dyDescent="0.25">
      <c r="B56" s="476" t="s">
        <v>230</v>
      </c>
      <c r="C56" s="477"/>
      <c r="D56" s="478"/>
      <c r="E56" s="478"/>
      <c r="F56" s="478"/>
      <c r="G56" s="478"/>
      <c r="H56" s="478"/>
      <c r="I56" s="478"/>
      <c r="J56" s="478"/>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8"/>
      <c r="AH56" s="478"/>
      <c r="AI56" s="478"/>
      <c r="AJ56" s="478"/>
      <c r="AK56" s="478"/>
      <c r="AL56" s="478"/>
      <c r="AM56" s="478"/>
      <c r="AN56" s="478"/>
      <c r="AO56" s="478"/>
      <c r="AP56" s="479"/>
    </row>
    <row r="57" spans="2:42" x14ac:dyDescent="0.25">
      <c r="B57" s="191" t="s">
        <v>119</v>
      </c>
      <c r="C57" s="389" t="s">
        <v>250</v>
      </c>
      <c r="D57" s="198"/>
      <c r="E57" s="231"/>
      <c r="F57" s="231"/>
      <c r="G57" s="231"/>
      <c r="H57" s="231"/>
      <c r="I57" s="231"/>
      <c r="J57" s="229"/>
      <c r="K57" s="229"/>
      <c r="L57" s="229"/>
      <c r="M57" s="229"/>
      <c r="N57" s="229"/>
      <c r="O57" s="229"/>
      <c r="P57" s="229"/>
      <c r="Q57" s="229"/>
      <c r="R57" s="229"/>
      <c r="S57" s="229"/>
      <c r="T57" s="229"/>
      <c r="U57" s="229"/>
      <c r="V57" s="229"/>
      <c r="W57" s="229"/>
      <c r="X57" s="229"/>
      <c r="Y57" s="229"/>
      <c r="Z57" s="203"/>
      <c r="AA57" s="203"/>
      <c r="AB57" s="271"/>
      <c r="AC57" s="355"/>
      <c r="AD57" s="231"/>
      <c r="AE57" s="231"/>
      <c r="AF57" s="231"/>
      <c r="AG57" s="231"/>
      <c r="AH57" s="231"/>
      <c r="AI57" s="229"/>
      <c r="AJ57" s="229"/>
      <c r="AK57" s="229"/>
      <c r="AL57" s="229"/>
      <c r="AM57" s="229"/>
      <c r="AN57" s="229"/>
      <c r="AO57" s="229"/>
      <c r="AP57" s="365"/>
    </row>
    <row r="58" spans="2:42" x14ac:dyDescent="0.25">
      <c r="B58" s="191" t="s">
        <v>120</v>
      </c>
      <c r="C58" s="390" t="s">
        <v>207</v>
      </c>
      <c r="D58" s="198"/>
      <c r="E58" s="231"/>
      <c r="F58" s="231"/>
      <c r="G58" s="231"/>
      <c r="H58" s="231"/>
      <c r="I58" s="231"/>
      <c r="J58" s="232"/>
      <c r="K58" s="232"/>
      <c r="L58" s="232"/>
      <c r="M58" s="232"/>
      <c r="N58" s="232"/>
      <c r="O58" s="232"/>
      <c r="P58" s="232"/>
      <c r="Q58" s="232"/>
      <c r="R58" s="232"/>
      <c r="S58" s="232"/>
      <c r="T58" s="232"/>
      <c r="U58" s="232"/>
      <c r="V58" s="232"/>
      <c r="W58" s="232"/>
      <c r="X58" s="232"/>
      <c r="Y58" s="232"/>
      <c r="Z58" s="198"/>
      <c r="AA58" s="198"/>
      <c r="AB58" s="271"/>
      <c r="AC58" s="355"/>
      <c r="AD58" s="231"/>
      <c r="AE58" s="231"/>
      <c r="AF58" s="231"/>
      <c r="AG58" s="231"/>
      <c r="AH58" s="231"/>
      <c r="AI58" s="232"/>
      <c r="AJ58" s="232"/>
      <c r="AK58" s="232"/>
      <c r="AL58" s="232"/>
      <c r="AM58" s="232"/>
      <c r="AN58" s="232"/>
      <c r="AO58" s="232"/>
      <c r="AP58" s="366"/>
    </row>
    <row r="59" spans="2:42" x14ac:dyDescent="0.25">
      <c r="B59" s="191" t="s">
        <v>121</v>
      </c>
      <c r="C59" s="390" t="s">
        <v>235</v>
      </c>
      <c r="D59" s="198"/>
      <c r="E59" s="231"/>
      <c r="F59" s="231"/>
      <c r="G59" s="231"/>
      <c r="H59" s="231"/>
      <c r="I59" s="231"/>
      <c r="J59" s="232"/>
      <c r="K59" s="232"/>
      <c r="L59" s="232"/>
      <c r="M59" s="232"/>
      <c r="N59" s="232"/>
      <c r="O59" s="232"/>
      <c r="P59" s="232"/>
      <c r="Q59" s="232"/>
      <c r="R59" s="232"/>
      <c r="S59" s="232"/>
      <c r="T59" s="232"/>
      <c r="U59" s="232"/>
      <c r="V59" s="232"/>
      <c r="W59" s="232"/>
      <c r="X59" s="232"/>
      <c r="Y59" s="232"/>
      <c r="Z59" s="198"/>
      <c r="AA59" s="198"/>
      <c r="AB59" s="271"/>
      <c r="AC59" s="355"/>
      <c r="AD59" s="231"/>
      <c r="AE59" s="231"/>
      <c r="AF59" s="231"/>
      <c r="AG59" s="231"/>
      <c r="AH59" s="231"/>
      <c r="AI59" s="232"/>
      <c r="AJ59" s="232"/>
      <c r="AK59" s="232"/>
      <c r="AL59" s="232"/>
      <c r="AM59" s="232"/>
      <c r="AN59" s="232"/>
      <c r="AO59" s="232"/>
      <c r="AP59" s="366"/>
    </row>
    <row r="60" spans="2:42" x14ac:dyDescent="0.25">
      <c r="B60" s="191" t="s">
        <v>122</v>
      </c>
      <c r="C60" s="390" t="s">
        <v>212</v>
      </c>
      <c r="D60" s="198"/>
      <c r="E60" s="231"/>
      <c r="F60" s="231"/>
      <c r="G60" s="231"/>
      <c r="H60" s="231"/>
      <c r="I60" s="231"/>
      <c r="J60" s="269"/>
      <c r="K60" s="232"/>
      <c r="L60" s="232"/>
      <c r="M60" s="232"/>
      <c r="N60" s="232"/>
      <c r="O60" s="232"/>
      <c r="P60" s="232"/>
      <c r="Q60" s="232"/>
      <c r="R60" s="232"/>
      <c r="S60" s="232"/>
      <c r="T60" s="232"/>
      <c r="U60" s="232"/>
      <c r="V60" s="232"/>
      <c r="W60" s="232"/>
      <c r="X60" s="232"/>
      <c r="Y60" s="232"/>
      <c r="Z60" s="198"/>
      <c r="AA60" s="198"/>
      <c r="AB60" s="271"/>
      <c r="AC60" s="355"/>
      <c r="AD60" s="231"/>
      <c r="AE60" s="231"/>
      <c r="AF60" s="231"/>
      <c r="AG60" s="231"/>
      <c r="AH60" s="231"/>
      <c r="AI60" s="269"/>
      <c r="AJ60" s="232"/>
      <c r="AK60" s="232"/>
      <c r="AL60" s="232"/>
      <c r="AM60" s="232"/>
      <c r="AN60" s="232"/>
      <c r="AO60" s="232"/>
      <c r="AP60" s="366"/>
    </row>
    <row r="61" spans="2:42" x14ac:dyDescent="0.25">
      <c r="B61" s="191" t="s">
        <v>123</v>
      </c>
      <c r="C61" s="389" t="s">
        <v>236</v>
      </c>
      <c r="D61" s="198"/>
      <c r="E61" s="231"/>
      <c r="F61" s="231"/>
      <c r="G61" s="231"/>
      <c r="H61" s="231"/>
      <c r="I61" s="231"/>
      <c r="J61" s="269"/>
      <c r="K61" s="232"/>
      <c r="L61" s="232"/>
      <c r="M61" s="232"/>
      <c r="N61" s="232"/>
      <c r="O61" s="232"/>
      <c r="P61" s="232"/>
      <c r="Q61" s="232"/>
      <c r="R61" s="232"/>
      <c r="S61" s="232"/>
      <c r="T61" s="232"/>
      <c r="U61" s="232"/>
      <c r="V61" s="232"/>
      <c r="W61" s="232"/>
      <c r="X61" s="232"/>
      <c r="Y61" s="232"/>
      <c r="Z61" s="198"/>
      <c r="AA61" s="198"/>
      <c r="AB61" s="271"/>
      <c r="AC61" s="355"/>
      <c r="AD61" s="231"/>
      <c r="AE61" s="231"/>
      <c r="AF61" s="231"/>
      <c r="AG61" s="231"/>
      <c r="AH61" s="231"/>
      <c r="AI61" s="269"/>
      <c r="AJ61" s="232"/>
      <c r="AK61" s="232"/>
      <c r="AL61" s="232"/>
      <c r="AM61" s="232"/>
      <c r="AN61" s="232"/>
      <c r="AO61" s="232"/>
      <c r="AP61" s="366"/>
    </row>
    <row r="62" spans="2:42" x14ac:dyDescent="0.25">
      <c r="B62" s="191" t="s">
        <v>124</v>
      </c>
      <c r="C62" s="396" t="s">
        <v>216</v>
      </c>
      <c r="D62" s="198"/>
      <c r="E62" s="231"/>
      <c r="F62" s="231"/>
      <c r="G62" s="231"/>
      <c r="H62" s="231"/>
      <c r="I62" s="231"/>
      <c r="J62" s="198"/>
      <c r="K62" s="232"/>
      <c r="L62" s="232"/>
      <c r="M62" s="232"/>
      <c r="N62" s="232"/>
      <c r="O62" s="232"/>
      <c r="P62" s="232"/>
      <c r="Q62" s="232"/>
      <c r="R62" s="232"/>
      <c r="S62" s="232"/>
      <c r="T62" s="232"/>
      <c r="U62" s="232"/>
      <c r="V62" s="232"/>
      <c r="W62" s="232"/>
      <c r="X62" s="232"/>
      <c r="Y62" s="232"/>
      <c r="Z62" s="198"/>
      <c r="AA62" s="198"/>
      <c r="AB62" s="271"/>
      <c r="AC62" s="355"/>
      <c r="AD62" s="231"/>
      <c r="AE62" s="231"/>
      <c r="AF62" s="231"/>
      <c r="AG62" s="231"/>
      <c r="AH62" s="231"/>
      <c r="AI62" s="198"/>
      <c r="AJ62" s="232"/>
      <c r="AK62" s="232"/>
      <c r="AL62" s="232"/>
      <c r="AM62" s="232"/>
      <c r="AN62" s="232"/>
      <c r="AO62" s="232"/>
      <c r="AP62" s="366"/>
    </row>
    <row r="63" spans="2:42" x14ac:dyDescent="0.25">
      <c r="B63" s="191" t="s">
        <v>125</v>
      </c>
      <c r="C63" s="397" t="s">
        <v>235</v>
      </c>
      <c r="D63" s="198"/>
      <c r="E63" s="259"/>
      <c r="F63" s="259"/>
      <c r="G63" s="259"/>
      <c r="H63" s="259"/>
      <c r="I63" s="259"/>
      <c r="J63" s="198"/>
      <c r="K63" s="269"/>
      <c r="L63" s="269"/>
      <c r="M63" s="269"/>
      <c r="N63" s="269"/>
      <c r="O63" s="269"/>
      <c r="P63" s="269"/>
      <c r="Q63" s="269"/>
      <c r="R63" s="269"/>
      <c r="S63" s="269"/>
      <c r="T63" s="269"/>
      <c r="U63" s="269"/>
      <c r="V63" s="269"/>
      <c r="W63" s="269"/>
      <c r="X63" s="269"/>
      <c r="Y63" s="269"/>
      <c r="Z63" s="198"/>
      <c r="AA63" s="198"/>
      <c r="AB63" s="271"/>
      <c r="AC63" s="355"/>
      <c r="AD63" s="259"/>
      <c r="AE63" s="259"/>
      <c r="AF63" s="259"/>
      <c r="AG63" s="259"/>
      <c r="AH63" s="259"/>
      <c r="AI63" s="198"/>
      <c r="AJ63" s="269"/>
      <c r="AK63" s="269"/>
      <c r="AL63" s="269"/>
      <c r="AM63" s="269"/>
      <c r="AN63" s="269"/>
      <c r="AO63" s="269"/>
      <c r="AP63" s="367"/>
    </row>
    <row r="64" spans="2:42" ht="15.75" thickBot="1" x14ac:dyDescent="0.3">
      <c r="B64" s="239" t="s">
        <v>126</v>
      </c>
      <c r="C64" s="398" t="s">
        <v>212</v>
      </c>
      <c r="D64" s="242"/>
      <c r="E64" s="294"/>
      <c r="F64" s="294"/>
      <c r="G64" s="294"/>
      <c r="H64" s="294"/>
      <c r="I64" s="294"/>
      <c r="J64" s="242"/>
      <c r="K64" s="295"/>
      <c r="L64" s="295"/>
      <c r="M64" s="295"/>
      <c r="N64" s="295"/>
      <c r="O64" s="295"/>
      <c r="P64" s="295"/>
      <c r="Q64" s="295"/>
      <c r="R64" s="295"/>
      <c r="S64" s="295"/>
      <c r="T64" s="295"/>
      <c r="U64" s="295"/>
      <c r="V64" s="295"/>
      <c r="W64" s="295"/>
      <c r="X64" s="295"/>
      <c r="Y64" s="295"/>
      <c r="Z64" s="242"/>
      <c r="AA64" s="242"/>
      <c r="AB64" s="296"/>
      <c r="AC64" s="368"/>
      <c r="AD64" s="369"/>
      <c r="AE64" s="369"/>
      <c r="AF64" s="369"/>
      <c r="AG64" s="369"/>
      <c r="AH64" s="369"/>
      <c r="AI64" s="370"/>
      <c r="AJ64" s="371"/>
      <c r="AK64" s="371"/>
      <c r="AL64" s="371"/>
      <c r="AM64" s="371"/>
      <c r="AN64" s="371"/>
      <c r="AO64" s="371"/>
      <c r="AP64" s="372"/>
    </row>
  </sheetData>
  <mergeCells count="44">
    <mergeCell ref="B2:AP2"/>
    <mergeCell ref="B7:C12"/>
    <mergeCell ref="D7:AB7"/>
    <mergeCell ref="AC7:AP7"/>
    <mergeCell ref="D8:D11"/>
    <mergeCell ref="H8:H11"/>
    <mergeCell ref="I8:I11"/>
    <mergeCell ref="J8:AB8"/>
    <mergeCell ref="AC8:AC11"/>
    <mergeCell ref="AG8:AG11"/>
    <mergeCell ref="AJ9:AJ11"/>
    <mergeCell ref="AK9:AK11"/>
    <mergeCell ref="V9:V11"/>
    <mergeCell ref="AO9:AO11"/>
    <mergeCell ref="AP9:AP11"/>
    <mergeCell ref="K9:K11"/>
    <mergeCell ref="E9:F10"/>
    <mergeCell ref="G9:G11"/>
    <mergeCell ref="J9:J11"/>
    <mergeCell ref="W9:W11"/>
    <mergeCell ref="X9:X11"/>
    <mergeCell ref="AI9:AI11"/>
    <mergeCell ref="P9:P11"/>
    <mergeCell ref="Q9:Q11"/>
    <mergeCell ref="R9:R11"/>
    <mergeCell ref="S9:S11"/>
    <mergeCell ref="T9:T11"/>
    <mergeCell ref="U9:U11"/>
    <mergeCell ref="B56:AP56"/>
    <mergeCell ref="L9:L11"/>
    <mergeCell ref="AL9:AL11"/>
    <mergeCell ref="AM9:AM11"/>
    <mergeCell ref="AN9:AN11"/>
    <mergeCell ref="AH8:AH11"/>
    <mergeCell ref="AI8:AP8"/>
    <mergeCell ref="Y9:Y11"/>
    <mergeCell ref="Z9:Z11"/>
    <mergeCell ref="AA9:AA11"/>
    <mergeCell ref="M9:M11"/>
    <mergeCell ref="N9:N11"/>
    <mergeCell ref="O9:O11"/>
    <mergeCell ref="AB9:AB11"/>
    <mergeCell ref="AD9:AE10"/>
    <mergeCell ref="AF9:AF11"/>
  </mergeCells>
  <pageMargins left="0.25" right="0.25" top="0.75" bottom="0.75" header="0.3" footer="0.3"/>
  <pageSetup paperSize="9" scale="4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91DBB75643384E890D3F447B4AA897" ma:contentTypeVersion="8" ma:contentTypeDescription="Create a new document." ma:contentTypeScope="" ma:versionID="987d11c03d9b5ee6f48fafb5b1096ce3">
  <xsd:schema xmlns:xsd="http://www.w3.org/2001/XMLSchema" xmlns:xs="http://www.w3.org/2001/XMLSchema" xmlns:p="http://schemas.microsoft.com/office/2006/metadata/properties" xmlns:ns3="dc70a3f4-6e08-44db-bcbd-67d9fc0e8577" xmlns:ns4="22f10d74-c0f0-47e2-88a7-8dddb6db4f5a" targetNamespace="http://schemas.microsoft.com/office/2006/metadata/properties" ma:root="true" ma:fieldsID="8ef88071f48e5dca3886d55b68b5de30" ns3:_="" ns4:_="">
    <xsd:import namespace="dc70a3f4-6e08-44db-bcbd-67d9fc0e8577"/>
    <xsd:import namespace="22f10d74-c0f0-47e2-88a7-8dddb6db4f5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0a3f4-6e08-44db-bcbd-67d9fc0e85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f10d74-c0f0-47e2-88a7-8dddb6db4f5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c70a3f4-6e08-44db-bcbd-67d9fc0e8577" xsi:nil="true"/>
  </documentManagement>
</p:properties>
</file>

<file path=customXml/itemProps1.xml><?xml version="1.0" encoding="utf-8"?>
<ds:datastoreItem xmlns:ds="http://schemas.openxmlformats.org/officeDocument/2006/customXml" ds:itemID="{83E704D3-333C-472E-AE79-6FB7C467D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0a3f4-6e08-44db-bcbd-67d9fc0e8577"/>
    <ds:schemaRef ds:uri="22f10d74-c0f0-47e2-88a7-8dddb6db4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E348D1-1D9C-4690-8E7A-EA58B7301FCB}">
  <ds:schemaRefs>
    <ds:schemaRef ds:uri="http://schemas.microsoft.com/sharepoint/v3/contenttype/forms"/>
  </ds:schemaRefs>
</ds:datastoreItem>
</file>

<file path=customXml/itemProps3.xml><?xml version="1.0" encoding="utf-8"?>
<ds:datastoreItem xmlns:ds="http://schemas.openxmlformats.org/officeDocument/2006/customXml" ds:itemID="{B0548094-2271-4585-BA6E-C2E732FF4332}">
  <ds:schemaRefs>
    <ds:schemaRef ds:uri="http://purl.org/dc/elements/1.1/"/>
    <ds:schemaRef ds:uri="http://schemas.microsoft.com/office/2006/documentManagement/types"/>
    <ds:schemaRef ds:uri="http://schemas.openxmlformats.org/package/2006/metadata/core-properties"/>
    <ds:schemaRef ds:uri="http://purl.org/dc/dcmitype/"/>
    <ds:schemaRef ds:uri="http://www.w3.org/XML/1998/namespace"/>
    <ds:schemaRef ds:uri="dc70a3f4-6e08-44db-bcbd-67d9fc0e8577"/>
    <ds:schemaRef ds:uri="http://schemas.microsoft.com/office/2006/metadata/properties"/>
    <ds:schemaRef ds:uri="http://schemas.microsoft.com/office/infopath/2007/PartnerControls"/>
    <ds:schemaRef ds:uri="22f10d74-c0f0-47e2-88a7-8dddb6db4f5a"/>
    <ds:schemaRef ds:uri="http://purl.org/dc/te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Struktura NMD</vt:lpstr>
      <vt:lpstr>Raspoređivanje NMD</vt:lpstr>
      <vt:lpstr>Krediti-prijevremena otplata</vt:lpstr>
      <vt:lpstr>Depoziti - prijevremena isplata</vt:lpstr>
      <vt:lpstr>AO-prijevremena otplata</vt:lpstr>
      <vt:lpstr>AO-caps, floors</vt:lpstr>
      <vt:lpstr>J 02.00</vt:lpstr>
      <vt:lpstr>J 05.00</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Rizvan Mehmedbašić</dc:creator>
  <cp:keywords/>
  <dc:description/>
  <cp:lastModifiedBy>Elma Merdžanović</cp:lastModifiedBy>
  <dcterms:created xsi:type="dcterms:W3CDTF">2024-01-24T09:25:30Z</dcterms:created>
  <dcterms:modified xsi:type="dcterms:W3CDTF">2025-02-28T07:52:57Z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0x0101003391DBB75643384E890D3F447B4AA897</vt:lpwstr>
  </property>
</Properties>
</file>