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lma.merdzanovic\Documents\stari desktop\ELMA\FBA\U nacrtu\Nacrt IRRBB\BCBS-EBA-konsultanti\"/>
    </mc:Choice>
  </mc:AlternateContent>
  <xr:revisionPtr revIDLastSave="0" documentId="13_ncr:1_{F23B77E5-3C55-4F14-B5C2-A3660B4E626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Doprinos nerizične KS" sheetId="1" r:id="rId1"/>
    <sheet name="Doprinos komercijalne marže" sheetId="2" r:id="rId2"/>
    <sheet name="Kamata do sljedeće promjene KS" sheetId="3" r:id="rId3"/>
    <sheet name="Rizik osnove" sheetId="5" r:id="rId4"/>
    <sheet name="NII" sheetId="7" r:id="rId5"/>
    <sheet name="Hipotetski Otplatni plan" sheetId="10" r:id="rId6"/>
  </sheets>
  <externalReferences>
    <externalReference r:id="rId7"/>
    <externalReference r:id="rId8"/>
    <externalReference r:id="rId9"/>
    <externalReference r:id="rId10"/>
  </externalReferences>
  <definedNames>
    <definedName name="BudućiAnuitet">'[1]Raspored plaćanja kredita'!$I$3</definedName>
    <definedName name="DatumPočetkaOtplateKredita">'[1]Raspored plaćanja kredita'!$E$7</definedName>
    <definedName name="DodatneUplate">'[1]Raspored plaćanja kredita'!$E$9</definedName>
    <definedName name="IznosKredita">'[1]Raspored plaćanja kredita'!$E$3</definedName>
    <definedName name="KamatnaStopa">'[1]Raspored plaćanja kredita'!$E$4</definedName>
    <definedName name="KreditJeDobar">('[1]Raspored plaćanja kredita'!$E$3*'[1]Raspored plaćanja kredita'!$E$4*'[1]Raspored plaćanja kredita'!$E$5*'[1]Raspored plaćanja kredita'!$E$7)&gt;0</definedName>
    <definedName name="NaslovStupca1">[1]!RasporedOtplata[[#Headers],[BR. UPL.]]</definedName>
    <definedName name="NazivKreditora">'[2]Raspored plaćanja kredita'!$H$9:$I$9</definedName>
    <definedName name="PlaniraniBrojUplata">'[1]Raspored plaćanja kredita'!$I$4</definedName>
    <definedName name="PodručjeIspisa_SET">OFFSET('[1]Raspored plaćanja kredita'!$B$1,,,PosljednjiRedak,PosljednjiStupac)</definedName>
    <definedName name="PodručjeNaslovaRetka1..E9">'[2]Raspored plaćanja kredita'!$C$3:$D$3</definedName>
    <definedName name="PodručjeNaslovaRetka2..I7">'[2]Raspored plaćanja kredita'!$G$3:$H$3</definedName>
    <definedName name="PodručjeNaslovaRetka3..E9">'[2]Raspored plaćanja kredita'!$C$9</definedName>
    <definedName name="PodručjeNaslovaRetka4..H9">'[2]Raspored plaćanja kredita'!$G$9</definedName>
    <definedName name="PosljednjiRedak">MATCH(9.99E+307,'[1]Raspored plaćanja kredita'!$B:$B)</definedName>
    <definedName name="PosljednjiStupac">MATCH(REPT("z",255),'[1]Raspored plaćanja kredita'!$11:$11)</definedName>
    <definedName name="RazdobljeOtplateKredita">'[1]Raspored plaćanja kredita'!$E$5</definedName>
    <definedName name="StvarniBrojUplata">IFERROR(IF(KreditJeDobar,IF(UplataGodišnje=1,1,MATCH(0.01,Završni_sal,-1)+1)),"")</definedName>
    <definedName name="UkupnaKamata">SUM([1]!RasporedOtplata[KAMATA])</definedName>
    <definedName name="UkupnoRanijihUplata">SUM([1]!RasporedOtplata[DODATNE NAKNADE])</definedName>
    <definedName name="UplataGodišnje">'[1]Raspored plaćanja kredita'!$E$6</definedName>
    <definedName name="Završni_sal">[1]!RasporedOtplata[ZAVRŠNI SALDO]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G104" i="1" l="1"/>
  <c r="E104" i="1"/>
  <c r="E50" i="3"/>
  <c r="K8" i="5"/>
  <c r="F7" i="5"/>
  <c r="E7" i="5"/>
  <c r="E24" i="5" s="1"/>
  <c r="D7" i="5"/>
  <c r="K7" i="5"/>
  <c r="K6" i="5"/>
  <c r="K5" i="5"/>
  <c r="M8" i="5"/>
  <c r="M7" i="5"/>
  <c r="M6" i="5"/>
  <c r="M5" i="5"/>
  <c r="F54" i="3"/>
  <c r="E54" i="3"/>
  <c r="F52" i="3"/>
  <c r="E52" i="3"/>
  <c r="E51" i="3" s="1"/>
  <c r="F50" i="3"/>
  <c r="I64" i="2"/>
  <c r="H64" i="2"/>
  <c r="G64" i="2"/>
  <c r="F64" i="2"/>
  <c r="E64" i="2"/>
  <c r="I4" i="2"/>
  <c r="H4" i="2"/>
  <c r="G4" i="2"/>
  <c r="G67" i="2" s="1"/>
  <c r="E4" i="2"/>
  <c r="I100" i="1"/>
  <c r="H100" i="1"/>
  <c r="G101" i="1"/>
  <c r="K7" i="10"/>
  <c r="G97" i="1"/>
  <c r="E97" i="1"/>
  <c r="F44" i="1"/>
  <c r="E30" i="1"/>
  <c r="G26" i="1"/>
  <c r="E22" i="1"/>
  <c r="I97" i="1"/>
  <c r="H97" i="1"/>
  <c r="F97" i="1"/>
  <c r="L7" i="10"/>
  <c r="I9" i="10"/>
  <c r="H9" i="10"/>
  <c r="E361" i="10"/>
  <c r="E360" i="10"/>
  <c r="E359" i="10"/>
  <c r="E358" i="10"/>
  <c r="I357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I190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I151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I135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I119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H103" i="10" s="1"/>
  <c r="E102" i="10"/>
  <c r="E101" i="10"/>
  <c r="E100" i="10"/>
  <c r="E99" i="10"/>
  <c r="E98" i="10"/>
  <c r="F98" i="10" s="1"/>
  <c r="E97" i="10"/>
  <c r="E96" i="10"/>
  <c r="E95" i="10"/>
  <c r="H95" i="10" s="1"/>
  <c r="E94" i="10"/>
  <c r="E93" i="10"/>
  <c r="E92" i="10"/>
  <c r="E91" i="10"/>
  <c r="E90" i="10"/>
  <c r="E89" i="10"/>
  <c r="E88" i="10"/>
  <c r="E87" i="10"/>
  <c r="H87" i="10" s="1"/>
  <c r="E86" i="10"/>
  <c r="E85" i="10"/>
  <c r="E84" i="10"/>
  <c r="E83" i="10"/>
  <c r="E82" i="10"/>
  <c r="F82" i="10" s="1"/>
  <c r="E81" i="10"/>
  <c r="E80" i="10"/>
  <c r="E79" i="10"/>
  <c r="H79" i="10" s="1"/>
  <c r="E78" i="10"/>
  <c r="E77" i="10"/>
  <c r="E76" i="10"/>
  <c r="E75" i="10"/>
  <c r="E74" i="10"/>
  <c r="E73" i="10"/>
  <c r="H72" i="10"/>
  <c r="E72" i="10"/>
  <c r="E71" i="10"/>
  <c r="E70" i="10"/>
  <c r="E69" i="10"/>
  <c r="E68" i="10"/>
  <c r="E67" i="10"/>
  <c r="E66" i="10"/>
  <c r="E65" i="10"/>
  <c r="H64" i="10"/>
  <c r="E64" i="10"/>
  <c r="E63" i="10"/>
  <c r="I63" i="10" s="1"/>
  <c r="E62" i="10"/>
  <c r="E61" i="10"/>
  <c r="G61" i="10" s="1"/>
  <c r="H60" i="10"/>
  <c r="E60" i="10"/>
  <c r="E59" i="10"/>
  <c r="F59" i="10" s="1"/>
  <c r="E58" i="10"/>
  <c r="I58" i="10" s="1"/>
  <c r="E57" i="10"/>
  <c r="I57" i="10" s="1"/>
  <c r="E56" i="10"/>
  <c r="H55" i="10"/>
  <c r="E55" i="10"/>
  <c r="I55" i="10" s="1"/>
  <c r="I54" i="10"/>
  <c r="E54" i="10"/>
  <c r="H54" i="10" s="1"/>
  <c r="E53" i="10"/>
  <c r="I53" i="10" s="1"/>
  <c r="E52" i="10"/>
  <c r="F52" i="10" s="1"/>
  <c r="E51" i="10"/>
  <c r="H51" i="10" s="1"/>
  <c r="E50" i="10"/>
  <c r="I50" i="10" s="1"/>
  <c r="E49" i="10"/>
  <c r="I49" i="10" s="1"/>
  <c r="E48" i="10"/>
  <c r="F48" i="10" s="1"/>
  <c r="H47" i="10"/>
  <c r="E47" i="10"/>
  <c r="I47" i="10" s="1"/>
  <c r="I46" i="10"/>
  <c r="E46" i="10"/>
  <c r="H46" i="10" s="1"/>
  <c r="E45" i="10"/>
  <c r="I45" i="10" s="1"/>
  <c r="E44" i="10"/>
  <c r="F44" i="10" s="1"/>
  <c r="E43" i="10"/>
  <c r="H43" i="10" s="1"/>
  <c r="E42" i="10"/>
  <c r="I42" i="10" s="1"/>
  <c r="E41" i="10"/>
  <c r="I41" i="10" s="1"/>
  <c r="E40" i="10"/>
  <c r="F40" i="10" s="1"/>
  <c r="H39" i="10"/>
  <c r="E39" i="10"/>
  <c r="I39" i="10" s="1"/>
  <c r="I38" i="10"/>
  <c r="E38" i="10"/>
  <c r="H38" i="10" s="1"/>
  <c r="E37" i="10"/>
  <c r="I37" i="10" s="1"/>
  <c r="E36" i="10"/>
  <c r="F36" i="10" s="1"/>
  <c r="E35" i="10"/>
  <c r="H35" i="10" s="1"/>
  <c r="E34" i="10"/>
  <c r="I34" i="10" s="1"/>
  <c r="E33" i="10"/>
  <c r="I33" i="10" s="1"/>
  <c r="E32" i="10"/>
  <c r="H31" i="10"/>
  <c r="E31" i="10"/>
  <c r="I31" i="10" s="1"/>
  <c r="I30" i="10"/>
  <c r="E30" i="10"/>
  <c r="H30" i="10" s="1"/>
  <c r="E29" i="10"/>
  <c r="I29" i="10" s="1"/>
  <c r="E28" i="10"/>
  <c r="F28" i="10" s="1"/>
  <c r="E27" i="10"/>
  <c r="H27" i="10" s="1"/>
  <c r="E26" i="10"/>
  <c r="I26" i="10" s="1"/>
  <c r="E25" i="10"/>
  <c r="I25" i="10" s="1"/>
  <c r="E24" i="10"/>
  <c r="H23" i="10"/>
  <c r="E23" i="10"/>
  <c r="I23" i="10" s="1"/>
  <c r="I22" i="10"/>
  <c r="E22" i="10"/>
  <c r="H22" i="10" s="1"/>
  <c r="E21" i="10"/>
  <c r="I21" i="10" s="1"/>
  <c r="E20" i="10"/>
  <c r="F20" i="10" s="1"/>
  <c r="E19" i="10"/>
  <c r="H19" i="10" s="1"/>
  <c r="E18" i="10"/>
  <c r="I18" i="10" s="1"/>
  <c r="E17" i="10"/>
  <c r="I17" i="10" s="1"/>
  <c r="E16" i="10"/>
  <c r="H15" i="10"/>
  <c r="E15" i="10"/>
  <c r="I15" i="10" s="1"/>
  <c r="I14" i="10"/>
  <c r="E14" i="10"/>
  <c r="H14" i="10" s="1"/>
  <c r="E13" i="10"/>
  <c r="I13" i="10" s="1"/>
  <c r="E12" i="10"/>
  <c r="F12" i="10" s="1"/>
  <c r="E11" i="10"/>
  <c r="H11" i="10" s="1"/>
  <c r="B11" i="10"/>
  <c r="F168" i="10" s="1"/>
  <c r="E10" i="10"/>
  <c r="E9" i="10"/>
  <c r="B9" i="10"/>
  <c r="I8" i="10"/>
  <c r="E8" i="10"/>
  <c r="H8" i="10" s="1"/>
  <c r="B8" i="10"/>
  <c r="E7" i="10"/>
  <c r="E6" i="10"/>
  <c r="H6" i="10" s="1"/>
  <c r="B6" i="10"/>
  <c r="E5" i="10"/>
  <c r="E4" i="10"/>
  <c r="F4" i="10" s="1"/>
  <c r="H3" i="10"/>
  <c r="E3" i="10"/>
  <c r="I3" i="10" s="1"/>
  <c r="I2" i="10"/>
  <c r="E2" i="10"/>
  <c r="H2" i="10" s="1"/>
  <c r="F24" i="5" l="1"/>
  <c r="F17" i="5"/>
  <c r="D17" i="5"/>
  <c r="E17" i="5"/>
  <c r="D24" i="5"/>
  <c r="K36" i="10"/>
  <c r="G16" i="10"/>
  <c r="F25" i="10"/>
  <c r="G32" i="10"/>
  <c r="F57" i="10"/>
  <c r="I66" i="10"/>
  <c r="H66" i="10"/>
  <c r="G106" i="10"/>
  <c r="F2" i="10"/>
  <c r="H300" i="10"/>
  <c r="H292" i="10"/>
  <c r="H284" i="10"/>
  <c r="I352" i="10"/>
  <c r="I344" i="10"/>
  <c r="I336" i="10"/>
  <c r="I328" i="10"/>
  <c r="I320" i="10"/>
  <c r="H360" i="10"/>
  <c r="I350" i="10"/>
  <c r="I342" i="10"/>
  <c r="I334" i="10"/>
  <c r="I326" i="10"/>
  <c r="I318" i="10"/>
  <c r="I358" i="10"/>
  <c r="H350" i="10"/>
  <c r="H342" i="10"/>
  <c r="H334" i="10"/>
  <c r="H326" i="10"/>
  <c r="H318" i="10"/>
  <c r="I306" i="10"/>
  <c r="I298" i="10"/>
  <c r="I359" i="10"/>
  <c r="H311" i="10"/>
  <c r="H303" i="10"/>
  <c r="H295" i="10"/>
  <c r="H287" i="10"/>
  <c r="I276" i="10"/>
  <c r="I268" i="10"/>
  <c r="I260" i="10"/>
  <c r="I252" i="10"/>
  <c r="H359" i="10"/>
  <c r="H352" i="10"/>
  <c r="H344" i="10"/>
  <c r="H336" i="10"/>
  <c r="H328" i="10"/>
  <c r="H320" i="10"/>
  <c r="H312" i="10"/>
  <c r="H304" i="10"/>
  <c r="H296" i="10"/>
  <c r="H288" i="10"/>
  <c r="I303" i="10"/>
  <c r="I294" i="10"/>
  <c r="I343" i="10"/>
  <c r="I327" i="10"/>
  <c r="H294" i="10"/>
  <c r="H282" i="10"/>
  <c r="H268" i="10"/>
  <c r="H260" i="10"/>
  <c r="H254" i="10"/>
  <c r="H343" i="10"/>
  <c r="H327" i="10"/>
  <c r="I311" i="10"/>
  <c r="I302" i="10"/>
  <c r="I277" i="10"/>
  <c r="H271" i="10"/>
  <c r="H243" i="10"/>
  <c r="H235" i="10"/>
  <c r="H227" i="10"/>
  <c r="H219" i="10"/>
  <c r="H211" i="10"/>
  <c r="I349" i="10"/>
  <c r="I333" i="10"/>
  <c r="I317" i="10"/>
  <c r="H302" i="10"/>
  <c r="H290" i="10"/>
  <c r="H279" i="10"/>
  <c r="H275" i="10"/>
  <c r="I269" i="10"/>
  <c r="I261" i="10"/>
  <c r="I251" i="10"/>
  <c r="H358" i="10"/>
  <c r="I351" i="10"/>
  <c r="I335" i="10"/>
  <c r="I319" i="10"/>
  <c r="H310" i="10"/>
  <c r="H298" i="10"/>
  <c r="H240" i="10"/>
  <c r="I239" i="10"/>
  <c r="H232" i="10"/>
  <c r="I231" i="10"/>
  <c r="H224" i="10"/>
  <c r="I223" i="10"/>
  <c r="H216" i="10"/>
  <c r="H208" i="10"/>
  <c r="H319" i="10"/>
  <c r="I258" i="10"/>
  <c r="I238" i="10"/>
  <c r="I230" i="10"/>
  <c r="I222" i="10"/>
  <c r="I214" i="10"/>
  <c r="I206" i="10"/>
  <c r="I286" i="10"/>
  <c r="I270" i="10"/>
  <c r="I267" i="10"/>
  <c r="H252" i="10"/>
  <c r="H238" i="10"/>
  <c r="H230" i="10"/>
  <c r="H222" i="10"/>
  <c r="H214" i="10"/>
  <c r="H206" i="10"/>
  <c r="I200" i="10"/>
  <c r="H286" i="10"/>
  <c r="I274" i="10"/>
  <c r="H270" i="10"/>
  <c r="H267" i="10"/>
  <c r="H200" i="10"/>
  <c r="H192" i="10"/>
  <c r="H184" i="10"/>
  <c r="H176" i="10"/>
  <c r="I341" i="10"/>
  <c r="I262" i="10"/>
  <c r="I259" i="10"/>
  <c r="I237" i="10"/>
  <c r="I229" i="10"/>
  <c r="I221" i="10"/>
  <c r="I213" i="10"/>
  <c r="I205" i="10"/>
  <c r="H197" i="10"/>
  <c r="I196" i="10"/>
  <c r="H189" i="10"/>
  <c r="H181" i="10"/>
  <c r="H351" i="10"/>
  <c r="I325" i="10"/>
  <c r="H280" i="10"/>
  <c r="H262" i="10"/>
  <c r="H259" i="10"/>
  <c r="I253" i="10"/>
  <c r="H196" i="10"/>
  <c r="H188" i="10"/>
  <c r="H180" i="10"/>
  <c r="H172" i="10"/>
  <c r="H201" i="10"/>
  <c r="H199" i="10"/>
  <c r="I197" i="10"/>
  <c r="H191" i="10"/>
  <c r="I189" i="10"/>
  <c r="H183" i="10"/>
  <c r="I181" i="10"/>
  <c r="H175" i="10"/>
  <c r="I173" i="10"/>
  <c r="I295" i="10"/>
  <c r="H233" i="10"/>
  <c r="H217" i="10"/>
  <c r="H195" i="10"/>
  <c r="H187" i="10"/>
  <c r="H179" i="10"/>
  <c r="I171" i="10"/>
  <c r="I146" i="10"/>
  <c r="I138" i="10"/>
  <c r="I130" i="10"/>
  <c r="I122" i="10"/>
  <c r="I114" i="10"/>
  <c r="H251" i="10"/>
  <c r="H239" i="10"/>
  <c r="H223" i="10"/>
  <c r="H207" i="10"/>
  <c r="H171" i="10"/>
  <c r="H168" i="10"/>
  <c r="H160" i="10"/>
  <c r="H146" i="10"/>
  <c r="H138" i="10"/>
  <c r="H130" i="10"/>
  <c r="I266" i="10"/>
  <c r="H241" i="10"/>
  <c r="H225" i="10"/>
  <c r="H209" i="10"/>
  <c r="I310" i="10"/>
  <c r="H231" i="10"/>
  <c r="H215" i="10"/>
  <c r="I166" i="10"/>
  <c r="I149" i="10"/>
  <c r="I141" i="10"/>
  <c r="I133" i="10"/>
  <c r="I125" i="10"/>
  <c r="I117" i="10"/>
  <c r="H306" i="10"/>
  <c r="I198" i="10"/>
  <c r="I182" i="10"/>
  <c r="I152" i="10"/>
  <c r="H109" i="10"/>
  <c r="I232" i="10"/>
  <c r="H166" i="10"/>
  <c r="H152" i="10"/>
  <c r="I81" i="10"/>
  <c r="I73" i="10"/>
  <c r="I65" i="10"/>
  <c r="I216" i="10"/>
  <c r="I157" i="10"/>
  <c r="I154" i="10"/>
  <c r="I104" i="10"/>
  <c r="H97" i="10"/>
  <c r="I96" i="10"/>
  <c r="H89" i="10"/>
  <c r="I88" i="10"/>
  <c r="H81" i="10"/>
  <c r="I80" i="10"/>
  <c r="H250" i="10"/>
  <c r="I224" i="10"/>
  <c r="H149" i="10"/>
  <c r="H141" i="10"/>
  <c r="H133" i="10"/>
  <c r="H125" i="10"/>
  <c r="H117" i="10"/>
  <c r="I208" i="10"/>
  <c r="H203" i="10"/>
  <c r="I170" i="10"/>
  <c r="H164" i="10"/>
  <c r="I111" i="10"/>
  <c r="I106" i="10"/>
  <c r="H101" i="10"/>
  <c r="I11" i="10"/>
  <c r="H12" i="10"/>
  <c r="G13" i="10"/>
  <c r="J13" i="10" s="1"/>
  <c r="F14" i="10"/>
  <c r="I19" i="10"/>
  <c r="H20" i="10"/>
  <c r="G21" i="10"/>
  <c r="J21" i="10" s="1"/>
  <c r="F22" i="10"/>
  <c r="I27" i="10"/>
  <c r="H28" i="10"/>
  <c r="G29" i="10"/>
  <c r="J29" i="10" s="1"/>
  <c r="F30" i="10"/>
  <c r="I43" i="10"/>
  <c r="H52" i="10"/>
  <c r="G53" i="10"/>
  <c r="J53" i="10" s="1"/>
  <c r="F54" i="10"/>
  <c r="I60" i="10"/>
  <c r="H67" i="10"/>
  <c r="G67" i="10"/>
  <c r="F70" i="10"/>
  <c r="H75" i="10"/>
  <c r="G75" i="10"/>
  <c r="J75" i="10" s="1"/>
  <c r="F75" i="10"/>
  <c r="I77" i="10"/>
  <c r="H83" i="10"/>
  <c r="G83" i="10"/>
  <c r="F83" i="10"/>
  <c r="I85" i="10"/>
  <c r="H91" i="10"/>
  <c r="G91" i="10"/>
  <c r="J91" i="10" s="1"/>
  <c r="F91" i="10"/>
  <c r="I93" i="10"/>
  <c r="H99" i="10"/>
  <c r="G99" i="10"/>
  <c r="F99" i="10"/>
  <c r="I101" i="10"/>
  <c r="H105" i="10"/>
  <c r="H121" i="10"/>
  <c r="H137" i="10"/>
  <c r="H335" i="10"/>
  <c r="G2" i="10"/>
  <c r="J2" i="10" s="1"/>
  <c r="F3" i="10"/>
  <c r="I7" i="10"/>
  <c r="G8" i="10"/>
  <c r="J8" i="10" s="1"/>
  <c r="I12" i="10"/>
  <c r="H13" i="10"/>
  <c r="G14" i="10"/>
  <c r="J14" i="10" s="1"/>
  <c r="F15" i="10"/>
  <c r="I20" i="10"/>
  <c r="H21" i="10"/>
  <c r="G22" i="10"/>
  <c r="J22" i="10" s="1"/>
  <c r="F23" i="10"/>
  <c r="I28" i="10"/>
  <c r="H29" i="10"/>
  <c r="G30" i="10"/>
  <c r="J30" i="10" s="1"/>
  <c r="F31" i="10"/>
  <c r="I36" i="10"/>
  <c r="H37" i="10"/>
  <c r="G38" i="10"/>
  <c r="J38" i="10" s="1"/>
  <c r="F39" i="10"/>
  <c r="I44" i="10"/>
  <c r="H45" i="10"/>
  <c r="G46" i="10"/>
  <c r="J46" i="10" s="1"/>
  <c r="F47" i="10"/>
  <c r="I52" i="10"/>
  <c r="H53" i="10"/>
  <c r="G54" i="10"/>
  <c r="J54" i="10" s="1"/>
  <c r="F55" i="10"/>
  <c r="F60" i="10"/>
  <c r="F64" i="10"/>
  <c r="H65" i="10"/>
  <c r="F67" i="10"/>
  <c r="I70" i="10"/>
  <c r="F72" i="10"/>
  <c r="H73" i="10"/>
  <c r="I75" i="10"/>
  <c r="G77" i="10"/>
  <c r="J77" i="10" s="1"/>
  <c r="F81" i="10"/>
  <c r="I83" i="10"/>
  <c r="G85" i="10"/>
  <c r="J85" i="10" s="1"/>
  <c r="F89" i="10"/>
  <c r="I91" i="10"/>
  <c r="G93" i="10"/>
  <c r="J93" i="10" s="1"/>
  <c r="F97" i="10"/>
  <c r="I99" i="10"/>
  <c r="G101" i="10"/>
  <c r="J101" i="10" s="1"/>
  <c r="G112" i="10"/>
  <c r="F112" i="10"/>
  <c r="I112" i="10"/>
  <c r="H112" i="10"/>
  <c r="I246" i="10"/>
  <c r="H246" i="10"/>
  <c r="G246" i="10"/>
  <c r="F246" i="10"/>
  <c r="G356" i="10"/>
  <c r="G348" i="10"/>
  <c r="G340" i="10"/>
  <c r="G332" i="10"/>
  <c r="G324" i="10"/>
  <c r="J324" i="10" s="1"/>
  <c r="G316" i="10"/>
  <c r="F352" i="10"/>
  <c r="F344" i="10"/>
  <c r="K344" i="10" s="1"/>
  <c r="F336" i="10"/>
  <c r="F328" i="10"/>
  <c r="F320" i="10"/>
  <c r="F312" i="10"/>
  <c r="F308" i="10"/>
  <c r="F304" i="10"/>
  <c r="F300" i="10"/>
  <c r="F296" i="10"/>
  <c r="F292" i="10"/>
  <c r="F288" i="10"/>
  <c r="F284" i="10"/>
  <c r="G280" i="10"/>
  <c r="G279" i="10"/>
  <c r="F276" i="10"/>
  <c r="G275" i="10"/>
  <c r="F268" i="10"/>
  <c r="K268" i="10" s="1"/>
  <c r="G267" i="10"/>
  <c r="J267" i="10" s="1"/>
  <c r="F260" i="10"/>
  <c r="G259" i="10"/>
  <c r="F280" i="10"/>
  <c r="G360" i="10"/>
  <c r="G351" i="10"/>
  <c r="G343" i="10"/>
  <c r="J343" i="10" s="1"/>
  <c r="G335" i="10"/>
  <c r="J335" i="10" s="1"/>
  <c r="G327" i="10"/>
  <c r="J327" i="10" s="1"/>
  <c r="G319" i="10"/>
  <c r="J319" i="10" s="1"/>
  <c r="G311" i="10"/>
  <c r="J311" i="10" s="1"/>
  <c r="G303" i="10"/>
  <c r="J303" i="10" s="1"/>
  <c r="G295" i="10"/>
  <c r="J295" i="10" s="1"/>
  <c r="G287" i="10"/>
  <c r="F306" i="10"/>
  <c r="G300" i="10"/>
  <c r="J300" i="10" s="1"/>
  <c r="F270" i="10"/>
  <c r="F360" i="10"/>
  <c r="G288" i="10"/>
  <c r="G205" i="10"/>
  <c r="F356" i="10"/>
  <c r="F340" i="10"/>
  <c r="F324" i="10"/>
  <c r="G308" i="10"/>
  <c r="F282" i="10"/>
  <c r="G268" i="10"/>
  <c r="J268" i="10" s="1"/>
  <c r="G260" i="10"/>
  <c r="F254" i="10"/>
  <c r="F237" i="10"/>
  <c r="F229" i="10"/>
  <c r="F221" i="10"/>
  <c r="F213" i="10"/>
  <c r="K213" i="10" s="1"/>
  <c r="G359" i="10"/>
  <c r="J359" i="10" s="1"/>
  <c r="G352" i="10"/>
  <c r="J352" i="10" s="1"/>
  <c r="G336" i="10"/>
  <c r="G320" i="10"/>
  <c r="J320" i="10" s="1"/>
  <c r="G296" i="10"/>
  <c r="F277" i="10"/>
  <c r="G271" i="10"/>
  <c r="G304" i="10"/>
  <c r="J304" i="10" s="1"/>
  <c r="F269" i="10"/>
  <c r="G264" i="10"/>
  <c r="F261" i="10"/>
  <c r="G256" i="10"/>
  <c r="G252" i="10"/>
  <c r="J252" i="10" s="1"/>
  <c r="G251" i="10"/>
  <c r="J251" i="10" s="1"/>
  <c r="G328" i="10"/>
  <c r="J328" i="10" s="1"/>
  <c r="G261" i="10"/>
  <c r="J261" i="10" s="1"/>
  <c r="G255" i="10"/>
  <c r="G240" i="10"/>
  <c r="G232" i="10"/>
  <c r="G224" i="10"/>
  <c r="J224" i="10" s="1"/>
  <c r="G216" i="10"/>
  <c r="J216" i="10" s="1"/>
  <c r="G208" i="10"/>
  <c r="J208" i="10" s="1"/>
  <c r="F203" i="10"/>
  <c r="G312" i="10"/>
  <c r="J312" i="10" s="1"/>
  <c r="F240" i="10"/>
  <c r="F232" i="10"/>
  <c r="F224" i="10"/>
  <c r="K224" i="10" s="1"/>
  <c r="F216" i="10"/>
  <c r="F208" i="10"/>
  <c r="K208" i="10" s="1"/>
  <c r="F348" i="10"/>
  <c r="F290" i="10"/>
  <c r="F278" i="10"/>
  <c r="F264" i="10"/>
  <c r="F252" i="10"/>
  <c r="G284" i="10"/>
  <c r="G272" i="10"/>
  <c r="F243" i="10"/>
  <c r="G239" i="10"/>
  <c r="J239" i="10" s="1"/>
  <c r="F235" i="10"/>
  <c r="G231" i="10"/>
  <c r="J231" i="10" s="1"/>
  <c r="F227" i="10"/>
  <c r="G223" i="10"/>
  <c r="J223" i="10" s="1"/>
  <c r="F219" i="10"/>
  <c r="G215" i="10"/>
  <c r="F211" i="10"/>
  <c r="K211" i="10" s="1"/>
  <c r="G207" i="10"/>
  <c r="G276" i="10"/>
  <c r="J276" i="10" s="1"/>
  <c r="F272" i="10"/>
  <c r="F256" i="10"/>
  <c r="F205" i="10"/>
  <c r="G197" i="10"/>
  <c r="J197" i="10" s="1"/>
  <c r="G189" i="10"/>
  <c r="G181" i="10"/>
  <c r="J181" i="10" s="1"/>
  <c r="G173" i="10"/>
  <c r="J173" i="10" s="1"/>
  <c r="G269" i="10"/>
  <c r="J269" i="10" s="1"/>
  <c r="G201" i="10"/>
  <c r="G199" i="10"/>
  <c r="F197" i="10"/>
  <c r="K197" i="10" s="1"/>
  <c r="G191" i="10"/>
  <c r="F189" i="10"/>
  <c r="G183" i="10"/>
  <c r="J183" i="10" s="1"/>
  <c r="F181" i="10"/>
  <c r="G175" i="10"/>
  <c r="F173" i="10"/>
  <c r="K173" i="10" s="1"/>
  <c r="F149" i="10"/>
  <c r="F141" i="10"/>
  <c r="F133" i="10"/>
  <c r="F125" i="10"/>
  <c r="F117" i="10"/>
  <c r="K117" i="10" s="1"/>
  <c r="F298" i="10"/>
  <c r="G292" i="10"/>
  <c r="F200" i="10"/>
  <c r="G196" i="10"/>
  <c r="J196" i="10" s="1"/>
  <c r="F192" i="10"/>
  <c r="G188" i="10"/>
  <c r="F184" i="10"/>
  <c r="G180" i="10"/>
  <c r="J180" i="10" s="1"/>
  <c r="F176" i="10"/>
  <c r="G172" i="10"/>
  <c r="G165" i="10"/>
  <c r="G157" i="10"/>
  <c r="J157" i="10" s="1"/>
  <c r="G152" i="10"/>
  <c r="J152" i="10" s="1"/>
  <c r="F165" i="10"/>
  <c r="F157" i="10"/>
  <c r="G153" i="10"/>
  <c r="J153" i="10" s="1"/>
  <c r="F152" i="10"/>
  <c r="G151" i="10"/>
  <c r="J151" i="10" s="1"/>
  <c r="G143" i="10"/>
  <c r="J143" i="10" s="1"/>
  <c r="G135" i="10"/>
  <c r="J135" i="10" s="1"/>
  <c r="G127" i="10"/>
  <c r="G119" i="10"/>
  <c r="J119" i="10" s="1"/>
  <c r="G146" i="10"/>
  <c r="J146" i="10" s="1"/>
  <c r="G138" i="10"/>
  <c r="J138" i="10" s="1"/>
  <c r="G130" i="10"/>
  <c r="J130" i="10" s="1"/>
  <c r="G122" i="10"/>
  <c r="J122" i="10" s="1"/>
  <c r="G114" i="10"/>
  <c r="J114" i="10" s="1"/>
  <c r="F106" i="10"/>
  <c r="F101" i="10"/>
  <c r="F93" i="10"/>
  <c r="F85" i="10"/>
  <c r="K85" i="10" s="1"/>
  <c r="F77" i="10"/>
  <c r="K77" i="10" s="1"/>
  <c r="F69" i="10"/>
  <c r="G253" i="10"/>
  <c r="J253" i="10" s="1"/>
  <c r="G160" i="10"/>
  <c r="J160" i="10" s="1"/>
  <c r="G150" i="10"/>
  <c r="F146" i="10"/>
  <c r="K146" i="10" s="1"/>
  <c r="G142" i="10"/>
  <c r="F138" i="10"/>
  <c r="G134" i="10"/>
  <c r="J134" i="10" s="1"/>
  <c r="F130" i="10"/>
  <c r="K130" i="10" s="1"/>
  <c r="G126" i="10"/>
  <c r="F122" i="10"/>
  <c r="K122" i="10" s="1"/>
  <c r="G118" i="10"/>
  <c r="F114" i="10"/>
  <c r="F109" i="10"/>
  <c r="F160" i="10"/>
  <c r="F316" i="10"/>
  <c r="G156" i="10"/>
  <c r="F151" i="10"/>
  <c r="K151" i="10" s="1"/>
  <c r="F147" i="10"/>
  <c r="K147" i="10" s="1"/>
  <c r="G145" i="10"/>
  <c r="F143" i="10"/>
  <c r="G137" i="10"/>
  <c r="F135" i="10"/>
  <c r="K135" i="10" s="1"/>
  <c r="G129" i="10"/>
  <c r="J129" i="10" s="1"/>
  <c r="F127" i="10"/>
  <c r="G121" i="10"/>
  <c r="F119" i="10"/>
  <c r="K119" i="10" s="1"/>
  <c r="G113" i="10"/>
  <c r="G105" i="10"/>
  <c r="F153" i="10"/>
  <c r="F105" i="10"/>
  <c r="F17" i="10"/>
  <c r="K17" i="10" s="1"/>
  <c r="F33" i="10"/>
  <c r="G40" i="10"/>
  <c r="F58" i="10"/>
  <c r="I74" i="10"/>
  <c r="H74" i="10"/>
  <c r="I6" i="10"/>
  <c r="H7" i="10"/>
  <c r="F8" i="10"/>
  <c r="K8" i="10" s="1"/>
  <c r="I35" i="10"/>
  <c r="H36" i="10"/>
  <c r="G37" i="10"/>
  <c r="J37" i="10" s="1"/>
  <c r="F38" i="10"/>
  <c r="H44" i="10"/>
  <c r="G45" i="10"/>
  <c r="J45" i="10" s="1"/>
  <c r="F46" i="10"/>
  <c r="K46" i="10" s="1"/>
  <c r="I51" i="10"/>
  <c r="F61" i="10"/>
  <c r="G65" i="10"/>
  <c r="J65" i="10" s="1"/>
  <c r="G73" i="10"/>
  <c r="J73" i="10" s="1"/>
  <c r="G79" i="10"/>
  <c r="F79" i="10"/>
  <c r="G87" i="10"/>
  <c r="F87" i="10"/>
  <c r="I89" i="10"/>
  <c r="G95" i="10"/>
  <c r="F95" i="10"/>
  <c r="I97" i="10"/>
  <c r="G103" i="10"/>
  <c r="F103" i="10"/>
  <c r="H329" i="10"/>
  <c r="I329" i="10"/>
  <c r="G329" i="10"/>
  <c r="J329" i="10" s="1"/>
  <c r="F329" i="10"/>
  <c r="G3" i="10"/>
  <c r="J3" i="10" s="1"/>
  <c r="F9" i="10"/>
  <c r="G15" i="10"/>
  <c r="J15" i="10" s="1"/>
  <c r="F16" i="10"/>
  <c r="G23" i="10"/>
  <c r="J23" i="10" s="1"/>
  <c r="F24" i="10"/>
  <c r="G31" i="10"/>
  <c r="J31" i="10" s="1"/>
  <c r="F32" i="10"/>
  <c r="G39" i="10"/>
  <c r="J39" i="10" s="1"/>
  <c r="G47" i="10"/>
  <c r="J47" i="10" s="1"/>
  <c r="G55" i="10"/>
  <c r="J55" i="10" s="1"/>
  <c r="F56" i="10"/>
  <c r="G60" i="10"/>
  <c r="J60" i="10" s="1"/>
  <c r="G64" i="10"/>
  <c r="I67" i="10"/>
  <c r="I69" i="10"/>
  <c r="G72" i="10"/>
  <c r="I79" i="10"/>
  <c r="G81" i="10"/>
  <c r="I87" i="10"/>
  <c r="G89" i="10"/>
  <c r="I95" i="10"/>
  <c r="G97" i="10"/>
  <c r="I103" i="10"/>
  <c r="G164" i="10"/>
  <c r="G168" i="10"/>
  <c r="J168" i="10" s="1"/>
  <c r="K168" i="10" s="1"/>
  <c r="I174" i="10"/>
  <c r="I240" i="10"/>
  <c r="F10" i="10"/>
  <c r="F49" i="10"/>
  <c r="G56" i="10"/>
  <c r="J56" i="10" s="1"/>
  <c r="G59" i="10"/>
  <c r="H4" i="10"/>
  <c r="H16" i="10"/>
  <c r="F18" i="10"/>
  <c r="H24" i="10"/>
  <c r="F26" i="10"/>
  <c r="G33" i="10"/>
  <c r="J33" i="10" s="1"/>
  <c r="F42" i="10"/>
  <c r="K42" i="10" s="1"/>
  <c r="H48" i="10"/>
  <c r="F50" i="10"/>
  <c r="H59" i="10"/>
  <c r="G71" i="10"/>
  <c r="F71" i="10"/>
  <c r="F74" i="10"/>
  <c r="H78" i="10"/>
  <c r="I90" i="10"/>
  <c r="H90" i="10"/>
  <c r="G90" i="10"/>
  <c r="G92" i="10"/>
  <c r="J92" i="10" s="1"/>
  <c r="H94" i="10"/>
  <c r="F96" i="10"/>
  <c r="I107" i="10"/>
  <c r="G107" i="10"/>
  <c r="H107" i="10"/>
  <c r="G110" i="10"/>
  <c r="H113" i="10"/>
  <c r="H145" i="10"/>
  <c r="G200" i="10"/>
  <c r="I4" i="10"/>
  <c r="H5" i="10"/>
  <c r="F6" i="10"/>
  <c r="H10" i="10"/>
  <c r="F11" i="10"/>
  <c r="I16" i="10"/>
  <c r="H17" i="10"/>
  <c r="G18" i="10"/>
  <c r="J18" i="10" s="1"/>
  <c r="F19" i="10"/>
  <c r="I24" i="10"/>
  <c r="H25" i="10"/>
  <c r="G26" i="10"/>
  <c r="J26" i="10" s="1"/>
  <c r="F27" i="10"/>
  <c r="I32" i="10"/>
  <c r="H33" i="10"/>
  <c r="G34" i="10"/>
  <c r="J34" i="10" s="1"/>
  <c r="F35" i="10"/>
  <c r="I40" i="10"/>
  <c r="H41" i="10"/>
  <c r="G42" i="10"/>
  <c r="J42" i="10" s="1"/>
  <c r="F43" i="10"/>
  <c r="I48" i="10"/>
  <c r="H49" i="10"/>
  <c r="G50" i="10"/>
  <c r="J50" i="10" s="1"/>
  <c r="F51" i="10"/>
  <c r="I56" i="10"/>
  <c r="H57" i="10"/>
  <c r="H58" i="10"/>
  <c r="I59" i="10"/>
  <c r="H62" i="10"/>
  <c r="G62" i="10"/>
  <c r="G66" i="10"/>
  <c r="J66" i="10" s="1"/>
  <c r="G68" i="10"/>
  <c r="F68" i="10"/>
  <c r="I68" i="10"/>
  <c r="H71" i="10"/>
  <c r="G74" i="10"/>
  <c r="J74" i="10" s="1"/>
  <c r="H76" i="10"/>
  <c r="F78" i="10"/>
  <c r="G80" i="10"/>
  <c r="J80" i="10" s="1"/>
  <c r="H84" i="10"/>
  <c r="F86" i="10"/>
  <c r="G88" i="10"/>
  <c r="J88" i="10" s="1"/>
  <c r="F90" i="10"/>
  <c r="H92" i="10"/>
  <c r="F94" i="10"/>
  <c r="G96" i="10"/>
  <c r="H100" i="10"/>
  <c r="F102" i="10"/>
  <c r="G104" i="10"/>
  <c r="J104" i="10" s="1"/>
  <c r="F107" i="10"/>
  <c r="H157" i="10"/>
  <c r="G171" i="10"/>
  <c r="J171" i="10" s="1"/>
  <c r="F5" i="10"/>
  <c r="K5" i="10" s="1"/>
  <c r="G63" i="10"/>
  <c r="J63" i="10" s="1"/>
  <c r="F63" i="10"/>
  <c r="G69" i="10"/>
  <c r="J69" i="10" s="1"/>
  <c r="G184" i="10"/>
  <c r="G25" i="10"/>
  <c r="J25" i="10" s="1"/>
  <c r="H56" i="10"/>
  <c r="G58" i="10"/>
  <c r="J58" i="10" s="1"/>
  <c r="H63" i="10"/>
  <c r="I64" i="10"/>
  <c r="F66" i="10"/>
  <c r="K66" i="10" s="1"/>
  <c r="I72" i="10"/>
  <c r="G76" i="10"/>
  <c r="J76" i="10" s="1"/>
  <c r="F80" i="10"/>
  <c r="K80" i="10" s="1"/>
  <c r="G84" i="10"/>
  <c r="F88" i="10"/>
  <c r="K88" i="10" s="1"/>
  <c r="I98" i="10"/>
  <c r="H98" i="10"/>
  <c r="G98" i="10"/>
  <c r="G100" i="10"/>
  <c r="F104" i="10"/>
  <c r="K104" i="10" s="1"/>
  <c r="H129" i="10"/>
  <c r="H156" i="10"/>
  <c r="I165" i="10"/>
  <c r="F332" i="10"/>
  <c r="G358" i="10"/>
  <c r="J358" i="10" s="1"/>
  <c r="I5" i="10"/>
  <c r="G6" i="10"/>
  <c r="J6" i="10" s="1"/>
  <c r="I10" i="10"/>
  <c r="G11" i="10"/>
  <c r="J11" i="10" s="1"/>
  <c r="H18" i="10"/>
  <c r="G19" i="10"/>
  <c r="J19" i="10" s="1"/>
  <c r="H26" i="10"/>
  <c r="G27" i="10"/>
  <c r="J27" i="10" s="1"/>
  <c r="H34" i="10"/>
  <c r="G35" i="10"/>
  <c r="J35" i="10" s="1"/>
  <c r="H42" i="10"/>
  <c r="G43" i="10"/>
  <c r="J43" i="10" s="1"/>
  <c r="H50" i="10"/>
  <c r="G51" i="10"/>
  <c r="J51" i="10" s="1"/>
  <c r="F62" i="10"/>
  <c r="H68" i="10"/>
  <c r="I71" i="10"/>
  <c r="I78" i="10"/>
  <c r="H80" i="10"/>
  <c r="I86" i="10"/>
  <c r="H88" i="10"/>
  <c r="I94" i="10"/>
  <c r="H96" i="10"/>
  <c r="I102" i="10"/>
  <c r="H104" i="10"/>
  <c r="H108" i="10"/>
  <c r="F108" i="10"/>
  <c r="I108" i="10"/>
  <c r="G108" i="10"/>
  <c r="H153" i="10"/>
  <c r="I162" i="10"/>
  <c r="G176" i="10"/>
  <c r="I287" i="10"/>
  <c r="G4" i="10"/>
  <c r="J4" i="10" s="1"/>
  <c r="K4" i="10" s="1"/>
  <c r="G9" i="10"/>
  <c r="J9" i="10" s="1"/>
  <c r="G24" i="10"/>
  <c r="J24" i="10" s="1"/>
  <c r="F41" i="10"/>
  <c r="G48" i="10"/>
  <c r="J48" i="10" s="1"/>
  <c r="K48" i="10" s="1"/>
  <c r="G5" i="10"/>
  <c r="J5" i="10" s="1"/>
  <c r="G10" i="10"/>
  <c r="G17" i="10"/>
  <c r="J17" i="10" s="1"/>
  <c r="H32" i="10"/>
  <c r="F34" i="10"/>
  <c r="K34" i="10" s="1"/>
  <c r="H40" i="10"/>
  <c r="G41" i="10"/>
  <c r="J41" i="10" s="1"/>
  <c r="G49" i="10"/>
  <c r="J49" i="10" s="1"/>
  <c r="G57" i="10"/>
  <c r="J57" i="10" s="1"/>
  <c r="I82" i="10"/>
  <c r="H82" i="10"/>
  <c r="G82" i="10"/>
  <c r="H86" i="10"/>
  <c r="H102" i="10"/>
  <c r="G344" i="10"/>
  <c r="J344" i="10" s="1"/>
  <c r="G7" i="10"/>
  <c r="J7" i="10" s="1"/>
  <c r="G12" i="10"/>
  <c r="J12" i="10" s="1"/>
  <c r="K12" i="10" s="1"/>
  <c r="F13" i="10"/>
  <c r="G20" i="10"/>
  <c r="J20" i="10" s="1"/>
  <c r="K20" i="10" s="1"/>
  <c r="F21" i="10"/>
  <c r="K21" i="10" s="1"/>
  <c r="G28" i="10"/>
  <c r="J28" i="10" s="1"/>
  <c r="K28" i="10" s="1"/>
  <c r="F29" i="10"/>
  <c r="G36" i="10"/>
  <c r="J36" i="10" s="1"/>
  <c r="F37" i="10"/>
  <c r="K37" i="10" s="1"/>
  <c r="G44" i="10"/>
  <c r="J44" i="10" s="1"/>
  <c r="K44" i="10" s="1"/>
  <c r="F45" i="10"/>
  <c r="K45" i="10" s="1"/>
  <c r="G52" i="10"/>
  <c r="J52" i="10" s="1"/>
  <c r="K52" i="10" s="1"/>
  <c r="F53" i="10"/>
  <c r="K53" i="10" s="1"/>
  <c r="I61" i="10"/>
  <c r="J61" i="10" s="1"/>
  <c r="H61" i="10"/>
  <c r="I62" i="10"/>
  <c r="F65" i="10"/>
  <c r="K65" i="10" s="1"/>
  <c r="H70" i="10"/>
  <c r="F73" i="10"/>
  <c r="I105" i="10"/>
  <c r="F111" i="10"/>
  <c r="I127" i="10"/>
  <c r="I143" i="10"/>
  <c r="H158" i="10"/>
  <c r="F167" i="10"/>
  <c r="I167" i="10"/>
  <c r="H167" i="10"/>
  <c r="G167" i="10"/>
  <c r="G192" i="10"/>
  <c r="H69" i="10"/>
  <c r="G70" i="10"/>
  <c r="J70" i="10" s="1"/>
  <c r="I76" i="10"/>
  <c r="H77" i="10"/>
  <c r="G78" i="10"/>
  <c r="J78" i="10" s="1"/>
  <c r="I84" i="10"/>
  <c r="H85" i="10"/>
  <c r="G86" i="10"/>
  <c r="J86" i="10" s="1"/>
  <c r="I92" i="10"/>
  <c r="H93" i="10"/>
  <c r="G94" i="10"/>
  <c r="I100" i="10"/>
  <c r="G102" i="10"/>
  <c r="J102" i="10" s="1"/>
  <c r="I113" i="10"/>
  <c r="I115" i="10"/>
  <c r="H115" i="10"/>
  <c r="G115" i="10"/>
  <c r="J115" i="10" s="1"/>
  <c r="G117" i="10"/>
  <c r="J117" i="10" s="1"/>
  <c r="H119" i="10"/>
  <c r="I121" i="10"/>
  <c r="I123" i="10"/>
  <c r="H123" i="10"/>
  <c r="G123" i="10"/>
  <c r="G125" i="10"/>
  <c r="J125" i="10" s="1"/>
  <c r="H127" i="10"/>
  <c r="I129" i="10"/>
  <c r="I131" i="10"/>
  <c r="H131" i="10"/>
  <c r="G131" i="10"/>
  <c r="G133" i="10"/>
  <c r="H135" i="10"/>
  <c r="I137" i="10"/>
  <c r="I139" i="10"/>
  <c r="H139" i="10"/>
  <c r="G139" i="10"/>
  <c r="G141" i="10"/>
  <c r="J141" i="10" s="1"/>
  <c r="H143" i="10"/>
  <c r="I145" i="10"/>
  <c r="I147" i="10"/>
  <c r="H147" i="10"/>
  <c r="G147" i="10"/>
  <c r="J147" i="10" s="1"/>
  <c r="G149" i="10"/>
  <c r="J149" i="10" s="1"/>
  <c r="H151" i="10"/>
  <c r="I256" i="10"/>
  <c r="F110" i="10"/>
  <c r="I110" i="10"/>
  <c r="H110" i="10"/>
  <c r="F115" i="10"/>
  <c r="F123" i="10"/>
  <c r="F131" i="10"/>
  <c r="F139" i="10"/>
  <c r="F159" i="10"/>
  <c r="I159" i="10"/>
  <c r="H159" i="10"/>
  <c r="G159" i="10"/>
  <c r="H165" i="10"/>
  <c r="G109" i="10"/>
  <c r="J109" i="10" s="1"/>
  <c r="H114" i="10"/>
  <c r="H116" i="10"/>
  <c r="G116" i="10"/>
  <c r="J116" i="10" s="1"/>
  <c r="F116" i="10"/>
  <c r="F118" i="10"/>
  <c r="G120" i="10"/>
  <c r="F120" i="10"/>
  <c r="H122" i="10"/>
  <c r="H124" i="10"/>
  <c r="G124" i="10"/>
  <c r="J124" i="10" s="1"/>
  <c r="F124" i="10"/>
  <c r="K124" i="10" s="1"/>
  <c r="F126" i="10"/>
  <c r="G128" i="10"/>
  <c r="F128" i="10"/>
  <c r="H132" i="10"/>
  <c r="G132" i="10"/>
  <c r="F132" i="10"/>
  <c r="F134" i="10"/>
  <c r="G136" i="10"/>
  <c r="J136" i="10" s="1"/>
  <c r="F136" i="10"/>
  <c r="H140" i="10"/>
  <c r="G140" i="10"/>
  <c r="F140" i="10"/>
  <c r="F142" i="10"/>
  <c r="G144" i="10"/>
  <c r="F144" i="10"/>
  <c r="H148" i="10"/>
  <c r="G148" i="10"/>
  <c r="F148" i="10"/>
  <c r="F150" i="10"/>
  <c r="G163" i="10"/>
  <c r="J163" i="10" s="1"/>
  <c r="F163" i="10"/>
  <c r="K163" i="10" s="1"/>
  <c r="I163" i="10"/>
  <c r="H163" i="10"/>
  <c r="I169" i="10"/>
  <c r="H169" i="10"/>
  <c r="G169" i="10"/>
  <c r="F169" i="10"/>
  <c r="F76" i="10"/>
  <c r="F84" i="10"/>
  <c r="F92" i="10"/>
  <c r="F100" i="10"/>
  <c r="H106" i="10"/>
  <c r="I116" i="10"/>
  <c r="H120" i="10"/>
  <c r="I124" i="10"/>
  <c r="H128" i="10"/>
  <c r="I132" i="10"/>
  <c r="H136" i="10"/>
  <c r="I140" i="10"/>
  <c r="H144" i="10"/>
  <c r="I148" i="10"/>
  <c r="H111" i="10"/>
  <c r="I120" i="10"/>
  <c r="I128" i="10"/>
  <c r="I136" i="10"/>
  <c r="I144" i="10"/>
  <c r="G155" i="10"/>
  <c r="J155" i="10" s="1"/>
  <c r="F155" i="10"/>
  <c r="K155" i="10" s="1"/>
  <c r="I155" i="10"/>
  <c r="H155" i="10"/>
  <c r="I158" i="10"/>
  <c r="I161" i="10"/>
  <c r="H161" i="10"/>
  <c r="G161" i="10"/>
  <c r="F161" i="10"/>
  <c r="H202" i="10"/>
  <c r="G202" i="10"/>
  <c r="J202" i="10" s="1"/>
  <c r="F202" i="10"/>
  <c r="I202" i="10"/>
  <c r="I109" i="10"/>
  <c r="G111" i="10"/>
  <c r="J111" i="10" s="1"/>
  <c r="H118" i="10"/>
  <c r="H126" i="10"/>
  <c r="H134" i="10"/>
  <c r="H142" i="10"/>
  <c r="H150" i="10"/>
  <c r="F172" i="10"/>
  <c r="G174" i="10"/>
  <c r="J174" i="10" s="1"/>
  <c r="F174" i="10"/>
  <c r="K174" i="10" s="1"/>
  <c r="I176" i="10"/>
  <c r="H178" i="10"/>
  <c r="G178" i="10"/>
  <c r="J178" i="10" s="1"/>
  <c r="F178" i="10"/>
  <c r="F180" i="10"/>
  <c r="G182" i="10"/>
  <c r="J182" i="10" s="1"/>
  <c r="F182" i="10"/>
  <c r="I184" i="10"/>
  <c r="H186" i="10"/>
  <c r="G186" i="10"/>
  <c r="F186" i="10"/>
  <c r="F188" i="10"/>
  <c r="G190" i="10"/>
  <c r="J190" i="10" s="1"/>
  <c r="F190" i="10"/>
  <c r="I192" i="10"/>
  <c r="H194" i="10"/>
  <c r="G194" i="10"/>
  <c r="F194" i="10"/>
  <c r="F196" i="10"/>
  <c r="K196" i="10" s="1"/>
  <c r="G198" i="10"/>
  <c r="J198" i="10" s="1"/>
  <c r="F198" i="10"/>
  <c r="H249" i="10"/>
  <c r="G249" i="10"/>
  <c r="I249" i="10"/>
  <c r="F249" i="10"/>
  <c r="F113" i="10"/>
  <c r="I118" i="10"/>
  <c r="F121" i="10"/>
  <c r="I126" i="10"/>
  <c r="F129" i="10"/>
  <c r="I134" i="10"/>
  <c r="F137" i="10"/>
  <c r="I142" i="10"/>
  <c r="F145" i="10"/>
  <c r="I150" i="10"/>
  <c r="F156" i="10"/>
  <c r="I160" i="10"/>
  <c r="F164" i="10"/>
  <c r="I168" i="10"/>
  <c r="H174" i="10"/>
  <c r="I178" i="10"/>
  <c r="H182" i="10"/>
  <c r="I186" i="10"/>
  <c r="H190" i="10"/>
  <c r="I194" i="10"/>
  <c r="H198" i="10"/>
  <c r="I245" i="10"/>
  <c r="H245" i="10"/>
  <c r="G245" i="10"/>
  <c r="F245" i="10"/>
  <c r="I273" i="10"/>
  <c r="H273" i="10"/>
  <c r="G273" i="10"/>
  <c r="F273" i="10"/>
  <c r="H173" i="10"/>
  <c r="I175" i="10"/>
  <c r="I177" i="10"/>
  <c r="H177" i="10"/>
  <c r="G177" i="10"/>
  <c r="J177" i="10" s="1"/>
  <c r="G179" i="10"/>
  <c r="I183" i="10"/>
  <c r="I185" i="10"/>
  <c r="H185" i="10"/>
  <c r="G185" i="10"/>
  <c r="J185" i="10" s="1"/>
  <c r="G187" i="10"/>
  <c r="I191" i="10"/>
  <c r="I193" i="10"/>
  <c r="H193" i="10"/>
  <c r="G193" i="10"/>
  <c r="G195" i="10"/>
  <c r="J195" i="10" s="1"/>
  <c r="I199" i="10"/>
  <c r="I204" i="10"/>
  <c r="H204" i="10"/>
  <c r="F204" i="10"/>
  <c r="I263" i="10"/>
  <c r="F263" i="10"/>
  <c r="H263" i="10"/>
  <c r="G263" i="10"/>
  <c r="F295" i="10"/>
  <c r="I314" i="10"/>
  <c r="G314" i="10"/>
  <c r="H314" i="10"/>
  <c r="F314" i="10"/>
  <c r="H154" i="10"/>
  <c r="G154" i="10"/>
  <c r="G158" i="10"/>
  <c r="J158" i="10" s="1"/>
  <c r="H162" i="10"/>
  <c r="G162" i="10"/>
  <c r="J162" i="10" s="1"/>
  <c r="G166" i="10"/>
  <c r="J166" i="10" s="1"/>
  <c r="H170" i="10"/>
  <c r="G170" i="10"/>
  <c r="J170" i="10" s="1"/>
  <c r="F177" i="10"/>
  <c r="F185" i="10"/>
  <c r="F193" i="10"/>
  <c r="G204" i="10"/>
  <c r="I264" i="10"/>
  <c r="H277" i="10"/>
  <c r="H301" i="10"/>
  <c r="G301" i="10"/>
  <c r="J301" i="10" s="1"/>
  <c r="I301" i="10"/>
  <c r="F301" i="10"/>
  <c r="I153" i="10"/>
  <c r="F154" i="10"/>
  <c r="F158" i="10"/>
  <c r="K158" i="10" s="1"/>
  <c r="F162" i="10"/>
  <c r="F166" i="10"/>
  <c r="K166" i="10" s="1"/>
  <c r="F170" i="10"/>
  <c r="K170" i="10" s="1"/>
  <c r="H205" i="10"/>
  <c r="I179" i="10"/>
  <c r="I187" i="10"/>
  <c r="I195" i="10"/>
  <c r="I201" i="10"/>
  <c r="F207" i="10"/>
  <c r="I209" i="10"/>
  <c r="G209" i="10"/>
  <c r="J209" i="10" s="1"/>
  <c r="I211" i="10"/>
  <c r="H213" i="10"/>
  <c r="F215" i="10"/>
  <c r="I217" i="10"/>
  <c r="G217" i="10"/>
  <c r="J217" i="10" s="1"/>
  <c r="I219" i="10"/>
  <c r="H221" i="10"/>
  <c r="F223" i="10"/>
  <c r="K223" i="10" s="1"/>
  <c r="I225" i="10"/>
  <c r="G225" i="10"/>
  <c r="I227" i="10"/>
  <c r="H229" i="10"/>
  <c r="F231" i="10"/>
  <c r="K231" i="10" s="1"/>
  <c r="I233" i="10"/>
  <c r="G233" i="10"/>
  <c r="J233" i="10" s="1"/>
  <c r="I235" i="10"/>
  <c r="H237" i="10"/>
  <c r="F239" i="10"/>
  <c r="K239" i="10" s="1"/>
  <c r="I241" i="10"/>
  <c r="G241" i="10"/>
  <c r="I243" i="10"/>
  <c r="I248" i="10"/>
  <c r="H248" i="10"/>
  <c r="G248" i="10"/>
  <c r="J248" i="10" s="1"/>
  <c r="F248" i="10"/>
  <c r="H293" i="10"/>
  <c r="G293" i="10"/>
  <c r="J293" i="10" s="1"/>
  <c r="I293" i="10"/>
  <c r="F293" i="10"/>
  <c r="K293" i="10" s="1"/>
  <c r="I299" i="10"/>
  <c r="F299" i="10"/>
  <c r="K299" i="10" s="1"/>
  <c r="H299" i="10"/>
  <c r="G299" i="10"/>
  <c r="J299" i="10" s="1"/>
  <c r="I330" i="10"/>
  <c r="G330" i="10"/>
  <c r="H330" i="10"/>
  <c r="F330" i="10"/>
  <c r="H345" i="10"/>
  <c r="I345" i="10"/>
  <c r="G345" i="10"/>
  <c r="J345" i="10" s="1"/>
  <c r="F345" i="10"/>
  <c r="I156" i="10"/>
  <c r="I164" i="10"/>
  <c r="I172" i="10"/>
  <c r="F175" i="10"/>
  <c r="I180" i="10"/>
  <c r="F183" i="10"/>
  <c r="I188" i="10"/>
  <c r="F191" i="10"/>
  <c r="F199" i="10"/>
  <c r="F201" i="10"/>
  <c r="F209" i="10"/>
  <c r="F217" i="10"/>
  <c r="K217" i="10" s="1"/>
  <c r="F225" i="10"/>
  <c r="F233" i="10"/>
  <c r="K233" i="10" s="1"/>
  <c r="F241" i="10"/>
  <c r="F251" i="10"/>
  <c r="K251" i="10" s="1"/>
  <c r="H269" i="10"/>
  <c r="H289" i="10"/>
  <c r="I289" i="10"/>
  <c r="G289" i="10"/>
  <c r="J289" i="10" s="1"/>
  <c r="F289" i="10"/>
  <c r="I346" i="10"/>
  <c r="G346" i="10"/>
  <c r="J346" i="10" s="1"/>
  <c r="H346" i="10"/>
  <c r="F346" i="10"/>
  <c r="G206" i="10"/>
  <c r="J206" i="10" s="1"/>
  <c r="I210" i="10"/>
  <c r="H210" i="10"/>
  <c r="F210" i="10"/>
  <c r="I212" i="10"/>
  <c r="H212" i="10"/>
  <c r="G212" i="10"/>
  <c r="F212" i="10"/>
  <c r="G214" i="10"/>
  <c r="J214" i="10" s="1"/>
  <c r="I218" i="10"/>
  <c r="H218" i="10"/>
  <c r="F218" i="10"/>
  <c r="I220" i="10"/>
  <c r="H220" i="10"/>
  <c r="G220" i="10"/>
  <c r="F220" i="10"/>
  <c r="G222" i="10"/>
  <c r="J222" i="10" s="1"/>
  <c r="I226" i="10"/>
  <c r="H226" i="10"/>
  <c r="F226" i="10"/>
  <c r="I228" i="10"/>
  <c r="H228" i="10"/>
  <c r="G228" i="10"/>
  <c r="F228" i="10"/>
  <c r="G230" i="10"/>
  <c r="I234" i="10"/>
  <c r="H234" i="10"/>
  <c r="F234" i="10"/>
  <c r="I236" i="10"/>
  <c r="H236" i="10"/>
  <c r="G236" i="10"/>
  <c r="F236" i="10"/>
  <c r="G238" i="10"/>
  <c r="J238" i="10" s="1"/>
  <c r="I242" i="10"/>
  <c r="H242" i="10"/>
  <c r="F242" i="10"/>
  <c r="I244" i="10"/>
  <c r="H244" i="10"/>
  <c r="G244" i="10"/>
  <c r="F244" i="10"/>
  <c r="I307" i="10"/>
  <c r="F307" i="10"/>
  <c r="H307" i="10"/>
  <c r="G307" i="10"/>
  <c r="F171" i="10"/>
  <c r="K171" i="10" s="1"/>
  <c r="F179" i="10"/>
  <c r="F187" i="10"/>
  <c r="F195" i="10"/>
  <c r="K195" i="10" s="1"/>
  <c r="I203" i="10"/>
  <c r="G210" i="10"/>
  <c r="J210" i="10" s="1"/>
  <c r="G218" i="10"/>
  <c r="J218" i="10" s="1"/>
  <c r="G226" i="10"/>
  <c r="J226" i="10" s="1"/>
  <c r="G234" i="10"/>
  <c r="J234" i="10" s="1"/>
  <c r="G242" i="10"/>
  <c r="J242" i="10" s="1"/>
  <c r="I247" i="10"/>
  <c r="H247" i="10"/>
  <c r="G247" i="10"/>
  <c r="F247" i="10"/>
  <c r="H261" i="10"/>
  <c r="I271" i="10"/>
  <c r="F275" i="10"/>
  <c r="I279" i="10"/>
  <c r="H313" i="10"/>
  <c r="I313" i="10"/>
  <c r="G313" i="10"/>
  <c r="F313" i="10"/>
  <c r="I207" i="10"/>
  <c r="I215" i="10"/>
  <c r="G250" i="10"/>
  <c r="J250" i="10" s="1"/>
  <c r="F250" i="10"/>
  <c r="K250" i="10" s="1"/>
  <c r="I255" i="10"/>
  <c r="F255" i="10"/>
  <c r="H258" i="10"/>
  <c r="G258" i="10"/>
  <c r="J258" i="10" s="1"/>
  <c r="F258" i="10"/>
  <c r="K258" i="10" s="1"/>
  <c r="H266" i="10"/>
  <c r="G266" i="10"/>
  <c r="J266" i="10" s="1"/>
  <c r="F266" i="10"/>
  <c r="K266" i="10" s="1"/>
  <c r="H281" i="10"/>
  <c r="I281" i="10"/>
  <c r="G281" i="10"/>
  <c r="F281" i="10"/>
  <c r="F287" i="10"/>
  <c r="G326" i="10"/>
  <c r="J326" i="10" s="1"/>
  <c r="G342" i="10"/>
  <c r="J342" i="10" s="1"/>
  <c r="G203" i="10"/>
  <c r="J203" i="10" s="1"/>
  <c r="G211" i="10"/>
  <c r="J211" i="10" s="1"/>
  <c r="G219" i="10"/>
  <c r="J219" i="10" s="1"/>
  <c r="G227" i="10"/>
  <c r="J227" i="10" s="1"/>
  <c r="G235" i="10"/>
  <c r="G243" i="10"/>
  <c r="J243" i="10" s="1"/>
  <c r="I250" i="10"/>
  <c r="G254" i="10"/>
  <c r="H255" i="10"/>
  <c r="H305" i="10"/>
  <c r="I305" i="10"/>
  <c r="G305" i="10"/>
  <c r="F305" i="10"/>
  <c r="F311" i="10"/>
  <c r="K311" i="10" s="1"/>
  <c r="I257" i="10"/>
  <c r="H257" i="10"/>
  <c r="G257" i="10"/>
  <c r="J257" i="10" s="1"/>
  <c r="I265" i="10"/>
  <c r="H265" i="10"/>
  <c r="G265" i="10"/>
  <c r="H285" i="10"/>
  <c r="G285" i="10"/>
  <c r="J285" i="10" s="1"/>
  <c r="I285" i="10"/>
  <c r="F285" i="10"/>
  <c r="I291" i="10"/>
  <c r="F291" i="10"/>
  <c r="H291" i="10"/>
  <c r="G291" i="10"/>
  <c r="H321" i="10"/>
  <c r="I321" i="10"/>
  <c r="G321" i="10"/>
  <c r="H337" i="10"/>
  <c r="I337" i="10"/>
  <c r="G337" i="10"/>
  <c r="H353" i="10"/>
  <c r="I353" i="10"/>
  <c r="G353" i="10"/>
  <c r="I360" i="10"/>
  <c r="F206" i="10"/>
  <c r="K206" i="10" s="1"/>
  <c r="G213" i="10"/>
  <c r="J213" i="10" s="1"/>
  <c r="F214" i="10"/>
  <c r="K214" i="10" s="1"/>
  <c r="G221" i="10"/>
  <c r="J221" i="10" s="1"/>
  <c r="F222" i="10"/>
  <c r="K222" i="10" s="1"/>
  <c r="G229" i="10"/>
  <c r="J229" i="10" s="1"/>
  <c r="F230" i="10"/>
  <c r="G237" i="10"/>
  <c r="J237" i="10" s="1"/>
  <c r="F238" i="10"/>
  <c r="K238" i="10" s="1"/>
  <c r="H253" i="10"/>
  <c r="F257" i="10"/>
  <c r="K257" i="10" s="1"/>
  <c r="G262" i="10"/>
  <c r="J262" i="10" s="1"/>
  <c r="F265" i="10"/>
  <c r="G270" i="10"/>
  <c r="H297" i="10"/>
  <c r="I297" i="10"/>
  <c r="G297" i="10"/>
  <c r="F297" i="10"/>
  <c r="F303" i="10"/>
  <c r="K303" i="10" s="1"/>
  <c r="G318" i="10"/>
  <c r="F321" i="10"/>
  <c r="G334" i="10"/>
  <c r="J334" i="10" s="1"/>
  <c r="F337" i="10"/>
  <c r="G350" i="10"/>
  <c r="J350" i="10" s="1"/>
  <c r="F353" i="10"/>
  <c r="F253" i="10"/>
  <c r="K253" i="10" s="1"/>
  <c r="I254" i="10"/>
  <c r="F259" i="10"/>
  <c r="F262" i="10"/>
  <c r="K262" i="10" s="1"/>
  <c r="F267" i="10"/>
  <c r="K267" i="10" s="1"/>
  <c r="I272" i="10"/>
  <c r="H274" i="10"/>
  <c r="G274" i="10"/>
  <c r="J274" i="10" s="1"/>
  <c r="F274" i="10"/>
  <c r="K274" i="10" s="1"/>
  <c r="H276" i="10"/>
  <c r="I278" i="10"/>
  <c r="I283" i="10"/>
  <c r="F283" i="10"/>
  <c r="H283" i="10"/>
  <c r="G283" i="10"/>
  <c r="J283" i="10" s="1"/>
  <c r="H309" i="10"/>
  <c r="G309" i="10"/>
  <c r="I309" i="10"/>
  <c r="F309" i="10"/>
  <c r="I322" i="10"/>
  <c r="G322" i="10"/>
  <c r="H322" i="10"/>
  <c r="F322" i="10"/>
  <c r="I338" i="10"/>
  <c r="G338" i="10"/>
  <c r="J338" i="10" s="1"/>
  <c r="H338" i="10"/>
  <c r="F338" i="10"/>
  <c r="I354" i="10"/>
  <c r="G354" i="10"/>
  <c r="H354" i="10"/>
  <c r="F354" i="10"/>
  <c r="I275" i="10"/>
  <c r="G277" i="10"/>
  <c r="J277" i="10" s="1"/>
  <c r="H278" i="10"/>
  <c r="F319" i="10"/>
  <c r="K319" i="10" s="1"/>
  <c r="F327" i="10"/>
  <c r="K327" i="10" s="1"/>
  <c r="F335" i="10"/>
  <c r="F343" i="10"/>
  <c r="K343" i="10" s="1"/>
  <c r="F351" i="10"/>
  <c r="F271" i="10"/>
  <c r="G282" i="10"/>
  <c r="G286" i="10"/>
  <c r="J286" i="10" s="1"/>
  <c r="F286" i="10"/>
  <c r="G290" i="10"/>
  <c r="J290" i="10" s="1"/>
  <c r="G294" i="10"/>
  <c r="J294" i="10" s="1"/>
  <c r="F294" i="10"/>
  <c r="G298" i="10"/>
  <c r="J298" i="10" s="1"/>
  <c r="G302" i="10"/>
  <c r="F302" i="10"/>
  <c r="G306" i="10"/>
  <c r="J306" i="10" s="1"/>
  <c r="G310" i="10"/>
  <c r="J310" i="10" s="1"/>
  <c r="F310" i="10"/>
  <c r="K310" i="10" s="1"/>
  <c r="I316" i="10"/>
  <c r="I324" i="10"/>
  <c r="I332" i="10"/>
  <c r="I340" i="10"/>
  <c r="I348" i="10"/>
  <c r="I356" i="10"/>
  <c r="H256" i="10"/>
  <c r="H264" i="10"/>
  <c r="H272" i="10"/>
  <c r="I280" i="10"/>
  <c r="I282" i="10"/>
  <c r="I290" i="10"/>
  <c r="I315" i="10"/>
  <c r="H315" i="10"/>
  <c r="F315" i="10"/>
  <c r="I323" i="10"/>
  <c r="H323" i="10"/>
  <c r="F323" i="10"/>
  <c r="I331" i="10"/>
  <c r="H331" i="10"/>
  <c r="F331" i="10"/>
  <c r="I339" i="10"/>
  <c r="H339" i="10"/>
  <c r="F339" i="10"/>
  <c r="I347" i="10"/>
  <c r="H347" i="10"/>
  <c r="F347" i="10"/>
  <c r="I355" i="10"/>
  <c r="H355" i="10"/>
  <c r="F355" i="10"/>
  <c r="K355" i="10" s="1"/>
  <c r="F279" i="10"/>
  <c r="I284" i="10"/>
  <c r="I288" i="10"/>
  <c r="I292" i="10"/>
  <c r="I296" i="10"/>
  <c r="I300" i="10"/>
  <c r="I304" i="10"/>
  <c r="I308" i="10"/>
  <c r="I312" i="10"/>
  <c r="G315" i="10"/>
  <c r="G323" i="10"/>
  <c r="G331" i="10"/>
  <c r="G339" i="10"/>
  <c r="G347" i="10"/>
  <c r="G355" i="10"/>
  <c r="J355" i="10" s="1"/>
  <c r="G278" i="10"/>
  <c r="J278" i="10" s="1"/>
  <c r="H317" i="10"/>
  <c r="G317" i="10"/>
  <c r="J317" i="10" s="1"/>
  <c r="F317" i="10"/>
  <c r="H325" i="10"/>
  <c r="G325" i="10"/>
  <c r="J325" i="10" s="1"/>
  <c r="F325" i="10"/>
  <c r="H333" i="10"/>
  <c r="G333" i="10"/>
  <c r="J333" i="10" s="1"/>
  <c r="F333" i="10"/>
  <c r="H341" i="10"/>
  <c r="G341" i="10"/>
  <c r="J341" i="10" s="1"/>
  <c r="F341" i="10"/>
  <c r="H349" i="10"/>
  <c r="G349" i="10"/>
  <c r="F349" i="10"/>
  <c r="H357" i="10"/>
  <c r="F359" i="10"/>
  <c r="K359" i="10" s="1"/>
  <c r="I361" i="10"/>
  <c r="F361" i="10"/>
  <c r="G361" i="10"/>
  <c r="H361" i="10"/>
  <c r="F357" i="10"/>
  <c r="H308" i="10"/>
  <c r="H316" i="10"/>
  <c r="F318" i="10"/>
  <c r="H324" i="10"/>
  <c r="F326" i="10"/>
  <c r="K326" i="10" s="1"/>
  <c r="H332" i="10"/>
  <c r="F334" i="10"/>
  <c r="K334" i="10" s="1"/>
  <c r="H340" i="10"/>
  <c r="F342" i="10"/>
  <c r="K342" i="10" s="1"/>
  <c r="H348" i="10"/>
  <c r="F350" i="10"/>
  <c r="H356" i="10"/>
  <c r="G357" i="10"/>
  <c r="J357" i="10" s="1"/>
  <c r="F358" i="10"/>
  <c r="K358" i="10" s="1"/>
  <c r="K9" i="10" l="1"/>
  <c r="L28" i="10"/>
  <c r="M28" i="10"/>
  <c r="M4" i="10"/>
  <c r="L4" i="10"/>
  <c r="M52" i="10"/>
  <c r="L52" i="10"/>
  <c r="M20" i="10"/>
  <c r="L20" i="10"/>
  <c r="M44" i="10"/>
  <c r="L44" i="10"/>
  <c r="L12" i="10"/>
  <c r="M12" i="10"/>
  <c r="M48" i="10"/>
  <c r="L48" i="10"/>
  <c r="M168" i="10"/>
  <c r="L168" i="10"/>
  <c r="M355" i="10"/>
  <c r="L355" i="10"/>
  <c r="M214" i="10"/>
  <c r="L214" i="10"/>
  <c r="L170" i="10"/>
  <c r="M170" i="10"/>
  <c r="L124" i="10"/>
  <c r="M124" i="10"/>
  <c r="M65" i="10"/>
  <c r="L65" i="10"/>
  <c r="M119" i="10"/>
  <c r="L119" i="10"/>
  <c r="M122" i="10"/>
  <c r="L122" i="10"/>
  <c r="J201" i="10"/>
  <c r="K201" i="10" s="1"/>
  <c r="K278" i="10"/>
  <c r="M213" i="10"/>
  <c r="L213" i="10"/>
  <c r="M268" i="10"/>
  <c r="L268" i="10"/>
  <c r="M344" i="10"/>
  <c r="L344" i="10"/>
  <c r="K64" i="10"/>
  <c r="L36" i="10"/>
  <c r="M36" i="10"/>
  <c r="K349" i="10"/>
  <c r="M274" i="10"/>
  <c r="L274" i="10"/>
  <c r="K285" i="10"/>
  <c r="J254" i="10"/>
  <c r="M171" i="10"/>
  <c r="L171" i="10"/>
  <c r="L233" i="10"/>
  <c r="M233" i="10"/>
  <c r="K183" i="10"/>
  <c r="M299" i="10"/>
  <c r="L299" i="10"/>
  <c r="L166" i="10"/>
  <c r="M166" i="10"/>
  <c r="K245" i="10"/>
  <c r="K194" i="10"/>
  <c r="J186" i="10"/>
  <c r="K186" i="10" s="1"/>
  <c r="K100" i="10"/>
  <c r="K134" i="10"/>
  <c r="J139" i="10"/>
  <c r="K139" i="10" s="1"/>
  <c r="J94" i="10"/>
  <c r="K94" i="10" s="1"/>
  <c r="K41" i="10"/>
  <c r="J108" i="10"/>
  <c r="J84" i="10"/>
  <c r="K43" i="10"/>
  <c r="K27" i="10"/>
  <c r="K11" i="10"/>
  <c r="J90" i="10"/>
  <c r="K90" i="10" s="1"/>
  <c r="K50" i="10"/>
  <c r="J164" i="10"/>
  <c r="K164" i="10" s="1"/>
  <c r="J72" i="10"/>
  <c r="K95" i="10"/>
  <c r="J40" i="10"/>
  <c r="K40" i="10" s="1"/>
  <c r="J121" i="10"/>
  <c r="M151" i="10"/>
  <c r="L151" i="10"/>
  <c r="J126" i="10"/>
  <c r="J172" i="10"/>
  <c r="K172" i="10" s="1"/>
  <c r="J292" i="10"/>
  <c r="J175" i="10"/>
  <c r="K175" i="10" s="1"/>
  <c r="K290" i="10"/>
  <c r="K203" i="10"/>
  <c r="J271" i="10"/>
  <c r="K271" i="10" s="1"/>
  <c r="K221" i="10"/>
  <c r="K324" i="10"/>
  <c r="K306" i="10"/>
  <c r="J275" i="10"/>
  <c r="K275" i="10" s="1"/>
  <c r="K300" i="10"/>
  <c r="K352" i="10"/>
  <c r="J246" i="10"/>
  <c r="K60" i="10"/>
  <c r="K2" i="10"/>
  <c r="L257" i="10"/>
  <c r="M257" i="10"/>
  <c r="K314" i="10"/>
  <c r="M37" i="10"/>
  <c r="L37" i="10"/>
  <c r="M88" i="10"/>
  <c r="L88" i="10"/>
  <c r="M5" i="10"/>
  <c r="L5" i="10"/>
  <c r="L9" i="10"/>
  <c r="M9" i="10"/>
  <c r="K58" i="10"/>
  <c r="L147" i="10"/>
  <c r="M147" i="10"/>
  <c r="J165" i="10"/>
  <c r="K165" i="10" s="1"/>
  <c r="M173" i="10"/>
  <c r="L173" i="10"/>
  <c r="J308" i="10"/>
  <c r="K246" i="10"/>
  <c r="K81" i="10"/>
  <c r="J16" i="10"/>
  <c r="K16" i="10" s="1"/>
  <c r="M342" i="10"/>
  <c r="L342" i="10"/>
  <c r="J282" i="10"/>
  <c r="J309" i="10"/>
  <c r="L253" i="10"/>
  <c r="M253" i="10"/>
  <c r="K357" i="10"/>
  <c r="J349" i="10"/>
  <c r="K325" i="10"/>
  <c r="J347" i="10"/>
  <c r="J302" i="10"/>
  <c r="K302" i="10" s="1"/>
  <c r="K353" i="10"/>
  <c r="J297" i="10"/>
  <c r="K297" i="10" s="1"/>
  <c r="M238" i="10"/>
  <c r="L238" i="10"/>
  <c r="M206" i="10"/>
  <c r="L206" i="10"/>
  <c r="J321" i="10"/>
  <c r="J307" i="10"/>
  <c r="K307" i="10" s="1"/>
  <c r="K242" i="10"/>
  <c r="K234" i="10"/>
  <c r="K226" i="10"/>
  <c r="K218" i="10"/>
  <c r="K210" i="10"/>
  <c r="K289" i="10"/>
  <c r="K162" i="10"/>
  <c r="J314" i="10"/>
  <c r="J187" i="10"/>
  <c r="K187" i="10" s="1"/>
  <c r="J245" i="10"/>
  <c r="K249" i="10"/>
  <c r="J194" i="10"/>
  <c r="J161" i="10"/>
  <c r="K161" i="10" s="1"/>
  <c r="K92" i="10"/>
  <c r="J144" i="10"/>
  <c r="K144" i="10" s="1"/>
  <c r="K29" i="10"/>
  <c r="M80" i="10"/>
  <c r="L80" i="10"/>
  <c r="J110" i="10"/>
  <c r="J59" i="10"/>
  <c r="K59" i="10" s="1"/>
  <c r="K329" i="10"/>
  <c r="J95" i="10"/>
  <c r="K61" i="10"/>
  <c r="K33" i="10"/>
  <c r="J156" i="10"/>
  <c r="M130" i="10"/>
  <c r="L130" i="10"/>
  <c r="K69" i="10"/>
  <c r="K152" i="10"/>
  <c r="K176" i="10"/>
  <c r="K298" i="10"/>
  <c r="K181" i="10"/>
  <c r="J207" i="10"/>
  <c r="K207" i="10" s="1"/>
  <c r="K277" i="10"/>
  <c r="K229" i="10"/>
  <c r="J287" i="10"/>
  <c r="J351" i="10"/>
  <c r="K276" i="10"/>
  <c r="K304" i="10"/>
  <c r="J316" i="10"/>
  <c r="K316" i="10" s="1"/>
  <c r="K97" i="10"/>
  <c r="K55" i="10"/>
  <c r="K39" i="10"/>
  <c r="K23" i="10"/>
  <c r="K70" i="10"/>
  <c r="K30" i="10"/>
  <c r="K14" i="10"/>
  <c r="J106" i="10"/>
  <c r="K106" i="10" s="1"/>
  <c r="L250" i="10"/>
  <c r="M250" i="10"/>
  <c r="M334" i="10"/>
  <c r="L334" i="10"/>
  <c r="J339" i="10"/>
  <c r="K137" i="10"/>
  <c r="K84" i="10"/>
  <c r="K123" i="10"/>
  <c r="K108" i="10"/>
  <c r="L104" i="10"/>
  <c r="M104" i="10"/>
  <c r="M117" i="10"/>
  <c r="L117" i="10"/>
  <c r="K243" i="10"/>
  <c r="K308" i="10"/>
  <c r="J67" i="10"/>
  <c r="M358" i="10"/>
  <c r="L358" i="10"/>
  <c r="J361" i="10"/>
  <c r="K341" i="10"/>
  <c r="J331" i="10"/>
  <c r="K331" i="10" s="1"/>
  <c r="K323" i="10"/>
  <c r="K294" i="10"/>
  <c r="M343" i="10"/>
  <c r="L343" i="10"/>
  <c r="J353" i="10"/>
  <c r="J235" i="10"/>
  <c r="K235" i="10" s="1"/>
  <c r="K281" i="10"/>
  <c r="K247" i="10"/>
  <c r="K209" i="10"/>
  <c r="J241" i="10"/>
  <c r="K154" i="10"/>
  <c r="J204" i="10"/>
  <c r="K204" i="10" s="1"/>
  <c r="K295" i="10"/>
  <c r="J249" i="10"/>
  <c r="K182" i="10"/>
  <c r="K76" i="10"/>
  <c r="K115" i="10"/>
  <c r="J192" i="10"/>
  <c r="K192" i="10" s="1"/>
  <c r="K111" i="10"/>
  <c r="M53" i="10"/>
  <c r="L53" i="10"/>
  <c r="M21" i="10"/>
  <c r="L21" i="10"/>
  <c r="J82" i="10"/>
  <c r="K82" i="10" s="1"/>
  <c r="J100" i="10"/>
  <c r="J184" i="10"/>
  <c r="K86" i="10"/>
  <c r="K6" i="10"/>
  <c r="J107" i="10"/>
  <c r="K49" i="10"/>
  <c r="J64" i="10"/>
  <c r="K24" i="10"/>
  <c r="K87" i="10"/>
  <c r="M46" i="10"/>
  <c r="L46" i="10"/>
  <c r="K105" i="10"/>
  <c r="M135" i="10"/>
  <c r="L135" i="10"/>
  <c r="K160" i="10"/>
  <c r="K138" i="10"/>
  <c r="M85" i="10"/>
  <c r="L85" i="10"/>
  <c r="K157" i="10"/>
  <c r="K184" i="10"/>
  <c r="K125" i="10"/>
  <c r="K189" i="10"/>
  <c r="J189" i="10"/>
  <c r="J215" i="10"/>
  <c r="K215" i="10" s="1"/>
  <c r="J272" i="10"/>
  <c r="K272" i="10" s="1"/>
  <c r="K216" i="10"/>
  <c r="J256" i="10"/>
  <c r="K254" i="10"/>
  <c r="J205" i="10"/>
  <c r="K280" i="10"/>
  <c r="J280" i="10"/>
  <c r="K312" i="10"/>
  <c r="J332" i="10"/>
  <c r="K72" i="10"/>
  <c r="K3" i="10"/>
  <c r="J99" i="10"/>
  <c r="K99" i="10" s="1"/>
  <c r="J83" i="10"/>
  <c r="F7" i="10"/>
  <c r="K241" i="10"/>
  <c r="K347" i="10"/>
  <c r="K322" i="10"/>
  <c r="M258" i="10"/>
  <c r="L258" i="10"/>
  <c r="L293" i="10"/>
  <c r="M293" i="10"/>
  <c r="K107" i="10"/>
  <c r="M17" i="10"/>
  <c r="L17" i="10"/>
  <c r="M77" i="10"/>
  <c r="L77" i="10"/>
  <c r="M211" i="10"/>
  <c r="L211" i="10"/>
  <c r="J279" i="10"/>
  <c r="K83" i="10"/>
  <c r="M326" i="10"/>
  <c r="L326" i="10"/>
  <c r="K361" i="10"/>
  <c r="K317" i="10"/>
  <c r="J323" i="10"/>
  <c r="K335" i="10"/>
  <c r="J354" i="10"/>
  <c r="K354" i="10" s="1"/>
  <c r="J322" i="10"/>
  <c r="K283" i="10"/>
  <c r="M267" i="10"/>
  <c r="L267" i="10"/>
  <c r="J270" i="10"/>
  <c r="J291" i="10"/>
  <c r="J265" i="10"/>
  <c r="J305" i="10"/>
  <c r="K305" i="10" s="1"/>
  <c r="J281" i="10"/>
  <c r="J313" i="10"/>
  <c r="K313" i="10" s="1"/>
  <c r="J247" i="10"/>
  <c r="J230" i="10"/>
  <c r="K230" i="10" s="1"/>
  <c r="J330" i="10"/>
  <c r="K193" i="10"/>
  <c r="J263" i="10"/>
  <c r="K263" i="10" s="1"/>
  <c r="K273" i="10"/>
  <c r="K129" i="10"/>
  <c r="K190" i="10"/>
  <c r="J140" i="10"/>
  <c r="K140" i="10" s="1"/>
  <c r="K128" i="10"/>
  <c r="J120" i="10"/>
  <c r="K120" i="10" s="1"/>
  <c r="J159" i="10"/>
  <c r="K159" i="10" s="1"/>
  <c r="J123" i="10"/>
  <c r="J167" i="10"/>
  <c r="K167" i="10" s="1"/>
  <c r="J98" i="10"/>
  <c r="K98" i="10" s="1"/>
  <c r="L66" i="10"/>
  <c r="M66" i="10"/>
  <c r="K102" i="10"/>
  <c r="J68" i="10"/>
  <c r="K68" i="10" s="1"/>
  <c r="K51" i="10"/>
  <c r="K35" i="10"/>
  <c r="K19" i="10"/>
  <c r="K74" i="10"/>
  <c r="K26" i="10"/>
  <c r="K10" i="10"/>
  <c r="J89" i="10"/>
  <c r="J87" i="10"/>
  <c r="K153" i="10"/>
  <c r="J137" i="10"/>
  <c r="K109" i="10"/>
  <c r="J142" i="10"/>
  <c r="K142" i="10" s="1"/>
  <c r="K93" i="10"/>
  <c r="J188" i="10"/>
  <c r="K188" i="10" s="1"/>
  <c r="J191" i="10"/>
  <c r="K191" i="10" s="1"/>
  <c r="K219" i="10"/>
  <c r="J284" i="10"/>
  <c r="K284" i="10" s="1"/>
  <c r="M224" i="10"/>
  <c r="L224" i="10"/>
  <c r="J232" i="10"/>
  <c r="K232" i="10" s="1"/>
  <c r="K261" i="10"/>
  <c r="J336" i="10"/>
  <c r="J260" i="10"/>
  <c r="K260" i="10" s="1"/>
  <c r="J288" i="10"/>
  <c r="J259" i="10"/>
  <c r="K320" i="10"/>
  <c r="J340" i="10"/>
  <c r="K340" i="10" s="1"/>
  <c r="K89" i="10"/>
  <c r="K57" i="10"/>
  <c r="M303" i="10"/>
  <c r="L303" i="10"/>
  <c r="M266" i="10"/>
  <c r="L266" i="10"/>
  <c r="M155" i="10"/>
  <c r="L155" i="10"/>
  <c r="K287" i="10"/>
  <c r="L217" i="10"/>
  <c r="M217" i="10"/>
  <c r="M231" i="10"/>
  <c r="L231" i="10"/>
  <c r="L174" i="10"/>
  <c r="M174" i="10"/>
  <c r="J132" i="10"/>
  <c r="K132" i="10" s="1"/>
  <c r="M34" i="10"/>
  <c r="L34" i="10"/>
  <c r="M42" i="10"/>
  <c r="L42" i="10"/>
  <c r="M208" i="10"/>
  <c r="L208" i="10"/>
  <c r="K237" i="10"/>
  <c r="J360" i="10"/>
  <c r="K360" i="10" s="1"/>
  <c r="J315" i="10"/>
  <c r="K339" i="10"/>
  <c r="M310" i="10"/>
  <c r="L310" i="10"/>
  <c r="M327" i="10"/>
  <c r="L327" i="10"/>
  <c r="L262" i="10"/>
  <c r="M262" i="10"/>
  <c r="K321" i="10"/>
  <c r="K265" i="10"/>
  <c r="M222" i="10"/>
  <c r="L222" i="10"/>
  <c r="M195" i="10"/>
  <c r="L195" i="10"/>
  <c r="K228" i="10"/>
  <c r="K346" i="10"/>
  <c r="K199" i="10"/>
  <c r="M239" i="10"/>
  <c r="L239" i="10"/>
  <c r="J225" i="10"/>
  <c r="K225" i="10" s="1"/>
  <c r="K301" i="10"/>
  <c r="K185" i="10"/>
  <c r="J154" i="10"/>
  <c r="J193" i="10"/>
  <c r="J273" i="10"/>
  <c r="K198" i="10"/>
  <c r="K180" i="10"/>
  <c r="K202" i="10"/>
  <c r="J169" i="10"/>
  <c r="K169" i="10" s="1"/>
  <c r="J128" i="10"/>
  <c r="J133" i="10"/>
  <c r="K133" i="10" s="1"/>
  <c r="K73" i="10"/>
  <c r="M45" i="10"/>
  <c r="L45" i="10"/>
  <c r="K13" i="10"/>
  <c r="J10" i="10"/>
  <c r="J176" i="10"/>
  <c r="K63" i="10"/>
  <c r="K96" i="10"/>
  <c r="K56" i="10"/>
  <c r="J105" i="10"/>
  <c r="K143" i="10"/>
  <c r="K114" i="10"/>
  <c r="M146" i="10"/>
  <c r="L146" i="10"/>
  <c r="K101" i="10"/>
  <c r="J127" i="10"/>
  <c r="K127" i="10" s="1"/>
  <c r="K141" i="10"/>
  <c r="M197" i="10"/>
  <c r="L197" i="10"/>
  <c r="K205" i="10"/>
  <c r="K252" i="10"/>
  <c r="J240" i="10"/>
  <c r="K240" i="10" s="1"/>
  <c r="J264" i="10"/>
  <c r="K288" i="10"/>
  <c r="K328" i="10"/>
  <c r="J348" i="10"/>
  <c r="K348" i="10" s="1"/>
  <c r="K67" i="10"/>
  <c r="K47" i="10"/>
  <c r="K31" i="10"/>
  <c r="K15" i="10"/>
  <c r="K54" i="10"/>
  <c r="K22" i="10"/>
  <c r="J32" i="10"/>
  <c r="K32" i="10" s="1"/>
  <c r="M223" i="10"/>
  <c r="L223" i="10"/>
  <c r="M196" i="10"/>
  <c r="L196" i="10"/>
  <c r="K351" i="10"/>
  <c r="M311" i="10"/>
  <c r="L311" i="10"/>
  <c r="K330" i="10"/>
  <c r="L158" i="10"/>
  <c r="M158" i="10"/>
  <c r="M163" i="10"/>
  <c r="L163" i="10"/>
  <c r="J97" i="10"/>
  <c r="M8" i="10"/>
  <c r="L8" i="10"/>
  <c r="J296" i="10"/>
  <c r="K296" i="10" s="1"/>
  <c r="K350" i="10"/>
  <c r="K318" i="10"/>
  <c r="M359" i="10"/>
  <c r="L359" i="10"/>
  <c r="K333" i="10"/>
  <c r="K279" i="10"/>
  <c r="K315" i="10"/>
  <c r="K286" i="10"/>
  <c r="M319" i="10"/>
  <c r="L319" i="10"/>
  <c r="K338" i="10"/>
  <c r="K309" i="10"/>
  <c r="K259" i="10"/>
  <c r="J318" i="10"/>
  <c r="J337" i="10"/>
  <c r="K337" i="10" s="1"/>
  <c r="K291" i="10"/>
  <c r="J244" i="10"/>
  <c r="K244" i="10" s="1"/>
  <c r="J236" i="10"/>
  <c r="K236" i="10" s="1"/>
  <c r="J228" i="10"/>
  <c r="J220" i="10"/>
  <c r="K220" i="10" s="1"/>
  <c r="J212" i="10"/>
  <c r="K212" i="10" s="1"/>
  <c r="M251" i="10"/>
  <c r="L251" i="10"/>
  <c r="K345" i="10"/>
  <c r="K248" i="10"/>
  <c r="K177" i="10"/>
  <c r="J179" i="10"/>
  <c r="K179" i="10" s="1"/>
  <c r="K156" i="10"/>
  <c r="K121" i="10"/>
  <c r="K178" i="10"/>
  <c r="J148" i="10"/>
  <c r="K148" i="10" s="1"/>
  <c r="K136" i="10"/>
  <c r="K126" i="10"/>
  <c r="K116" i="10"/>
  <c r="K110" i="10"/>
  <c r="J131" i="10"/>
  <c r="K131" i="10" s="1"/>
  <c r="K332" i="10"/>
  <c r="J96" i="10"/>
  <c r="K78" i="10"/>
  <c r="J62" i="10"/>
  <c r="K62" i="10" s="1"/>
  <c r="J200" i="10"/>
  <c r="K200" i="10" s="1"/>
  <c r="J71" i="10"/>
  <c r="K71" i="10" s="1"/>
  <c r="K18" i="10"/>
  <c r="J81" i="10"/>
  <c r="J103" i="10"/>
  <c r="K103" i="10" s="1"/>
  <c r="J79" i="10"/>
  <c r="K79" i="10" s="1"/>
  <c r="K38" i="10"/>
  <c r="J113" i="10"/>
  <c r="K113" i="10" s="1"/>
  <c r="J145" i="10"/>
  <c r="K145" i="10" s="1"/>
  <c r="J118" i="10"/>
  <c r="K118" i="10" s="1"/>
  <c r="J150" i="10"/>
  <c r="K150" i="10" s="1"/>
  <c r="K149" i="10"/>
  <c r="J199" i="10"/>
  <c r="K256" i="10"/>
  <c r="K227" i="10"/>
  <c r="K264" i="10"/>
  <c r="J255" i="10"/>
  <c r="K255" i="10" s="1"/>
  <c r="K269" i="10"/>
  <c r="K282" i="10"/>
  <c r="K270" i="10"/>
  <c r="K292" i="10"/>
  <c r="K336" i="10"/>
  <c r="J356" i="10"/>
  <c r="K356" i="10" s="1"/>
  <c r="J112" i="10"/>
  <c r="K112" i="10" s="1"/>
  <c r="K91" i="10"/>
  <c r="K75" i="10"/>
  <c r="K25" i="10"/>
  <c r="M200" i="10" l="1"/>
  <c r="L200" i="10"/>
  <c r="M142" i="10"/>
  <c r="L142" i="10"/>
  <c r="L32" i="10"/>
  <c r="M32" i="10"/>
  <c r="M360" i="10"/>
  <c r="L360" i="10"/>
  <c r="M340" i="10"/>
  <c r="L340" i="10"/>
  <c r="M167" i="10"/>
  <c r="L167" i="10"/>
  <c r="L305" i="10"/>
  <c r="M305" i="10"/>
  <c r="M354" i="10"/>
  <c r="L354" i="10"/>
  <c r="L297" i="10"/>
  <c r="M297" i="10"/>
  <c r="M172" i="10"/>
  <c r="L172" i="10"/>
  <c r="M164" i="10"/>
  <c r="L164" i="10"/>
  <c r="L201" i="10"/>
  <c r="M201" i="10"/>
  <c r="M356" i="10"/>
  <c r="L356" i="10"/>
  <c r="L148" i="10"/>
  <c r="M148" i="10"/>
  <c r="L337" i="10"/>
  <c r="M337" i="10"/>
  <c r="M127" i="10"/>
  <c r="L127" i="10"/>
  <c r="M133" i="10"/>
  <c r="L133" i="10"/>
  <c r="M263" i="10"/>
  <c r="L263" i="10"/>
  <c r="L99" i="10"/>
  <c r="M99" i="10"/>
  <c r="L204" i="10"/>
  <c r="M204" i="10"/>
  <c r="M207" i="10"/>
  <c r="L207" i="10"/>
  <c r="M187" i="10"/>
  <c r="L187" i="10"/>
  <c r="M94" i="10"/>
  <c r="L94" i="10"/>
  <c r="M232" i="10"/>
  <c r="L232" i="10"/>
  <c r="M275" i="10"/>
  <c r="L275" i="10"/>
  <c r="M296" i="10"/>
  <c r="L296" i="10"/>
  <c r="M302" i="10"/>
  <c r="L302" i="10"/>
  <c r="L103" i="10"/>
  <c r="M103" i="10"/>
  <c r="L212" i="10"/>
  <c r="M212" i="10"/>
  <c r="M240" i="10"/>
  <c r="L240" i="10"/>
  <c r="L169" i="10"/>
  <c r="M169" i="10"/>
  <c r="L68" i="10"/>
  <c r="M68" i="10"/>
  <c r="L120" i="10"/>
  <c r="M120" i="10"/>
  <c r="M192" i="10"/>
  <c r="L192" i="10"/>
  <c r="L144" i="10"/>
  <c r="M144" i="10"/>
  <c r="M165" i="10"/>
  <c r="L165" i="10"/>
  <c r="M271" i="10"/>
  <c r="L271" i="10"/>
  <c r="L112" i="10"/>
  <c r="M112" i="10"/>
  <c r="M284" i="10"/>
  <c r="L284" i="10"/>
  <c r="M316" i="10"/>
  <c r="L316" i="10"/>
  <c r="L131" i="10"/>
  <c r="M131" i="10"/>
  <c r="L220" i="10"/>
  <c r="M220" i="10"/>
  <c r="L225" i="10"/>
  <c r="M225" i="10"/>
  <c r="M260" i="10"/>
  <c r="L260" i="10"/>
  <c r="M191" i="10"/>
  <c r="L191" i="10"/>
  <c r="M230" i="10"/>
  <c r="L230" i="10"/>
  <c r="M272" i="10"/>
  <c r="L272" i="10"/>
  <c r="M255" i="10"/>
  <c r="L255" i="10"/>
  <c r="M244" i="10"/>
  <c r="L244" i="10"/>
  <c r="M348" i="10"/>
  <c r="L348" i="10"/>
  <c r="M113" i="10"/>
  <c r="L113" i="10"/>
  <c r="M159" i="10"/>
  <c r="L159" i="10"/>
  <c r="M307" i="10"/>
  <c r="L307" i="10"/>
  <c r="L139" i="10"/>
  <c r="M139" i="10"/>
  <c r="M150" i="10"/>
  <c r="L150" i="10"/>
  <c r="M179" i="10"/>
  <c r="L179" i="10"/>
  <c r="M188" i="10"/>
  <c r="L188" i="10"/>
  <c r="L140" i="10"/>
  <c r="M140" i="10"/>
  <c r="M215" i="10"/>
  <c r="L215" i="10"/>
  <c r="M331" i="10"/>
  <c r="L331" i="10"/>
  <c r="L161" i="10"/>
  <c r="M161" i="10"/>
  <c r="L16" i="10"/>
  <c r="M16" i="10"/>
  <c r="M186" i="10"/>
  <c r="L186" i="10"/>
  <c r="M145" i="10"/>
  <c r="L145" i="10"/>
  <c r="M235" i="10"/>
  <c r="L235" i="10"/>
  <c r="L62" i="10"/>
  <c r="M62" i="10"/>
  <c r="L132" i="10"/>
  <c r="M132" i="10"/>
  <c r="L79" i="10"/>
  <c r="M79" i="10"/>
  <c r="M106" i="10"/>
  <c r="L106" i="10"/>
  <c r="L90" i="10"/>
  <c r="M90" i="10"/>
  <c r="M118" i="10"/>
  <c r="L118" i="10"/>
  <c r="L71" i="10"/>
  <c r="M71" i="10"/>
  <c r="L236" i="10"/>
  <c r="M236" i="10"/>
  <c r="L313" i="10"/>
  <c r="M313" i="10"/>
  <c r="M175" i="10"/>
  <c r="L175" i="10"/>
  <c r="M332" i="10"/>
  <c r="L332" i="10"/>
  <c r="M330" i="10"/>
  <c r="L330" i="10"/>
  <c r="M252" i="10"/>
  <c r="L252" i="10"/>
  <c r="M180" i="10"/>
  <c r="L180" i="10"/>
  <c r="M89" i="10"/>
  <c r="L89" i="10"/>
  <c r="M229" i="10"/>
  <c r="L229" i="10"/>
  <c r="L329" i="10"/>
  <c r="M329" i="10"/>
  <c r="L226" i="10"/>
  <c r="M226" i="10"/>
  <c r="M357" i="10"/>
  <c r="L357" i="10"/>
  <c r="M315" i="10"/>
  <c r="L315" i="10"/>
  <c r="M323" i="10"/>
  <c r="L323" i="10"/>
  <c r="M264" i="10"/>
  <c r="L264" i="10"/>
  <c r="M237" i="10"/>
  <c r="L237" i="10"/>
  <c r="M93" i="10"/>
  <c r="L93" i="10"/>
  <c r="M259" i="10"/>
  <c r="L259" i="10"/>
  <c r="L15" i="10"/>
  <c r="M15" i="10"/>
  <c r="L63" i="10"/>
  <c r="M63" i="10"/>
  <c r="M346" i="10"/>
  <c r="L346" i="10"/>
  <c r="L74" i="10"/>
  <c r="M74" i="10"/>
  <c r="L98" i="10"/>
  <c r="M98" i="10"/>
  <c r="M335" i="10"/>
  <c r="L335" i="10"/>
  <c r="M160" i="10"/>
  <c r="L160" i="10"/>
  <c r="L82" i="10"/>
  <c r="M82" i="10"/>
  <c r="L341" i="10"/>
  <c r="M341" i="10"/>
  <c r="M14" i="10"/>
  <c r="L14" i="10"/>
  <c r="M304" i="10"/>
  <c r="L304" i="10"/>
  <c r="M92" i="10"/>
  <c r="L92" i="10"/>
  <c r="L58" i="10"/>
  <c r="M58" i="10"/>
  <c r="M203" i="10"/>
  <c r="L203" i="10"/>
  <c r="M11" i="10"/>
  <c r="L11" i="10"/>
  <c r="M25" i="10"/>
  <c r="L25" i="10"/>
  <c r="M282" i="10"/>
  <c r="L282" i="10"/>
  <c r="M149" i="10"/>
  <c r="L149" i="10"/>
  <c r="M178" i="10"/>
  <c r="L178" i="10"/>
  <c r="L345" i="10"/>
  <c r="M345" i="10"/>
  <c r="M318" i="10"/>
  <c r="L318" i="10"/>
  <c r="L56" i="10"/>
  <c r="M56" i="10"/>
  <c r="M308" i="10"/>
  <c r="L308" i="10"/>
  <c r="M156" i="10"/>
  <c r="L156" i="10"/>
  <c r="M73" i="10"/>
  <c r="L73" i="10"/>
  <c r="L198" i="10"/>
  <c r="M198" i="10"/>
  <c r="M83" i="10"/>
  <c r="L83" i="10"/>
  <c r="L87" i="10"/>
  <c r="M87" i="10"/>
  <c r="M84" i="10"/>
  <c r="L84" i="10"/>
  <c r="L116" i="10"/>
  <c r="M116" i="10"/>
  <c r="M279" i="10"/>
  <c r="L279" i="10"/>
  <c r="M320" i="10"/>
  <c r="L320" i="10"/>
  <c r="M26" i="10"/>
  <c r="L26" i="10"/>
  <c r="M227" i="10"/>
  <c r="L227" i="10"/>
  <c r="M126" i="10"/>
  <c r="L126" i="10"/>
  <c r="L333" i="10"/>
  <c r="M333" i="10"/>
  <c r="M351" i="10"/>
  <c r="L351" i="10"/>
  <c r="L31" i="10"/>
  <c r="M31" i="10"/>
  <c r="M141" i="10"/>
  <c r="L141" i="10"/>
  <c r="M109" i="10"/>
  <c r="L109" i="10"/>
  <c r="M19" i="10"/>
  <c r="L19" i="10"/>
  <c r="M7" i="10"/>
  <c r="M280" i="10"/>
  <c r="L280" i="10"/>
  <c r="M189" i="10"/>
  <c r="L189" i="10"/>
  <c r="M49" i="10"/>
  <c r="L49" i="10"/>
  <c r="L209" i="10"/>
  <c r="M209" i="10"/>
  <c r="M30" i="10"/>
  <c r="L30" i="10"/>
  <c r="M276" i="10"/>
  <c r="L276" i="10"/>
  <c r="M181" i="10"/>
  <c r="L181" i="10"/>
  <c r="M352" i="10"/>
  <c r="L352" i="10"/>
  <c r="M290" i="10"/>
  <c r="L290" i="10"/>
  <c r="M27" i="10"/>
  <c r="L27" i="10"/>
  <c r="M134" i="10"/>
  <c r="L134" i="10"/>
  <c r="L245" i="10"/>
  <c r="M245" i="10"/>
  <c r="L153" i="10"/>
  <c r="M153" i="10"/>
  <c r="M184" i="10"/>
  <c r="L184" i="10"/>
  <c r="L182" i="10"/>
  <c r="M182" i="10"/>
  <c r="M261" i="10"/>
  <c r="L261" i="10"/>
  <c r="M102" i="10"/>
  <c r="L102" i="10"/>
  <c r="L128" i="10"/>
  <c r="M128" i="10"/>
  <c r="M283" i="10"/>
  <c r="L283" i="10"/>
  <c r="M72" i="10"/>
  <c r="L72" i="10"/>
  <c r="M243" i="10"/>
  <c r="L243" i="10"/>
  <c r="M96" i="10"/>
  <c r="L96" i="10"/>
  <c r="M336" i="10"/>
  <c r="L336" i="10"/>
  <c r="M143" i="10"/>
  <c r="L143" i="10"/>
  <c r="M292" i="10"/>
  <c r="L292" i="10"/>
  <c r="M256" i="10"/>
  <c r="L256" i="10"/>
  <c r="M38" i="10"/>
  <c r="L38" i="10"/>
  <c r="M78" i="10"/>
  <c r="L78" i="10"/>
  <c r="L136" i="10"/>
  <c r="M136" i="10"/>
  <c r="L177" i="10"/>
  <c r="M177" i="10"/>
  <c r="L309" i="10"/>
  <c r="M309" i="10"/>
  <c r="L270" i="10"/>
  <c r="M270" i="10"/>
  <c r="M248" i="10"/>
  <c r="L248" i="10"/>
  <c r="M338" i="10"/>
  <c r="L338" i="10"/>
  <c r="L47" i="10"/>
  <c r="M47" i="10"/>
  <c r="L185" i="10"/>
  <c r="M185" i="10"/>
  <c r="M219" i="10"/>
  <c r="L219" i="10"/>
  <c r="M35" i="10"/>
  <c r="L35" i="10"/>
  <c r="L190" i="10"/>
  <c r="M190" i="10"/>
  <c r="L317" i="10"/>
  <c r="M317" i="10"/>
  <c r="M125" i="10"/>
  <c r="L125" i="10"/>
  <c r="M76" i="10"/>
  <c r="L76" i="10"/>
  <c r="M70" i="10"/>
  <c r="L70" i="10"/>
  <c r="M298" i="10"/>
  <c r="L298" i="10"/>
  <c r="M33" i="10"/>
  <c r="L33" i="10"/>
  <c r="L289" i="10"/>
  <c r="M289" i="10"/>
  <c r="M300" i="10"/>
  <c r="L300" i="10"/>
  <c r="M40" i="10"/>
  <c r="L40" i="10"/>
  <c r="M43" i="10"/>
  <c r="L43" i="10"/>
  <c r="M67" i="10"/>
  <c r="L67" i="10"/>
  <c r="L228" i="10"/>
  <c r="M228" i="10"/>
  <c r="L265" i="10"/>
  <c r="M265" i="10"/>
  <c r="M51" i="10"/>
  <c r="L51" i="10"/>
  <c r="M129" i="10"/>
  <c r="L129" i="10"/>
  <c r="M361" i="10"/>
  <c r="L361" i="10"/>
  <c r="L23" i="10"/>
  <c r="M23" i="10"/>
  <c r="M176" i="10"/>
  <c r="L176" i="10"/>
  <c r="M61" i="10"/>
  <c r="L61" i="10"/>
  <c r="M249" i="10"/>
  <c r="L249" i="10"/>
  <c r="L210" i="10"/>
  <c r="M210" i="10"/>
  <c r="L325" i="10"/>
  <c r="M325" i="10"/>
  <c r="M314" i="10"/>
  <c r="L314" i="10"/>
  <c r="L95" i="10"/>
  <c r="M95" i="10"/>
  <c r="M100" i="10"/>
  <c r="L100" i="10"/>
  <c r="L349" i="10"/>
  <c r="M349" i="10"/>
  <c r="L75" i="10"/>
  <c r="M75" i="10"/>
  <c r="M269" i="10"/>
  <c r="L269" i="10"/>
  <c r="M350" i="10"/>
  <c r="L350" i="10"/>
  <c r="M101" i="10"/>
  <c r="L101" i="10"/>
  <c r="M202" i="10"/>
  <c r="L202" i="10"/>
  <c r="L321" i="10"/>
  <c r="M321" i="10"/>
  <c r="M57" i="10"/>
  <c r="L57" i="10"/>
  <c r="L3" i="10"/>
  <c r="M3" i="10"/>
  <c r="M157" i="10"/>
  <c r="L157" i="10"/>
  <c r="L108" i="10"/>
  <c r="M108" i="10"/>
  <c r="L39" i="10"/>
  <c r="M39" i="10"/>
  <c r="M152" i="10"/>
  <c r="L152" i="10"/>
  <c r="M29" i="10"/>
  <c r="L29" i="10"/>
  <c r="L218" i="10"/>
  <c r="M218" i="10"/>
  <c r="M306" i="10"/>
  <c r="L306" i="10"/>
  <c r="M13" i="10"/>
  <c r="L13" i="10"/>
  <c r="L301" i="10"/>
  <c r="M301" i="10"/>
  <c r="M339" i="10"/>
  <c r="L339" i="10"/>
  <c r="M254" i="10"/>
  <c r="L254" i="10"/>
  <c r="M105" i="10"/>
  <c r="L105" i="10"/>
  <c r="M6" i="10"/>
  <c r="L6" i="10"/>
  <c r="M247" i="10"/>
  <c r="L247" i="10"/>
  <c r="M91" i="10"/>
  <c r="L91" i="10"/>
  <c r="M121" i="10"/>
  <c r="L121" i="10"/>
  <c r="M291" i="10"/>
  <c r="L291" i="10"/>
  <c r="L322" i="10"/>
  <c r="M322" i="10"/>
  <c r="M216" i="10"/>
  <c r="L216" i="10"/>
  <c r="M86" i="10"/>
  <c r="L86" i="10"/>
  <c r="M324" i="10"/>
  <c r="L324" i="10"/>
  <c r="M41" i="10"/>
  <c r="L41" i="10"/>
  <c r="L110" i="10"/>
  <c r="M110" i="10"/>
  <c r="M22" i="10"/>
  <c r="L22" i="10"/>
  <c r="M328" i="10"/>
  <c r="L328" i="10"/>
  <c r="M205" i="10"/>
  <c r="L205" i="10"/>
  <c r="M10" i="10"/>
  <c r="L10" i="10"/>
  <c r="M347" i="10"/>
  <c r="L347" i="10"/>
  <c r="M97" i="10"/>
  <c r="L97" i="10"/>
  <c r="L277" i="10"/>
  <c r="M277" i="10"/>
  <c r="L234" i="10"/>
  <c r="M234" i="10"/>
  <c r="M81" i="10"/>
  <c r="L81" i="10"/>
  <c r="M2" i="10"/>
  <c r="L2" i="10"/>
  <c r="M221" i="10"/>
  <c r="L221" i="10"/>
  <c r="M50" i="10"/>
  <c r="L50" i="10"/>
  <c r="M194" i="10"/>
  <c r="L194" i="10"/>
  <c r="L285" i="10"/>
  <c r="M285" i="10"/>
  <c r="M64" i="10"/>
  <c r="L64" i="10"/>
  <c r="M18" i="10"/>
  <c r="L18" i="10"/>
  <c r="M286" i="10"/>
  <c r="L286" i="10"/>
  <c r="M287" i="10"/>
  <c r="L287" i="10"/>
  <c r="L273" i="10"/>
  <c r="M273" i="10"/>
  <c r="M111" i="10"/>
  <c r="L111" i="10"/>
  <c r="M295" i="10"/>
  <c r="L295" i="10"/>
  <c r="L281" i="10"/>
  <c r="M281" i="10"/>
  <c r="M294" i="10"/>
  <c r="L294" i="10"/>
  <c r="L123" i="10"/>
  <c r="M123" i="10"/>
  <c r="L55" i="10"/>
  <c r="M55" i="10"/>
  <c r="M69" i="10"/>
  <c r="L69" i="10"/>
  <c r="M278" i="10"/>
  <c r="L278" i="10"/>
  <c r="M54" i="10"/>
  <c r="L54" i="10"/>
  <c r="M288" i="10"/>
  <c r="L288" i="10"/>
  <c r="M114" i="10"/>
  <c r="L114" i="10"/>
  <c r="M199" i="10"/>
  <c r="L199" i="10"/>
  <c r="L193" i="10"/>
  <c r="M193" i="10"/>
  <c r="L107" i="10"/>
  <c r="M107" i="10"/>
  <c r="L241" i="10"/>
  <c r="M241" i="10"/>
  <c r="M312" i="10"/>
  <c r="L312" i="10"/>
  <c r="M138" i="10"/>
  <c r="L138" i="10"/>
  <c r="L24" i="10"/>
  <c r="M24" i="10"/>
  <c r="L115" i="10"/>
  <c r="M115" i="10"/>
  <c r="L154" i="10"/>
  <c r="M154" i="10"/>
  <c r="M137" i="10"/>
  <c r="L137" i="10"/>
  <c r="M59" i="10"/>
  <c r="L59" i="10"/>
  <c r="L162" i="10"/>
  <c r="M162" i="10"/>
  <c r="L242" i="10"/>
  <c r="M242" i="10"/>
  <c r="L353" i="10"/>
  <c r="M353" i="10"/>
  <c r="M246" i="10"/>
  <c r="L246" i="10"/>
  <c r="M60" i="10"/>
  <c r="L60" i="10"/>
  <c r="M183" i="10"/>
  <c r="L183" i="10"/>
  <c r="G66" i="2" l="1"/>
  <c r="F14" i="7" s="1"/>
  <c r="D37" i="1"/>
  <c r="E69" i="2" l="1"/>
  <c r="G30" i="2" l="1"/>
  <c r="H67" i="2"/>
  <c r="H66" i="2" s="1"/>
  <c r="I67" i="2"/>
  <c r="I66" i="2" s="1"/>
  <c r="H69" i="2"/>
  <c r="H68" i="2" s="1"/>
  <c r="I69" i="2"/>
  <c r="I68" i="2" s="1"/>
  <c r="H71" i="2"/>
  <c r="H70" i="2" s="1"/>
  <c r="I71" i="2"/>
  <c r="I70" i="2" s="1"/>
  <c r="I48" i="1" l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I104" i="1" s="1"/>
  <c r="I103" i="1" s="1"/>
  <c r="H45" i="1"/>
  <c r="H104" i="1" s="1"/>
  <c r="H103" i="1" s="1"/>
  <c r="G45" i="1"/>
  <c r="F45" i="1"/>
  <c r="E45" i="1"/>
  <c r="D45" i="1"/>
  <c r="I44" i="1"/>
  <c r="H44" i="1"/>
  <c r="G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I36" i="1"/>
  <c r="H36" i="1"/>
  <c r="G36" i="1"/>
  <c r="F36" i="1"/>
  <c r="E36" i="1"/>
  <c r="D36" i="1"/>
  <c r="I35" i="1"/>
  <c r="H35" i="1"/>
  <c r="G35" i="1"/>
  <c r="F35" i="1"/>
  <c r="E35" i="1"/>
  <c r="D35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E63" i="1" s="1"/>
  <c r="E52" i="1" s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I99" i="1" s="1"/>
  <c r="H5" i="1"/>
  <c r="H99" i="1" s="1"/>
  <c r="G5" i="1"/>
  <c r="G100" i="1" s="1"/>
  <c r="F5" i="1"/>
  <c r="E5" i="1"/>
  <c r="D5" i="1"/>
  <c r="I4" i="1"/>
  <c r="H4" i="1"/>
  <c r="G4" i="1"/>
  <c r="F4" i="1"/>
  <c r="E4" i="1"/>
  <c r="D4" i="1"/>
  <c r="I101" i="1" l="1"/>
  <c r="H7" i="7" s="1"/>
  <c r="I102" i="1"/>
  <c r="H102" i="1"/>
  <c r="H101" i="1"/>
  <c r="E100" i="1"/>
  <c r="E99" i="1" s="1"/>
  <c r="D4" i="7" s="1"/>
  <c r="G24" i="7"/>
  <c r="H24" i="7"/>
  <c r="G30" i="7"/>
  <c r="G28" i="7" s="1"/>
  <c r="F24" i="7"/>
  <c r="F30" i="7"/>
  <c r="G71" i="2"/>
  <c r="G70" i="2" s="1"/>
  <c r="F20" i="7" s="1"/>
  <c r="E71" i="2"/>
  <c r="E70" i="2" s="1"/>
  <c r="D20" i="7" s="1"/>
  <c r="E68" i="2"/>
  <c r="D17" i="7" s="1"/>
  <c r="G69" i="2"/>
  <c r="G68" i="2" s="1"/>
  <c r="F17" i="7" s="1"/>
  <c r="E67" i="2"/>
  <c r="E66" i="2" s="1"/>
  <c r="D14" i="7" s="1"/>
  <c r="G49" i="2"/>
  <c r="F19" i="7" s="1"/>
  <c r="G60" i="2"/>
  <c r="E60" i="2"/>
  <c r="E49" i="2" s="1"/>
  <c r="D19" i="7" s="1"/>
  <c r="E45" i="2"/>
  <c r="E34" i="2"/>
  <c r="D16" i="7" s="1"/>
  <c r="G45" i="2"/>
  <c r="G34" i="2" s="1"/>
  <c r="F16" i="7" s="1"/>
  <c r="E30" i="2"/>
  <c r="H30" i="7"/>
  <c r="C30" i="7"/>
  <c r="C28" i="7" s="1"/>
  <c r="H29" i="7"/>
  <c r="G29" i="7"/>
  <c r="C29" i="7"/>
  <c r="H27" i="7"/>
  <c r="H25" i="7" s="1"/>
  <c r="G27" i="7"/>
  <c r="G25" i="7" s="1"/>
  <c r="F27" i="7"/>
  <c r="D27" i="7"/>
  <c r="C27" i="7"/>
  <c r="H26" i="7"/>
  <c r="G26" i="7"/>
  <c r="C26" i="7"/>
  <c r="C24" i="7"/>
  <c r="H23" i="7"/>
  <c r="G23" i="7"/>
  <c r="C23" i="7"/>
  <c r="C22" i="7" s="1"/>
  <c r="H20" i="7"/>
  <c r="G20" i="7"/>
  <c r="C20" i="7"/>
  <c r="H19" i="7"/>
  <c r="G19" i="7"/>
  <c r="C19" i="7"/>
  <c r="C18" i="7" s="1"/>
  <c r="H17" i="7"/>
  <c r="G17" i="7"/>
  <c r="C17" i="7"/>
  <c r="H16" i="7"/>
  <c r="G16" i="7"/>
  <c r="C16" i="7"/>
  <c r="H14" i="7"/>
  <c r="G14" i="7"/>
  <c r="C14" i="7"/>
  <c r="C12" i="7" s="1"/>
  <c r="H13" i="7"/>
  <c r="F13" i="7"/>
  <c r="C13" i="7"/>
  <c r="H10" i="7"/>
  <c r="G10" i="7"/>
  <c r="C10" i="7"/>
  <c r="H9" i="7"/>
  <c r="H8" i="7" s="1"/>
  <c r="G9" i="7"/>
  <c r="C9" i="7"/>
  <c r="G7" i="7"/>
  <c r="C7" i="7"/>
  <c r="H6" i="7"/>
  <c r="G6" i="7"/>
  <c r="C6" i="7"/>
  <c r="H4" i="7"/>
  <c r="G4" i="7"/>
  <c r="H3" i="7"/>
  <c r="G3" i="7"/>
  <c r="C2" i="7"/>
  <c r="D20" i="5"/>
  <c r="D13" i="5"/>
  <c r="F53" i="3"/>
  <c r="E30" i="7" s="1"/>
  <c r="E53" i="3"/>
  <c r="D30" i="7" s="1"/>
  <c r="F51" i="3"/>
  <c r="E27" i="7" s="1"/>
  <c r="F49" i="3"/>
  <c r="E24" i="7" s="1"/>
  <c r="E49" i="3"/>
  <c r="D24" i="7" s="1"/>
  <c r="G32" i="3"/>
  <c r="F29" i="7" s="1"/>
  <c r="F32" i="3"/>
  <c r="E29" i="7" s="1"/>
  <c r="E32" i="3"/>
  <c r="D29" i="7" s="1"/>
  <c r="G17" i="3"/>
  <c r="F26" i="7" s="1"/>
  <c r="F17" i="3"/>
  <c r="E26" i="7" s="1"/>
  <c r="E17" i="3"/>
  <c r="D26" i="7" s="1"/>
  <c r="G2" i="3"/>
  <c r="F23" i="7" s="1"/>
  <c r="F2" i="3"/>
  <c r="E23" i="7" s="1"/>
  <c r="E2" i="3"/>
  <c r="D23" i="7" s="1"/>
  <c r="G13" i="7"/>
  <c r="G19" i="2"/>
  <c r="E19" i="2"/>
  <c r="D13" i="7" s="1"/>
  <c r="F16" i="2"/>
  <c r="F4" i="2"/>
  <c r="F67" i="2" s="1"/>
  <c r="F66" i="2" s="1"/>
  <c r="E14" i="7" s="1"/>
  <c r="G103" i="1"/>
  <c r="F10" i="7" s="1"/>
  <c r="F104" i="1"/>
  <c r="F103" i="1" s="1"/>
  <c r="E10" i="7" s="1"/>
  <c r="E103" i="1"/>
  <c r="D10" i="7" s="1"/>
  <c r="G102" i="1"/>
  <c r="F102" i="1"/>
  <c r="E102" i="1"/>
  <c r="E101" i="1" s="1"/>
  <c r="D7" i="7" s="1"/>
  <c r="F7" i="7"/>
  <c r="F101" i="1"/>
  <c r="E7" i="7" s="1"/>
  <c r="G99" i="1"/>
  <c r="F4" i="7" s="1"/>
  <c r="F100" i="1"/>
  <c r="F99" i="1" s="1"/>
  <c r="E4" i="7" s="1"/>
  <c r="G93" i="1"/>
  <c r="G82" i="1" s="1"/>
  <c r="F9" i="7" s="1"/>
  <c r="E93" i="1"/>
  <c r="E82" i="1" s="1"/>
  <c r="D9" i="7" s="1"/>
  <c r="G78" i="1"/>
  <c r="G67" i="1" s="1"/>
  <c r="F6" i="7" s="1"/>
  <c r="F78" i="1"/>
  <c r="F67" i="1" s="1"/>
  <c r="E6" i="7" s="1"/>
  <c r="E78" i="1"/>
  <c r="E67" i="1" s="1"/>
  <c r="D6" i="7" s="1"/>
  <c r="G63" i="1"/>
  <c r="G52" i="1" s="1"/>
  <c r="F3" i="7" s="1"/>
  <c r="D3" i="7"/>
  <c r="F49" i="1"/>
  <c r="F63" i="1" s="1"/>
  <c r="F52" i="1" s="1"/>
  <c r="E3" i="7" s="1"/>
  <c r="C15" i="7" l="1"/>
  <c r="H15" i="7"/>
  <c r="D22" i="7"/>
  <c r="C25" i="7"/>
  <c r="D28" i="7"/>
  <c r="H22" i="7"/>
  <c r="G22" i="7"/>
  <c r="E28" i="7"/>
  <c r="H28" i="7"/>
  <c r="C34" i="7"/>
  <c r="D25" i="7"/>
  <c r="E22" i="7"/>
  <c r="F25" i="7"/>
  <c r="F28" i="7"/>
  <c r="E25" i="7"/>
  <c r="F22" i="7"/>
  <c r="F69" i="2"/>
  <c r="F68" i="2" s="1"/>
  <c r="E17" i="7" s="1"/>
  <c r="F60" i="2"/>
  <c r="F49" i="2" s="1"/>
  <c r="E19" i="7" s="1"/>
  <c r="F45" i="2"/>
  <c r="F34" i="2" s="1"/>
  <c r="E16" i="7" s="1"/>
  <c r="F71" i="2"/>
  <c r="F70" i="2" s="1"/>
  <c r="E20" i="7" s="1"/>
  <c r="E18" i="7" s="1"/>
  <c r="F30" i="2"/>
  <c r="F19" i="2" s="1"/>
  <c r="E13" i="7" s="1"/>
  <c r="E12" i="7" s="1"/>
  <c r="G15" i="7"/>
  <c r="H12" i="7"/>
  <c r="D12" i="7"/>
  <c r="F12" i="7"/>
  <c r="G18" i="7"/>
  <c r="H18" i="7"/>
  <c r="F93" i="1"/>
  <c r="F82" i="1" s="1"/>
  <c r="E9" i="7" s="1"/>
  <c r="E8" i="7" s="1"/>
  <c r="G8" i="7"/>
  <c r="G5" i="7"/>
  <c r="H2" i="7"/>
  <c r="G2" i="7"/>
  <c r="H5" i="7"/>
  <c r="H35" i="7" s="1"/>
  <c r="C8" i="7"/>
  <c r="C36" i="7" s="1"/>
  <c r="F8" i="7"/>
  <c r="C5" i="7"/>
  <c r="C35" i="7" s="1"/>
  <c r="F5" i="7"/>
  <c r="F2" i="7"/>
  <c r="G12" i="7"/>
  <c r="E2" i="7"/>
  <c r="E5" i="7"/>
  <c r="D8" i="7"/>
  <c r="D5" i="7"/>
  <c r="D2" i="7"/>
  <c r="E13" i="5"/>
  <c r="F13" i="5"/>
  <c r="E20" i="5"/>
  <c r="F20" i="5"/>
  <c r="F18" i="7"/>
  <c r="D18" i="7"/>
  <c r="E15" i="7"/>
  <c r="F15" i="7"/>
  <c r="D15" i="7"/>
  <c r="D34" i="7" l="1"/>
  <c r="G34" i="7"/>
  <c r="E36" i="7"/>
  <c r="H36" i="7"/>
  <c r="H34" i="7"/>
  <c r="G36" i="7"/>
  <c r="G35" i="7"/>
  <c r="C29" i="5"/>
  <c r="C30" i="5"/>
  <c r="E34" i="7"/>
  <c r="D35" i="7"/>
  <c r="F34" i="7"/>
  <c r="F35" i="7"/>
  <c r="F36" i="7"/>
  <c r="E35" i="7"/>
  <c r="D36" i="7"/>
  <c r="I34" i="7" l="1"/>
  <c r="C38" i="7" s="1"/>
  <c r="C43" i="7"/>
  <c r="I36" i="7"/>
  <c r="I35" i="7"/>
  <c r="C39" i="7" l="1"/>
  <c r="C46" i="7" s="1"/>
  <c r="C40" i="7"/>
  <c r="C47" i="7" s="1"/>
  <c r="C50" i="7" s="1"/>
  <c r="C45" i="7"/>
</calcChain>
</file>

<file path=xl/sharedStrings.xml><?xml version="1.0" encoding="utf-8"?>
<sst xmlns="http://schemas.openxmlformats.org/spreadsheetml/2006/main" count="434" uniqueCount="125">
  <si>
    <t>&gt; 1 мј. ≤ 3 мј.</t>
  </si>
  <si>
    <t>&gt; 3 мј. ≤ 6 мј.</t>
  </si>
  <si>
    <t>&gt; 6 мј. ≤ 9 мј.</t>
  </si>
  <si>
    <t>&gt; 9 мј. ≤ 12 мј.</t>
  </si>
  <si>
    <t>&gt; 12 мј. ≤ 1,5 g.</t>
  </si>
  <si>
    <t>&gt; 1,5 g. ≤ 2 g.</t>
  </si>
  <si>
    <t>&gt; 2 g. ≤ 3 g.</t>
  </si>
  <si>
    <t>&gt; 3 g. ≤ 4 g.</t>
  </si>
  <si>
    <t>&gt; 4 g. ≤ 5 g.</t>
  </si>
  <si>
    <t>&gt; 5 g. ≤ 6 g.</t>
  </si>
  <si>
    <t>&gt; 6 g. ≤ 7 g.</t>
  </si>
  <si>
    <t>&gt; 7 g. ≤ 8 g.</t>
  </si>
  <si>
    <t>&gt; 8 g. ≤ 9 g.</t>
  </si>
  <si>
    <t>&gt; 9 g. ≤ 10 g.</t>
  </si>
  <si>
    <t>&gt; 10 g. ≤ 15 g.</t>
  </si>
  <si>
    <t>&gt; 15 g. ≤ 20 g.</t>
  </si>
  <si>
    <t>&gt; 20 g.</t>
  </si>
  <si>
    <r>
      <t>Vremenski razred, t</t>
    </r>
    <r>
      <rPr>
        <vertAlign val="subscript"/>
        <sz val="8"/>
        <color theme="1"/>
        <rFont val="Aptos Display"/>
        <family val="2"/>
        <scheme val="major"/>
      </rPr>
      <t>k</t>
    </r>
    <r>
      <rPr>
        <sz val="8"/>
        <color theme="1"/>
        <rFont val="Aptos Display"/>
        <family val="2"/>
        <scheme val="major"/>
      </rPr>
      <t xml:space="preserve"> (srednja tačka vremenskog razreda)</t>
    </r>
  </si>
  <si>
    <t>Srednja tačka vremenskog razreda REFj</t>
  </si>
  <si>
    <t>Preostalo vrijeme posmatranja neto kamatnog prihoda</t>
  </si>
  <si>
    <t>Novčani tokovi kreditau 2025. godini koji dospijeva 30.06.2025. godine</t>
  </si>
  <si>
    <t xml:space="preserve">Novčani tokovi kredita u 2025. godini u skladu sa otplatnim planom umanjeno za očekivane kreditne gubitke. Kredit dospijeva u cjelosti 30.06.2025. godine </t>
  </si>
  <si>
    <t>Doprinos nerizične KS</t>
  </si>
  <si>
    <t>Doprinos komercijalne marže</t>
  </si>
  <si>
    <t>Σ NII za 1 godinu</t>
  </si>
  <si>
    <t>Ukupno NII (obrazac J02.00, r0050, c 0100)</t>
  </si>
  <si>
    <t>Ukupno NII (obrazac J02.00, r0050, c 0110)</t>
  </si>
  <si>
    <t>Ukupno NII (obrazac J02.00, r0050, c 0120)</t>
  </si>
  <si>
    <t>Sumiranje sve 3 komponente</t>
  </si>
  <si>
    <t>Pretpostavka osnovnog kapitala</t>
  </si>
  <si>
    <t>Risk-free forward rates (uključuje preostalo vrijeme do dospijeća)</t>
  </si>
  <si>
    <t>Risk-free forward rates (BEZ preostalog vremena do dospijeća)</t>
  </si>
  <si>
    <t>Projicirana komercijana marža</t>
  </si>
  <si>
    <t>Period in months</t>
  </si>
  <si>
    <t>Date</t>
  </si>
  <si>
    <t>Principal Flow</t>
  </si>
  <si>
    <t>Reference rate (FTP or risk free)</t>
  </si>
  <si>
    <t>Aux ref. rate</t>
  </si>
  <si>
    <t>Margin</t>
  </si>
  <si>
    <t>Interest flow</t>
  </si>
  <si>
    <t>Total Repricing Flow</t>
  </si>
  <si>
    <t>Discounted Amount (k)</t>
  </si>
  <si>
    <t>Discounted Amount (k+shock)</t>
  </si>
  <si>
    <t>Principal value</t>
  </si>
  <si>
    <t>Interest rate type</t>
  </si>
  <si>
    <t>Floating</t>
  </si>
  <si>
    <t>Interest rate</t>
  </si>
  <si>
    <t>Maturity in years</t>
  </si>
  <si>
    <t>Maturity in months</t>
  </si>
  <si>
    <t>Maturity date</t>
  </si>
  <si>
    <t>Repricing period (in months)</t>
  </si>
  <si>
    <t>Fixed period</t>
  </si>
  <si>
    <t>Šok sužavanja</t>
  </si>
  <si>
    <t>Šok širenja</t>
  </si>
  <si>
    <t xml:space="preserve">Šokovi sužavanja i širenja raspona su izračunati u skladu sa članom 19. Uputstva za primjenu standardizovanog i pojednostavljenog standardizovanog pristupa mjerenju kamatnog rizika u bankarskoj grupi </t>
  </si>
  <si>
    <t>SOT -5%</t>
  </si>
  <si>
    <t xml:space="preserve">Instrument sa fiksnom kamatnom stopom </t>
  </si>
  <si>
    <t>Instrument sa varijabilnom kamatnom stopom</t>
  </si>
  <si>
    <t>Komercijalna marža</t>
  </si>
  <si>
    <t>Instrument sa fiksnom kamatnom stopom - kamata</t>
  </si>
  <si>
    <t>Instrument sa varijabilnom kamatnom stopom - kamata</t>
  </si>
  <si>
    <t xml:space="preserve">    Osnovni scenarij</t>
  </si>
  <si>
    <t xml:space="preserve">    Paralelni šok rasta</t>
  </si>
  <si>
    <t xml:space="preserve">    Paralelni šok pada</t>
  </si>
  <si>
    <t>(1y, 1.5g.]</t>
  </si>
  <si>
    <t>(1.5y, 2g.]</t>
  </si>
  <si>
    <t>(2g., 3g.]</t>
  </si>
  <si>
    <t>(3g., 4g.]</t>
  </si>
  <si>
    <t>(4g., 5g.]</t>
  </si>
  <si>
    <t>(5g., 6g.]</t>
  </si>
  <si>
    <t>(6g., 7g.]</t>
  </si>
  <si>
    <t>(7g., 8g.]</t>
  </si>
  <si>
    <t>(8g., 9g.]</t>
  </si>
  <si>
    <t>(9g., 10g.]</t>
  </si>
  <si>
    <t>(10g., 15g.]</t>
  </si>
  <si>
    <t>(15g., 20g.]</t>
  </si>
  <si>
    <t>(20g, .)</t>
  </si>
  <si>
    <t>Prekonoćno</t>
  </si>
  <si>
    <t>&gt; Prekonoćno ≤ 1 мј.</t>
  </si>
  <si>
    <t>(Prekonoćno, 1g.]</t>
  </si>
  <si>
    <t>Finansijska imovina</t>
  </si>
  <si>
    <t>Dužnički vrijednosni papiri</t>
  </si>
  <si>
    <t>Krediti i ostala potraživanja – veliki klijenti isključujući finansijske klijente</t>
  </si>
  <si>
    <t>Krediti i ostala potraživanja – stanovništvo (hipotekarni krediti)</t>
  </si>
  <si>
    <t>Krediti i ostala potraživanja – stanovništvo (krediti izuzev hipotekarnih kredita)</t>
  </si>
  <si>
    <t>Krediti i ostala potraživanja – ostale ugovorne strane</t>
  </si>
  <si>
    <t>Ostala finansijska imovina u bankarskoj knjizi</t>
  </si>
  <si>
    <t>Finansijske obaveze</t>
  </si>
  <si>
    <t>Depoziti – veliki klijenti izuzev finansijskih klijenata</t>
  </si>
  <si>
    <t>Depoziti – stanovništvo</t>
  </si>
  <si>
    <t>Depoziti – ostale ugovorne strane</t>
  </si>
  <si>
    <t>Ostale finansijske obaveze u bankarskoj knjizi</t>
  </si>
  <si>
    <t>Novčani tokovi koji se odnosi na kamatu do sljedeće promjene kamatne stope uključeni su samo u vremenskim razredima u kojima su isti zaista i poznati, dakle u prva dva vremenska razreda. Nakon promjene kamatne stope po ovom instrumentu nema novčanih tokova.</t>
  </si>
  <si>
    <t>INSTRUMENT:  Izvještajni period: 31.12.24. godina. Pretpostavka: kredit ugovoren 31.12.2024. na period 5 god., iznos 10 mil. jedinica. Varijabilna kamatna stopa  6%  (6M EURIBOR, 4% komercijalna marža), sljedeća promjena kamatne stope na početku vremenskog razreda &gt; 3 мј. ≤ 6. Prikazani novčani tokovi obuhvataju poznatu kamatu.</t>
  </si>
  <si>
    <t>Dodatak na neto kamatni prihod po osnovu rizika osnove se računa samo za instrumente sa promjenjivom kamatnom stopom</t>
  </si>
  <si>
    <t>Kategorije u zavisnosti od vrste kamatne stope za koju je instrument vezan</t>
  </si>
  <si>
    <t>1mj.</t>
  </si>
  <si>
    <t>3mj.</t>
  </si>
  <si>
    <t>6mj.</t>
  </si>
  <si>
    <t>12mj.</t>
  </si>
  <si>
    <t>Ostalo</t>
  </si>
  <si>
    <t>NII - rizik osnove</t>
  </si>
  <si>
    <t xml:space="preserve">  Šok sužavanja</t>
  </si>
  <si>
    <t xml:space="preserve">  Šok širenja</t>
  </si>
  <si>
    <t>Dodatak za rizik osnove</t>
  </si>
  <si>
    <t xml:space="preserve">    Šok sužavanja</t>
  </si>
  <si>
    <t xml:space="preserve">    Šok širenja</t>
  </si>
  <si>
    <t>Dodatak</t>
  </si>
  <si>
    <t>Instrument sa fiksnom kamatnom stopom</t>
  </si>
  <si>
    <t xml:space="preserve">   Paralelni šok pada</t>
  </si>
  <si>
    <t>Osnovni scenarij</t>
  </si>
  <si>
    <t xml:space="preserve"> Paralelni šok rasta</t>
  </si>
  <si>
    <t>Paralelni šok pada</t>
  </si>
  <si>
    <t>∆ NII u scenariju: paralelni šok rasta</t>
  </si>
  <si>
    <t>∆ NII u scenariju: paralelni šok pada</t>
  </si>
  <si>
    <t>Dodatak - automatska opcija</t>
  </si>
  <si>
    <t>Dodatak - rizika osnove</t>
  </si>
  <si>
    <t>Kamata do sljedeće promjene kamatne stope</t>
  </si>
  <si>
    <t xml:space="preserve">Novčani tokovi kredita u 2025. godini čija je sljedeća promjena kamatne stope na početku vremenskog razreda &gt; 3 мј. ≤ 6. Novčani tokovi do ovog vremenskog razreda su u skladu sa otplatnim planom umanjeno za očekivane kreditne gubitke (glavnica i kamata (nerizični dio i marža. Novčani tokovi nakon promjene kamatne stope obuhvataju samo novčani tok od marže uzimajući u obzir pravila za raspoređivanje novčanih tokova kod instrumenata sa varijabilnom kamatnom stopom. </t>
  </si>
  <si>
    <t xml:space="preserve">INSTRUMENT:  Izvještajni period: 31.12.24. godina. Pretpostavka: kredit ugovoren 30.06. 2015. na period 10 god., iznos 10 mil. jedinica. Fiksna kamatna stopa 6% (4% komercijalna marža), kredit dospijeva u vremenskom razredu &gt; 3 мј. ≤6. Prikazani novčani tokovi obuhvataju glavnicu i kamatu (nerizični dio i maržu) </t>
  </si>
  <si>
    <t>INSTRUMENT:  Izvještajni period: 31.12.24. godina. Pretpostavka: kredit ugovoren 31.12.2024. na period 5 god., iznos 10 mil. jedinica. Varijabilna kamatna stopa  6% (6M EURIBOR, 4% komercijalna marža), sljedeća promjena kamatne stope na početku vremenskog razreda &gt; 3 мј. ≤ 6</t>
  </si>
  <si>
    <r>
      <rPr>
        <b/>
        <sz val="8"/>
        <rFont val="Aptos Display"/>
        <family val="2"/>
        <scheme val="major"/>
      </rPr>
      <t>Pretpostavka</t>
    </r>
    <r>
      <rPr>
        <sz val="8"/>
        <rFont val="Aptos Display"/>
        <family val="2"/>
        <scheme val="major"/>
      </rPr>
      <t>: Banka pretpostavlja da će komercijalna marža na ponovno vrednovane novčane tokove ostati ista u periodu horizonta posmatranja tj. 4%  i primjenjuje se i u šokovima. Radi jednostavnosti za instrument sa fiksnom kamatnom stopom nije pretpostavljeno postojanje bihevioralne opcije prijevremenog povrata</t>
    </r>
  </si>
  <si>
    <t>Novčani tokovi kredita u 2025. godini čija je sljedeća promjena kamatne stope na početku vremenskog razreda &gt; 3 мј. ≤ 6. Novčani tok za izračun doprinosa komercijalne marže do sljedeće promjene kamatne stope obuhvata glavnicu i kamatu (nerizični dio i maržu), a nakon promjene kamatne stope, samo maržu instrumenta sa varijabilnom kamatnom stopom</t>
  </si>
  <si>
    <t>INSTRUMENT:  Izvještajni period: 31.12.24. godina. Pretpostavka: kredit ugovoren 31.12.2024. na period 5 god., iznos 10 mil. jedinica. Varijabilna kamatna stopa  6%  (6M EURIBOR, 4% komercijalna marža),  sljedeća promjena kamatne stope na početku vremenskog razreda &gt; 3 мј. ≤ 6. Pretpostavka: banka zadržava visinu marže od 4%</t>
  </si>
  <si>
    <t>INSTRUMENT:  Izvještajni period: 31.12.24. godina. Pretpostavka: kredit ugovoren 30.06. 2015. na period 10 god., iznos 10 mil. jedinica. Fiksna kamatna stopa 6% (4% komercijalna marža), kredit dospijeva u vremenskom razredu &gt; 3 мј. ≤6. Prikazani novčani tokovi obuhvataju kamatu koja je poznata i ugovorena. Radi jednostavnosti za kredit za fiksnom kamatnom stopom nije pretpostavljeno postojanje bihevioralne opcije prijevremenog povrata.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</si>
</sst>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0.0000"/>
    <numFmt numFmtId="166" formatCode="0.0"/>
    <numFmt numFmtId="167" formatCode="_(* #,##0.00_);_(* \(#,##0.00\);_(* &quot;-&quot;??_);_(@_)"/>
    <numFmt numFmtId="168" formatCode="_-* #,##0.0_-;\-* #,##0.0_-;_-* &quot;-&quot;??_-;_-@_-"/>
    <numFmt numFmtId="169" formatCode="_-* #,##0_-;\-* #,##0_-;_-* &quot;-&quot;??_-;_-@_-"/>
    <numFmt numFmtId="170" formatCode="#,##0.00_ ;[Red]\-#,##0.00\ "/>
    <numFmt numFmtId="171" formatCode="_-* #,##0.0000\ _k_n_-;\-* #,##0.0000\ _k_n_-;_-* &quot;-&quot;????\ _k_n_-;_-@_-"/>
    <numFmt numFmtId="172" formatCode="#,##0_ ;\-#,##0\ "/>
    <numFmt numFmtId="173" formatCode="[$-1141A]dd/mm/yyyy/;@"/>
    <numFmt numFmtId="174" formatCode="_-* #,##0.00\ _k_n_-;\-* #,##0.00\ _k_n_-;_-* &quot;-&quot;??\ _k_n_-;_-@_-"/>
    <numFmt numFmtId="175" formatCode="0.0%"/>
  </numFmts>
  <fonts count="27" x14ac:knownFonts="1">
    <font>
      <sz val="11"/>
      <color theme="1"/>
      <name val="Aptos Narrow"/>
      <family val="2"/>
      <charset val="238"/>
      <scheme val="minor"/>
    </font>
    <font>
      <sz val="8"/>
      <color theme="1"/>
      <name val="Aptos Display"/>
      <family val="2"/>
      <scheme val="major"/>
    </font>
    <font>
      <b/>
      <sz val="8"/>
      <color theme="0"/>
      <name val="Aptos Display"/>
      <family val="2"/>
      <scheme val="major"/>
    </font>
    <font>
      <sz val="9"/>
      <color theme="1"/>
      <name val="Aptos Display"/>
      <family val="2"/>
      <scheme val="major"/>
    </font>
    <font>
      <sz val="8"/>
      <color theme="0"/>
      <name val="Aptos Display"/>
      <family val="2"/>
      <scheme val="major"/>
    </font>
    <font>
      <sz val="8"/>
      <name val="Aptos Display"/>
      <family val="2"/>
      <scheme val="major"/>
    </font>
    <font>
      <b/>
      <sz val="8"/>
      <color theme="1"/>
      <name val="Aptos Display"/>
      <family val="2"/>
      <scheme val="major"/>
    </font>
    <font>
      <sz val="7"/>
      <color theme="1"/>
      <name val="Aptos Display"/>
      <family val="2"/>
      <scheme val="major"/>
    </font>
    <font>
      <i/>
      <sz val="7"/>
      <color theme="1"/>
      <name val="Aptos Display"/>
      <family val="2"/>
      <scheme val="major"/>
    </font>
    <font>
      <vertAlign val="subscript"/>
      <sz val="8"/>
      <color theme="1"/>
      <name val="Aptos Display"/>
      <family val="2"/>
      <scheme val="major"/>
    </font>
    <font>
      <sz val="8"/>
      <color rgb="FFFF0000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8"/>
      <color theme="1"/>
      <name val="Aptos Narrow"/>
      <family val="2"/>
    </font>
    <font>
      <b/>
      <sz val="8"/>
      <color theme="1"/>
      <name val="Aptos Narrow"/>
      <family val="2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3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3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8"/>
      <name val="Aptos Display"/>
      <family val="2"/>
      <scheme val="major"/>
    </font>
    <font>
      <sz val="8"/>
      <color theme="1"/>
      <name val="Aptos Narrow"/>
      <family val="2"/>
      <charset val="238"/>
      <scheme val="minor"/>
    </font>
    <font>
      <i/>
      <sz val="7"/>
      <name val="Aptos Display"/>
      <family val="2"/>
      <scheme val="major"/>
    </font>
    <font>
      <sz val="9"/>
      <color rgb="FFFF0000"/>
      <name val="Aptos Display"/>
      <family val="2"/>
      <scheme val="major"/>
    </font>
    <font>
      <sz val="8"/>
      <name val="Aptos Narrow"/>
      <family val="2"/>
    </font>
  </fonts>
  <fills count="2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4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auto="1"/>
      </bottom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thin">
        <color theme="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/>
      <diagonal/>
    </border>
    <border>
      <left/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/>
      <diagonal/>
    </border>
  </borders>
  <cellStyleXfs count="7">
    <xf numFmtId="0" fontId="0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0" borderId="0"/>
    <xf numFmtId="17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32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4" borderId="2" xfId="0" applyFont="1" applyFill="1" applyBorder="1" applyAlignment="1">
      <alignment horizontal="left" vertical="center"/>
    </xf>
    <xf numFmtId="164" fontId="1" fillId="5" borderId="1" xfId="2" applyNumberFormat="1" applyFont="1" applyFill="1" applyBorder="1" applyAlignment="1">
      <alignment horizontal="right" vertical="center"/>
    </xf>
    <xf numFmtId="164" fontId="1" fillId="5" borderId="3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164" fontId="5" fillId="6" borderId="4" xfId="2" applyNumberFormat="1" applyFont="1" applyFill="1" applyBorder="1" applyAlignment="1">
      <alignment horizontal="right" vertical="center"/>
    </xf>
    <xf numFmtId="164" fontId="5" fillId="6" borderId="0" xfId="2" applyNumberFormat="1" applyFont="1" applyFill="1" applyBorder="1" applyAlignment="1">
      <alignment horizontal="right" vertical="center"/>
    </xf>
    <xf numFmtId="164" fontId="1" fillId="7" borderId="0" xfId="2" applyNumberFormat="1" applyFont="1" applyFill="1" applyBorder="1" applyAlignment="1">
      <alignment horizontal="right" vertical="center"/>
    </xf>
    <xf numFmtId="164" fontId="1" fillId="7" borderId="5" xfId="2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vertical="center"/>
    </xf>
    <xf numFmtId="164" fontId="1" fillId="5" borderId="2" xfId="2" applyNumberFormat="1" applyFont="1" applyFill="1" applyBorder="1" applyAlignment="1">
      <alignment horizontal="right" vertical="center"/>
    </xf>
    <xf numFmtId="164" fontId="1" fillId="5" borderId="7" xfId="2" applyNumberFormat="1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5" borderId="4" xfId="2" applyNumberFormat="1" applyFont="1" applyFill="1" applyBorder="1" applyAlignment="1">
      <alignment horizontal="right" vertical="center"/>
    </xf>
    <xf numFmtId="164" fontId="1" fillId="5" borderId="0" xfId="2" applyNumberFormat="1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center"/>
    </xf>
    <xf numFmtId="164" fontId="1" fillId="5" borderId="6" xfId="2" applyNumberFormat="1" applyFont="1" applyFill="1" applyBorder="1" applyAlignment="1">
      <alignment horizontal="right" vertical="center"/>
    </xf>
    <xf numFmtId="164" fontId="1" fillId="5" borderId="11" xfId="2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right" vertical="center"/>
    </xf>
    <xf numFmtId="2" fontId="1" fillId="5" borderId="7" xfId="0" applyNumberFormat="1" applyFont="1" applyFill="1" applyBorder="1" applyAlignment="1">
      <alignment horizontal="right" vertical="center"/>
    </xf>
    <xf numFmtId="2" fontId="1" fillId="5" borderId="13" xfId="0" applyNumberFormat="1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11" xfId="0" applyFont="1" applyFill="1" applyBorder="1" applyAlignment="1">
      <alignment horizontal="right" vertical="center"/>
    </xf>
    <xf numFmtId="0" fontId="1" fillId="5" borderId="15" xfId="0" applyFont="1" applyFill="1" applyBorder="1" applyAlignment="1">
      <alignment horizontal="right" vertical="center"/>
    </xf>
    <xf numFmtId="2" fontId="1" fillId="5" borderId="4" xfId="0" applyNumberFormat="1" applyFont="1" applyFill="1" applyBorder="1" applyAlignment="1">
      <alignment horizontal="right" vertical="center"/>
    </xf>
    <xf numFmtId="2" fontId="1" fillId="5" borderId="0" xfId="0" applyNumberFormat="1" applyFont="1" applyFill="1" applyAlignment="1">
      <alignment horizontal="right" vertical="center"/>
    </xf>
    <xf numFmtId="2" fontId="1" fillId="5" borderId="5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/>
    </xf>
    <xf numFmtId="165" fontId="1" fillId="11" borderId="12" xfId="0" applyNumberFormat="1" applyFont="1" applyFill="1" applyBorder="1" applyAlignment="1">
      <alignment horizontal="center" vertical="center"/>
    </xf>
    <xf numFmtId="2" fontId="1" fillId="11" borderId="12" xfId="0" applyNumberFormat="1" applyFont="1" applyFill="1" applyBorder="1" applyAlignment="1">
      <alignment horizontal="center" vertical="center"/>
    </xf>
    <xf numFmtId="164" fontId="1" fillId="7" borderId="16" xfId="2" applyNumberFormat="1" applyFont="1" applyFill="1" applyBorder="1" applyAlignment="1">
      <alignment horizontal="right" vertical="center"/>
    </xf>
    <xf numFmtId="164" fontId="1" fillId="7" borderId="17" xfId="2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164" fontId="10" fillId="11" borderId="7" xfId="0" applyNumberFormat="1" applyFont="1" applyFill="1" applyBorder="1" applyAlignment="1">
      <alignment vertical="center"/>
    </xf>
    <xf numFmtId="164" fontId="10" fillId="11" borderId="13" xfId="0" applyNumberFormat="1" applyFont="1" applyFill="1" applyBorder="1" applyAlignment="1">
      <alignment vertical="center"/>
    </xf>
    <xf numFmtId="164" fontId="10" fillId="5" borderId="19" xfId="2" applyNumberFormat="1" applyFont="1" applyFill="1" applyBorder="1" applyAlignment="1">
      <alignment vertical="center"/>
    </xf>
    <xf numFmtId="164" fontId="10" fillId="5" borderId="20" xfId="2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0" fillId="0" borderId="0" xfId="0" applyNumberFormat="1"/>
    <xf numFmtId="164" fontId="1" fillId="0" borderId="0" xfId="0" applyNumberFormat="1" applyFont="1" applyAlignment="1">
      <alignment horizontal="right" vertical="center"/>
    </xf>
    <xf numFmtId="1" fontId="1" fillId="5" borderId="2" xfId="0" applyNumberFormat="1" applyFont="1" applyFill="1" applyBorder="1" applyAlignment="1">
      <alignment horizontal="right" vertical="center"/>
    </xf>
    <xf numFmtId="1" fontId="1" fillId="7" borderId="7" xfId="0" applyNumberFormat="1" applyFont="1" applyFill="1" applyBorder="1" applyAlignment="1">
      <alignment horizontal="right" vertical="center"/>
    </xf>
    <xf numFmtId="1" fontId="1" fillId="7" borderId="13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right" vertical="center"/>
    </xf>
    <xf numFmtId="1" fontId="1" fillId="7" borderId="3" xfId="0" applyNumberFormat="1" applyFont="1" applyFill="1" applyBorder="1" applyAlignment="1">
      <alignment horizontal="right" vertical="center"/>
    </xf>
    <xf numFmtId="1" fontId="1" fillId="7" borderId="14" xfId="0" applyNumberFormat="1" applyFont="1" applyFill="1" applyBorder="1" applyAlignment="1">
      <alignment horizontal="right" vertical="center"/>
    </xf>
    <xf numFmtId="1" fontId="1" fillId="5" borderId="4" xfId="0" applyNumberFormat="1" applyFont="1" applyFill="1" applyBorder="1" applyAlignment="1">
      <alignment horizontal="right" vertical="center"/>
    </xf>
    <xf numFmtId="1" fontId="1" fillId="7" borderId="0" xfId="0" applyNumberFormat="1" applyFont="1" applyFill="1" applyAlignment="1">
      <alignment horizontal="right" vertical="center"/>
    </xf>
    <xf numFmtId="1" fontId="1" fillId="7" borderId="5" xfId="0" applyNumberFormat="1" applyFont="1" applyFill="1" applyBorder="1" applyAlignment="1">
      <alignment horizontal="right" vertical="center"/>
    </xf>
    <xf numFmtId="1" fontId="1" fillId="5" borderId="6" xfId="0" applyNumberFormat="1" applyFont="1" applyFill="1" applyBorder="1" applyAlignment="1">
      <alignment horizontal="right" vertical="center"/>
    </xf>
    <xf numFmtId="1" fontId="1" fillId="7" borderId="11" xfId="0" applyNumberFormat="1" applyFont="1" applyFill="1" applyBorder="1" applyAlignment="1">
      <alignment horizontal="right" vertical="center"/>
    </xf>
    <xf numFmtId="1" fontId="1" fillId="7" borderId="15" xfId="0" applyNumberFormat="1" applyFont="1" applyFill="1" applyBorder="1" applyAlignment="1">
      <alignment horizontal="right" vertical="center"/>
    </xf>
    <xf numFmtId="164" fontId="1" fillId="0" borderId="0" xfId="2" applyNumberFormat="1" applyFont="1" applyFill="1" applyBorder="1" applyAlignment="1">
      <alignment horizontal="right" vertical="center"/>
    </xf>
    <xf numFmtId="167" fontId="1" fillId="0" borderId="0" xfId="2" applyNumberFormat="1" applyFont="1" applyFill="1" applyBorder="1" applyAlignment="1">
      <alignment horizontal="right" vertical="center"/>
    </xf>
    <xf numFmtId="2" fontId="1" fillId="7" borderId="0" xfId="0" applyNumberFormat="1" applyFont="1" applyFill="1" applyAlignment="1">
      <alignment horizontal="right" vertical="center"/>
    </xf>
    <xf numFmtId="2" fontId="1" fillId="7" borderId="5" xfId="0" applyNumberFormat="1" applyFont="1" applyFill="1" applyBorder="1" applyAlignment="1">
      <alignment horizontal="right" vertical="center"/>
    </xf>
    <xf numFmtId="0" fontId="1" fillId="7" borderId="7" xfId="0" applyFont="1" applyFill="1" applyBorder="1" applyAlignment="1">
      <alignment horizontal="right" vertical="center"/>
    </xf>
    <xf numFmtId="0" fontId="1" fillId="7" borderId="13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168" fontId="1" fillId="0" borderId="0" xfId="2" applyNumberFormat="1" applyFont="1" applyAlignment="1">
      <alignment horizontal="right" vertical="center"/>
    </xf>
    <xf numFmtId="0" fontId="1" fillId="8" borderId="10" xfId="0" applyFont="1" applyFill="1" applyBorder="1" applyAlignment="1">
      <alignment vertical="center"/>
    </xf>
    <xf numFmtId="164" fontId="5" fillId="6" borderId="6" xfId="2" applyNumberFormat="1" applyFont="1" applyFill="1" applyBorder="1" applyAlignment="1">
      <alignment horizontal="right" vertical="center"/>
    </xf>
    <xf numFmtId="164" fontId="5" fillId="6" borderId="11" xfId="2" applyNumberFormat="1" applyFont="1" applyFill="1" applyBorder="1" applyAlignment="1">
      <alignment horizontal="right" vertical="center"/>
    </xf>
    <xf numFmtId="2" fontId="1" fillId="11" borderId="13" xfId="0" applyNumberFormat="1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 wrapText="1"/>
    </xf>
    <xf numFmtId="164" fontId="5" fillId="6" borderId="5" xfId="2" applyNumberFormat="1" applyFont="1" applyFill="1" applyBorder="1" applyAlignment="1">
      <alignment horizontal="right" vertical="center"/>
    </xf>
    <xf numFmtId="164" fontId="5" fillId="6" borderId="15" xfId="2" applyNumberFormat="1" applyFont="1" applyFill="1" applyBorder="1" applyAlignment="1">
      <alignment horizontal="right" vertical="center"/>
    </xf>
    <xf numFmtId="169" fontId="1" fillId="5" borderId="7" xfId="2" applyNumberFormat="1" applyFont="1" applyFill="1" applyBorder="1" applyAlignment="1">
      <alignment horizontal="right" vertical="center"/>
    </xf>
    <xf numFmtId="0" fontId="1" fillId="12" borderId="21" xfId="0" applyFont="1" applyFill="1" applyBorder="1" applyAlignment="1">
      <alignment horizontal="center" vertical="center"/>
    </xf>
    <xf numFmtId="165" fontId="1" fillId="13" borderId="22" xfId="0" applyNumberFormat="1" applyFont="1" applyFill="1" applyBorder="1" applyAlignment="1">
      <alignment horizontal="center" vertical="center"/>
    </xf>
    <xf numFmtId="165" fontId="1" fillId="13" borderId="23" xfId="0" applyNumberFormat="1" applyFont="1" applyFill="1" applyBorder="1" applyAlignment="1">
      <alignment horizontal="center" vertical="center"/>
    </xf>
    <xf numFmtId="0" fontId="12" fillId="0" borderId="0" xfId="0" applyFont="1"/>
    <xf numFmtId="43" fontId="1" fillId="10" borderId="2" xfId="2" applyFont="1" applyFill="1" applyBorder="1" applyAlignment="1">
      <alignment horizontal="left" vertical="center"/>
    </xf>
    <xf numFmtId="43" fontId="1" fillId="11" borderId="7" xfId="2" applyFont="1" applyFill="1" applyBorder="1" applyAlignment="1">
      <alignment horizontal="right" vertical="center"/>
    </xf>
    <xf numFmtId="169" fontId="6" fillId="11" borderId="7" xfId="2" applyNumberFormat="1" applyFont="1" applyFill="1" applyBorder="1" applyAlignment="1">
      <alignment horizontal="right" vertical="center"/>
    </xf>
    <xf numFmtId="0" fontId="1" fillId="10" borderId="4" xfId="0" applyFont="1" applyFill="1" applyBorder="1" applyAlignment="1">
      <alignment horizontal="right" vertical="center"/>
    </xf>
    <xf numFmtId="169" fontId="1" fillId="0" borderId="18" xfId="2" applyNumberFormat="1" applyFont="1" applyBorder="1"/>
    <xf numFmtId="169" fontId="1" fillId="0" borderId="0" xfId="2" applyNumberFormat="1" applyFont="1" applyBorder="1"/>
    <xf numFmtId="0" fontId="1" fillId="14" borderId="4" xfId="0" applyFont="1" applyFill="1" applyBorder="1" applyAlignment="1">
      <alignment horizontal="right" vertical="center"/>
    </xf>
    <xf numFmtId="0" fontId="1" fillId="0" borderId="0" xfId="0" applyFont="1"/>
    <xf numFmtId="169" fontId="1" fillId="0" borderId="3" xfId="2" applyNumberFormat="1" applyFont="1" applyBorder="1"/>
    <xf numFmtId="169" fontId="1" fillId="0" borderId="11" xfId="2" applyNumberFormat="1" applyFont="1" applyBorder="1"/>
    <xf numFmtId="43" fontId="1" fillId="10" borderId="12" xfId="2" applyFont="1" applyFill="1" applyBorder="1" applyAlignment="1">
      <alignment horizontal="left" vertical="center"/>
    </xf>
    <xf numFmtId="169" fontId="1" fillId="11" borderId="7" xfId="2" applyNumberFormat="1" applyFont="1" applyFill="1" applyBorder="1" applyAlignment="1">
      <alignment horizontal="right" vertical="center"/>
    </xf>
    <xf numFmtId="43" fontId="13" fillId="10" borderId="12" xfId="2" applyFont="1" applyFill="1" applyBorder="1" applyAlignment="1">
      <alignment horizontal="left" vertical="center"/>
    </xf>
    <xf numFmtId="169" fontId="1" fillId="0" borderId="0" xfId="0" applyNumberFormat="1" applyFont="1"/>
    <xf numFmtId="0" fontId="14" fillId="0" borderId="0" xfId="0" applyFont="1" applyAlignment="1">
      <alignment horizontal="right"/>
    </xf>
    <xf numFmtId="164" fontId="10" fillId="11" borderId="0" xfId="0" applyNumberFormat="1" applyFont="1" applyFill="1" applyAlignment="1">
      <alignment vertical="center"/>
    </xf>
    <xf numFmtId="164" fontId="10" fillId="11" borderId="5" xfId="0" applyNumberFormat="1" applyFont="1" applyFill="1" applyBorder="1" applyAlignment="1">
      <alignment vertical="center"/>
    </xf>
    <xf numFmtId="169" fontId="1" fillId="0" borderId="0" xfId="2" applyNumberFormat="1" applyFon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165" fontId="0" fillId="0" borderId="0" xfId="0" applyNumberFormat="1"/>
    <xf numFmtId="171" fontId="0" fillId="0" borderId="0" xfId="0" applyNumberFormat="1"/>
    <xf numFmtId="170" fontId="1" fillId="5" borderId="10" xfId="2" applyNumberFormat="1" applyFont="1" applyFill="1" applyBorder="1" applyAlignment="1">
      <alignment horizontal="right" vertical="center"/>
    </xf>
    <xf numFmtId="170" fontId="1" fillId="5" borderId="12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2" fontId="1" fillId="0" borderId="0" xfId="0" applyNumberFormat="1" applyFont="1"/>
    <xf numFmtId="173" fontId="0" fillId="0" borderId="0" xfId="0" applyNumberFormat="1"/>
    <xf numFmtId="2" fontId="0" fillId="0" borderId="0" xfId="0" applyNumberFormat="1"/>
    <xf numFmtId="9" fontId="1" fillId="0" borderId="0" xfId="1" applyFont="1" applyAlignment="1">
      <alignment horizontal="right" vertical="center"/>
    </xf>
    <xf numFmtId="0" fontId="17" fillId="0" borderId="25" xfId="4" applyFont="1" applyBorder="1" applyAlignment="1">
      <alignment horizontal="center" vertical="center"/>
    </xf>
    <xf numFmtId="0" fontId="17" fillId="0" borderId="0" xfId="4" applyFont="1" applyAlignment="1">
      <alignment vertical="center"/>
    </xf>
    <xf numFmtId="14" fontId="18" fillId="16" borderId="0" xfId="4" applyNumberFormat="1" applyFont="1" applyFill="1" applyAlignment="1">
      <alignment horizontal="center" vertical="center" wrapText="1"/>
    </xf>
    <xf numFmtId="0" fontId="18" fillId="16" borderId="0" xfId="4" applyFont="1" applyFill="1" applyAlignment="1">
      <alignment horizontal="center" vertical="center" wrapText="1"/>
    </xf>
    <xf numFmtId="0" fontId="18" fillId="16" borderId="0" xfId="4" applyFont="1" applyFill="1" applyAlignment="1">
      <alignment horizontal="center" vertical="center"/>
    </xf>
    <xf numFmtId="0" fontId="19" fillId="0" borderId="26" xfId="4" applyFont="1" applyBorder="1" applyAlignment="1">
      <alignment vertical="center"/>
    </xf>
    <xf numFmtId="4" fontId="17" fillId="17" borderId="27" xfId="4" applyNumberFormat="1" applyFont="1" applyFill="1" applyBorder="1" applyAlignment="1">
      <alignment horizontal="center" vertical="center"/>
    </xf>
    <xf numFmtId="0" fontId="16" fillId="0" borderId="0" xfId="4" applyAlignment="1">
      <alignment horizontal="center" vertical="center"/>
    </xf>
    <xf numFmtId="14" fontId="19" fillId="0" borderId="0" xfId="4" applyNumberFormat="1" applyFont="1" applyAlignment="1">
      <alignment horizontal="center" vertical="center"/>
    </xf>
    <xf numFmtId="4" fontId="19" fillId="0" borderId="0" xfId="4" applyNumberFormat="1" applyFont="1" applyAlignment="1">
      <alignment horizontal="center" vertical="center"/>
    </xf>
    <xf numFmtId="4" fontId="19" fillId="0" borderId="0" xfId="5" applyNumberFormat="1" applyFont="1" applyAlignment="1">
      <alignment horizontal="center" vertical="center"/>
    </xf>
    <xf numFmtId="0" fontId="19" fillId="0" borderId="28" xfId="4" applyFont="1" applyBorder="1" applyAlignment="1">
      <alignment vertical="center"/>
    </xf>
    <xf numFmtId="0" fontId="17" fillId="18" borderId="29" xfId="4" applyFont="1" applyFill="1" applyBorder="1" applyAlignment="1">
      <alignment horizontal="center" vertical="center"/>
    </xf>
    <xf numFmtId="0" fontId="19" fillId="0" borderId="30" xfId="4" applyFont="1" applyBorder="1" applyAlignment="1">
      <alignment vertical="center"/>
    </xf>
    <xf numFmtId="175" fontId="17" fillId="19" borderId="29" xfId="6" applyNumberFormat="1" applyFont="1" applyFill="1" applyBorder="1" applyAlignment="1">
      <alignment horizontal="center" vertical="center"/>
    </xf>
    <xf numFmtId="0" fontId="19" fillId="0" borderId="31" xfId="4" applyFont="1" applyBorder="1" applyAlignment="1">
      <alignment vertical="center"/>
    </xf>
    <xf numFmtId="175" fontId="17" fillId="20" borderId="32" xfId="4" applyNumberFormat="1" applyFont="1" applyFill="1" applyBorder="1" applyAlignment="1">
      <alignment horizontal="center" vertical="center"/>
    </xf>
    <xf numFmtId="0" fontId="17" fillId="21" borderId="29" xfId="4" applyFont="1" applyFill="1" applyBorder="1" applyAlignment="1">
      <alignment horizontal="center" vertical="center"/>
    </xf>
    <xf numFmtId="0" fontId="17" fillId="22" borderId="29" xfId="4" applyFont="1" applyFill="1" applyBorder="1" applyAlignment="1">
      <alignment horizontal="center" vertical="center"/>
    </xf>
    <xf numFmtId="14" fontId="17" fillId="22" borderId="29" xfId="4" applyNumberFormat="1" applyFont="1" applyFill="1" applyBorder="1" applyAlignment="1">
      <alignment horizontal="center" vertical="center"/>
    </xf>
    <xf numFmtId="0" fontId="19" fillId="0" borderId="30" xfId="4" applyFont="1" applyBorder="1" applyAlignment="1">
      <alignment horizontal="left" vertical="center" wrapText="1"/>
    </xf>
    <xf numFmtId="0" fontId="17" fillId="0" borderId="33" xfId="4" applyFont="1" applyBorder="1" applyAlignment="1">
      <alignment vertical="center"/>
    </xf>
    <xf numFmtId="0" fontId="19" fillId="0" borderId="0" xfId="4" applyFont="1" applyAlignment="1">
      <alignment vertical="center"/>
    </xf>
    <xf numFmtId="9" fontId="17" fillId="0" borderId="0" xfId="4" applyNumberFormat="1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16" fillId="15" borderId="0" xfId="4" applyFill="1" applyAlignment="1">
      <alignment horizontal="center" vertical="center"/>
    </xf>
    <xf numFmtId="14" fontId="19" fillId="15" borderId="0" xfId="4" applyNumberFormat="1" applyFont="1" applyFill="1" applyAlignment="1">
      <alignment horizontal="center" vertical="center"/>
    </xf>
    <xf numFmtId="4" fontId="19" fillId="15" borderId="0" xfId="4" applyNumberFormat="1" applyFont="1" applyFill="1" applyAlignment="1">
      <alignment horizontal="center" vertical="center"/>
    </xf>
    <xf numFmtId="4" fontId="19" fillId="15" borderId="0" xfId="5" applyNumberFormat="1" applyFont="1" applyFill="1" applyAlignment="1">
      <alignment horizontal="center" vertical="center"/>
    </xf>
    <xf numFmtId="0" fontId="17" fillId="15" borderId="0" xfId="4" applyFont="1" applyFill="1" applyAlignment="1">
      <alignment vertical="center"/>
    </xf>
    <xf numFmtId="174" fontId="17" fillId="0" borderId="0" xfId="4" applyNumberFormat="1" applyFont="1" applyAlignment="1">
      <alignment vertical="center"/>
    </xf>
    <xf numFmtId="3" fontId="1" fillId="5" borderId="3" xfId="0" applyNumberFormat="1" applyFont="1" applyFill="1" applyBorder="1" applyAlignment="1">
      <alignment horizontal="right" vertical="center"/>
    </xf>
    <xf numFmtId="3" fontId="1" fillId="5" borderId="0" xfId="2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1" fillId="5" borderId="7" xfId="2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 vertical="center"/>
    </xf>
    <xf numFmtId="3" fontId="5" fillId="5" borderId="14" xfId="0" applyNumberFormat="1" applyFont="1" applyFill="1" applyBorder="1" applyAlignment="1">
      <alignment horizontal="right" vertical="center"/>
    </xf>
    <xf numFmtId="3" fontId="5" fillId="5" borderId="4" xfId="0" applyNumberFormat="1" applyFont="1" applyFill="1" applyBorder="1" applyAlignment="1">
      <alignment horizontal="right" vertical="center"/>
    </xf>
    <xf numFmtId="3" fontId="5" fillId="5" borderId="0" xfId="0" applyNumberFormat="1" applyFont="1" applyFill="1" applyAlignment="1">
      <alignment horizontal="right" vertical="center"/>
    </xf>
    <xf numFmtId="3" fontId="5" fillId="5" borderId="5" xfId="0" applyNumberFormat="1" applyFont="1" applyFill="1" applyBorder="1" applyAlignment="1">
      <alignment horizontal="right" vertical="center"/>
    </xf>
    <xf numFmtId="3" fontId="5" fillId="5" borderId="0" xfId="2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3" fontId="5" fillId="5" borderId="11" xfId="2" applyNumberFormat="1" applyFont="1" applyFill="1" applyBorder="1" applyAlignment="1">
      <alignment horizontal="right" vertical="center"/>
    </xf>
    <xf numFmtId="3" fontId="5" fillId="5" borderId="11" xfId="0" applyNumberFormat="1" applyFont="1" applyFill="1" applyBorder="1" applyAlignment="1">
      <alignment horizontal="right" vertical="center"/>
    </xf>
    <xf numFmtId="3" fontId="5" fillId="5" borderId="15" xfId="0" applyNumberFormat="1" applyFont="1" applyFill="1" applyBorder="1" applyAlignment="1">
      <alignment horizontal="right" vertical="center"/>
    </xf>
    <xf numFmtId="3" fontId="5" fillId="5" borderId="7" xfId="2" applyNumberFormat="1" applyFont="1" applyFill="1" applyBorder="1" applyAlignment="1">
      <alignment horizontal="right" vertical="center"/>
    </xf>
    <xf numFmtId="3" fontId="5" fillId="5" borderId="3" xfId="2" applyNumberFormat="1" applyFont="1" applyFill="1" applyBorder="1" applyAlignment="1">
      <alignment horizontal="right" vertical="center"/>
    </xf>
    <xf numFmtId="3" fontId="1" fillId="0" borderId="0" xfId="2" applyNumberFormat="1" applyFont="1" applyAlignment="1">
      <alignment horizontal="right" vertical="center"/>
    </xf>
    <xf numFmtId="3" fontId="8" fillId="9" borderId="3" xfId="0" applyNumberFormat="1" applyFont="1" applyFill="1" applyBorder="1" applyAlignment="1">
      <alignment horizontal="center" vertical="center" wrapText="1"/>
    </xf>
    <xf numFmtId="43" fontId="6" fillId="11" borderId="7" xfId="2" applyFont="1" applyFill="1" applyBorder="1" applyAlignment="1">
      <alignment horizontal="right" vertical="center"/>
    </xf>
    <xf numFmtId="169" fontId="1" fillId="0" borderId="11" xfId="2" applyNumberFormat="1" applyFont="1" applyFill="1" applyBorder="1"/>
    <xf numFmtId="3" fontId="5" fillId="6" borderId="1" xfId="0" applyNumberFormat="1" applyFont="1" applyFill="1" applyBorder="1" applyAlignment="1">
      <alignment horizontal="right" vertical="center"/>
    </xf>
    <xf numFmtId="3" fontId="5" fillId="6" borderId="3" xfId="0" applyNumberFormat="1" applyFont="1" applyFill="1" applyBorder="1" applyAlignment="1">
      <alignment horizontal="right" vertical="center"/>
    </xf>
    <xf numFmtId="3" fontId="5" fillId="6" borderId="3" xfId="2" applyNumberFormat="1" applyFont="1" applyFill="1" applyBorder="1" applyAlignment="1">
      <alignment horizontal="right" vertical="center"/>
    </xf>
    <xf numFmtId="3" fontId="5" fillId="6" borderId="4" xfId="0" applyNumberFormat="1" applyFont="1" applyFill="1" applyBorder="1" applyAlignment="1">
      <alignment horizontal="right" vertical="center"/>
    </xf>
    <xf numFmtId="3" fontId="5" fillId="6" borderId="6" xfId="0" applyNumberFormat="1" applyFont="1" applyFill="1" applyBorder="1" applyAlignment="1">
      <alignment horizontal="right" vertical="center"/>
    </xf>
    <xf numFmtId="3" fontId="5" fillId="6" borderId="11" xfId="0" applyNumberFormat="1" applyFont="1" applyFill="1" applyBorder="1" applyAlignment="1">
      <alignment horizontal="right" vertical="center"/>
    </xf>
    <xf numFmtId="3" fontId="5" fillId="6" borderId="11" xfId="2" applyNumberFormat="1" applyFont="1" applyFill="1" applyBorder="1" applyAlignment="1">
      <alignment horizontal="right" vertical="center"/>
    </xf>
    <xf numFmtId="43" fontId="6" fillId="11" borderId="34" xfId="2" applyFont="1" applyFill="1" applyBorder="1" applyAlignment="1">
      <alignment horizontal="right" vertical="center"/>
    </xf>
    <xf numFmtId="169" fontId="1" fillId="0" borderId="24" xfId="2" applyNumberFormat="1" applyFont="1" applyBorder="1"/>
    <xf numFmtId="43" fontId="1" fillId="11" borderId="34" xfId="2" applyFont="1" applyFill="1" applyBorder="1" applyAlignment="1">
      <alignment horizontal="right" vertical="center"/>
    </xf>
    <xf numFmtId="169" fontId="1" fillId="0" borderId="35" xfId="2" applyNumberFormat="1" applyFont="1" applyBorder="1"/>
    <xf numFmtId="169" fontId="1" fillId="0" borderId="36" xfId="2" applyNumberFormat="1" applyFont="1" applyBorder="1"/>
    <xf numFmtId="0" fontId="0" fillId="0" borderId="24" xfId="0" applyBorder="1"/>
    <xf numFmtId="169" fontId="1" fillId="0" borderId="36" xfId="2" applyNumberFormat="1" applyFont="1" applyFill="1" applyBorder="1"/>
    <xf numFmtId="0" fontId="1" fillId="14" borderId="2" xfId="0" applyFont="1" applyFill="1" applyBorder="1" applyAlignment="1">
      <alignment horizontal="left" vertical="center"/>
    </xf>
    <xf numFmtId="169" fontId="1" fillId="0" borderId="38" xfId="2" applyNumberFormat="1" applyFont="1" applyBorder="1"/>
    <xf numFmtId="43" fontId="1" fillId="11" borderId="37" xfId="2" applyFont="1" applyFill="1" applyBorder="1" applyAlignment="1">
      <alignment horizontal="right" vertical="center"/>
    </xf>
    <xf numFmtId="169" fontId="1" fillId="0" borderId="39" xfId="2" applyNumberFormat="1" applyFont="1" applyBorder="1"/>
    <xf numFmtId="169" fontId="5" fillId="0" borderId="3" xfId="2" applyNumberFormat="1" applyFont="1" applyBorder="1"/>
    <xf numFmtId="169" fontId="5" fillId="0" borderId="35" xfId="2" applyNumberFormat="1" applyFont="1" applyBorder="1"/>
    <xf numFmtId="169" fontId="5" fillId="0" borderId="11" xfId="2" applyNumberFormat="1" applyFont="1" applyFill="1" applyBorder="1"/>
    <xf numFmtId="169" fontId="5" fillId="0" borderId="36" xfId="2" applyNumberFormat="1" applyFont="1" applyFill="1" applyBorder="1"/>
    <xf numFmtId="43" fontId="5" fillId="11" borderId="7" xfId="2" applyFont="1" applyFill="1" applyBorder="1" applyAlignment="1">
      <alignment horizontal="right" vertical="center"/>
    </xf>
    <xf numFmtId="43" fontId="5" fillId="11" borderId="34" xfId="2" applyFont="1" applyFill="1" applyBorder="1" applyAlignment="1">
      <alignment horizontal="right" vertical="center"/>
    </xf>
    <xf numFmtId="0" fontId="21" fillId="0" borderId="0" xfId="0" applyFont="1"/>
    <xf numFmtId="0" fontId="21" fillId="0" borderId="24" xfId="0" applyFont="1" applyBorder="1"/>
    <xf numFmtId="169" fontId="22" fillId="11" borderId="7" xfId="2" applyNumberFormat="1" applyFont="1" applyFill="1" applyBorder="1" applyAlignment="1">
      <alignment horizontal="right" vertical="center"/>
    </xf>
    <xf numFmtId="169" fontId="22" fillId="11" borderId="34" xfId="2" applyNumberFormat="1" applyFont="1" applyFill="1" applyBorder="1" applyAlignment="1">
      <alignment horizontal="right" vertical="center"/>
    </xf>
    <xf numFmtId="169" fontId="5" fillId="0" borderId="11" xfId="2" applyNumberFormat="1" applyFont="1" applyBorder="1"/>
    <xf numFmtId="169" fontId="5" fillId="0" borderId="36" xfId="2" applyNumberFormat="1" applyFont="1" applyBorder="1"/>
    <xf numFmtId="169" fontId="1" fillId="11" borderId="34" xfId="2" applyNumberFormat="1" applyFont="1" applyFill="1" applyBorder="1" applyAlignment="1">
      <alignment horizontal="right" vertical="center"/>
    </xf>
    <xf numFmtId="10" fontId="1" fillId="0" borderId="0" xfId="1" applyNumberFormat="1" applyFont="1"/>
    <xf numFmtId="172" fontId="23" fillId="0" borderId="0" xfId="0" applyNumberFormat="1" applyFont="1"/>
    <xf numFmtId="0" fontId="23" fillId="0" borderId="0" xfId="0" applyFont="1"/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/>
    </xf>
    <xf numFmtId="0" fontId="24" fillId="9" borderId="3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169" fontId="5" fillId="5" borderId="7" xfId="2" applyNumberFormat="1" applyFont="1" applyFill="1" applyBorder="1" applyAlignment="1">
      <alignment horizontal="right" vertical="center"/>
    </xf>
    <xf numFmtId="169" fontId="1" fillId="0" borderId="0" xfId="2" applyNumberFormat="1" applyFont="1" applyFill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3" fontId="24" fillId="9" borderId="3" xfId="0" applyNumberFormat="1" applyFont="1" applyFill="1" applyBorder="1" applyAlignment="1">
      <alignment horizontal="center" vertical="center" wrapText="1"/>
    </xf>
    <xf numFmtId="169" fontId="5" fillId="23" borderId="7" xfId="2" applyNumberFormat="1" applyFont="1" applyFill="1" applyBorder="1" applyAlignment="1">
      <alignment horizontal="right" vertical="center"/>
    </xf>
    <xf numFmtId="169" fontId="5" fillId="23" borderId="13" xfId="2" applyNumberFormat="1" applyFont="1" applyFill="1" applyBorder="1" applyAlignment="1">
      <alignment horizontal="right" vertical="center"/>
    </xf>
    <xf numFmtId="3" fontId="22" fillId="5" borderId="2" xfId="0" applyNumberFormat="1" applyFont="1" applyFill="1" applyBorder="1" applyAlignment="1">
      <alignment horizontal="right" vertical="center"/>
    </xf>
    <xf numFmtId="3" fontId="22" fillId="5" borderId="7" xfId="0" applyNumberFormat="1" applyFont="1" applyFill="1" applyBorder="1" applyAlignment="1">
      <alignment horizontal="right" vertical="center"/>
    </xf>
    <xf numFmtId="3" fontId="22" fillId="5" borderId="13" xfId="0" applyNumberFormat="1" applyFont="1" applyFill="1" applyBorder="1" applyAlignment="1">
      <alignment horizontal="right" vertical="center"/>
    </xf>
    <xf numFmtId="3" fontId="22" fillId="5" borderId="4" xfId="0" applyNumberFormat="1" applyFont="1" applyFill="1" applyBorder="1" applyAlignment="1">
      <alignment horizontal="right" vertical="center"/>
    </xf>
    <xf numFmtId="3" fontId="22" fillId="5" borderId="7" xfId="2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3" fontId="22" fillId="5" borderId="5" xfId="0" applyNumberFormat="1" applyFont="1" applyFill="1" applyBorder="1" applyAlignment="1">
      <alignment horizontal="right" vertical="center"/>
    </xf>
    <xf numFmtId="2" fontId="6" fillId="5" borderId="2" xfId="0" applyNumberFormat="1" applyFont="1" applyFill="1" applyBorder="1" applyAlignment="1">
      <alignment horizontal="right" vertical="center"/>
    </xf>
    <xf numFmtId="169" fontId="6" fillId="5" borderId="7" xfId="2" applyNumberFormat="1" applyFont="1" applyFill="1" applyBorder="1" applyAlignment="1">
      <alignment horizontal="right" vertical="center"/>
    </xf>
    <xf numFmtId="169" fontId="22" fillId="5" borderId="7" xfId="2" applyNumberFormat="1" applyFont="1" applyFill="1" applyBorder="1" applyAlignment="1">
      <alignment horizontal="right" vertical="center"/>
    </xf>
    <xf numFmtId="2" fontId="6" fillId="5" borderId="4" xfId="0" applyNumberFormat="1" applyFont="1" applyFill="1" applyBorder="1" applyAlignment="1">
      <alignment horizontal="right" vertical="center"/>
    </xf>
    <xf numFmtId="3" fontId="6" fillId="5" borderId="7" xfId="2" applyNumberFormat="1" applyFont="1" applyFill="1" applyBorder="1" applyAlignment="1">
      <alignment horizontal="right" vertical="center"/>
    </xf>
    <xf numFmtId="169" fontId="22" fillId="23" borderId="7" xfId="2" applyNumberFormat="1" applyFont="1" applyFill="1" applyBorder="1" applyAlignment="1">
      <alignment horizontal="right" vertical="center"/>
    </xf>
    <xf numFmtId="169" fontId="22" fillId="23" borderId="13" xfId="2" applyNumberFormat="1" applyFont="1" applyFill="1" applyBorder="1" applyAlignment="1">
      <alignment horizontal="right" vertical="center"/>
    </xf>
    <xf numFmtId="3" fontId="6" fillId="5" borderId="7" xfId="0" applyNumberFormat="1" applyFont="1" applyFill="1" applyBorder="1" applyAlignment="1">
      <alignment horizontal="right" vertical="center"/>
    </xf>
    <xf numFmtId="3" fontId="22" fillId="5" borderId="3" xfId="0" applyNumberFormat="1" applyFont="1" applyFill="1" applyBorder="1" applyAlignment="1">
      <alignment horizontal="right" vertical="center"/>
    </xf>
    <xf numFmtId="3" fontId="22" fillId="5" borderId="3" xfId="2" applyNumberFormat="1" applyFont="1" applyFill="1" applyBorder="1" applyAlignment="1">
      <alignment horizontal="right" vertical="center"/>
    </xf>
    <xf numFmtId="3" fontId="22" fillId="5" borderId="35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3" fontId="24" fillId="9" borderId="35" xfId="0" applyNumberFormat="1" applyFont="1" applyFill="1" applyBorder="1" applyAlignment="1">
      <alignment horizontal="center" vertical="center" wrapText="1"/>
    </xf>
    <xf numFmtId="3" fontId="22" fillId="5" borderId="34" xfId="2" applyNumberFormat="1" applyFont="1" applyFill="1" applyBorder="1" applyAlignment="1">
      <alignment horizontal="right" vertical="center"/>
    </xf>
    <xf numFmtId="3" fontId="5" fillId="5" borderId="34" xfId="2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0" fontId="11" fillId="0" borderId="0" xfId="0" applyFont="1" applyAlignment="1"/>
    <xf numFmtId="0" fontId="11" fillId="0" borderId="0" xfId="0" applyFont="1"/>
    <xf numFmtId="0" fontId="5" fillId="4" borderId="2" xfId="0" applyFont="1" applyFill="1" applyBorder="1" applyAlignment="1">
      <alignment horizontal="left" vertical="center"/>
    </xf>
    <xf numFmtId="0" fontId="1" fillId="14" borderId="40" xfId="0" applyFont="1" applyFill="1" applyBorder="1" applyAlignment="1">
      <alignment horizontal="right" vertical="center"/>
    </xf>
    <xf numFmtId="0" fontId="1" fillId="8" borderId="41" xfId="0" applyFont="1" applyFill="1" applyBorder="1" applyAlignment="1">
      <alignment vertical="center"/>
    </xf>
    <xf numFmtId="169" fontId="22" fillId="5" borderId="13" xfId="2" applyNumberFormat="1" applyFont="1" applyFill="1" applyBorder="1" applyAlignment="1">
      <alignment horizontal="right" vertical="center"/>
    </xf>
    <xf numFmtId="169" fontId="5" fillId="5" borderId="13" xfId="2" applyNumberFormat="1" applyFont="1" applyFill="1" applyBorder="1" applyAlignment="1">
      <alignment horizontal="right" vertical="center"/>
    </xf>
    <xf numFmtId="0" fontId="1" fillId="8" borderId="12" xfId="0" applyFont="1" applyFill="1" applyBorder="1" applyAlignment="1">
      <alignment vertical="center"/>
    </xf>
    <xf numFmtId="164" fontId="5" fillId="6" borderId="1" xfId="2" applyNumberFormat="1" applyFont="1" applyFill="1" applyBorder="1" applyAlignment="1">
      <alignment horizontal="right" vertical="center"/>
    </xf>
    <xf numFmtId="164" fontId="5" fillId="6" borderId="3" xfId="2" applyNumberFormat="1" applyFont="1" applyFill="1" applyBorder="1" applyAlignment="1">
      <alignment horizontal="right" vertical="center"/>
    </xf>
    <xf numFmtId="164" fontId="5" fillId="6" borderId="14" xfId="2" applyNumberFormat="1" applyFont="1" applyFill="1" applyBorder="1" applyAlignment="1">
      <alignment horizontal="right" vertical="center"/>
    </xf>
    <xf numFmtId="166" fontId="1" fillId="11" borderId="8" xfId="0" applyNumberFormat="1" applyFont="1" applyFill="1" applyBorder="1" applyAlignment="1">
      <alignment horizontal="center" vertical="center"/>
    </xf>
    <xf numFmtId="166" fontId="1" fillId="11" borderId="9" xfId="0" applyNumberFormat="1" applyFont="1" applyFill="1" applyBorder="1" applyAlignment="1">
      <alignment horizontal="center" vertical="center"/>
    </xf>
    <xf numFmtId="166" fontId="1" fillId="11" borderId="10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/>
    </xf>
    <xf numFmtId="164" fontId="5" fillId="6" borderId="2" xfId="2" applyNumberFormat="1" applyFont="1" applyFill="1" applyBorder="1" applyAlignment="1">
      <alignment horizontal="right" vertical="center"/>
    </xf>
    <xf numFmtId="164" fontId="5" fillId="6" borderId="12" xfId="2" applyNumberFormat="1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164" fontId="1" fillId="5" borderId="13" xfId="2" applyNumberFormat="1" applyFont="1" applyFill="1" applyBorder="1" applyAlignment="1">
      <alignment horizontal="right" vertical="center"/>
    </xf>
    <xf numFmtId="164" fontId="1" fillId="5" borderId="14" xfId="2" applyNumberFormat="1" applyFont="1" applyFill="1" applyBorder="1" applyAlignment="1">
      <alignment horizontal="right" vertical="center"/>
    </xf>
    <xf numFmtId="164" fontId="1" fillId="5" borderId="5" xfId="2" applyNumberFormat="1" applyFont="1" applyFill="1" applyBorder="1" applyAlignment="1">
      <alignment horizontal="right" vertical="center"/>
    </xf>
    <xf numFmtId="164" fontId="1" fillId="5" borderId="15" xfId="2" applyNumberFormat="1" applyFont="1" applyFill="1" applyBorder="1" applyAlignment="1">
      <alignment horizontal="right" vertical="center"/>
    </xf>
    <xf numFmtId="3" fontId="22" fillId="5" borderId="13" xfId="2" applyNumberFormat="1" applyFont="1" applyFill="1" applyBorder="1" applyAlignment="1">
      <alignment horizontal="right" vertical="center"/>
    </xf>
    <xf numFmtId="3" fontId="5" fillId="5" borderId="0" xfId="0" applyNumberFormat="1" applyFont="1" applyFill="1" applyBorder="1" applyAlignment="1">
      <alignment horizontal="right" vertical="center"/>
    </xf>
    <xf numFmtId="3" fontId="5" fillId="5" borderId="5" xfId="2" applyNumberFormat="1" applyFont="1" applyFill="1" applyBorder="1" applyAlignment="1">
      <alignment horizontal="right" vertical="center"/>
    </xf>
    <xf numFmtId="0" fontId="1" fillId="24" borderId="12" xfId="0" applyFont="1" applyFill="1" applyBorder="1" applyAlignment="1">
      <alignment horizontal="center" vertical="center"/>
    </xf>
    <xf numFmtId="164" fontId="1" fillId="23" borderId="12" xfId="2" applyNumberFormat="1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11" borderId="2" xfId="0" applyNumberFormat="1" applyFont="1" applyFill="1" applyBorder="1" applyAlignment="1">
      <alignment vertical="center"/>
    </xf>
    <xf numFmtId="164" fontId="5" fillId="11" borderId="7" xfId="0" applyNumberFormat="1" applyFont="1" applyFill="1" applyBorder="1" applyAlignment="1">
      <alignment vertical="center"/>
    </xf>
    <xf numFmtId="164" fontId="5" fillId="11" borderId="13" xfId="0" applyNumberFormat="1" applyFont="1" applyFill="1" applyBorder="1" applyAlignment="1">
      <alignment vertical="center"/>
    </xf>
    <xf numFmtId="164" fontId="5" fillId="5" borderId="4" xfId="2" applyNumberFormat="1" applyFont="1" applyFill="1" applyBorder="1" applyAlignment="1">
      <alignment vertical="center"/>
    </xf>
    <xf numFmtId="164" fontId="5" fillId="5" borderId="0" xfId="2" applyNumberFormat="1" applyFont="1" applyFill="1" applyBorder="1" applyAlignment="1">
      <alignment vertical="center"/>
    </xf>
    <xf numFmtId="164" fontId="5" fillId="5" borderId="5" xfId="2" applyNumberFormat="1" applyFont="1" applyFill="1" applyBorder="1" applyAlignment="1">
      <alignment vertical="center"/>
    </xf>
    <xf numFmtId="164" fontId="5" fillId="5" borderId="2" xfId="2" applyNumberFormat="1" applyFont="1" applyFill="1" applyBorder="1" applyAlignment="1">
      <alignment vertical="center"/>
    </xf>
    <xf numFmtId="164" fontId="5" fillId="5" borderId="7" xfId="2" applyNumberFormat="1" applyFont="1" applyFill="1" applyBorder="1" applyAlignment="1">
      <alignment vertical="center"/>
    </xf>
    <xf numFmtId="164" fontId="5" fillId="5" borderId="13" xfId="2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3" fontId="1" fillId="5" borderId="13" xfId="0" applyNumberFormat="1" applyFont="1" applyFill="1" applyBorder="1" applyAlignment="1">
      <alignment horizontal="right" vertical="center"/>
    </xf>
    <xf numFmtId="3" fontId="1" fillId="5" borderId="14" xfId="0" applyNumberFormat="1" applyFont="1" applyFill="1" applyBorder="1" applyAlignment="1">
      <alignment horizontal="right" vertical="center"/>
    </xf>
    <xf numFmtId="3" fontId="1" fillId="5" borderId="0" xfId="0" applyNumberFormat="1" applyFont="1" applyFill="1" applyBorder="1" applyAlignment="1">
      <alignment horizontal="right" vertical="center"/>
    </xf>
    <xf numFmtId="3" fontId="1" fillId="5" borderId="5" xfId="0" applyNumberFormat="1" applyFont="1" applyFill="1" applyBorder="1" applyAlignment="1">
      <alignment horizontal="right" vertical="center"/>
    </xf>
    <xf numFmtId="3" fontId="1" fillId="5" borderId="15" xfId="0" applyNumberFormat="1" applyFont="1" applyFill="1" applyBorder="1" applyAlignment="1">
      <alignment horizontal="right" vertical="center"/>
    </xf>
    <xf numFmtId="3" fontId="6" fillId="5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right" vertical="center"/>
    </xf>
    <xf numFmtId="3" fontId="5" fillId="6" borderId="0" xfId="0" applyNumberFormat="1" applyFont="1" applyFill="1" applyBorder="1" applyAlignment="1">
      <alignment horizontal="right" vertical="center"/>
    </xf>
    <xf numFmtId="3" fontId="5" fillId="6" borderId="0" xfId="2" applyNumberFormat="1" applyFont="1" applyFill="1" applyBorder="1" applyAlignment="1">
      <alignment horizontal="right" vertical="center"/>
    </xf>
    <xf numFmtId="3" fontId="5" fillId="6" borderId="5" xfId="0" applyNumberFormat="1" applyFont="1" applyFill="1" applyBorder="1" applyAlignment="1">
      <alignment horizontal="right" vertical="center"/>
    </xf>
    <xf numFmtId="3" fontId="5" fillId="6" borderId="15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3" fontId="26" fillId="10" borderId="12" xfId="2" applyFont="1" applyFill="1" applyBorder="1" applyAlignment="1">
      <alignment horizontal="left" vertical="center"/>
    </xf>
    <xf numFmtId="170" fontId="5" fillId="5" borderId="8" xfId="2" applyNumberFormat="1" applyFont="1" applyFill="1" applyBorder="1" applyAlignment="1">
      <alignment horizontal="right" vertical="center"/>
    </xf>
  </cellXfs>
  <cellStyles count="7">
    <cellStyle name="Comma" xfId="2" builtinId="3"/>
    <cellStyle name="Comma 2" xfId="3" xr:uid="{00000000-0005-0000-0000-000006000000}"/>
    <cellStyle name="Comma 3" xfId="5" xr:uid="{CDA58733-EB34-4AC5-A943-5C3587354064}"/>
    <cellStyle name="Normal" xfId="0" builtinId="0"/>
    <cellStyle name="Normal 2" xfId="4" xr:uid="{E6FA45DB-BCCC-4128-898B-47E9EE243223}"/>
    <cellStyle name="Percent" xfId="1" builtinId="5"/>
    <cellStyle name="Percent 2" xfId="6" xr:uid="{01531347-527D-4E8C-B8B9-E7E2D52A6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b.local\Users\MC\AppData\Local\Temp\EVE%20kalkulat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spored%20pla&#263;anja%20kredita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ma.merdzanovic\Documents\stari%20desktop\ELMA\FBA\U%20nacrtu\Nacrt%20IRRBB\BCBS-EBA-konsultanti\ECB%20Data%20Portal%20wide_20250526090159-eonia-estr.xlsx" TargetMode="External"/><Relationship Id="rId1" Type="http://schemas.openxmlformats.org/officeDocument/2006/relationships/externalLinkPath" Target="ECB%20Data%20Portal%20wide_20250526090159-eonia-est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ma.merdzanovic\Documents\stari%20desktop\ELMA\FBA\U%20nacrtu\Nacrt%20IRRBB\BCBS-EBA-konsultanti\IRRBB%20-%20fixed%20vs%20floating%20-%20example.xlsx" TargetMode="External"/><Relationship Id="rId1" Type="http://schemas.openxmlformats.org/officeDocument/2006/relationships/externalLinkPath" Target="IRRBB%20-%20fixed%20vs%20floating%20-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spored plaćanja kredita"/>
      <sheetName val="EVE Calculator"/>
      <sheetName val="Lista"/>
      <sheetName val="EVE kalkulator"/>
    </sheetNames>
    <sheetDataSet>
      <sheetData sheetId="0">
        <row r="1">
          <cell r="B1" t="str">
            <v>PLAN OTPLATE KREDITA</v>
          </cell>
        </row>
        <row r="3">
          <cell r="E3">
            <v>5000</v>
          </cell>
          <cell r="I3">
            <v>425.74952097778959</v>
          </cell>
        </row>
        <row r="4">
          <cell r="E4">
            <v>0.04</v>
          </cell>
          <cell r="I4">
            <v>12</v>
          </cell>
        </row>
        <row r="5">
          <cell r="E5">
            <v>1</v>
          </cell>
        </row>
        <row r="6">
          <cell r="E6">
            <v>12</v>
          </cell>
        </row>
        <row r="7">
          <cell r="E7">
            <v>43490</v>
          </cell>
        </row>
        <row r="9">
          <cell r="E9">
            <v>0</v>
          </cell>
        </row>
        <row r="11">
          <cell r="B11" t="str">
            <v>BR. UPL.</v>
          </cell>
          <cell r="C11" t="str">
            <v>DATUM PLAĆANJA</v>
          </cell>
          <cell r="D11" t="str">
            <v>POČETNI SALDO</v>
          </cell>
          <cell r="E11" t="str">
            <v>BUDUĆI ANUITET</v>
          </cell>
          <cell r="F11" t="str">
            <v>DODATNE NAKNADE</v>
          </cell>
          <cell r="G11" t="str">
            <v>UKUPNO UPLATA</v>
          </cell>
          <cell r="H11" t="str">
            <v>GLAVNICA</v>
          </cell>
          <cell r="I11" t="str">
            <v>KAMATA</v>
          </cell>
          <cell r="J11" t="str">
            <v>ZAVRŠNI SALDO</v>
          </cell>
          <cell r="K11" t="str">
            <v>KUMULATIVNA KAMATA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18">
          <cell r="B18">
            <v>7</v>
          </cell>
        </row>
        <row r="19">
          <cell r="B19">
            <v>8</v>
          </cell>
        </row>
        <row r="20">
          <cell r="B20">
            <v>9</v>
          </cell>
        </row>
        <row r="21">
          <cell r="B21">
            <v>10</v>
          </cell>
        </row>
        <row r="22">
          <cell r="B22">
            <v>11</v>
          </cell>
        </row>
        <row r="23">
          <cell r="B23">
            <v>12</v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spored plaćanja kredi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M"/>
      <sheetName val="6M"/>
      <sheetName val="3M"/>
      <sheetName val="1M"/>
      <sheetName val="T-W šok"/>
    </sheetNames>
    <sheetDataSet>
      <sheetData sheetId="0">
        <row r="6773">
          <cell r="J6773">
            <v>1.6553111111111105</v>
          </cell>
        </row>
        <row r="6775">
          <cell r="J6775">
            <v>-0.63537777777777771</v>
          </cell>
        </row>
      </sheetData>
      <sheetData sheetId="1">
        <row r="6773">
          <cell r="J6773">
            <v>1.1165777777777774</v>
          </cell>
        </row>
        <row r="6775">
          <cell r="J6775">
            <v>-0.38042222222222216</v>
          </cell>
        </row>
      </sheetData>
      <sheetData sheetId="2">
        <row r="6773">
          <cell r="J6773">
            <v>0.59026666666666661</v>
          </cell>
        </row>
        <row r="6775">
          <cell r="J6775">
            <v>-0.18982222222222217</v>
          </cell>
        </row>
      </sheetData>
      <sheetData sheetId="3">
        <row r="6773">
          <cell r="J6773">
            <v>0.17655555555555563</v>
          </cell>
        </row>
        <row r="6775">
          <cell r="J6775">
            <v>-0.14151111111111112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 Calculator"/>
      <sheetName val="List1"/>
      <sheetName val="List"/>
      <sheetName val="EVE Table"/>
      <sheetName val="Yield Curve"/>
      <sheetName val="BCBS Shocks"/>
      <sheetName val="BCBS_Currencies"/>
    </sheetNames>
    <sheetDataSet>
      <sheetData sheetId="0"/>
      <sheetData sheetId="1"/>
      <sheetData sheetId="2"/>
      <sheetData sheetId="3"/>
      <sheetData sheetId="4">
        <row r="7">
          <cell r="D7">
            <v>0</v>
          </cell>
          <cell r="E7">
            <v>-0.36799999999999999</v>
          </cell>
          <cell r="F7">
            <v>1.6320000000000001</v>
          </cell>
        </row>
        <row r="8">
          <cell r="D8">
            <v>1</v>
          </cell>
          <cell r="E8">
            <v>-0.439668</v>
          </cell>
          <cell r="F8">
            <v>1.5603320000000001</v>
          </cell>
        </row>
        <row r="9">
          <cell r="D9">
            <v>2</v>
          </cell>
          <cell r="E9">
            <v>-0.51133600000000001</v>
          </cell>
          <cell r="F9">
            <v>1.488664</v>
          </cell>
        </row>
        <row r="10">
          <cell r="D10">
            <v>3</v>
          </cell>
          <cell r="E10">
            <v>-0.58300399999999997</v>
          </cell>
          <cell r="F10">
            <v>1.4169960000000001</v>
          </cell>
        </row>
        <row r="11">
          <cell r="D11">
            <v>4</v>
          </cell>
          <cell r="E11">
            <v>-0.58688366666666669</v>
          </cell>
          <cell r="F11">
            <v>1.4131163333333334</v>
          </cell>
        </row>
        <row r="12">
          <cell r="D12">
            <v>5</v>
          </cell>
          <cell r="E12">
            <v>-0.59076333333333331</v>
          </cell>
          <cell r="F12">
            <v>1.4092366666666667</v>
          </cell>
        </row>
        <row r="13">
          <cell r="D13">
            <v>6</v>
          </cell>
          <cell r="E13">
            <v>-0.59464300000000003</v>
          </cell>
          <cell r="F13">
            <v>1.405357</v>
          </cell>
        </row>
        <row r="14">
          <cell r="D14">
            <v>7</v>
          </cell>
          <cell r="E14">
            <v>-0.59779166666666672</v>
          </cell>
          <cell r="F14">
            <v>1.4022083333333333</v>
          </cell>
        </row>
        <row r="15">
          <cell r="D15">
            <v>8</v>
          </cell>
          <cell r="E15">
            <v>-0.6009403333333333</v>
          </cell>
          <cell r="F15">
            <v>1.3990596666666666</v>
          </cell>
        </row>
        <row r="16">
          <cell r="D16">
            <v>9</v>
          </cell>
          <cell r="E16">
            <v>-0.60408899999999999</v>
          </cell>
          <cell r="F16">
            <v>1.3959109999999999</v>
          </cell>
        </row>
        <row r="17">
          <cell r="D17">
            <v>10</v>
          </cell>
          <cell r="E17">
            <v>-0.60627200000000003</v>
          </cell>
          <cell r="F17">
            <v>1.3937279999999999</v>
          </cell>
        </row>
        <row r="18">
          <cell r="D18">
            <v>11</v>
          </cell>
          <cell r="E18">
            <v>-0.60845499999999997</v>
          </cell>
          <cell r="F18">
            <v>1.391545</v>
          </cell>
        </row>
        <row r="19">
          <cell r="D19">
            <v>12</v>
          </cell>
          <cell r="E19">
            <v>-0.61063800000000001</v>
          </cell>
          <cell r="F19">
            <v>1.389362</v>
          </cell>
        </row>
        <row r="20">
          <cell r="D20">
            <v>13</v>
          </cell>
          <cell r="E20">
            <v>-0.60994641666666671</v>
          </cell>
          <cell r="F20">
            <v>1.3900535833333332</v>
          </cell>
        </row>
        <row r="21">
          <cell r="D21">
            <v>14</v>
          </cell>
          <cell r="E21">
            <v>-0.6092548333333333</v>
          </cell>
          <cell r="F21">
            <v>1.3907451666666666</v>
          </cell>
        </row>
        <row r="22">
          <cell r="D22">
            <v>15</v>
          </cell>
          <cell r="E22">
            <v>-0.60856325</v>
          </cell>
          <cell r="F22">
            <v>1.39143675</v>
          </cell>
        </row>
        <row r="23">
          <cell r="D23">
            <v>16</v>
          </cell>
          <cell r="E23">
            <v>-0.6078716666666667</v>
          </cell>
          <cell r="F23">
            <v>1.3921283333333334</v>
          </cell>
        </row>
        <row r="24">
          <cell r="D24">
            <v>17</v>
          </cell>
          <cell r="E24">
            <v>-0.60718008333333329</v>
          </cell>
          <cell r="F24">
            <v>1.3928199166666668</v>
          </cell>
        </row>
        <row r="25">
          <cell r="D25">
            <v>18</v>
          </cell>
          <cell r="E25">
            <v>-0.60648849999999999</v>
          </cell>
          <cell r="F25">
            <v>1.3935115</v>
          </cell>
        </row>
        <row r="26">
          <cell r="D26">
            <v>19</v>
          </cell>
          <cell r="E26">
            <v>-0.60579691666666668</v>
          </cell>
          <cell r="F26">
            <v>1.3942030833333332</v>
          </cell>
        </row>
        <row r="27">
          <cell r="D27">
            <v>20</v>
          </cell>
          <cell r="E27">
            <v>-0.60510533333333327</v>
          </cell>
          <cell r="F27">
            <v>1.3948946666666666</v>
          </cell>
        </row>
        <row r="28">
          <cell r="D28">
            <v>21</v>
          </cell>
          <cell r="E28">
            <v>-0.60441374999999997</v>
          </cell>
          <cell r="F28">
            <v>1.39558625</v>
          </cell>
        </row>
        <row r="29">
          <cell r="D29">
            <v>22</v>
          </cell>
          <cell r="E29">
            <v>-0.60372216666666667</v>
          </cell>
          <cell r="F29">
            <v>1.3962778333333334</v>
          </cell>
        </row>
        <row r="30">
          <cell r="D30">
            <v>23</v>
          </cell>
          <cell r="E30">
            <v>-0.60303058333333326</v>
          </cell>
          <cell r="F30">
            <v>1.3969694166666669</v>
          </cell>
        </row>
        <row r="31">
          <cell r="D31">
            <v>24</v>
          </cell>
          <cell r="E31">
            <v>-0.60233899999999996</v>
          </cell>
          <cell r="F31">
            <v>1.397661</v>
          </cell>
        </row>
        <row r="32">
          <cell r="D32">
            <v>25</v>
          </cell>
          <cell r="E32">
            <v>-0.59730591666666666</v>
          </cell>
          <cell r="F32">
            <v>1.4026940833333335</v>
          </cell>
        </row>
        <row r="33">
          <cell r="D33">
            <v>26</v>
          </cell>
          <cell r="E33">
            <v>-0.59227283333333336</v>
          </cell>
          <cell r="F33">
            <v>1.4077271666666666</v>
          </cell>
        </row>
        <row r="34">
          <cell r="D34">
            <v>27</v>
          </cell>
          <cell r="E34">
            <v>-0.58723974999999995</v>
          </cell>
          <cell r="F34">
            <v>1.4127602500000001</v>
          </cell>
        </row>
        <row r="35">
          <cell r="D35">
            <v>28</v>
          </cell>
          <cell r="E35">
            <v>-0.58220666666666665</v>
          </cell>
          <cell r="F35">
            <v>1.4177933333333335</v>
          </cell>
        </row>
        <row r="36">
          <cell r="D36">
            <v>29</v>
          </cell>
          <cell r="E36">
            <v>-0.57717358333333335</v>
          </cell>
          <cell r="F36">
            <v>1.4228264166666666</v>
          </cell>
        </row>
        <row r="37">
          <cell r="D37">
            <v>30</v>
          </cell>
          <cell r="E37">
            <v>-0.57214049999999994</v>
          </cell>
          <cell r="F37">
            <v>1.4278595000000001</v>
          </cell>
        </row>
        <row r="38">
          <cell r="D38">
            <v>31</v>
          </cell>
          <cell r="E38">
            <v>-0.56710741666666664</v>
          </cell>
          <cell r="F38">
            <v>1.4328925833333335</v>
          </cell>
        </row>
        <row r="39">
          <cell r="D39">
            <v>32</v>
          </cell>
          <cell r="E39">
            <v>-0.56207433333333334</v>
          </cell>
          <cell r="F39">
            <v>1.4379256666666667</v>
          </cell>
        </row>
        <row r="40">
          <cell r="D40">
            <v>33</v>
          </cell>
          <cell r="E40">
            <v>-0.55704125000000004</v>
          </cell>
          <cell r="F40">
            <v>1.4429587499999998</v>
          </cell>
        </row>
        <row r="41">
          <cell r="D41">
            <v>34</v>
          </cell>
          <cell r="E41">
            <v>-0.55200816666666674</v>
          </cell>
          <cell r="F41">
            <v>1.4479918333333333</v>
          </cell>
        </row>
        <row r="42">
          <cell r="D42">
            <v>35</v>
          </cell>
          <cell r="E42">
            <v>-0.54697508333333333</v>
          </cell>
          <cell r="F42">
            <v>1.4530249166666667</v>
          </cell>
        </row>
        <row r="43">
          <cell r="D43">
            <v>36</v>
          </cell>
          <cell r="E43">
            <v>-0.54194200000000003</v>
          </cell>
          <cell r="F43">
            <v>1.4580579999999999</v>
          </cell>
        </row>
        <row r="44">
          <cell r="D44">
            <v>37</v>
          </cell>
          <cell r="E44">
            <v>-0.53386800000000001</v>
          </cell>
          <cell r="F44">
            <v>1.466132</v>
          </cell>
        </row>
        <row r="45">
          <cell r="D45">
            <v>38</v>
          </cell>
          <cell r="E45">
            <v>-0.52579400000000009</v>
          </cell>
          <cell r="F45">
            <v>1.4742059999999999</v>
          </cell>
        </row>
        <row r="46">
          <cell r="D46">
            <v>39</v>
          </cell>
          <cell r="E46">
            <v>-0.51772000000000007</v>
          </cell>
          <cell r="F46">
            <v>1.4822799999999998</v>
          </cell>
        </row>
        <row r="47">
          <cell r="D47">
            <v>40</v>
          </cell>
          <cell r="E47">
            <v>-0.50964600000000004</v>
          </cell>
          <cell r="F47">
            <v>1.490354</v>
          </cell>
        </row>
        <row r="48">
          <cell r="D48">
            <v>41</v>
          </cell>
          <cell r="E48">
            <v>-0.50157200000000013</v>
          </cell>
          <cell r="F48">
            <v>1.4984279999999999</v>
          </cell>
        </row>
        <row r="49">
          <cell r="D49">
            <v>42</v>
          </cell>
          <cell r="E49">
            <v>-0.49349800000000005</v>
          </cell>
          <cell r="F49">
            <v>1.506502</v>
          </cell>
        </row>
        <row r="50">
          <cell r="D50">
            <v>43</v>
          </cell>
          <cell r="E50">
            <v>-0.48542400000000002</v>
          </cell>
          <cell r="F50">
            <v>1.5145759999999999</v>
          </cell>
        </row>
        <row r="51">
          <cell r="D51">
            <v>44</v>
          </cell>
          <cell r="E51">
            <v>-0.47735000000000005</v>
          </cell>
          <cell r="F51">
            <v>1.5226500000000001</v>
          </cell>
        </row>
        <row r="52">
          <cell r="D52">
            <v>45</v>
          </cell>
          <cell r="E52">
            <v>-0.46927600000000003</v>
          </cell>
          <cell r="F52">
            <v>1.530724</v>
          </cell>
        </row>
        <row r="53">
          <cell r="D53">
            <v>46</v>
          </cell>
          <cell r="E53">
            <v>-0.46120200000000006</v>
          </cell>
          <cell r="F53">
            <v>1.5387979999999999</v>
          </cell>
        </row>
        <row r="54">
          <cell r="D54">
            <v>47</v>
          </cell>
          <cell r="E54">
            <v>-0.45312800000000003</v>
          </cell>
          <cell r="F54">
            <v>1.546872</v>
          </cell>
        </row>
        <row r="55">
          <cell r="D55">
            <v>48</v>
          </cell>
          <cell r="E55">
            <v>-0.44505400000000001</v>
          </cell>
          <cell r="F55">
            <v>1.5549459999999999</v>
          </cell>
        </row>
        <row r="56">
          <cell r="D56">
            <v>49</v>
          </cell>
          <cell r="E56">
            <v>-0.43537474999999992</v>
          </cell>
          <cell r="F56">
            <v>1.5646252500000002</v>
          </cell>
        </row>
        <row r="57">
          <cell r="D57">
            <v>50</v>
          </cell>
          <cell r="E57">
            <v>-0.42569549999999995</v>
          </cell>
          <cell r="F57">
            <v>1.5743045</v>
          </cell>
        </row>
        <row r="58">
          <cell r="D58">
            <v>51</v>
          </cell>
          <cell r="E58">
            <v>-0.41601624999999998</v>
          </cell>
          <cell r="F58">
            <v>1.58398375</v>
          </cell>
        </row>
        <row r="59">
          <cell r="D59">
            <v>52</v>
          </cell>
          <cell r="E59">
            <v>-0.40633699999999995</v>
          </cell>
          <cell r="F59">
            <v>1.5936630000000001</v>
          </cell>
        </row>
        <row r="60">
          <cell r="D60">
            <v>53</v>
          </cell>
          <cell r="E60">
            <v>-0.39665774999999992</v>
          </cell>
          <cell r="F60">
            <v>1.6033422500000001</v>
          </cell>
        </row>
        <row r="61">
          <cell r="D61">
            <v>54</v>
          </cell>
          <cell r="E61">
            <v>-0.3869785</v>
          </cell>
          <cell r="F61">
            <v>1.6130214999999999</v>
          </cell>
        </row>
        <row r="62">
          <cell r="D62">
            <v>55</v>
          </cell>
          <cell r="E62">
            <v>-0.37729924999999997</v>
          </cell>
          <cell r="F62">
            <v>1.6227007499999999</v>
          </cell>
        </row>
        <row r="63">
          <cell r="D63">
            <v>56</v>
          </cell>
          <cell r="E63">
            <v>-0.36761999999999995</v>
          </cell>
          <cell r="F63">
            <v>1.6323799999999999</v>
          </cell>
        </row>
        <row r="64">
          <cell r="D64">
            <v>57</v>
          </cell>
          <cell r="E64">
            <v>-0.35794074999999992</v>
          </cell>
          <cell r="F64">
            <v>1.64205925</v>
          </cell>
        </row>
        <row r="65">
          <cell r="D65">
            <v>58</v>
          </cell>
          <cell r="E65">
            <v>-0.34826149999999989</v>
          </cell>
          <cell r="F65">
            <v>1.6517385</v>
          </cell>
        </row>
        <row r="66">
          <cell r="D66">
            <v>59</v>
          </cell>
          <cell r="E66">
            <v>-0.33858224999999997</v>
          </cell>
          <cell r="F66">
            <v>1.66141775</v>
          </cell>
        </row>
        <row r="67">
          <cell r="D67">
            <v>60</v>
          </cell>
          <cell r="E67">
            <v>-0.328903</v>
          </cell>
          <cell r="F67">
            <v>1.6710970000000001</v>
          </cell>
        </row>
        <row r="68">
          <cell r="D68">
            <v>61</v>
          </cell>
          <cell r="E68">
            <v>-0.31873141666666671</v>
          </cell>
          <cell r="F68">
            <v>1.6812685833333334</v>
          </cell>
        </row>
        <row r="69">
          <cell r="D69">
            <v>62</v>
          </cell>
          <cell r="E69">
            <v>-0.30855983333333337</v>
          </cell>
          <cell r="F69">
            <v>1.6914401666666667</v>
          </cell>
        </row>
        <row r="70">
          <cell r="D70">
            <v>63</v>
          </cell>
          <cell r="E70">
            <v>-0.29838825000000002</v>
          </cell>
          <cell r="F70">
            <v>1.7016117500000001</v>
          </cell>
        </row>
        <row r="71">
          <cell r="D71">
            <v>64</v>
          </cell>
          <cell r="E71">
            <v>-0.28821666666666668</v>
          </cell>
          <cell r="F71">
            <v>1.7117833333333334</v>
          </cell>
        </row>
        <row r="72">
          <cell r="D72">
            <v>65</v>
          </cell>
          <cell r="E72">
            <v>-0.27804508333333333</v>
          </cell>
          <cell r="F72">
            <v>1.7219549166666668</v>
          </cell>
        </row>
        <row r="73">
          <cell r="D73">
            <v>66</v>
          </cell>
          <cell r="E73">
            <v>-0.26787349999999999</v>
          </cell>
          <cell r="F73">
            <v>1.7321265000000001</v>
          </cell>
        </row>
        <row r="74">
          <cell r="D74">
            <v>67</v>
          </cell>
          <cell r="E74">
            <v>-0.25770191666666664</v>
          </cell>
          <cell r="F74">
            <v>1.7422980833333335</v>
          </cell>
        </row>
        <row r="75">
          <cell r="D75">
            <v>68</v>
          </cell>
          <cell r="E75">
            <v>-0.2475303333333333</v>
          </cell>
          <cell r="F75">
            <v>1.7524696666666668</v>
          </cell>
        </row>
        <row r="76">
          <cell r="D76">
            <v>69</v>
          </cell>
          <cell r="E76">
            <v>-0.23735875000000006</v>
          </cell>
          <cell r="F76">
            <v>1.7626412499999999</v>
          </cell>
        </row>
        <row r="77">
          <cell r="D77">
            <v>70</v>
          </cell>
          <cell r="E77">
            <v>-0.22718716666666672</v>
          </cell>
          <cell r="F77">
            <v>1.7728128333333333</v>
          </cell>
        </row>
        <row r="78">
          <cell r="D78">
            <v>71</v>
          </cell>
          <cell r="E78">
            <v>-0.21701558333333337</v>
          </cell>
          <cell r="F78">
            <v>1.7829844166666666</v>
          </cell>
        </row>
        <row r="79">
          <cell r="D79">
            <v>72</v>
          </cell>
          <cell r="E79">
            <v>-0.206844</v>
          </cell>
          <cell r="F79">
            <v>1.793156</v>
          </cell>
        </row>
        <row r="80">
          <cell r="D80">
            <v>73</v>
          </cell>
          <cell r="E80">
            <v>-0.19690791666666663</v>
          </cell>
          <cell r="F80">
            <v>1.8030920833333335</v>
          </cell>
        </row>
        <row r="81">
          <cell r="D81">
            <v>74</v>
          </cell>
          <cell r="E81">
            <v>-0.18697183333333334</v>
          </cell>
          <cell r="F81">
            <v>1.8130281666666668</v>
          </cell>
        </row>
        <row r="82">
          <cell r="D82">
            <v>75</v>
          </cell>
          <cell r="E82">
            <v>-0.17703575000000005</v>
          </cell>
          <cell r="F82">
            <v>1.8229642500000001</v>
          </cell>
        </row>
        <row r="83">
          <cell r="D83">
            <v>76</v>
          </cell>
          <cell r="E83">
            <v>-0.16709966666666665</v>
          </cell>
          <cell r="F83">
            <v>1.8329003333333334</v>
          </cell>
        </row>
        <row r="84">
          <cell r="D84">
            <v>77</v>
          </cell>
          <cell r="E84">
            <v>-0.15716358333333336</v>
          </cell>
          <cell r="F84">
            <v>1.8428364166666666</v>
          </cell>
        </row>
        <row r="85">
          <cell r="D85">
            <v>78</v>
          </cell>
          <cell r="E85">
            <v>-0.14722750000000007</v>
          </cell>
          <cell r="F85">
            <v>1.8527724999999999</v>
          </cell>
        </row>
        <row r="86">
          <cell r="D86">
            <v>79</v>
          </cell>
          <cell r="E86">
            <v>-0.13729141666666667</v>
          </cell>
          <cell r="F86">
            <v>1.8627085833333332</v>
          </cell>
        </row>
        <row r="87">
          <cell r="D87">
            <v>80</v>
          </cell>
          <cell r="E87">
            <v>-0.12735533333333338</v>
          </cell>
          <cell r="F87">
            <v>1.8726446666666665</v>
          </cell>
        </row>
        <row r="88">
          <cell r="D88">
            <v>81</v>
          </cell>
          <cell r="E88">
            <v>-0.11741924999999998</v>
          </cell>
          <cell r="F88">
            <v>1.88258075</v>
          </cell>
        </row>
        <row r="89">
          <cell r="D89">
            <v>82</v>
          </cell>
          <cell r="E89">
            <v>-0.10748316666666669</v>
          </cell>
          <cell r="F89">
            <v>1.8925168333333333</v>
          </cell>
        </row>
        <row r="90">
          <cell r="D90">
            <v>83</v>
          </cell>
          <cell r="E90">
            <v>-9.7547083333333395E-2</v>
          </cell>
          <cell r="F90">
            <v>1.9024529166666666</v>
          </cell>
        </row>
        <row r="91">
          <cell r="D91">
            <v>84</v>
          </cell>
          <cell r="E91">
            <v>-8.7610999999999994E-2</v>
          </cell>
          <cell r="F91">
            <v>1.9123890000000001</v>
          </cell>
        </row>
        <row r="92">
          <cell r="D92">
            <v>85</v>
          </cell>
          <cell r="E92">
            <v>-7.8322666666666763E-2</v>
          </cell>
          <cell r="F92">
            <v>1.9216773333333332</v>
          </cell>
        </row>
        <row r="93">
          <cell r="D93">
            <v>86</v>
          </cell>
          <cell r="E93">
            <v>-6.903433333333342E-2</v>
          </cell>
          <cell r="F93">
            <v>1.9309656666666666</v>
          </cell>
        </row>
        <row r="94">
          <cell r="D94">
            <v>87</v>
          </cell>
          <cell r="E94">
            <v>-5.9746000000000077E-2</v>
          </cell>
          <cell r="F94">
            <v>1.9402539999999999</v>
          </cell>
        </row>
        <row r="95">
          <cell r="D95">
            <v>88</v>
          </cell>
          <cell r="E95">
            <v>-5.0457666666666734E-2</v>
          </cell>
          <cell r="F95">
            <v>1.9495423333333333</v>
          </cell>
        </row>
        <row r="96">
          <cell r="D96">
            <v>89</v>
          </cell>
          <cell r="E96">
            <v>-4.1169333333333391E-2</v>
          </cell>
          <cell r="F96">
            <v>1.9588306666666666</v>
          </cell>
        </row>
        <row r="97">
          <cell r="D97">
            <v>90</v>
          </cell>
          <cell r="E97">
            <v>-3.1881000000000048E-2</v>
          </cell>
          <cell r="F97">
            <v>1.968119</v>
          </cell>
        </row>
        <row r="98">
          <cell r="D98">
            <v>91</v>
          </cell>
          <cell r="E98">
            <v>-2.2592666666666705E-2</v>
          </cell>
          <cell r="F98">
            <v>1.9774073333333333</v>
          </cell>
        </row>
        <row r="99">
          <cell r="D99">
            <v>92</v>
          </cell>
          <cell r="E99">
            <v>-1.3304333333333362E-2</v>
          </cell>
          <cell r="F99">
            <v>1.9866956666666666</v>
          </cell>
        </row>
        <row r="100">
          <cell r="D100">
            <v>93</v>
          </cell>
          <cell r="E100">
            <v>-4.0160000000000196E-3</v>
          </cell>
          <cell r="F100">
            <v>1.995984</v>
          </cell>
        </row>
        <row r="101">
          <cell r="D101">
            <v>94</v>
          </cell>
          <cell r="E101">
            <v>5.2723333333333233E-3</v>
          </cell>
          <cell r="F101">
            <v>2.0052723333333331</v>
          </cell>
        </row>
        <row r="102">
          <cell r="D102">
            <v>95</v>
          </cell>
          <cell r="E102">
            <v>1.4560666666666666E-2</v>
          </cell>
          <cell r="F102">
            <v>2.0145606666666667</v>
          </cell>
        </row>
        <row r="103">
          <cell r="D103">
            <v>96</v>
          </cell>
          <cell r="E103">
            <v>2.3848999999999999E-2</v>
          </cell>
          <cell r="F103">
            <v>2.0238489999999998</v>
          </cell>
        </row>
        <row r="104">
          <cell r="D104">
            <v>97</v>
          </cell>
          <cell r="E104">
            <v>3.2298333333333318E-2</v>
          </cell>
          <cell r="F104">
            <v>2.0322983333333333</v>
          </cell>
        </row>
        <row r="105">
          <cell r="D105">
            <v>98</v>
          </cell>
          <cell r="E105">
            <v>4.0747666666666627E-2</v>
          </cell>
          <cell r="F105">
            <v>2.0407476666666664</v>
          </cell>
        </row>
        <row r="106">
          <cell r="D106">
            <v>99</v>
          </cell>
          <cell r="E106">
            <v>4.9197000000000046E-2</v>
          </cell>
          <cell r="F106">
            <v>2.0491969999999999</v>
          </cell>
        </row>
        <row r="107">
          <cell r="D107">
            <v>100</v>
          </cell>
          <cell r="E107">
            <v>5.7646333333333355E-2</v>
          </cell>
          <cell r="F107">
            <v>2.0576463333333335</v>
          </cell>
        </row>
        <row r="108">
          <cell r="D108">
            <v>101</v>
          </cell>
          <cell r="E108">
            <v>6.6095666666666664E-2</v>
          </cell>
          <cell r="F108">
            <v>2.0660956666666666</v>
          </cell>
        </row>
        <row r="109">
          <cell r="D109">
            <v>102</v>
          </cell>
          <cell r="E109">
            <v>7.4544999999999972E-2</v>
          </cell>
          <cell r="F109">
            <v>2.0745450000000001</v>
          </cell>
        </row>
        <row r="110">
          <cell r="D110">
            <v>103</v>
          </cell>
          <cell r="E110">
            <v>8.2994333333333392E-2</v>
          </cell>
          <cell r="F110">
            <v>2.0829943333333336</v>
          </cell>
        </row>
        <row r="111">
          <cell r="D111">
            <v>104</v>
          </cell>
          <cell r="E111">
            <v>9.1443666666666701E-2</v>
          </cell>
          <cell r="F111">
            <v>2.0914436666666667</v>
          </cell>
        </row>
        <row r="112">
          <cell r="D112">
            <v>105</v>
          </cell>
          <cell r="E112">
            <v>9.989300000000001E-2</v>
          </cell>
          <cell r="F112">
            <v>2.0998929999999998</v>
          </cell>
        </row>
        <row r="113">
          <cell r="D113">
            <v>106</v>
          </cell>
          <cell r="E113">
            <v>0.10834233333333332</v>
          </cell>
          <cell r="F113">
            <v>2.1083423333333333</v>
          </cell>
        </row>
        <row r="114">
          <cell r="D114">
            <v>107</v>
          </cell>
          <cell r="E114">
            <v>0.11679166666666663</v>
          </cell>
          <cell r="F114">
            <v>2.1167916666666668</v>
          </cell>
        </row>
        <row r="115">
          <cell r="D115">
            <v>108</v>
          </cell>
          <cell r="E115">
            <v>0.12524099999999999</v>
          </cell>
          <cell r="F115">
            <v>2.1252409999999999</v>
          </cell>
        </row>
        <row r="116">
          <cell r="D116">
            <v>109</v>
          </cell>
          <cell r="E116">
            <v>0.1328003333333333</v>
          </cell>
          <cell r="F116">
            <v>2.1328003333333334</v>
          </cell>
        </row>
        <row r="117">
          <cell r="D117">
            <v>110</v>
          </cell>
          <cell r="E117">
            <v>0.14035966666666655</v>
          </cell>
          <cell r="F117">
            <v>2.1403596666666664</v>
          </cell>
        </row>
        <row r="118">
          <cell r="D118">
            <v>111</v>
          </cell>
          <cell r="E118">
            <v>0.14791899999999991</v>
          </cell>
          <cell r="F118">
            <v>2.1479189999999999</v>
          </cell>
        </row>
        <row r="119">
          <cell r="D119">
            <v>112</v>
          </cell>
          <cell r="E119">
            <v>0.15547833333333327</v>
          </cell>
          <cell r="F119">
            <v>2.1554783333333334</v>
          </cell>
        </row>
        <row r="120">
          <cell r="D120">
            <v>113</v>
          </cell>
          <cell r="E120">
            <v>0.16303766666666664</v>
          </cell>
          <cell r="F120">
            <v>2.1630376666666669</v>
          </cell>
        </row>
        <row r="121">
          <cell r="D121">
            <v>114</v>
          </cell>
          <cell r="E121">
            <v>0.170597</v>
          </cell>
          <cell r="F121">
            <v>2.1705969999999999</v>
          </cell>
        </row>
        <row r="122">
          <cell r="D122">
            <v>115</v>
          </cell>
          <cell r="E122">
            <v>0.17815633333333325</v>
          </cell>
          <cell r="F122">
            <v>2.1781563333333334</v>
          </cell>
        </row>
        <row r="123">
          <cell r="D123">
            <v>116</v>
          </cell>
          <cell r="E123">
            <v>0.18571566666666661</v>
          </cell>
          <cell r="F123">
            <v>2.1857156666666668</v>
          </cell>
        </row>
        <row r="124">
          <cell r="D124">
            <v>117</v>
          </cell>
          <cell r="E124">
            <v>0.19327499999999997</v>
          </cell>
          <cell r="F124">
            <v>2.1932749999999999</v>
          </cell>
        </row>
        <row r="125">
          <cell r="D125">
            <v>118</v>
          </cell>
          <cell r="E125">
            <v>0.20083433333333323</v>
          </cell>
          <cell r="F125">
            <v>2.2008343333333333</v>
          </cell>
        </row>
        <row r="126">
          <cell r="D126">
            <v>119</v>
          </cell>
          <cell r="E126">
            <v>0.20839366666666659</v>
          </cell>
          <cell r="F126">
            <v>2.2083936666666668</v>
          </cell>
        </row>
        <row r="127">
          <cell r="D127">
            <v>120</v>
          </cell>
          <cell r="E127">
            <v>0.21595300000000001</v>
          </cell>
          <cell r="F127">
            <v>2.2159529999999998</v>
          </cell>
        </row>
        <row r="128">
          <cell r="D128">
            <v>121</v>
          </cell>
          <cell r="E128">
            <v>0.22265125000000008</v>
          </cell>
          <cell r="F128">
            <v>2.2226512500000002</v>
          </cell>
        </row>
        <row r="129">
          <cell r="D129">
            <v>122</v>
          </cell>
          <cell r="E129">
            <v>0.22934950000000009</v>
          </cell>
          <cell r="F129">
            <v>2.2293495000000001</v>
          </cell>
        </row>
        <row r="130">
          <cell r="D130">
            <v>123</v>
          </cell>
          <cell r="E130">
            <v>0.23604775000000011</v>
          </cell>
          <cell r="F130">
            <v>2.23604775</v>
          </cell>
        </row>
        <row r="131">
          <cell r="D131">
            <v>124</v>
          </cell>
          <cell r="E131">
            <v>0.24274600000000013</v>
          </cell>
          <cell r="F131">
            <v>2.2427460000000004</v>
          </cell>
        </row>
        <row r="132">
          <cell r="D132">
            <v>125</v>
          </cell>
          <cell r="E132">
            <v>0.24944425000000003</v>
          </cell>
          <cell r="F132">
            <v>2.2494442499999998</v>
          </cell>
        </row>
        <row r="133">
          <cell r="D133">
            <v>126</v>
          </cell>
          <cell r="E133">
            <v>0.25614250000000005</v>
          </cell>
          <cell r="F133">
            <v>2.2561425000000002</v>
          </cell>
        </row>
        <row r="134">
          <cell r="D134">
            <v>127</v>
          </cell>
          <cell r="E134">
            <v>0.26284075000000007</v>
          </cell>
          <cell r="F134">
            <v>2.2628407500000001</v>
          </cell>
        </row>
        <row r="135">
          <cell r="D135">
            <v>128</v>
          </cell>
          <cell r="E135">
            <v>0.26953900000000008</v>
          </cell>
          <cell r="F135">
            <v>2.269539</v>
          </cell>
        </row>
        <row r="136">
          <cell r="D136">
            <v>129</v>
          </cell>
          <cell r="E136">
            <v>0.2762372500000001</v>
          </cell>
          <cell r="F136">
            <v>2.2762372500000003</v>
          </cell>
        </row>
        <row r="137">
          <cell r="D137">
            <v>130</v>
          </cell>
          <cell r="E137">
            <v>0.28293550000000012</v>
          </cell>
          <cell r="F137">
            <v>2.2829355000000002</v>
          </cell>
        </row>
        <row r="138">
          <cell r="D138">
            <v>131</v>
          </cell>
          <cell r="E138">
            <v>0.28963375000000013</v>
          </cell>
          <cell r="F138">
            <v>2.2896337500000001</v>
          </cell>
        </row>
        <row r="139">
          <cell r="D139">
            <v>132</v>
          </cell>
          <cell r="E139">
            <v>0.29633199999999998</v>
          </cell>
          <cell r="F139">
            <v>2.296332</v>
          </cell>
        </row>
        <row r="140">
          <cell r="D140">
            <v>133</v>
          </cell>
          <cell r="E140">
            <v>0.30223924999999996</v>
          </cell>
          <cell r="F140">
            <v>2.30223925</v>
          </cell>
        </row>
        <row r="141">
          <cell r="D141">
            <v>134</v>
          </cell>
          <cell r="E141">
            <v>0.30814649999999988</v>
          </cell>
          <cell r="F141">
            <v>2.3081464999999999</v>
          </cell>
        </row>
        <row r="142">
          <cell r="D142">
            <v>135</v>
          </cell>
          <cell r="E142">
            <v>0.31405374999999991</v>
          </cell>
          <cell r="F142">
            <v>2.3140537499999998</v>
          </cell>
        </row>
        <row r="143">
          <cell r="D143">
            <v>136</v>
          </cell>
          <cell r="E143">
            <v>0.31996099999999994</v>
          </cell>
          <cell r="F143">
            <v>2.3199610000000002</v>
          </cell>
        </row>
        <row r="144">
          <cell r="D144">
            <v>137</v>
          </cell>
          <cell r="E144">
            <v>0.32586824999999997</v>
          </cell>
          <cell r="F144">
            <v>2.3258682500000001</v>
          </cell>
        </row>
        <row r="145">
          <cell r="D145">
            <v>138</v>
          </cell>
          <cell r="E145">
            <v>0.3317755</v>
          </cell>
          <cell r="F145">
            <v>2.3317755</v>
          </cell>
        </row>
        <row r="146">
          <cell r="D146">
            <v>139</v>
          </cell>
          <cell r="E146">
            <v>0.33768274999999992</v>
          </cell>
          <cell r="F146">
            <v>2.3376827499999999</v>
          </cell>
        </row>
        <row r="147">
          <cell r="D147">
            <v>140</v>
          </cell>
          <cell r="E147">
            <v>0.34358999999999995</v>
          </cell>
          <cell r="F147">
            <v>2.3435899999999998</v>
          </cell>
        </row>
        <row r="148">
          <cell r="D148">
            <v>141</v>
          </cell>
          <cell r="E148">
            <v>0.34949724999999998</v>
          </cell>
          <cell r="F148">
            <v>2.3494972499999998</v>
          </cell>
        </row>
        <row r="149">
          <cell r="D149">
            <v>142</v>
          </cell>
          <cell r="E149">
            <v>0.3554044999999999</v>
          </cell>
          <cell r="F149">
            <v>2.3554044999999997</v>
          </cell>
        </row>
        <row r="150">
          <cell r="D150">
            <v>143</v>
          </cell>
          <cell r="E150">
            <v>0.36131174999999993</v>
          </cell>
          <cell r="F150">
            <v>2.36131175</v>
          </cell>
        </row>
        <row r="151">
          <cell r="D151">
            <v>144</v>
          </cell>
          <cell r="E151">
            <v>0.36721900000000002</v>
          </cell>
          <cell r="F151">
            <v>2.367219</v>
          </cell>
        </row>
        <row r="152">
          <cell r="D152">
            <v>145</v>
          </cell>
          <cell r="E152">
            <v>0.37242141666666662</v>
          </cell>
          <cell r="F152">
            <v>2.3724214166666666</v>
          </cell>
        </row>
        <row r="153">
          <cell r="D153">
            <v>146</v>
          </cell>
          <cell r="E153">
            <v>0.37762383333333338</v>
          </cell>
          <cell r="F153">
            <v>2.3776238333333333</v>
          </cell>
        </row>
        <row r="154">
          <cell r="D154">
            <v>147</v>
          </cell>
          <cell r="E154">
            <v>0.38282625000000003</v>
          </cell>
          <cell r="F154">
            <v>2.3828262499999999</v>
          </cell>
        </row>
        <row r="155">
          <cell r="D155">
            <v>148</v>
          </cell>
          <cell r="E155">
            <v>0.38802866666666669</v>
          </cell>
          <cell r="F155">
            <v>2.3880286666666666</v>
          </cell>
        </row>
        <row r="156">
          <cell r="D156">
            <v>149</v>
          </cell>
          <cell r="E156">
            <v>0.39323108333333334</v>
          </cell>
          <cell r="F156">
            <v>2.3932310833333332</v>
          </cell>
        </row>
        <row r="157">
          <cell r="D157">
            <v>150</v>
          </cell>
          <cell r="E157">
            <v>0.3984335</v>
          </cell>
          <cell r="F157">
            <v>2.3984334999999999</v>
          </cell>
        </row>
        <row r="158">
          <cell r="D158">
            <v>151</v>
          </cell>
          <cell r="E158">
            <v>0.40363591666666665</v>
          </cell>
          <cell r="F158">
            <v>2.4036359166666665</v>
          </cell>
        </row>
        <row r="159">
          <cell r="D159">
            <v>152</v>
          </cell>
          <cell r="E159">
            <v>0.4088383333333333</v>
          </cell>
          <cell r="F159">
            <v>2.4088383333333332</v>
          </cell>
        </row>
        <row r="160">
          <cell r="D160">
            <v>153</v>
          </cell>
          <cell r="E160">
            <v>0.41404074999999996</v>
          </cell>
          <cell r="F160">
            <v>2.4140407499999998</v>
          </cell>
        </row>
        <row r="161">
          <cell r="D161">
            <v>154</v>
          </cell>
          <cell r="E161">
            <v>0.41924316666666661</v>
          </cell>
          <cell r="F161">
            <v>2.4192431666666665</v>
          </cell>
        </row>
        <row r="162">
          <cell r="D162">
            <v>155</v>
          </cell>
          <cell r="E162">
            <v>0.42444558333333327</v>
          </cell>
          <cell r="F162">
            <v>2.4244455833333332</v>
          </cell>
        </row>
        <row r="163">
          <cell r="D163">
            <v>156</v>
          </cell>
          <cell r="E163">
            <v>0.42964799999999997</v>
          </cell>
          <cell r="F163">
            <v>2.4296479999999998</v>
          </cell>
        </row>
        <row r="164">
          <cell r="D164">
            <v>157</v>
          </cell>
          <cell r="E164">
            <v>0.43423408333333324</v>
          </cell>
          <cell r="F164">
            <v>2.4342340833333331</v>
          </cell>
        </row>
        <row r="165">
          <cell r="D165">
            <v>158</v>
          </cell>
          <cell r="E165">
            <v>0.43882016666666668</v>
          </cell>
          <cell r="F165">
            <v>2.4388201666666669</v>
          </cell>
        </row>
        <row r="166">
          <cell r="D166">
            <v>159</v>
          </cell>
          <cell r="E166">
            <v>0.44340625</v>
          </cell>
          <cell r="F166">
            <v>2.4434062499999998</v>
          </cell>
        </row>
        <row r="167">
          <cell r="D167">
            <v>160</v>
          </cell>
          <cell r="E167">
            <v>0.44799233333333333</v>
          </cell>
          <cell r="F167">
            <v>2.4479923333333335</v>
          </cell>
        </row>
        <row r="168">
          <cell r="D168">
            <v>161</v>
          </cell>
          <cell r="E168">
            <v>0.45257841666666665</v>
          </cell>
          <cell r="F168">
            <v>2.4525784166666664</v>
          </cell>
        </row>
        <row r="169">
          <cell r="D169">
            <v>162</v>
          </cell>
          <cell r="E169">
            <v>0.45716449999999997</v>
          </cell>
          <cell r="F169">
            <v>2.4571645000000002</v>
          </cell>
        </row>
        <row r="170">
          <cell r="D170">
            <v>163</v>
          </cell>
          <cell r="E170">
            <v>0.4617505833333333</v>
          </cell>
          <cell r="F170">
            <v>2.4617505833333331</v>
          </cell>
        </row>
        <row r="171">
          <cell r="D171">
            <v>164</v>
          </cell>
          <cell r="E171">
            <v>0.46633666666666662</v>
          </cell>
          <cell r="F171">
            <v>2.4663366666666668</v>
          </cell>
        </row>
        <row r="172">
          <cell r="D172">
            <v>165</v>
          </cell>
          <cell r="E172">
            <v>0.47092274999999995</v>
          </cell>
          <cell r="F172">
            <v>2.4709227499999997</v>
          </cell>
        </row>
        <row r="173">
          <cell r="D173">
            <v>166</v>
          </cell>
          <cell r="E173">
            <v>0.47550883333333327</v>
          </cell>
          <cell r="F173">
            <v>2.4755088333333335</v>
          </cell>
        </row>
        <row r="174">
          <cell r="D174">
            <v>167</v>
          </cell>
          <cell r="E174">
            <v>0.48009491666666659</v>
          </cell>
          <cell r="F174">
            <v>2.4800949166666664</v>
          </cell>
        </row>
        <row r="175">
          <cell r="D175">
            <v>168</v>
          </cell>
          <cell r="E175">
            <v>0.48468099999999997</v>
          </cell>
          <cell r="F175">
            <v>2.4846810000000001</v>
          </cell>
        </row>
        <row r="176">
          <cell r="D176">
            <v>169</v>
          </cell>
          <cell r="E176">
            <v>0.48873383333333331</v>
          </cell>
          <cell r="F176">
            <v>2.4887338333333333</v>
          </cell>
        </row>
        <row r="177">
          <cell r="D177">
            <v>170</v>
          </cell>
          <cell r="E177">
            <v>0.4927866666666666</v>
          </cell>
          <cell r="F177">
            <v>2.4927866666666665</v>
          </cell>
        </row>
        <row r="178">
          <cell r="D178">
            <v>171</v>
          </cell>
          <cell r="E178">
            <v>0.49683949999999999</v>
          </cell>
          <cell r="F178">
            <v>2.4968395000000001</v>
          </cell>
        </row>
        <row r="179">
          <cell r="D179">
            <v>172</v>
          </cell>
          <cell r="E179">
            <v>0.50089233333333327</v>
          </cell>
          <cell r="F179">
            <v>2.5008923333333333</v>
          </cell>
        </row>
        <row r="180">
          <cell r="D180">
            <v>173</v>
          </cell>
          <cell r="E180">
            <v>0.50494516666666667</v>
          </cell>
          <cell r="F180">
            <v>2.5049451666666664</v>
          </cell>
        </row>
        <row r="181">
          <cell r="D181">
            <v>174</v>
          </cell>
          <cell r="E181">
            <v>0.50899799999999995</v>
          </cell>
          <cell r="F181">
            <v>2.5089980000000001</v>
          </cell>
        </row>
        <row r="182">
          <cell r="D182">
            <v>175</v>
          </cell>
          <cell r="E182">
            <v>0.51305083333333334</v>
          </cell>
          <cell r="F182">
            <v>2.5130508333333332</v>
          </cell>
        </row>
        <row r="183">
          <cell r="D183">
            <v>176</v>
          </cell>
          <cell r="E183">
            <v>0.51710366666666663</v>
          </cell>
          <cell r="F183">
            <v>2.5171036666666664</v>
          </cell>
        </row>
        <row r="184">
          <cell r="D184">
            <v>177</v>
          </cell>
          <cell r="E184">
            <v>0.52115650000000002</v>
          </cell>
          <cell r="F184">
            <v>2.5211565</v>
          </cell>
        </row>
        <row r="185">
          <cell r="D185">
            <v>178</v>
          </cell>
          <cell r="E185">
            <v>0.52520933333333331</v>
          </cell>
          <cell r="F185">
            <v>2.5252093333333332</v>
          </cell>
        </row>
        <row r="186">
          <cell r="D186">
            <v>179</v>
          </cell>
          <cell r="E186">
            <v>0.5292621666666667</v>
          </cell>
          <cell r="F186">
            <v>2.5292621666666668</v>
          </cell>
        </row>
        <row r="187">
          <cell r="D187">
            <v>180</v>
          </cell>
          <cell r="E187">
            <v>0.53331499999999998</v>
          </cell>
          <cell r="F187">
            <v>2.533315</v>
          </cell>
        </row>
        <row r="188">
          <cell r="D188">
            <v>181</v>
          </cell>
          <cell r="E188">
            <v>0.53690933333333324</v>
          </cell>
          <cell r="F188">
            <v>2.536909333333333</v>
          </cell>
        </row>
        <row r="189">
          <cell r="D189">
            <v>182</v>
          </cell>
          <cell r="E189">
            <v>0.54050366666666649</v>
          </cell>
          <cell r="F189">
            <v>2.5405036666666665</v>
          </cell>
        </row>
        <row r="190">
          <cell r="D190">
            <v>183</v>
          </cell>
          <cell r="E190">
            <v>0.54409799999999986</v>
          </cell>
          <cell r="F190">
            <v>2.544098</v>
          </cell>
        </row>
        <row r="191">
          <cell r="D191">
            <v>184</v>
          </cell>
          <cell r="E191">
            <v>0.54769233333333323</v>
          </cell>
          <cell r="F191">
            <v>2.547692333333333</v>
          </cell>
        </row>
        <row r="192">
          <cell r="D192">
            <v>185</v>
          </cell>
          <cell r="E192">
            <v>0.55128666666666659</v>
          </cell>
          <cell r="F192">
            <v>2.5512866666666665</v>
          </cell>
        </row>
        <row r="193">
          <cell r="D193">
            <v>186</v>
          </cell>
          <cell r="E193">
            <v>0.55488099999999996</v>
          </cell>
          <cell r="F193">
            <v>2.554881</v>
          </cell>
        </row>
        <row r="194">
          <cell r="D194">
            <v>187</v>
          </cell>
          <cell r="E194">
            <v>0.55847533333333321</v>
          </cell>
          <cell r="F194">
            <v>2.558475333333333</v>
          </cell>
        </row>
        <row r="195">
          <cell r="D195">
            <v>188</v>
          </cell>
          <cell r="E195">
            <v>0.56206966666666658</v>
          </cell>
          <cell r="F195">
            <v>2.5620696666666665</v>
          </cell>
        </row>
        <row r="196">
          <cell r="D196">
            <v>189</v>
          </cell>
          <cell r="E196">
            <v>0.56566399999999994</v>
          </cell>
          <cell r="F196">
            <v>2.5656639999999999</v>
          </cell>
        </row>
        <row r="197">
          <cell r="D197">
            <v>190</v>
          </cell>
          <cell r="E197">
            <v>0.5692583333333332</v>
          </cell>
          <cell r="F197">
            <v>2.569258333333333</v>
          </cell>
        </row>
        <row r="198">
          <cell r="D198">
            <v>191</v>
          </cell>
          <cell r="E198">
            <v>0.57285266666666657</v>
          </cell>
          <cell r="F198">
            <v>2.5728526666666665</v>
          </cell>
        </row>
        <row r="199">
          <cell r="D199">
            <v>192</v>
          </cell>
          <cell r="E199">
            <v>0.57644700000000004</v>
          </cell>
          <cell r="F199">
            <v>2.5764469999999999</v>
          </cell>
        </row>
        <row r="200">
          <cell r="D200">
            <v>193</v>
          </cell>
          <cell r="E200">
            <v>0.57964775000000002</v>
          </cell>
          <cell r="F200">
            <v>2.5796477499999999</v>
          </cell>
        </row>
        <row r="201">
          <cell r="D201">
            <v>194</v>
          </cell>
          <cell r="E201">
            <v>0.5828485000000001</v>
          </cell>
          <cell r="F201">
            <v>2.5828484999999999</v>
          </cell>
        </row>
        <row r="202">
          <cell r="D202">
            <v>195</v>
          </cell>
          <cell r="E202">
            <v>0.58604925000000008</v>
          </cell>
          <cell r="F202">
            <v>2.5860492500000003</v>
          </cell>
        </row>
        <row r="203">
          <cell r="D203">
            <v>196</v>
          </cell>
          <cell r="E203">
            <v>0.58925000000000005</v>
          </cell>
          <cell r="F203">
            <v>2.5892499999999998</v>
          </cell>
        </row>
        <row r="204">
          <cell r="D204">
            <v>197</v>
          </cell>
          <cell r="E204">
            <v>0.59245075000000003</v>
          </cell>
          <cell r="F204">
            <v>2.5924507500000002</v>
          </cell>
        </row>
        <row r="205">
          <cell r="D205">
            <v>198</v>
          </cell>
          <cell r="E205">
            <v>0.5956515</v>
          </cell>
          <cell r="F205">
            <v>2.5956514999999998</v>
          </cell>
        </row>
        <row r="206">
          <cell r="D206">
            <v>199</v>
          </cell>
          <cell r="E206">
            <v>0.59885224999999997</v>
          </cell>
          <cell r="F206">
            <v>2.5988522500000002</v>
          </cell>
        </row>
        <row r="207">
          <cell r="D207">
            <v>200</v>
          </cell>
          <cell r="E207">
            <v>0.60205300000000006</v>
          </cell>
          <cell r="F207">
            <v>2.6020530000000002</v>
          </cell>
        </row>
        <row r="208">
          <cell r="D208">
            <v>201</v>
          </cell>
          <cell r="E208">
            <v>0.60525375000000003</v>
          </cell>
          <cell r="F208">
            <v>2.6052537500000001</v>
          </cell>
        </row>
        <row r="209">
          <cell r="D209">
            <v>202</v>
          </cell>
          <cell r="E209">
            <v>0.60845450000000001</v>
          </cell>
          <cell r="F209">
            <v>2.6084545000000001</v>
          </cell>
        </row>
        <row r="210">
          <cell r="D210">
            <v>203</v>
          </cell>
          <cell r="E210">
            <v>0.61165524999999998</v>
          </cell>
          <cell r="F210">
            <v>2.6116552500000001</v>
          </cell>
        </row>
        <row r="211">
          <cell r="D211">
            <v>204</v>
          </cell>
          <cell r="E211">
            <v>0.61485599999999996</v>
          </cell>
          <cell r="F211">
            <v>2.6148560000000001</v>
          </cell>
        </row>
        <row r="212">
          <cell r="D212">
            <v>205</v>
          </cell>
          <cell r="E212">
            <v>0.61771883333333333</v>
          </cell>
          <cell r="F212">
            <v>2.6177188333333334</v>
          </cell>
        </row>
        <row r="213">
          <cell r="D213">
            <v>206</v>
          </cell>
          <cell r="E213">
            <v>0.6205816666666667</v>
          </cell>
          <cell r="F213">
            <v>2.6205816666666668</v>
          </cell>
        </row>
        <row r="214">
          <cell r="D214">
            <v>207</v>
          </cell>
          <cell r="E214">
            <v>0.62344449999999996</v>
          </cell>
          <cell r="F214">
            <v>2.6234444999999997</v>
          </cell>
        </row>
        <row r="215">
          <cell r="D215">
            <v>208</v>
          </cell>
          <cell r="E215">
            <v>0.62630733333333333</v>
          </cell>
          <cell r="F215">
            <v>2.6263073333333331</v>
          </cell>
        </row>
        <row r="216">
          <cell r="D216">
            <v>209</v>
          </cell>
          <cell r="E216">
            <v>0.6291701666666667</v>
          </cell>
          <cell r="F216">
            <v>2.6291701666666665</v>
          </cell>
        </row>
        <row r="217">
          <cell r="D217">
            <v>210</v>
          </cell>
          <cell r="E217">
            <v>0.63203299999999996</v>
          </cell>
          <cell r="F217">
            <v>2.6320329999999998</v>
          </cell>
        </row>
        <row r="218">
          <cell r="D218">
            <v>211</v>
          </cell>
          <cell r="E218">
            <v>0.63489583333333333</v>
          </cell>
          <cell r="F218">
            <v>2.6348958333333332</v>
          </cell>
        </row>
        <row r="219">
          <cell r="D219">
            <v>212</v>
          </cell>
          <cell r="E219">
            <v>0.6377586666666667</v>
          </cell>
          <cell r="F219">
            <v>2.6377586666666666</v>
          </cell>
        </row>
        <row r="220">
          <cell r="D220">
            <v>213</v>
          </cell>
          <cell r="E220">
            <v>0.64062149999999995</v>
          </cell>
          <cell r="F220">
            <v>2.6406215</v>
          </cell>
        </row>
        <row r="221">
          <cell r="D221">
            <v>214</v>
          </cell>
          <cell r="E221">
            <v>0.64348433333333332</v>
          </cell>
          <cell r="F221">
            <v>2.6434843333333333</v>
          </cell>
        </row>
        <row r="222">
          <cell r="D222">
            <v>215</v>
          </cell>
          <cell r="E222">
            <v>0.64634716666666669</v>
          </cell>
          <cell r="F222">
            <v>2.6463471666666667</v>
          </cell>
        </row>
        <row r="223">
          <cell r="D223">
            <v>216</v>
          </cell>
          <cell r="E223">
            <v>0.64920999999999995</v>
          </cell>
          <cell r="F223">
            <v>2.6492100000000001</v>
          </cell>
        </row>
        <row r="224">
          <cell r="D224">
            <v>217</v>
          </cell>
          <cell r="E224">
            <v>0.65178233333333335</v>
          </cell>
          <cell r="F224">
            <v>2.6517823333333332</v>
          </cell>
        </row>
        <row r="225">
          <cell r="D225">
            <v>218</v>
          </cell>
          <cell r="E225">
            <v>0.65435466666666664</v>
          </cell>
          <cell r="F225">
            <v>2.6543546666666664</v>
          </cell>
        </row>
        <row r="226">
          <cell r="D226">
            <v>219</v>
          </cell>
          <cell r="E226">
            <v>0.65692700000000004</v>
          </cell>
          <cell r="F226">
            <v>2.656927</v>
          </cell>
        </row>
        <row r="227">
          <cell r="D227">
            <v>220</v>
          </cell>
          <cell r="E227">
            <v>0.65949933333333333</v>
          </cell>
          <cell r="F227">
            <v>2.6594993333333332</v>
          </cell>
        </row>
        <row r="228">
          <cell r="D228">
            <v>221</v>
          </cell>
          <cell r="E228">
            <v>0.66207166666666661</v>
          </cell>
          <cell r="F228">
            <v>2.6620716666666668</v>
          </cell>
        </row>
        <row r="229">
          <cell r="D229">
            <v>222</v>
          </cell>
          <cell r="E229">
            <v>0.66464400000000001</v>
          </cell>
          <cell r="F229">
            <v>2.664644</v>
          </cell>
        </row>
        <row r="230">
          <cell r="D230">
            <v>223</v>
          </cell>
          <cell r="E230">
            <v>0.6672163333333333</v>
          </cell>
          <cell r="F230">
            <v>2.6672163333333332</v>
          </cell>
        </row>
        <row r="231">
          <cell r="D231">
            <v>224</v>
          </cell>
          <cell r="E231">
            <v>0.6697886666666667</v>
          </cell>
          <cell r="F231">
            <v>2.6697886666666668</v>
          </cell>
        </row>
        <row r="232">
          <cell r="D232">
            <v>225</v>
          </cell>
          <cell r="E232">
            <v>0.67236099999999999</v>
          </cell>
          <cell r="F232">
            <v>2.672361</v>
          </cell>
        </row>
        <row r="233">
          <cell r="D233">
            <v>226</v>
          </cell>
          <cell r="E233">
            <v>0.67493333333333327</v>
          </cell>
          <cell r="F233">
            <v>2.6749333333333332</v>
          </cell>
        </row>
        <row r="234">
          <cell r="D234">
            <v>227</v>
          </cell>
          <cell r="E234">
            <v>0.67750566666666667</v>
          </cell>
          <cell r="F234">
            <v>2.6775056666666668</v>
          </cell>
        </row>
        <row r="235">
          <cell r="D235">
            <v>228</v>
          </cell>
          <cell r="E235">
            <v>0.68007799999999996</v>
          </cell>
          <cell r="F235">
            <v>2.680078</v>
          </cell>
        </row>
        <row r="236">
          <cell r="D236">
            <v>229</v>
          </cell>
          <cell r="E236">
            <v>0.68239958333333328</v>
          </cell>
          <cell r="F236">
            <v>2.6823995833333334</v>
          </cell>
        </row>
        <row r="237">
          <cell r="D237">
            <v>230</v>
          </cell>
          <cell r="E237">
            <v>0.68472116666666671</v>
          </cell>
          <cell r="F237">
            <v>2.6847211666666668</v>
          </cell>
        </row>
        <row r="238">
          <cell r="D238">
            <v>231</v>
          </cell>
          <cell r="E238">
            <v>0.68704275000000004</v>
          </cell>
          <cell r="F238">
            <v>2.6870427499999998</v>
          </cell>
        </row>
        <row r="239">
          <cell r="D239">
            <v>232</v>
          </cell>
          <cell r="E239">
            <v>0.68936433333333336</v>
          </cell>
          <cell r="F239">
            <v>2.6893643333333332</v>
          </cell>
        </row>
        <row r="240">
          <cell r="D240">
            <v>233</v>
          </cell>
          <cell r="E240">
            <v>0.69168591666666668</v>
          </cell>
          <cell r="F240">
            <v>2.6916859166666667</v>
          </cell>
        </row>
        <row r="241">
          <cell r="D241">
            <v>234</v>
          </cell>
          <cell r="E241">
            <v>0.6940075</v>
          </cell>
          <cell r="F241">
            <v>2.6940075000000001</v>
          </cell>
        </row>
        <row r="242">
          <cell r="D242">
            <v>235</v>
          </cell>
          <cell r="E242">
            <v>0.69632908333333332</v>
          </cell>
          <cell r="F242">
            <v>2.6963290833333335</v>
          </cell>
        </row>
        <row r="243">
          <cell r="D243">
            <v>236</v>
          </cell>
          <cell r="E243">
            <v>0.69865066666666675</v>
          </cell>
          <cell r="F243">
            <v>2.6986506666666665</v>
          </cell>
        </row>
        <row r="244">
          <cell r="D244">
            <v>237</v>
          </cell>
          <cell r="E244">
            <v>0.70097225000000007</v>
          </cell>
          <cell r="F244">
            <v>2.70097225</v>
          </cell>
        </row>
        <row r="245">
          <cell r="D245">
            <v>238</v>
          </cell>
          <cell r="E245">
            <v>0.7032938333333334</v>
          </cell>
          <cell r="F245">
            <v>2.7032938333333334</v>
          </cell>
        </row>
        <row r="246">
          <cell r="D246">
            <v>239</v>
          </cell>
          <cell r="E246">
            <v>0.70561541666666672</v>
          </cell>
          <cell r="F246">
            <v>2.7056154166666668</v>
          </cell>
        </row>
        <row r="247">
          <cell r="D247">
            <v>240</v>
          </cell>
          <cell r="E247">
            <v>0.70793700000000004</v>
          </cell>
          <cell r="F247">
            <v>2.7079370000000003</v>
          </cell>
        </row>
        <row r="248">
          <cell r="D248">
            <v>241</v>
          </cell>
          <cell r="E248">
            <v>0.71004141666666665</v>
          </cell>
          <cell r="F248">
            <v>2.7100414166666669</v>
          </cell>
        </row>
        <row r="249">
          <cell r="D249">
            <v>242</v>
          </cell>
          <cell r="E249">
            <v>0.71214583333333337</v>
          </cell>
          <cell r="F249">
            <v>2.7121458333333335</v>
          </cell>
        </row>
        <row r="250">
          <cell r="D250">
            <v>243</v>
          </cell>
          <cell r="E250">
            <v>0.71425025000000009</v>
          </cell>
          <cell r="F250">
            <v>2.7142502500000001</v>
          </cell>
        </row>
        <row r="251">
          <cell r="D251">
            <v>244</v>
          </cell>
          <cell r="E251">
            <v>0.7163546666666667</v>
          </cell>
          <cell r="F251">
            <v>2.7163546666666667</v>
          </cell>
        </row>
        <row r="252">
          <cell r="D252">
            <v>245</v>
          </cell>
          <cell r="E252">
            <v>0.7184590833333333</v>
          </cell>
          <cell r="F252">
            <v>2.7184590833333333</v>
          </cell>
        </row>
        <row r="253">
          <cell r="D253">
            <v>246</v>
          </cell>
          <cell r="E253">
            <v>0.72056350000000002</v>
          </cell>
          <cell r="F253">
            <v>2.7205634999999999</v>
          </cell>
        </row>
        <row r="254">
          <cell r="D254">
            <v>247</v>
          </cell>
          <cell r="E254">
            <v>0.72266791666666674</v>
          </cell>
          <cell r="F254">
            <v>2.7226679166666665</v>
          </cell>
        </row>
        <row r="255">
          <cell r="D255">
            <v>248</v>
          </cell>
          <cell r="E255">
            <v>0.72477233333333335</v>
          </cell>
          <cell r="F255">
            <v>2.7247723333333331</v>
          </cell>
        </row>
        <row r="256">
          <cell r="D256">
            <v>249</v>
          </cell>
          <cell r="E256">
            <v>0.72687674999999996</v>
          </cell>
          <cell r="F256">
            <v>2.7268767499999997</v>
          </cell>
        </row>
        <row r="257">
          <cell r="D257">
            <v>250</v>
          </cell>
          <cell r="E257">
            <v>0.72898116666666668</v>
          </cell>
          <cell r="F257">
            <v>2.7289811666666668</v>
          </cell>
        </row>
        <row r="258">
          <cell r="D258">
            <v>251</v>
          </cell>
          <cell r="E258">
            <v>0.7310855833333334</v>
          </cell>
          <cell r="F258">
            <v>2.7310855833333334</v>
          </cell>
        </row>
        <row r="259">
          <cell r="D259">
            <v>252</v>
          </cell>
          <cell r="E259">
            <v>0.73319000000000001</v>
          </cell>
          <cell r="F259">
            <v>2.73319</v>
          </cell>
        </row>
        <row r="260">
          <cell r="D260">
            <v>253</v>
          </cell>
          <cell r="E260">
            <v>0.73510541666666662</v>
          </cell>
          <cell r="F260">
            <v>2.7351054166666664</v>
          </cell>
        </row>
        <row r="261">
          <cell r="D261">
            <v>254</v>
          </cell>
          <cell r="E261">
            <v>0.73702083333333335</v>
          </cell>
          <cell r="F261">
            <v>2.7370208333333332</v>
          </cell>
        </row>
        <row r="262">
          <cell r="D262">
            <v>255</v>
          </cell>
          <cell r="E262">
            <v>0.73893625000000007</v>
          </cell>
          <cell r="F262">
            <v>2.7389362500000001</v>
          </cell>
        </row>
        <row r="263">
          <cell r="D263">
            <v>256</v>
          </cell>
          <cell r="E263">
            <v>0.74085166666666669</v>
          </cell>
          <cell r="F263">
            <v>2.7408516666666669</v>
          </cell>
        </row>
        <row r="264">
          <cell r="D264">
            <v>257</v>
          </cell>
          <cell r="E264">
            <v>0.7427670833333333</v>
          </cell>
          <cell r="F264">
            <v>2.7427670833333333</v>
          </cell>
        </row>
        <row r="265">
          <cell r="D265">
            <v>258</v>
          </cell>
          <cell r="E265">
            <v>0.74468250000000002</v>
          </cell>
          <cell r="F265">
            <v>2.7446825000000001</v>
          </cell>
        </row>
        <row r="266">
          <cell r="D266">
            <v>259</v>
          </cell>
          <cell r="E266">
            <v>0.74659791666666675</v>
          </cell>
          <cell r="F266">
            <v>2.7465979166666665</v>
          </cell>
        </row>
        <row r="267">
          <cell r="D267">
            <v>260</v>
          </cell>
          <cell r="E267">
            <v>0.74851333333333336</v>
          </cell>
          <cell r="F267">
            <v>2.7485133333333334</v>
          </cell>
        </row>
        <row r="268">
          <cell r="D268">
            <v>261</v>
          </cell>
          <cell r="E268">
            <v>0.75042874999999998</v>
          </cell>
          <cell r="F268">
            <v>2.7504287500000002</v>
          </cell>
        </row>
        <row r="269">
          <cell r="D269">
            <v>262</v>
          </cell>
          <cell r="E269">
            <v>0.7523441666666667</v>
          </cell>
          <cell r="F269">
            <v>2.7523441666666666</v>
          </cell>
        </row>
        <row r="270">
          <cell r="D270">
            <v>263</v>
          </cell>
          <cell r="E270">
            <v>0.75425958333333343</v>
          </cell>
          <cell r="F270">
            <v>2.7542595833333334</v>
          </cell>
        </row>
        <row r="271">
          <cell r="D271">
            <v>264</v>
          </cell>
          <cell r="E271">
            <v>0.75617500000000004</v>
          </cell>
          <cell r="F271">
            <v>2.7561749999999998</v>
          </cell>
        </row>
        <row r="272">
          <cell r="D272">
            <v>265</v>
          </cell>
          <cell r="E272">
            <v>0.75792524999999999</v>
          </cell>
          <cell r="F272">
            <v>2.75792525</v>
          </cell>
        </row>
        <row r="273">
          <cell r="D273">
            <v>266</v>
          </cell>
          <cell r="E273">
            <v>0.75967549999999995</v>
          </cell>
          <cell r="F273">
            <v>2.7596755000000002</v>
          </cell>
        </row>
        <row r="274">
          <cell r="D274">
            <v>267</v>
          </cell>
          <cell r="E274">
            <v>0.7614257499999999</v>
          </cell>
          <cell r="F274">
            <v>2.7614257499999999</v>
          </cell>
        </row>
        <row r="275">
          <cell r="D275">
            <v>268</v>
          </cell>
          <cell r="E275">
            <v>0.76317599999999997</v>
          </cell>
          <cell r="F275">
            <v>2.7631760000000001</v>
          </cell>
        </row>
        <row r="276">
          <cell r="D276">
            <v>269</v>
          </cell>
          <cell r="E276">
            <v>0.76492625000000003</v>
          </cell>
          <cell r="F276">
            <v>2.7649262500000003</v>
          </cell>
        </row>
        <row r="277">
          <cell r="D277">
            <v>270</v>
          </cell>
          <cell r="E277">
            <v>0.76667649999999998</v>
          </cell>
          <cell r="F277">
            <v>2.7666765</v>
          </cell>
        </row>
        <row r="278">
          <cell r="D278">
            <v>271</v>
          </cell>
          <cell r="E278">
            <v>0.76842674999999994</v>
          </cell>
          <cell r="F278">
            <v>2.7684267499999997</v>
          </cell>
        </row>
        <row r="279">
          <cell r="D279">
            <v>272</v>
          </cell>
          <cell r="E279">
            <v>0.77017699999999989</v>
          </cell>
          <cell r="F279">
            <v>2.7701769999999999</v>
          </cell>
        </row>
        <row r="280">
          <cell r="D280">
            <v>273</v>
          </cell>
          <cell r="E280">
            <v>0.77192724999999995</v>
          </cell>
          <cell r="F280">
            <v>2.7719272500000001</v>
          </cell>
        </row>
        <row r="281">
          <cell r="D281">
            <v>274</v>
          </cell>
          <cell r="E281">
            <v>0.77367750000000002</v>
          </cell>
          <cell r="F281">
            <v>2.7736774999999998</v>
          </cell>
        </row>
        <row r="282">
          <cell r="D282">
            <v>275</v>
          </cell>
          <cell r="E282">
            <v>0.77542774999999997</v>
          </cell>
          <cell r="F282">
            <v>2.77542775</v>
          </cell>
        </row>
        <row r="283">
          <cell r="D283">
            <v>276</v>
          </cell>
          <cell r="E283">
            <v>0.77717800000000004</v>
          </cell>
          <cell r="F283">
            <v>2.7771780000000001</v>
          </cell>
        </row>
        <row r="284">
          <cell r="D284">
            <v>277</v>
          </cell>
          <cell r="E284">
            <v>0.77878324999999993</v>
          </cell>
          <cell r="F284">
            <v>2.77878325</v>
          </cell>
        </row>
        <row r="285">
          <cell r="D285">
            <v>278</v>
          </cell>
          <cell r="E285">
            <v>0.78038849999999993</v>
          </cell>
          <cell r="F285">
            <v>2.7803884999999999</v>
          </cell>
        </row>
        <row r="286">
          <cell r="D286">
            <v>279</v>
          </cell>
          <cell r="E286">
            <v>0.78199374999999993</v>
          </cell>
          <cell r="F286">
            <v>2.7819937499999998</v>
          </cell>
        </row>
        <row r="287">
          <cell r="D287">
            <v>280</v>
          </cell>
          <cell r="E287">
            <v>0.78359899999999993</v>
          </cell>
          <cell r="F287">
            <v>2.7835989999999997</v>
          </cell>
        </row>
        <row r="288">
          <cell r="D288">
            <v>281</v>
          </cell>
          <cell r="E288">
            <v>0.78520424999999994</v>
          </cell>
          <cell r="F288">
            <v>2.78520425</v>
          </cell>
        </row>
        <row r="289">
          <cell r="D289">
            <v>282</v>
          </cell>
          <cell r="E289">
            <v>0.78680949999999994</v>
          </cell>
          <cell r="F289">
            <v>2.7868094999999999</v>
          </cell>
        </row>
        <row r="290">
          <cell r="D290">
            <v>283</v>
          </cell>
          <cell r="E290">
            <v>0.78841474999999983</v>
          </cell>
          <cell r="F290">
            <v>2.7884147499999998</v>
          </cell>
        </row>
        <row r="291">
          <cell r="D291">
            <v>284</v>
          </cell>
          <cell r="E291">
            <v>0.79001999999999994</v>
          </cell>
          <cell r="F291">
            <v>2.7900200000000002</v>
          </cell>
        </row>
        <row r="292">
          <cell r="D292">
            <v>285</v>
          </cell>
          <cell r="E292">
            <v>0.79162524999999984</v>
          </cell>
          <cell r="F292">
            <v>2.7916252500000001</v>
          </cell>
        </row>
        <row r="293">
          <cell r="D293">
            <v>286</v>
          </cell>
          <cell r="E293">
            <v>0.79323049999999995</v>
          </cell>
          <cell r="F293">
            <v>2.7932304999999999</v>
          </cell>
        </row>
        <row r="294">
          <cell r="D294">
            <v>287</v>
          </cell>
          <cell r="E294">
            <v>0.79483574999999984</v>
          </cell>
          <cell r="F294">
            <v>2.7948357499999998</v>
          </cell>
        </row>
        <row r="295">
          <cell r="D295">
            <v>288</v>
          </cell>
          <cell r="E295">
            <v>0.79644099999999995</v>
          </cell>
          <cell r="F295">
            <v>2.7964409999999997</v>
          </cell>
        </row>
        <row r="296">
          <cell r="D296">
            <v>289</v>
          </cell>
          <cell r="E296">
            <v>0.79791833333333329</v>
          </cell>
          <cell r="F296">
            <v>2.7979183333333335</v>
          </cell>
        </row>
        <row r="297">
          <cell r="D297">
            <v>290</v>
          </cell>
          <cell r="E297">
            <v>0.79939566666666662</v>
          </cell>
          <cell r="F297">
            <v>2.7993956666666664</v>
          </cell>
        </row>
        <row r="298">
          <cell r="D298">
            <v>291</v>
          </cell>
          <cell r="E298">
            <v>0.80087299999999995</v>
          </cell>
          <cell r="F298">
            <v>2.8008730000000002</v>
          </cell>
        </row>
        <row r="299">
          <cell r="D299">
            <v>292</v>
          </cell>
          <cell r="E299">
            <v>0.80235033333333328</v>
          </cell>
          <cell r="F299">
            <v>2.8023503333333331</v>
          </cell>
        </row>
        <row r="300">
          <cell r="D300">
            <v>293</v>
          </cell>
          <cell r="E300">
            <v>0.80382766666666661</v>
          </cell>
          <cell r="F300">
            <v>2.8038276666666668</v>
          </cell>
        </row>
        <row r="301">
          <cell r="D301">
            <v>294</v>
          </cell>
          <cell r="E301">
            <v>0.80530499999999994</v>
          </cell>
          <cell r="F301">
            <v>2.8053049999999997</v>
          </cell>
        </row>
        <row r="302">
          <cell r="D302">
            <v>295</v>
          </cell>
          <cell r="E302">
            <v>0.80678233333333327</v>
          </cell>
          <cell r="F302">
            <v>2.8067823333333335</v>
          </cell>
        </row>
        <row r="303">
          <cell r="D303">
            <v>296</v>
          </cell>
          <cell r="E303">
            <v>0.8082596666666666</v>
          </cell>
          <cell r="F303">
            <v>2.8082596666666664</v>
          </cell>
        </row>
        <row r="304">
          <cell r="D304">
            <v>297</v>
          </cell>
          <cell r="E304">
            <v>0.80973699999999993</v>
          </cell>
          <cell r="F304">
            <v>2.8097370000000002</v>
          </cell>
        </row>
        <row r="305">
          <cell r="D305">
            <v>298</v>
          </cell>
          <cell r="E305">
            <v>0.81121433333333326</v>
          </cell>
          <cell r="F305">
            <v>2.811214333333333</v>
          </cell>
        </row>
        <row r="306">
          <cell r="D306">
            <v>299</v>
          </cell>
          <cell r="E306">
            <v>0.81269166666666659</v>
          </cell>
          <cell r="F306">
            <v>2.8126916666666668</v>
          </cell>
        </row>
        <row r="307">
          <cell r="D307">
            <v>300</v>
          </cell>
          <cell r="E307">
            <v>0.81416900000000003</v>
          </cell>
          <cell r="F307">
            <v>2.8141690000000001</v>
          </cell>
        </row>
        <row r="308">
          <cell r="D308">
            <v>301</v>
          </cell>
          <cell r="E308">
            <v>0.81553300000000006</v>
          </cell>
          <cell r="F308">
            <v>2.8155330000000003</v>
          </cell>
        </row>
        <row r="309">
          <cell r="D309">
            <v>302</v>
          </cell>
          <cell r="E309">
            <v>0.81689699999999998</v>
          </cell>
          <cell r="F309">
            <v>2.816897</v>
          </cell>
        </row>
        <row r="310">
          <cell r="D310">
            <v>303</v>
          </cell>
          <cell r="E310">
            <v>0.81826100000000002</v>
          </cell>
          <cell r="F310">
            <v>2.8182610000000001</v>
          </cell>
        </row>
        <row r="311">
          <cell r="D311">
            <v>304</v>
          </cell>
          <cell r="E311">
            <v>0.81962500000000005</v>
          </cell>
          <cell r="F311">
            <v>2.8196250000000003</v>
          </cell>
        </row>
        <row r="312">
          <cell r="D312">
            <v>305</v>
          </cell>
          <cell r="E312">
            <v>0.82098899999999997</v>
          </cell>
          <cell r="F312">
            <v>2.820989</v>
          </cell>
        </row>
        <row r="313">
          <cell r="D313">
            <v>306</v>
          </cell>
          <cell r="E313">
            <v>0.822353</v>
          </cell>
          <cell r="F313">
            <v>2.8223530000000001</v>
          </cell>
        </row>
        <row r="314">
          <cell r="D314">
            <v>307</v>
          </cell>
          <cell r="E314">
            <v>0.82371700000000003</v>
          </cell>
          <cell r="F314">
            <v>2.8237170000000003</v>
          </cell>
        </row>
        <row r="315">
          <cell r="D315">
            <v>308</v>
          </cell>
          <cell r="E315">
            <v>0.82508099999999995</v>
          </cell>
          <cell r="F315">
            <v>2.825081</v>
          </cell>
        </row>
        <row r="316">
          <cell r="D316">
            <v>309</v>
          </cell>
          <cell r="E316">
            <v>0.82644499999999999</v>
          </cell>
          <cell r="F316">
            <v>2.8264450000000001</v>
          </cell>
        </row>
        <row r="317">
          <cell r="D317">
            <v>310</v>
          </cell>
          <cell r="E317">
            <v>0.82780900000000002</v>
          </cell>
          <cell r="F317">
            <v>2.8278090000000002</v>
          </cell>
        </row>
        <row r="318">
          <cell r="D318">
            <v>311</v>
          </cell>
          <cell r="E318">
            <v>0.82917299999999994</v>
          </cell>
          <cell r="F318">
            <v>2.8291729999999999</v>
          </cell>
        </row>
        <row r="319">
          <cell r="D319">
            <v>312</v>
          </cell>
          <cell r="E319">
            <v>0.83053699999999997</v>
          </cell>
          <cell r="F319">
            <v>2.8305370000000001</v>
          </cell>
        </row>
        <row r="320">
          <cell r="D320">
            <v>313</v>
          </cell>
          <cell r="E320">
            <v>0.83180008333333344</v>
          </cell>
          <cell r="F320">
            <v>2.8318000833333334</v>
          </cell>
        </row>
        <row r="321">
          <cell r="D321">
            <v>314</v>
          </cell>
          <cell r="E321">
            <v>0.83306316666666669</v>
          </cell>
          <cell r="F321">
            <v>2.8330631666666668</v>
          </cell>
        </row>
        <row r="322">
          <cell r="D322">
            <v>315</v>
          </cell>
          <cell r="E322">
            <v>0.83432624999999994</v>
          </cell>
          <cell r="F322">
            <v>2.8343262500000002</v>
          </cell>
        </row>
        <row r="323">
          <cell r="D323">
            <v>316</v>
          </cell>
          <cell r="E323">
            <v>0.8355893333333333</v>
          </cell>
          <cell r="F323">
            <v>2.8355893333333331</v>
          </cell>
        </row>
        <row r="324">
          <cell r="D324">
            <v>317</v>
          </cell>
          <cell r="E324">
            <v>0.83685241666666665</v>
          </cell>
          <cell r="F324">
            <v>2.8368524166666669</v>
          </cell>
        </row>
        <row r="325">
          <cell r="D325">
            <v>318</v>
          </cell>
          <cell r="E325">
            <v>0.83811550000000001</v>
          </cell>
          <cell r="F325">
            <v>2.8381154999999998</v>
          </cell>
        </row>
        <row r="326">
          <cell r="D326">
            <v>319</v>
          </cell>
          <cell r="E326">
            <v>0.83937858333333337</v>
          </cell>
          <cell r="F326">
            <v>2.8393785833333336</v>
          </cell>
        </row>
        <row r="327">
          <cell r="D327">
            <v>320</v>
          </cell>
          <cell r="E327">
            <v>0.84064166666666673</v>
          </cell>
          <cell r="F327">
            <v>2.8406416666666665</v>
          </cell>
        </row>
        <row r="328">
          <cell r="D328">
            <v>321</v>
          </cell>
          <cell r="E328">
            <v>0.84190475000000009</v>
          </cell>
          <cell r="F328">
            <v>2.8419047500000003</v>
          </cell>
        </row>
        <row r="329">
          <cell r="D329">
            <v>322</v>
          </cell>
          <cell r="E329">
            <v>0.84316783333333334</v>
          </cell>
          <cell r="F329">
            <v>2.8431678333333332</v>
          </cell>
        </row>
        <row r="330">
          <cell r="D330">
            <v>323</v>
          </cell>
          <cell r="E330">
            <v>0.84443091666666659</v>
          </cell>
          <cell r="F330">
            <v>2.8444309166666666</v>
          </cell>
        </row>
        <row r="331">
          <cell r="D331">
            <v>324</v>
          </cell>
          <cell r="E331">
            <v>0.84569399999999995</v>
          </cell>
          <cell r="F331">
            <v>2.8456939999999999</v>
          </cell>
        </row>
        <row r="332">
          <cell r="D332">
            <v>325</v>
          </cell>
          <cell r="E332">
            <v>0.84686700000000004</v>
          </cell>
          <cell r="F332">
            <v>2.846867</v>
          </cell>
        </row>
        <row r="333">
          <cell r="D333">
            <v>326</v>
          </cell>
          <cell r="E333">
            <v>0.84804000000000002</v>
          </cell>
          <cell r="F333">
            <v>2.8480400000000001</v>
          </cell>
        </row>
        <row r="334">
          <cell r="D334">
            <v>327</v>
          </cell>
          <cell r="E334">
            <v>0.849213</v>
          </cell>
          <cell r="F334">
            <v>2.8492129999999998</v>
          </cell>
        </row>
        <row r="335">
          <cell r="D335">
            <v>328</v>
          </cell>
          <cell r="E335">
            <v>0.85038600000000009</v>
          </cell>
          <cell r="F335">
            <v>2.8503860000000003</v>
          </cell>
        </row>
        <row r="336">
          <cell r="D336">
            <v>329</v>
          </cell>
          <cell r="E336">
            <v>0.85155899999999995</v>
          </cell>
          <cell r="F336">
            <v>2.851559</v>
          </cell>
        </row>
        <row r="337">
          <cell r="D337">
            <v>330</v>
          </cell>
          <cell r="E337">
            <v>0.85273200000000005</v>
          </cell>
          <cell r="F337">
            <v>2.852732</v>
          </cell>
        </row>
        <row r="338">
          <cell r="D338">
            <v>331</v>
          </cell>
          <cell r="E338">
            <v>0.85390500000000014</v>
          </cell>
          <cell r="F338">
            <v>2.8539050000000001</v>
          </cell>
        </row>
        <row r="339">
          <cell r="D339">
            <v>332</v>
          </cell>
          <cell r="E339">
            <v>0.855078</v>
          </cell>
          <cell r="F339">
            <v>2.8550779999999998</v>
          </cell>
        </row>
        <row r="340">
          <cell r="D340">
            <v>333</v>
          </cell>
          <cell r="E340">
            <v>0.8562510000000001</v>
          </cell>
          <cell r="F340">
            <v>2.8562510000000003</v>
          </cell>
        </row>
        <row r="341">
          <cell r="D341">
            <v>334</v>
          </cell>
          <cell r="E341">
            <v>0.85742400000000007</v>
          </cell>
          <cell r="F341">
            <v>2.857424</v>
          </cell>
        </row>
        <row r="342">
          <cell r="D342">
            <v>335</v>
          </cell>
          <cell r="E342">
            <v>0.85859700000000005</v>
          </cell>
          <cell r="F342">
            <v>2.8585970000000001</v>
          </cell>
        </row>
        <row r="343">
          <cell r="D343">
            <v>336</v>
          </cell>
          <cell r="E343">
            <v>0.85977000000000003</v>
          </cell>
          <cell r="F343">
            <v>2.8597700000000001</v>
          </cell>
        </row>
        <row r="344">
          <cell r="D344">
            <v>337</v>
          </cell>
          <cell r="E344">
            <v>0.8608621666666666</v>
          </cell>
          <cell r="F344">
            <v>2.8608621666666667</v>
          </cell>
        </row>
        <row r="345">
          <cell r="D345">
            <v>338</v>
          </cell>
          <cell r="E345">
            <v>0.86195433333333327</v>
          </cell>
          <cell r="F345">
            <v>2.8619543333333333</v>
          </cell>
        </row>
        <row r="346">
          <cell r="D346">
            <v>339</v>
          </cell>
          <cell r="E346">
            <v>0.86304649999999994</v>
          </cell>
          <cell r="F346">
            <v>2.8630464999999998</v>
          </cell>
        </row>
        <row r="347">
          <cell r="D347">
            <v>340</v>
          </cell>
          <cell r="E347">
            <v>0.86413866666666661</v>
          </cell>
          <cell r="F347">
            <v>2.8641386666666664</v>
          </cell>
        </row>
        <row r="348">
          <cell r="D348">
            <v>341</v>
          </cell>
          <cell r="E348">
            <v>0.86523083333333328</v>
          </cell>
          <cell r="F348">
            <v>2.8652308333333334</v>
          </cell>
        </row>
        <row r="349">
          <cell r="D349">
            <v>342</v>
          </cell>
          <cell r="E349">
            <v>0.86632299999999995</v>
          </cell>
          <cell r="F349">
            <v>2.866323</v>
          </cell>
        </row>
        <row r="350">
          <cell r="D350">
            <v>343</v>
          </cell>
          <cell r="E350">
            <v>0.86741516666666652</v>
          </cell>
          <cell r="F350">
            <v>2.8674151666666665</v>
          </cell>
        </row>
        <row r="351">
          <cell r="D351">
            <v>344</v>
          </cell>
          <cell r="E351">
            <v>0.8685073333333333</v>
          </cell>
          <cell r="F351">
            <v>2.8685073333333335</v>
          </cell>
        </row>
        <row r="352">
          <cell r="D352">
            <v>345</v>
          </cell>
          <cell r="E352">
            <v>0.86959949999999986</v>
          </cell>
          <cell r="F352">
            <v>2.8695994999999996</v>
          </cell>
        </row>
        <row r="353">
          <cell r="D353">
            <v>346</v>
          </cell>
          <cell r="E353">
            <v>0.87069166666666664</v>
          </cell>
          <cell r="F353">
            <v>2.8706916666666666</v>
          </cell>
        </row>
        <row r="354">
          <cell r="D354">
            <v>347</v>
          </cell>
          <cell r="E354">
            <v>0.8717838333333332</v>
          </cell>
          <cell r="F354">
            <v>2.8717838333333332</v>
          </cell>
        </row>
        <row r="355">
          <cell r="D355">
            <v>348</v>
          </cell>
          <cell r="E355">
            <v>0.87287599999999999</v>
          </cell>
          <cell r="F355">
            <v>2.8728759999999998</v>
          </cell>
        </row>
        <row r="356">
          <cell r="D356">
            <v>349</v>
          </cell>
          <cell r="E356">
            <v>0.87389541666666681</v>
          </cell>
          <cell r="F356">
            <v>2.8738954166666666</v>
          </cell>
        </row>
        <row r="357">
          <cell r="D357">
            <v>350</v>
          </cell>
          <cell r="E357">
            <v>0.87491483333333342</v>
          </cell>
          <cell r="F357">
            <v>2.8749148333333334</v>
          </cell>
        </row>
        <row r="358">
          <cell r="D358">
            <v>351</v>
          </cell>
          <cell r="E358">
            <v>0.87593425000000014</v>
          </cell>
          <cell r="F358">
            <v>2.8759342500000002</v>
          </cell>
        </row>
        <row r="359">
          <cell r="D359">
            <v>352</v>
          </cell>
          <cell r="E359">
            <v>0.87695366666666685</v>
          </cell>
          <cell r="F359">
            <v>2.8769536666666671</v>
          </cell>
        </row>
        <row r="360">
          <cell r="D360">
            <v>353</v>
          </cell>
          <cell r="E360">
            <v>0.87797308333333346</v>
          </cell>
          <cell r="F360">
            <v>2.8779730833333335</v>
          </cell>
        </row>
        <row r="361">
          <cell r="D361">
            <v>354</v>
          </cell>
          <cell r="E361">
            <v>0.87899250000000007</v>
          </cell>
          <cell r="F361">
            <v>2.8789924999999998</v>
          </cell>
        </row>
        <row r="362">
          <cell r="D362">
            <v>355</v>
          </cell>
          <cell r="E362">
            <v>0.88001191666666689</v>
          </cell>
          <cell r="F362">
            <v>2.8800119166666667</v>
          </cell>
        </row>
        <row r="363">
          <cell r="D363">
            <v>356</v>
          </cell>
          <cell r="E363">
            <v>0.8810313333333335</v>
          </cell>
          <cell r="F363">
            <v>2.8810313333333335</v>
          </cell>
        </row>
        <row r="364">
          <cell r="D364">
            <v>357</v>
          </cell>
          <cell r="E364">
            <v>0.88205075000000011</v>
          </cell>
          <cell r="F364">
            <v>2.8820507500000003</v>
          </cell>
        </row>
        <row r="365">
          <cell r="D365">
            <v>358</v>
          </cell>
          <cell r="E365">
            <v>0.88307016666666682</v>
          </cell>
          <cell r="F365">
            <v>2.8830701666666667</v>
          </cell>
        </row>
        <row r="366">
          <cell r="D366">
            <v>359</v>
          </cell>
          <cell r="E366">
            <v>0.88408958333333354</v>
          </cell>
          <cell r="F366">
            <v>2.8840895833333335</v>
          </cell>
        </row>
        <row r="367">
          <cell r="D367">
            <v>360</v>
          </cell>
          <cell r="E367">
            <v>0.88510900000000003</v>
          </cell>
          <cell r="F367">
            <v>2.8851089999999999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11456-6D5C-4C51-A1AE-7AF469E3EBE6}">
  <dimension ref="A1:AH105"/>
  <sheetViews>
    <sheetView tabSelected="1" zoomScale="85" zoomScaleNormal="85" workbookViewId="0">
      <selection activeCell="B30" sqref="B30"/>
    </sheetView>
  </sheetViews>
  <sheetFormatPr defaultRowHeight="15" x14ac:dyDescent="0.25"/>
  <cols>
    <col min="1" max="1" width="5" customWidth="1"/>
    <col min="2" max="2" width="28.140625" customWidth="1"/>
    <col min="3" max="3" width="45.28515625" customWidth="1"/>
    <col min="5" max="5" width="12.140625" bestFit="1" customWidth="1"/>
    <col min="6" max="8" width="10.42578125" bestFit="1" customWidth="1"/>
    <col min="10" max="22" width="0" hidden="1" customWidth="1"/>
    <col min="24" max="24" width="11.140625" bestFit="1" customWidth="1"/>
    <col min="25" max="30" width="12.42578125" bestFit="1" customWidth="1"/>
  </cols>
  <sheetData>
    <row r="1" spans="1:34" x14ac:dyDescent="0.25">
      <c r="C1" s="56" t="s">
        <v>17</v>
      </c>
      <c r="D1" s="57">
        <v>2.8E-3</v>
      </c>
      <c r="E1" s="57">
        <v>4.1700000000000001E-2</v>
      </c>
      <c r="F1" s="57">
        <v>0.16669999999999999</v>
      </c>
      <c r="G1" s="57">
        <v>0.375</v>
      </c>
      <c r="H1" s="57">
        <v>0.625</v>
      </c>
      <c r="I1" s="57">
        <v>0.875</v>
      </c>
      <c r="J1" s="92">
        <v>1.25</v>
      </c>
      <c r="K1" s="58">
        <v>1.75</v>
      </c>
      <c r="L1" s="58">
        <v>2.5</v>
      </c>
      <c r="M1" s="58">
        <v>3.5</v>
      </c>
      <c r="N1" s="58">
        <v>4.5</v>
      </c>
      <c r="O1" s="58">
        <v>5.5</v>
      </c>
      <c r="P1" s="58">
        <v>6.5</v>
      </c>
      <c r="Q1" s="58">
        <v>7.5</v>
      </c>
      <c r="R1" s="58">
        <v>8.5</v>
      </c>
      <c r="S1" s="58">
        <v>9.5</v>
      </c>
      <c r="T1" s="58">
        <v>12.5</v>
      </c>
      <c r="U1" s="58">
        <v>17.5</v>
      </c>
      <c r="V1" s="58">
        <v>25</v>
      </c>
    </row>
    <row r="2" spans="1:34" s="5" customFormat="1" ht="14.45" customHeight="1" x14ac:dyDescent="0.25">
      <c r="A2" s="2"/>
      <c r="C2" s="281" t="s">
        <v>30</v>
      </c>
      <c r="D2" s="282" t="s">
        <v>77</v>
      </c>
      <c r="E2" s="283" t="s">
        <v>78</v>
      </c>
      <c r="F2" s="284" t="s">
        <v>0</v>
      </c>
      <c r="G2" s="283" t="s">
        <v>1</v>
      </c>
      <c r="H2" s="284" t="s">
        <v>2</v>
      </c>
      <c r="I2" s="285" t="s">
        <v>3</v>
      </c>
      <c r="J2" s="53" t="s">
        <v>4</v>
      </c>
      <c r="K2" s="54" t="s">
        <v>5</v>
      </c>
      <c r="L2" s="53" t="s">
        <v>6</v>
      </c>
      <c r="M2" s="53" t="s">
        <v>7</v>
      </c>
      <c r="N2" s="53" t="s">
        <v>8</v>
      </c>
      <c r="O2" s="53" t="s">
        <v>9</v>
      </c>
      <c r="P2" s="53" t="s">
        <v>10</v>
      </c>
      <c r="Q2" s="53" t="s">
        <v>11</v>
      </c>
      <c r="R2" s="53" t="s">
        <v>12</v>
      </c>
      <c r="S2" s="54" t="s">
        <v>13</v>
      </c>
      <c r="T2" s="53" t="s">
        <v>14</v>
      </c>
      <c r="U2" s="53" t="s">
        <v>15</v>
      </c>
      <c r="V2" s="55" t="s">
        <v>16</v>
      </c>
      <c r="W2" s="2"/>
    </row>
    <row r="3" spans="1:34" ht="21.75" customHeight="1" x14ac:dyDescent="0.25">
      <c r="A3" s="2"/>
      <c r="B3" s="280" t="s">
        <v>18</v>
      </c>
      <c r="C3" s="264" t="s">
        <v>61</v>
      </c>
      <c r="D3" s="298">
        <v>187</v>
      </c>
      <c r="E3" s="299">
        <v>218</v>
      </c>
      <c r="F3" s="299">
        <v>270</v>
      </c>
      <c r="G3" s="299">
        <v>323</v>
      </c>
      <c r="H3" s="299">
        <v>354</v>
      </c>
      <c r="I3" s="300">
        <v>373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3"/>
      <c r="W3" s="2"/>
      <c r="X3" s="124"/>
      <c r="Y3" s="125"/>
    </row>
    <row r="4" spans="1:34" ht="21.75" customHeight="1" x14ac:dyDescent="0.25">
      <c r="A4" s="2"/>
      <c r="B4" s="276"/>
      <c r="C4" s="277" t="s">
        <v>31</v>
      </c>
      <c r="D4" s="278">
        <f t="shared" ref="D4:I4" si="0">(-LN(EXP(-D$3/10000*(D$1+$B5)/EXP(-D$3/10000*D$1)))/$B5*10000)</f>
        <v>187.53341899275495</v>
      </c>
      <c r="E4" s="278">
        <f t="shared" si="0"/>
        <v>227.29713284198598</v>
      </c>
      <c r="F4" s="278">
        <f t="shared" si="0"/>
        <v>316.43001954260035</v>
      </c>
      <c r="G4" s="278">
        <f t="shared" si="0"/>
        <v>449.53717538025666</v>
      </c>
      <c r="H4" s="278">
        <f t="shared" si="0"/>
        <v>588.11924732804539</v>
      </c>
      <c r="I4" s="279">
        <f t="shared" si="0"/>
        <v>722.5774265834192</v>
      </c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2"/>
      <c r="X4" s="5"/>
    </row>
    <row r="5" spans="1:34" s="2" customFormat="1" ht="14.45" customHeight="1" x14ac:dyDescent="0.25">
      <c r="A5" s="9">
        <v>0.5</v>
      </c>
      <c r="B5" s="273">
        <v>1</v>
      </c>
      <c r="C5" s="44" t="s">
        <v>79</v>
      </c>
      <c r="D5" s="270">
        <f t="shared" ref="D5:I18" si="1">(-LN(EXP(-D$3/10000*(D$1+$B5)/EXP(-D$3/10000*D$1)))/$B5*10000)*D$50</f>
        <v>187.00832541957521</v>
      </c>
      <c r="E5" s="271">
        <f t="shared" si="1"/>
        <v>217.81884240247518</v>
      </c>
      <c r="F5" s="271">
        <f t="shared" si="1"/>
        <v>263.68113528484889</v>
      </c>
      <c r="G5" s="271">
        <f t="shared" si="1"/>
        <v>280.96073461266042</v>
      </c>
      <c r="H5" s="271">
        <f t="shared" si="1"/>
        <v>220.54471774801704</v>
      </c>
      <c r="I5" s="272">
        <f t="shared" si="1"/>
        <v>90.3221783229274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X5" s="66"/>
      <c r="Y5" s="67"/>
      <c r="Z5" s="67"/>
      <c r="AA5" s="68"/>
      <c r="AH5"/>
    </row>
    <row r="6" spans="1:34" x14ac:dyDescent="0.25">
      <c r="A6" s="9">
        <v>1.25</v>
      </c>
      <c r="B6" s="274">
        <v>1.25</v>
      </c>
      <c r="C6" s="30" t="s">
        <v>64</v>
      </c>
      <c r="D6" s="11">
        <f t="shared" si="1"/>
        <v>186.90389316764583</v>
      </c>
      <c r="E6" s="12">
        <f t="shared" si="1"/>
        <v>216.07495342711127</v>
      </c>
      <c r="F6" s="12">
        <f t="shared" si="1"/>
        <v>256.14609709988611</v>
      </c>
      <c r="G6" s="12">
        <f t="shared" si="1"/>
        <v>265.63560363378792</v>
      </c>
      <c r="H6" s="12">
        <f t="shared" si="1"/>
        <v>203.57973945970789</v>
      </c>
      <c r="I6" s="94">
        <f t="shared" si="1"/>
        <v>81.892108346120821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2"/>
      <c r="X6" s="5"/>
      <c r="AH6" s="119"/>
    </row>
    <row r="7" spans="1:34" s="2" customFormat="1" ht="14.45" customHeight="1" x14ac:dyDescent="0.25">
      <c r="A7" s="9">
        <v>1.5</v>
      </c>
      <c r="B7" s="274">
        <v>1.75</v>
      </c>
      <c r="C7" s="30" t="s">
        <v>65</v>
      </c>
      <c r="D7" s="11">
        <f t="shared" si="1"/>
        <v>186.78454202258354</v>
      </c>
      <c r="E7" s="12">
        <f t="shared" si="1"/>
        <v>214.08193745526606</v>
      </c>
      <c r="F7" s="12">
        <f t="shared" si="1"/>
        <v>247.53462488849863</v>
      </c>
      <c r="G7" s="12">
        <f t="shared" si="1"/>
        <v>248.1211682293623</v>
      </c>
      <c r="H7" s="12">
        <f t="shared" si="1"/>
        <v>184.19119284449783</v>
      </c>
      <c r="I7" s="94">
        <f t="shared" si="1"/>
        <v>72.257742658341968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X7" s="124"/>
      <c r="Y7" s="125"/>
      <c r="Z7"/>
      <c r="AH7" s="119"/>
    </row>
    <row r="8" spans="1:34" s="2" customFormat="1" ht="14.45" customHeight="1" x14ac:dyDescent="0.25">
      <c r="A8" s="9">
        <v>2.5</v>
      </c>
      <c r="B8" s="274">
        <v>2.5</v>
      </c>
      <c r="C8" s="30" t="s">
        <v>66</v>
      </c>
      <c r="D8" s="11">
        <f t="shared" si="1"/>
        <v>186.69502866378639</v>
      </c>
      <c r="E8" s="12">
        <f t="shared" si="1"/>
        <v>212.58717547638315</v>
      </c>
      <c r="F8" s="12">
        <f t="shared" si="1"/>
        <v>241.07602072995874</v>
      </c>
      <c r="G8" s="12">
        <f t="shared" si="1"/>
        <v>234.98534167604319</v>
      </c>
      <c r="H8" s="12">
        <f t="shared" si="1"/>
        <v>169.64978288308998</v>
      </c>
      <c r="I8" s="94">
        <f t="shared" si="1"/>
        <v>65.031968392507778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X8" s="5"/>
      <c r="Y8"/>
      <c r="Z8"/>
      <c r="AH8" s="119"/>
    </row>
    <row r="9" spans="1:34" x14ac:dyDescent="0.25">
      <c r="A9" s="9">
        <v>3.5</v>
      </c>
      <c r="B9" s="274">
        <v>3.5</v>
      </c>
      <c r="C9" s="30" t="s">
        <v>67</v>
      </c>
      <c r="D9" s="11">
        <f t="shared" si="1"/>
        <v>186.63535309125533</v>
      </c>
      <c r="E9" s="12">
        <f t="shared" si="1"/>
        <v>211.59066749046076</v>
      </c>
      <c r="F9" s="12">
        <f t="shared" si="1"/>
        <v>236.7702846242654</v>
      </c>
      <c r="G9" s="12">
        <f t="shared" si="1"/>
        <v>226.22812397383029</v>
      </c>
      <c r="H9" s="12">
        <f t="shared" si="1"/>
        <v>159.95550957548483</v>
      </c>
      <c r="I9" s="94">
        <f t="shared" si="1"/>
        <v>60.214785548618266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5"/>
      <c r="X9" s="5"/>
      <c r="AH9" s="119"/>
    </row>
    <row r="10" spans="1:34" s="2" customFormat="1" ht="14.45" customHeight="1" x14ac:dyDescent="0.25">
      <c r="A10" s="9">
        <v>4.5</v>
      </c>
      <c r="B10" s="274">
        <v>4.5</v>
      </c>
      <c r="C10" s="30" t="s">
        <v>68</v>
      </c>
      <c r="D10" s="11">
        <f t="shared" si="1"/>
        <v>186.60219999540487</v>
      </c>
      <c r="E10" s="12">
        <f t="shared" si="1"/>
        <v>211.03705194272609</v>
      </c>
      <c r="F10" s="12">
        <f t="shared" si="1"/>
        <v>234.37820900999137</v>
      </c>
      <c r="G10" s="12">
        <f t="shared" si="1"/>
        <v>221.36300302815647</v>
      </c>
      <c r="H10" s="12">
        <f t="shared" si="1"/>
        <v>154.56980218237095</v>
      </c>
      <c r="I10" s="94">
        <f t="shared" si="1"/>
        <v>57.538572857568582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W10" s="5"/>
      <c r="X10" s="5"/>
      <c r="Y10" s="120"/>
      <c r="Z10" s="120"/>
      <c r="AA10" s="120"/>
      <c r="AB10" s="120"/>
      <c r="AC10" s="120"/>
      <c r="AD10" s="120"/>
    </row>
    <row r="11" spans="1:34" s="2" customFormat="1" ht="14.45" customHeight="1" x14ac:dyDescent="0.25">
      <c r="A11" s="9">
        <v>5.5</v>
      </c>
      <c r="B11" s="274">
        <v>5.5</v>
      </c>
      <c r="C11" s="30" t="s">
        <v>69</v>
      </c>
      <c r="D11" s="11">
        <f t="shared" si="1"/>
        <v>186.58110257077252</v>
      </c>
      <c r="E11" s="12">
        <f t="shared" si="1"/>
        <v>210.68475113962234</v>
      </c>
      <c r="F11" s="12">
        <f t="shared" si="1"/>
        <v>232.85597907363504</v>
      </c>
      <c r="G11" s="12">
        <f t="shared" si="1"/>
        <v>218.26701697181872</v>
      </c>
      <c r="H11" s="12">
        <f t="shared" si="1"/>
        <v>151.14253384129836</v>
      </c>
      <c r="I11" s="94">
        <f t="shared" si="1"/>
        <v>55.835528417809691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  <c r="W11" s="5"/>
      <c r="X11" s="5"/>
      <c r="Y11" s="121"/>
      <c r="Z11" s="121"/>
      <c r="AA11" s="121"/>
      <c r="AB11" s="121"/>
      <c r="AC11" s="121"/>
      <c r="AD11" s="121"/>
    </row>
    <row r="12" spans="1:34" x14ac:dyDescent="0.25">
      <c r="A12" s="9">
        <v>6.5</v>
      </c>
      <c r="B12" s="274">
        <v>6.5</v>
      </c>
      <c r="C12" s="30" t="s">
        <v>70</v>
      </c>
      <c r="D12" s="11">
        <f t="shared" si="1"/>
        <v>186.5664966614118</v>
      </c>
      <c r="E12" s="12">
        <f t="shared" si="1"/>
        <v>210.4408505836272</v>
      </c>
      <c r="F12" s="12">
        <f t="shared" si="1"/>
        <v>231.80212757923445</v>
      </c>
      <c r="G12" s="12">
        <f t="shared" si="1"/>
        <v>216.12364200973857</v>
      </c>
      <c r="H12" s="12">
        <f t="shared" si="1"/>
        <v>148.76980960517128</v>
      </c>
      <c r="I12" s="94">
        <f t="shared" si="1"/>
        <v>54.65649765182274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5"/>
      <c r="X12" s="5"/>
      <c r="Y12" s="121"/>
      <c r="Z12" s="121"/>
      <c r="AA12" s="121"/>
      <c r="AB12" s="121"/>
      <c r="AC12" s="121"/>
      <c r="AD12" s="121"/>
    </row>
    <row r="13" spans="1:34" s="2" customFormat="1" ht="14.45" customHeight="1" x14ac:dyDescent="0.25">
      <c r="A13" s="9">
        <v>7.5</v>
      </c>
      <c r="B13" s="274">
        <v>7.5</v>
      </c>
      <c r="C13" s="30" t="s">
        <v>71</v>
      </c>
      <c r="D13" s="11">
        <f t="shared" si="1"/>
        <v>186.55578566121383</v>
      </c>
      <c r="E13" s="12">
        <f t="shared" si="1"/>
        <v>210.26199017589758</v>
      </c>
      <c r="F13" s="12">
        <f t="shared" si="1"/>
        <v>231.02930315000748</v>
      </c>
      <c r="G13" s="12">
        <f t="shared" si="1"/>
        <v>214.55183370421315</v>
      </c>
      <c r="H13" s="12">
        <f t="shared" si="1"/>
        <v>147.02981183201138</v>
      </c>
      <c r="I13" s="94">
        <f t="shared" si="1"/>
        <v>53.791875090099005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5"/>
      <c r="X13" s="5"/>
      <c r="Y13"/>
      <c r="Z13"/>
    </row>
    <row r="14" spans="1:34" s="2" customFormat="1" ht="14.45" customHeight="1" x14ac:dyDescent="0.25">
      <c r="A14" s="9">
        <v>8.5</v>
      </c>
      <c r="B14" s="274">
        <v>8.5</v>
      </c>
      <c r="C14" s="30" t="s">
        <v>72</v>
      </c>
      <c r="D14" s="11">
        <f t="shared" si="1"/>
        <v>186.54759489635663</v>
      </c>
      <c r="E14" s="12">
        <f t="shared" si="1"/>
        <v>210.1252145699867</v>
      </c>
      <c r="F14" s="12">
        <f t="shared" si="1"/>
        <v>230.43831976295152</v>
      </c>
      <c r="G14" s="12">
        <f t="shared" si="1"/>
        <v>213.34986264704671</v>
      </c>
      <c r="H14" s="12">
        <f t="shared" si="1"/>
        <v>145.69922529959501</v>
      </c>
      <c r="I14" s="94">
        <f t="shared" si="1"/>
        <v>53.130693131133782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5"/>
      <c r="X14" s="5"/>
      <c r="Y14"/>
      <c r="Z14"/>
    </row>
    <row r="15" spans="1:34" x14ac:dyDescent="0.25">
      <c r="A15" s="9">
        <v>9.5</v>
      </c>
      <c r="B15" s="274">
        <v>9.5</v>
      </c>
      <c r="C15" s="30" t="s">
        <v>73</v>
      </c>
      <c r="D15" s="11">
        <f t="shared" si="1"/>
        <v>186.54112850304833</v>
      </c>
      <c r="E15" s="12">
        <f t="shared" si="1"/>
        <v>210.01723382847823</v>
      </c>
      <c r="F15" s="12">
        <f t="shared" si="1"/>
        <v>229.97175393106528</v>
      </c>
      <c r="G15" s="12">
        <f t="shared" si="1"/>
        <v>212.40093812823119</v>
      </c>
      <c r="H15" s="12">
        <f t="shared" si="1"/>
        <v>144.64876224768727</v>
      </c>
      <c r="I15" s="94">
        <f t="shared" si="1"/>
        <v>52.608707374055967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2"/>
      <c r="X15" s="5"/>
    </row>
    <row r="16" spans="1:34" s="2" customFormat="1" ht="14.45" customHeight="1" x14ac:dyDescent="0.25">
      <c r="A16" s="9">
        <v>12.5</v>
      </c>
      <c r="B16" s="274">
        <v>12.5</v>
      </c>
      <c r="C16" s="30" t="s">
        <v>74</v>
      </c>
      <c r="D16" s="11">
        <f t="shared" si="1"/>
        <v>186.52793706069932</v>
      </c>
      <c r="E16" s="12">
        <f t="shared" si="1"/>
        <v>209.79695311580062</v>
      </c>
      <c r="F16" s="12">
        <f t="shared" si="1"/>
        <v>229.01995963401723</v>
      </c>
      <c r="G16" s="12">
        <f t="shared" si="1"/>
        <v>210.46513210984725</v>
      </c>
      <c r="H16" s="12">
        <f t="shared" si="1"/>
        <v>142.50581762179564</v>
      </c>
      <c r="I16" s="94">
        <f t="shared" si="1"/>
        <v>51.543856429617257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X16" s="5"/>
      <c r="Z16"/>
    </row>
    <row r="17" spans="1:26" s="2" customFormat="1" ht="14.45" customHeight="1" x14ac:dyDescent="0.25">
      <c r="A17" s="9">
        <v>17.5</v>
      </c>
      <c r="B17" s="274">
        <v>17.5</v>
      </c>
      <c r="C17" s="30" t="s">
        <v>75</v>
      </c>
      <c r="D17" s="11">
        <f t="shared" si="1"/>
        <v>186.51600194619309</v>
      </c>
      <c r="E17" s="12">
        <f t="shared" si="1"/>
        <v>209.59765151861617</v>
      </c>
      <c r="F17" s="12">
        <f t="shared" si="1"/>
        <v>228.15881241287852</v>
      </c>
      <c r="G17" s="12">
        <f t="shared" si="1"/>
        <v>208.71368856940472</v>
      </c>
      <c r="H17" s="12">
        <f t="shared" si="1"/>
        <v>140.56696296027459</v>
      </c>
      <c r="I17" s="94">
        <f t="shared" si="1"/>
        <v>50.580419860839356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X17" s="5"/>
      <c r="Y17"/>
      <c r="Z17"/>
    </row>
    <row r="18" spans="1:26" s="2" customFormat="1" ht="14.45" customHeight="1" x14ac:dyDescent="0.25">
      <c r="A18" s="9">
        <v>25</v>
      </c>
      <c r="B18" s="275">
        <v>25</v>
      </c>
      <c r="C18" s="37" t="s">
        <v>76</v>
      </c>
      <c r="D18" s="90">
        <f t="shared" si="1"/>
        <v>186.50705061031343</v>
      </c>
      <c r="E18" s="91">
        <f t="shared" si="1"/>
        <v>209.44817532072778</v>
      </c>
      <c r="F18" s="91">
        <f t="shared" si="1"/>
        <v>227.51295199702454</v>
      </c>
      <c r="G18" s="91">
        <f t="shared" si="1"/>
        <v>207.40010591407281</v>
      </c>
      <c r="H18" s="91">
        <f t="shared" si="1"/>
        <v>139.11282196413381</v>
      </c>
      <c r="I18" s="95">
        <f t="shared" si="1"/>
        <v>49.85784243425595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60"/>
      <c r="X18" s="5"/>
      <c r="Y18"/>
      <c r="Z18"/>
    </row>
    <row r="19" spans="1:26" s="5" customFormat="1" ht="14.45" customHeight="1" x14ac:dyDescent="0.25">
      <c r="A19" s="2"/>
      <c r="B19" s="2"/>
      <c r="C19" s="266" t="s">
        <v>62</v>
      </c>
      <c r="D19" s="301">
        <v>437</v>
      </c>
      <c r="E19" s="302">
        <v>468</v>
      </c>
      <c r="F19" s="302">
        <v>520</v>
      </c>
      <c r="G19" s="302">
        <v>573</v>
      </c>
      <c r="H19" s="302">
        <v>604</v>
      </c>
      <c r="I19" s="303">
        <v>623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  <c r="W19" s="68"/>
    </row>
    <row r="20" spans="1:26" s="2" customFormat="1" ht="14.45" customHeight="1" x14ac:dyDescent="0.25">
      <c r="A20" s="9">
        <v>0.5</v>
      </c>
      <c r="B20" s="9"/>
      <c r="C20" s="44" t="s">
        <v>79</v>
      </c>
      <c r="D20" s="270">
        <f t="shared" ref="D20:I33" si="2">-LN(EXP(-D$19/10000*(D$1+$B5)/EXP(-D$19/10000*D$1)))/$B5*10000*D$50</f>
        <v>437.05004809226784</v>
      </c>
      <c r="E20" s="271">
        <f t="shared" si="2"/>
        <v>468.09883161799206</v>
      </c>
      <c r="F20" s="271">
        <f t="shared" si="2"/>
        <v>509.9511336877523</v>
      </c>
      <c r="G20" s="271">
        <f t="shared" si="2"/>
        <v>503.11728736151741</v>
      </c>
      <c r="H20" s="271">
        <f t="shared" si="2"/>
        <v>382.22244684418433</v>
      </c>
      <c r="I20" s="272">
        <f t="shared" si="2"/>
        <v>154.19624919241616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X20" s="5"/>
      <c r="Y20"/>
      <c r="Z20"/>
    </row>
    <row r="21" spans="1:26" x14ac:dyDescent="0.25">
      <c r="A21" s="9">
        <v>1.25</v>
      </c>
      <c r="B21" s="9"/>
      <c r="C21" s="30" t="s">
        <v>64</v>
      </c>
      <c r="D21" s="11">
        <f t="shared" si="2"/>
        <v>436.80598344634529</v>
      </c>
      <c r="E21" s="12">
        <f t="shared" si="2"/>
        <v>464.35116505785538</v>
      </c>
      <c r="F21" s="12">
        <f t="shared" si="2"/>
        <v>495.37860364819659</v>
      </c>
      <c r="G21" s="12">
        <f t="shared" si="2"/>
        <v>475.67452623270748</v>
      </c>
      <c r="H21" s="12">
        <f t="shared" si="2"/>
        <v>352.82072016386218</v>
      </c>
      <c r="I21" s="94">
        <f t="shared" si="2"/>
        <v>139.80459926779062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2"/>
      <c r="X21" s="5"/>
    </row>
    <row r="22" spans="1:26" s="2" customFormat="1" ht="14.45" customHeight="1" x14ac:dyDescent="0.25">
      <c r="A22" s="9">
        <v>1.5</v>
      </c>
      <c r="B22" s="9"/>
      <c r="C22" s="30" t="s">
        <v>65</v>
      </c>
      <c r="D22" s="11">
        <f t="shared" si="2"/>
        <v>436.52705242243286</v>
      </c>
      <c r="E22" s="12">
        <f>-LN(EXP(-E$19/10000*(E$1+$B7)/EXP(-E$19/10000*E$1)))/$B7*10000*E$50</f>
        <v>460.06811756055646</v>
      </c>
      <c r="F22" s="12">
        <f t="shared" si="2"/>
        <v>478.72428360299006</v>
      </c>
      <c r="G22" s="12">
        <f t="shared" si="2"/>
        <v>444.31137065692417</v>
      </c>
      <c r="H22" s="12">
        <f t="shared" si="2"/>
        <v>319.21874681492295</v>
      </c>
      <c r="I22" s="94">
        <f t="shared" si="2"/>
        <v>123.35699935393295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X22" s="5"/>
      <c r="Y22"/>
      <c r="Z22"/>
    </row>
    <row r="23" spans="1:26" s="2" customFormat="1" ht="14.45" customHeight="1" x14ac:dyDescent="0.25">
      <c r="A23" s="9">
        <v>2.5</v>
      </c>
      <c r="B23" s="9"/>
      <c r="C23" s="30" t="s">
        <v>66</v>
      </c>
      <c r="D23" s="11">
        <f t="shared" si="2"/>
        <v>436.31785415449866</v>
      </c>
      <c r="E23" s="12">
        <f t="shared" si="2"/>
        <v>456.85583193758254</v>
      </c>
      <c r="F23" s="12">
        <f t="shared" si="2"/>
        <v>466.23354356908504</v>
      </c>
      <c r="G23" s="12">
        <f t="shared" si="2"/>
        <v>420.78900397508698</v>
      </c>
      <c r="H23" s="12">
        <f t="shared" si="2"/>
        <v>294.01726680321849</v>
      </c>
      <c r="I23" s="94">
        <f t="shared" si="2"/>
        <v>111.02129941853966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X23" s="5"/>
      <c r="Y23"/>
      <c r="Z23"/>
    </row>
    <row r="24" spans="1:26" x14ac:dyDescent="0.25">
      <c r="A24" s="9">
        <v>3.5</v>
      </c>
      <c r="B24" s="9"/>
      <c r="C24" s="30" t="s">
        <v>67</v>
      </c>
      <c r="D24" s="11">
        <f t="shared" si="2"/>
        <v>436.17838864254253</v>
      </c>
      <c r="E24" s="12">
        <f t="shared" si="2"/>
        <v>454.71430818893333</v>
      </c>
      <c r="F24" s="12">
        <f t="shared" si="2"/>
        <v>457.90638354648155</v>
      </c>
      <c r="G24" s="12">
        <f t="shared" si="2"/>
        <v>405.10742618719576</v>
      </c>
      <c r="H24" s="12">
        <f t="shared" si="2"/>
        <v>277.21628012874896</v>
      </c>
      <c r="I24" s="94">
        <f t="shared" si="2"/>
        <v>102.79749946161076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2"/>
      <c r="X24" s="5"/>
    </row>
    <row r="25" spans="1:26" s="2" customFormat="1" ht="14.45" customHeight="1" x14ac:dyDescent="0.25">
      <c r="A25" s="9">
        <v>4.5</v>
      </c>
      <c r="B25" s="9"/>
      <c r="C25" s="30" t="s">
        <v>68</v>
      </c>
      <c r="D25" s="11">
        <f t="shared" si="2"/>
        <v>436.10090780256724</v>
      </c>
      <c r="E25" s="12">
        <f t="shared" si="2"/>
        <v>453.52457277301698</v>
      </c>
      <c r="F25" s="12">
        <f t="shared" si="2"/>
        <v>453.2801835339244</v>
      </c>
      <c r="G25" s="12">
        <f t="shared" si="2"/>
        <v>396.39543852725609</v>
      </c>
      <c r="H25" s="12">
        <f t="shared" si="2"/>
        <v>267.88239864293234</v>
      </c>
      <c r="I25" s="94">
        <f t="shared" si="2"/>
        <v>98.228721707761395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X25" s="5"/>
      <c r="Y25"/>
      <c r="Z25"/>
    </row>
    <row r="26" spans="1:26" s="2" customFormat="1" ht="14.45" customHeight="1" x14ac:dyDescent="0.25">
      <c r="A26" s="9">
        <v>5.5</v>
      </c>
      <c r="B26" s="9"/>
      <c r="C26" s="30" t="s">
        <v>69</v>
      </c>
      <c r="D26" s="11">
        <f t="shared" si="2"/>
        <v>436.05160181349157</v>
      </c>
      <c r="E26" s="12">
        <f t="shared" si="2"/>
        <v>452.76746841743369</v>
      </c>
      <c r="F26" s="12">
        <f t="shared" si="2"/>
        <v>450.33623807138775</v>
      </c>
      <c r="G26" s="12">
        <f>-LN(EXP(-G$19/10000*(G$1+$B11)/EXP(-G$19/10000*G$1)))/$B11*10000*G$50</f>
        <v>390.85144638002163</v>
      </c>
      <c r="H26" s="12">
        <f t="shared" si="2"/>
        <v>261.94265587923115</v>
      </c>
      <c r="I26" s="94">
        <f t="shared" si="2"/>
        <v>95.321317682584549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X26" s="5"/>
      <c r="Y26"/>
      <c r="Z26"/>
    </row>
    <row r="27" spans="1:26" x14ac:dyDescent="0.25">
      <c r="A27" s="9">
        <v>6.5</v>
      </c>
      <c r="B27" s="9"/>
      <c r="C27" s="30" t="s">
        <v>70</v>
      </c>
      <c r="D27" s="11">
        <f t="shared" si="2"/>
        <v>436.01746689797795</v>
      </c>
      <c r="E27" s="12">
        <f t="shared" si="2"/>
        <v>452.24331924818398</v>
      </c>
      <c r="F27" s="12">
        <f t="shared" si="2"/>
        <v>448.29812198193952</v>
      </c>
      <c r="G27" s="12">
        <f t="shared" si="2"/>
        <v>387.01329797039784</v>
      </c>
      <c r="H27" s="12">
        <f t="shared" si="2"/>
        <v>257.83052627359166</v>
      </c>
      <c r="I27" s="94">
        <f t="shared" si="2"/>
        <v>93.308499511308256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2"/>
      <c r="X27" s="5"/>
    </row>
    <row r="28" spans="1:26" s="2" customFormat="1" ht="14.45" customHeight="1" x14ac:dyDescent="0.25">
      <c r="A28" s="9">
        <v>7.5</v>
      </c>
      <c r="B28" s="9"/>
      <c r="C28" s="30" t="s">
        <v>71</v>
      </c>
      <c r="D28" s="11">
        <f t="shared" si="2"/>
        <v>435.99243462660127</v>
      </c>
      <c r="E28" s="12">
        <f t="shared" si="2"/>
        <v>451.85894319073401</v>
      </c>
      <c r="F28" s="12">
        <f t="shared" si="2"/>
        <v>446.80350351634388</v>
      </c>
      <c r="G28" s="12">
        <f t="shared" si="2"/>
        <v>384.19865580334039</v>
      </c>
      <c r="H28" s="12">
        <f t="shared" si="2"/>
        <v>254.81496456278941</v>
      </c>
      <c r="I28" s="94">
        <f t="shared" si="2"/>
        <v>91.832432852372307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X28" s="5"/>
      <c r="Y28"/>
      <c r="Z28"/>
    </row>
    <row r="29" spans="1:26" s="2" customFormat="1" ht="14.45" customHeight="1" x14ac:dyDescent="0.25">
      <c r="A29" s="9">
        <v>8.5</v>
      </c>
      <c r="B29" s="9"/>
      <c r="C29" s="30" t="s">
        <v>72</v>
      </c>
      <c r="D29" s="11">
        <f t="shared" si="2"/>
        <v>435.973292301431</v>
      </c>
      <c r="E29" s="12">
        <f t="shared" si="2"/>
        <v>451.5650085585666</v>
      </c>
      <c r="F29" s="12">
        <f t="shared" si="2"/>
        <v>445.6605599838299</v>
      </c>
      <c r="G29" s="12">
        <f t="shared" si="2"/>
        <v>382.04628238147308</v>
      </c>
      <c r="H29" s="12">
        <f t="shared" si="2"/>
        <v>252.50894678394064</v>
      </c>
      <c r="I29" s="94">
        <f t="shared" si="2"/>
        <v>90.703675995538916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X29" s="5"/>
      <c r="Y29"/>
      <c r="Z29"/>
    </row>
    <row r="30" spans="1:26" x14ac:dyDescent="0.25">
      <c r="A30" s="9">
        <v>9.5</v>
      </c>
      <c r="B30" s="9"/>
      <c r="C30" s="30" t="s">
        <v>73</v>
      </c>
      <c r="D30" s="11">
        <f t="shared" si="2"/>
        <v>435.95817993945434</v>
      </c>
      <c r="E30" s="12">
        <f>-LN(EXP(-E$19/10000*(E$1+$B15)/EXP(-E$19/10000*E$1)))/$B15*10000*E$50</f>
        <v>451.33295490159207</v>
      </c>
      <c r="F30" s="12">
        <f t="shared" si="2"/>
        <v>444.75823614237146</v>
      </c>
      <c r="G30" s="12">
        <f t="shared" si="2"/>
        <v>380.34704020631443</v>
      </c>
      <c r="H30" s="12">
        <f t="shared" si="2"/>
        <v>250.68840643221796</v>
      </c>
      <c r="I30" s="94">
        <f t="shared" si="2"/>
        <v>89.812552161196777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2"/>
      <c r="X30" s="5"/>
    </row>
    <row r="31" spans="1:26" s="2" customFormat="1" ht="14.45" customHeight="1" x14ac:dyDescent="0.25">
      <c r="A31" s="9">
        <v>12.5</v>
      </c>
      <c r="B31" s="9"/>
      <c r="C31" s="30" t="s">
        <v>74</v>
      </c>
      <c r="D31" s="11">
        <f t="shared" si="2"/>
        <v>435.92735072102187</v>
      </c>
      <c r="E31" s="12">
        <f t="shared" si="2"/>
        <v>450.85956544136434</v>
      </c>
      <c r="F31" s="12">
        <f t="shared" si="2"/>
        <v>442.91749550579578</v>
      </c>
      <c r="G31" s="12">
        <f t="shared" si="2"/>
        <v>376.88058616899116</v>
      </c>
      <c r="H31" s="12">
        <f t="shared" si="2"/>
        <v>246.97450411470362</v>
      </c>
      <c r="I31" s="94">
        <f t="shared" si="2"/>
        <v>87.994659539138837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X31" s="5"/>
      <c r="Y31"/>
      <c r="Z31"/>
    </row>
    <row r="32" spans="1:26" s="2" customFormat="1" ht="14.45" customHeight="1" x14ac:dyDescent="0.25">
      <c r="A32" s="9">
        <v>17.5</v>
      </c>
      <c r="B32" s="9"/>
      <c r="C32" s="30" t="s">
        <v>75</v>
      </c>
      <c r="D32" s="11">
        <f t="shared" si="2"/>
        <v>435.89945761863055</v>
      </c>
      <c r="E32" s="12">
        <f t="shared" si="2"/>
        <v>450.43126069163446</v>
      </c>
      <c r="F32" s="12">
        <f t="shared" si="2"/>
        <v>441.25206350127513</v>
      </c>
      <c r="G32" s="12">
        <f t="shared" si="2"/>
        <v>373.74427061141273</v>
      </c>
      <c r="H32" s="12">
        <f t="shared" si="2"/>
        <v>243.61430677980968</v>
      </c>
      <c r="I32" s="94">
        <f t="shared" si="2"/>
        <v>86.349899547753054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X32" s="5"/>
      <c r="Y32"/>
      <c r="Z32"/>
    </row>
    <row r="33" spans="1:26" s="2" customFormat="1" ht="14.45" customHeight="1" x14ac:dyDescent="0.25">
      <c r="A33" s="9">
        <v>25</v>
      </c>
      <c r="B33" s="9"/>
      <c r="C33" s="37" t="s">
        <v>76</v>
      </c>
      <c r="D33" s="90">
        <f t="shared" si="2"/>
        <v>435.87853779183712</v>
      </c>
      <c r="E33" s="91">
        <f t="shared" si="2"/>
        <v>450.11003212933707</v>
      </c>
      <c r="F33" s="91">
        <f t="shared" si="2"/>
        <v>440.00298949788464</v>
      </c>
      <c r="G33" s="91">
        <f t="shared" si="2"/>
        <v>371.39203394322914</v>
      </c>
      <c r="H33" s="91">
        <f t="shared" si="2"/>
        <v>241.09415877863921</v>
      </c>
      <c r="I33" s="95">
        <f t="shared" si="2"/>
        <v>85.116329554213735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X33" s="5"/>
      <c r="Y33"/>
      <c r="Z33"/>
    </row>
    <row r="34" spans="1:26" s="5" customFormat="1" ht="14.45" customHeight="1" x14ac:dyDescent="0.25">
      <c r="A34" s="2"/>
      <c r="B34" s="2"/>
      <c r="C34" s="269" t="s">
        <v>63</v>
      </c>
      <c r="D34" s="304">
        <v>-63</v>
      </c>
      <c r="E34" s="305">
        <v>-32</v>
      </c>
      <c r="F34" s="305">
        <v>20</v>
      </c>
      <c r="G34" s="305">
        <v>73</v>
      </c>
      <c r="H34" s="305">
        <v>104</v>
      </c>
      <c r="I34" s="306">
        <v>123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5"/>
      <c r="W34" s="2"/>
    </row>
    <row r="35" spans="1:26" s="2" customFormat="1" ht="14.45" customHeight="1" x14ac:dyDescent="0.25">
      <c r="A35" s="9">
        <v>0.5</v>
      </c>
      <c r="B35" s="9"/>
      <c r="C35" s="30" t="s">
        <v>79</v>
      </c>
      <c r="D35" s="11">
        <f t="shared" ref="D35:I48" si="3">-LN(EXP(-D$34/10000*(D$1+$B5)/EXP(-D$34/10000*D$1)))/$B5*10000*D$50</f>
        <v>-62.998394778514147</v>
      </c>
      <c r="E35" s="12">
        <f t="shared" si="3"/>
        <v>-31.94009314959192</v>
      </c>
      <c r="F35" s="12">
        <f t="shared" si="3"/>
        <v>19.450705984468691</v>
      </c>
      <c r="G35" s="12">
        <f t="shared" si="3"/>
        <v>62.906345628966349</v>
      </c>
      <c r="H35" s="12">
        <f t="shared" si="3"/>
        <v>63.788279202321291</v>
      </c>
      <c r="I35" s="94">
        <f t="shared" si="3"/>
        <v>29.140063302286492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X35" s="5"/>
      <c r="Y35"/>
      <c r="Z35"/>
    </row>
    <row r="36" spans="1:26" x14ac:dyDescent="0.25">
      <c r="A36" s="9">
        <v>1.25</v>
      </c>
      <c r="B36" s="9"/>
      <c r="C36" s="30" t="s">
        <v>64</v>
      </c>
      <c r="D36" s="11">
        <f t="shared" si="3"/>
        <v>-62.963214183106174</v>
      </c>
      <c r="E36" s="12">
        <f t="shared" si="3"/>
        <v>-31.684376170741803</v>
      </c>
      <c r="F36" s="12">
        <f t="shared" si="3"/>
        <v>18.894876261726935</v>
      </c>
      <c r="G36" s="12">
        <f t="shared" si="3"/>
        <v>59.47509041284092</v>
      </c>
      <c r="H36" s="12">
        <f t="shared" si="3"/>
        <v>58.881488494450529</v>
      </c>
      <c r="I36" s="94">
        <f t="shared" si="3"/>
        <v>26.420324060739734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2"/>
      <c r="X36" s="5"/>
    </row>
    <row r="37" spans="1:26" s="2" customFormat="1" ht="14.45" customHeight="1" x14ac:dyDescent="0.25">
      <c r="A37" s="9">
        <v>1.5</v>
      </c>
      <c r="B37" s="9"/>
      <c r="C37" s="30" t="s">
        <v>65</v>
      </c>
      <c r="D37" s="11">
        <f>-LN(EXP(-D$34/10000*(D$1+$B7)/EXP(-D$34/10000*D$1)))/$B7*10000*D$50</f>
        <v>-62.923007788352948</v>
      </c>
      <c r="E37" s="12">
        <f t="shared" si="3"/>
        <v>-31.392128194913941</v>
      </c>
      <c r="F37" s="12">
        <f t="shared" si="3"/>
        <v>18.259642292880077</v>
      </c>
      <c r="G37" s="12">
        <f t="shared" si="3"/>
        <v>55.553655880126385</v>
      </c>
      <c r="H37" s="12">
        <f t="shared" si="3"/>
        <v>53.273727685455249</v>
      </c>
      <c r="I37" s="94">
        <f t="shared" si="3"/>
        <v>23.312050641829149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  <c r="X37" s="5"/>
      <c r="Y37"/>
      <c r="Z37"/>
    </row>
    <row r="38" spans="1:26" s="2" customFormat="1" ht="14.45" customHeight="1" x14ac:dyDescent="0.25">
      <c r="A38" s="9">
        <v>2.5</v>
      </c>
      <c r="B38" s="9"/>
      <c r="C38" s="30" t="s">
        <v>66</v>
      </c>
      <c r="D38" s="11">
        <f t="shared" si="3"/>
        <v>-62.892852992287828</v>
      </c>
      <c r="E38" s="12">
        <f t="shared" si="3"/>
        <v>-31.172942213042276</v>
      </c>
      <c r="F38" s="12">
        <f t="shared" si="3"/>
        <v>17.783216816244732</v>
      </c>
      <c r="G38" s="12">
        <f t="shared" si="3"/>
        <v>52.612579980590162</v>
      </c>
      <c r="H38" s="12">
        <f t="shared" si="3"/>
        <v>49.067907078708785</v>
      </c>
      <c r="I38" s="94">
        <f t="shared" si="3"/>
        <v>20.980845577646267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/>
      <c r="X38" s="5"/>
      <c r="Y38"/>
      <c r="Z38"/>
    </row>
    <row r="39" spans="1:26" x14ac:dyDescent="0.25">
      <c r="A39" s="9">
        <v>3.5</v>
      </c>
      <c r="B39" s="9"/>
      <c r="C39" s="30" t="s">
        <v>67</v>
      </c>
      <c r="D39" s="11">
        <f t="shared" si="3"/>
        <v>-62.87274979491157</v>
      </c>
      <c r="E39" s="12">
        <f t="shared" si="3"/>
        <v>-31.026818225128185</v>
      </c>
      <c r="F39" s="12">
        <f t="shared" si="3"/>
        <v>17.465599831821091</v>
      </c>
      <c r="G39" s="12">
        <f t="shared" si="3"/>
        <v>50.651862714232927</v>
      </c>
      <c r="H39" s="12">
        <f t="shared" si="3"/>
        <v>46.264026674211145</v>
      </c>
      <c r="I39" s="94">
        <f t="shared" si="3"/>
        <v>19.426708868190996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2"/>
      <c r="X39" s="5"/>
    </row>
    <row r="40" spans="1:26" s="2" customFormat="1" ht="14.45" customHeight="1" x14ac:dyDescent="0.25">
      <c r="A40" s="9">
        <v>4.5</v>
      </c>
      <c r="B40" s="9"/>
      <c r="C40" s="30" t="s">
        <v>68</v>
      </c>
      <c r="D40" s="11">
        <f t="shared" si="3"/>
        <v>-62.861581351924499</v>
      </c>
      <c r="E40" s="12">
        <f t="shared" si="3"/>
        <v>-30.945638231842839</v>
      </c>
      <c r="F40" s="12">
        <f t="shared" si="3"/>
        <v>17.28914595158578</v>
      </c>
      <c r="G40" s="12">
        <f t="shared" si="3"/>
        <v>49.562575344034371</v>
      </c>
      <c r="H40" s="12">
        <f t="shared" si="3"/>
        <v>44.706315338379042</v>
      </c>
      <c r="I40" s="94">
        <f t="shared" si="3"/>
        <v>18.563299585160284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  <c r="X40" s="5"/>
      <c r="Y40"/>
      <c r="Z40"/>
    </row>
    <row r="41" spans="1:26" s="2" customFormat="1" ht="14.45" customHeight="1" x14ac:dyDescent="0.25">
      <c r="A41" s="9">
        <v>5.5</v>
      </c>
      <c r="B41" s="9"/>
      <c r="C41" s="30" t="s">
        <v>69</v>
      </c>
      <c r="D41" s="11">
        <f t="shared" si="3"/>
        <v>-62.854474160932803</v>
      </c>
      <c r="E41" s="12">
        <f t="shared" si="3"/>
        <v>-30.893978236115636</v>
      </c>
      <c r="F41" s="12">
        <f t="shared" si="3"/>
        <v>17.176857118708792</v>
      </c>
      <c r="G41" s="12">
        <f t="shared" si="3"/>
        <v>48.869392472089707</v>
      </c>
      <c r="H41" s="12">
        <f t="shared" si="3"/>
        <v>43.715044488304159</v>
      </c>
      <c r="I41" s="94">
        <f t="shared" si="3"/>
        <v>18.013857314140736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X41" s="5"/>
      <c r="Y41"/>
      <c r="Z41"/>
    </row>
    <row r="42" spans="1:26" x14ac:dyDescent="0.25">
      <c r="A42" s="9">
        <v>6.5</v>
      </c>
      <c r="B42" s="9"/>
      <c r="C42" s="30" t="s">
        <v>70</v>
      </c>
      <c r="D42" s="11">
        <f t="shared" si="3"/>
        <v>-62.849553797938661</v>
      </c>
      <c r="E42" s="12">
        <f t="shared" si="3"/>
        <v>-30.85821362368894</v>
      </c>
      <c r="F42" s="12">
        <f t="shared" si="3"/>
        <v>17.099118695947755</v>
      </c>
      <c r="G42" s="12">
        <f t="shared" si="3"/>
        <v>48.389496637666589</v>
      </c>
      <c r="H42" s="12">
        <f t="shared" si="3"/>
        <v>43.028780053636893</v>
      </c>
      <c r="I42" s="94">
        <f t="shared" si="3"/>
        <v>17.633474203434897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  <c r="W42" s="2"/>
      <c r="X42" s="5"/>
    </row>
    <row r="43" spans="1:26" s="2" customFormat="1" ht="14.45" customHeight="1" x14ac:dyDescent="0.25">
      <c r="A43" s="9">
        <v>7.5</v>
      </c>
      <c r="B43" s="9"/>
      <c r="C43" s="30" t="s">
        <v>71</v>
      </c>
      <c r="D43" s="11">
        <f t="shared" si="3"/>
        <v>-62.845945531742984</v>
      </c>
      <c r="E43" s="12">
        <f t="shared" si="3"/>
        <v>-30.831986241243083</v>
      </c>
      <c r="F43" s="12">
        <f t="shared" si="3"/>
        <v>17.042110519256322</v>
      </c>
      <c r="G43" s="12">
        <f t="shared" si="3"/>
        <v>48.037573025756302</v>
      </c>
      <c r="H43" s="12">
        <f t="shared" si="3"/>
        <v>42.525519468214242</v>
      </c>
      <c r="I43" s="94">
        <f t="shared" si="3"/>
        <v>17.354526588917281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  <c r="X43" s="5"/>
      <c r="Y43"/>
      <c r="Z43"/>
    </row>
    <row r="44" spans="1:26" s="2" customFormat="1" ht="14.45" customHeight="1" x14ac:dyDescent="0.25">
      <c r="A44" s="9">
        <v>8.5</v>
      </c>
      <c r="B44" s="9"/>
      <c r="C44" s="30" t="s">
        <v>72</v>
      </c>
      <c r="D44" s="11">
        <f t="shared" si="3"/>
        <v>-62.843186269357844</v>
      </c>
      <c r="E44" s="12">
        <f t="shared" si="3"/>
        <v>-30.811930007607724</v>
      </c>
      <c r="F44" s="12">
        <f>-LN(EXP(-F$34/10000*(F$1+$B14)/EXP(-F$34/10000*F$1)))/$B14*10000*F$50</f>
        <v>16.998516031198264</v>
      </c>
      <c r="G44" s="12">
        <f t="shared" si="3"/>
        <v>47.768454969589655</v>
      </c>
      <c r="H44" s="12">
        <f t="shared" si="3"/>
        <v>42.140673138185157</v>
      </c>
      <c r="I44" s="94">
        <f t="shared" si="3"/>
        <v>17.14121370722734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4"/>
      <c r="X44" s="5"/>
      <c r="Y44"/>
      <c r="Z44"/>
    </row>
    <row r="45" spans="1:26" x14ac:dyDescent="0.25">
      <c r="A45" s="9">
        <v>9.5</v>
      </c>
      <c r="B45" s="9"/>
      <c r="C45" s="30" t="s">
        <v>73</v>
      </c>
      <c r="D45" s="11">
        <f t="shared" si="3"/>
        <v>-62.841007904317117</v>
      </c>
      <c r="E45" s="12">
        <f t="shared" si="3"/>
        <v>-30.796096138948261</v>
      </c>
      <c r="F45" s="12">
        <f t="shared" si="3"/>
        <v>16.964099330099682</v>
      </c>
      <c r="G45" s="12">
        <f t="shared" si="3"/>
        <v>47.555993346300085</v>
      </c>
      <c r="H45" s="12">
        <f t="shared" si="3"/>
        <v>41.83684708816218</v>
      </c>
      <c r="I45" s="94">
        <f t="shared" si="3"/>
        <v>16.972808800630013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/>
      <c r="W45" s="2"/>
      <c r="X45" s="5"/>
    </row>
    <row r="46" spans="1:26" s="2" customFormat="1" ht="14.45" customHeight="1" x14ac:dyDescent="0.25">
      <c r="A46" s="9">
        <v>12.5</v>
      </c>
      <c r="B46" s="9"/>
      <c r="C46" s="30" t="s">
        <v>74</v>
      </c>
      <c r="D46" s="11">
        <f t="shared" si="3"/>
        <v>-62.836564039633828</v>
      </c>
      <c r="E46" s="12">
        <f t="shared" si="3"/>
        <v>-30.763795046883136</v>
      </c>
      <c r="F46" s="12">
        <f t="shared" si="3"/>
        <v>16.893889259858735</v>
      </c>
      <c r="G46" s="12">
        <f t="shared" si="3"/>
        <v>47.122571634789537</v>
      </c>
      <c r="H46" s="12">
        <f t="shared" si="3"/>
        <v>41.21704194611533</v>
      </c>
      <c r="I46" s="94">
        <f t="shared" si="3"/>
        <v>16.629262791171477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/>
      <c r="X46" s="5"/>
      <c r="Y46"/>
      <c r="Z46"/>
    </row>
    <row r="47" spans="1:26" s="2" customFormat="1" ht="14.45" customHeight="1" x14ac:dyDescent="0.25">
      <c r="A47" s="9">
        <v>17.5</v>
      </c>
      <c r="B47" s="9"/>
      <c r="C47" s="30" t="s">
        <v>75</v>
      </c>
      <c r="D47" s="11">
        <f t="shared" si="3"/>
        <v>-62.832543400158563</v>
      </c>
      <c r="E47" s="12">
        <f t="shared" si="3"/>
        <v>-30.734570249300294</v>
      </c>
      <c r="F47" s="12">
        <f t="shared" si="3"/>
        <v>16.830365862973991</v>
      </c>
      <c r="G47" s="12">
        <f t="shared" si="3"/>
        <v>46.730428181518029</v>
      </c>
      <c r="H47" s="12">
        <f t="shared" si="3"/>
        <v>40.656265865215829</v>
      </c>
      <c r="I47" s="94">
        <f t="shared" si="3"/>
        <v>16.318435449280425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4"/>
      <c r="X47" s="5"/>
      <c r="Y47"/>
      <c r="Z47"/>
    </row>
    <row r="48" spans="1:26" s="2" customFormat="1" ht="14.45" customHeight="1" x14ac:dyDescent="0.25">
      <c r="A48" s="9">
        <v>25</v>
      </c>
      <c r="B48" s="9"/>
      <c r="C48" s="37" t="s">
        <v>76</v>
      </c>
      <c r="D48" s="90">
        <f t="shared" si="3"/>
        <v>-62.829527920552131</v>
      </c>
      <c r="E48" s="91">
        <f t="shared" si="3"/>
        <v>-30.712651651113219</v>
      </c>
      <c r="F48" s="91">
        <f t="shared" si="3"/>
        <v>16.782723315310491</v>
      </c>
      <c r="G48" s="91">
        <f t="shared" si="3"/>
        <v>46.436320591564424</v>
      </c>
      <c r="H48" s="91">
        <f t="shared" si="3"/>
        <v>40.235683804541182</v>
      </c>
      <c r="I48" s="95">
        <f t="shared" si="3"/>
        <v>16.085314942862134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4"/>
      <c r="X48" s="5"/>
      <c r="Y48"/>
      <c r="Z48"/>
    </row>
    <row r="49" spans="1:26" ht="41.45" customHeight="1" x14ac:dyDescent="0.25">
      <c r="A49" s="2"/>
      <c r="B49" s="2"/>
      <c r="C49" s="87" t="s">
        <v>21</v>
      </c>
      <c r="D49" s="2"/>
      <c r="E49" s="221">
        <v>85833</v>
      </c>
      <c r="F49" s="221">
        <f>170417</f>
        <v>170417</v>
      </c>
      <c r="G49" s="221">
        <v>252500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5"/>
    </row>
    <row r="50" spans="1:26" ht="14.45" customHeight="1" x14ac:dyDescent="0.25">
      <c r="A50" s="2"/>
      <c r="B50" s="2"/>
      <c r="C50" s="56" t="s">
        <v>19</v>
      </c>
      <c r="D50" s="57">
        <v>0.99719999999999998</v>
      </c>
      <c r="E50" s="57">
        <v>0.95830000000000004</v>
      </c>
      <c r="F50" s="57">
        <v>0.83330000000000004</v>
      </c>
      <c r="G50" s="57">
        <v>0.625</v>
      </c>
      <c r="H50" s="57">
        <v>0.375</v>
      </c>
      <c r="I50" s="57">
        <v>0.125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5"/>
    </row>
    <row r="51" spans="1:26" ht="14.45" customHeight="1" x14ac:dyDescent="0.25">
      <c r="A51" s="2"/>
      <c r="B51" s="253" t="s">
        <v>119</v>
      </c>
      <c r="C51" s="26" t="s">
        <v>56</v>
      </c>
      <c r="D51" s="52" t="s">
        <v>77</v>
      </c>
      <c r="E51" s="53" t="s">
        <v>78</v>
      </c>
      <c r="F51" s="54" t="s">
        <v>0</v>
      </c>
      <c r="G51" s="53" t="s">
        <v>1</v>
      </c>
      <c r="H51" s="54" t="s">
        <v>2</v>
      </c>
      <c r="I51" s="93" t="s">
        <v>3</v>
      </c>
      <c r="J51" s="53" t="s">
        <v>4</v>
      </c>
      <c r="K51" s="54" t="s">
        <v>5</v>
      </c>
      <c r="L51" s="53" t="s">
        <v>6</v>
      </c>
      <c r="M51" s="53" t="s">
        <v>7</v>
      </c>
      <c r="N51" s="53" t="s">
        <v>8</v>
      </c>
      <c r="O51" s="53" t="s">
        <v>9</v>
      </c>
      <c r="P51" s="53" t="s">
        <v>10</v>
      </c>
      <c r="Q51" s="53" t="s">
        <v>11</v>
      </c>
      <c r="R51" s="53" t="s">
        <v>12</v>
      </c>
      <c r="S51" s="54" t="s">
        <v>13</v>
      </c>
      <c r="T51" s="53" t="s">
        <v>14</v>
      </c>
      <c r="U51" s="53" t="s">
        <v>15</v>
      </c>
      <c r="V51" s="55" t="s">
        <v>16</v>
      </c>
      <c r="W51" s="2"/>
      <c r="X51" s="5"/>
    </row>
    <row r="52" spans="1:26" ht="14.45" customHeight="1" x14ac:dyDescent="0.25">
      <c r="A52" s="2"/>
      <c r="B52" s="253"/>
      <c r="C52" s="6" t="s">
        <v>61</v>
      </c>
      <c r="D52" s="226"/>
      <c r="E52" s="227">
        <f>SUM(E53:E66)</f>
        <v>1802.6409231199771</v>
      </c>
      <c r="F52" s="227">
        <f>SUM(F53:F66)</f>
        <v>3919.1096389670352</v>
      </c>
      <c r="G52" s="227">
        <f>SUM(G53:G66)</f>
        <v>5363.1236877378378</v>
      </c>
      <c r="H52" s="227"/>
      <c r="I52" s="228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1"/>
      <c r="W52" s="2"/>
      <c r="X52" s="5"/>
    </row>
    <row r="53" spans="1:26" s="2" customFormat="1" ht="14.45" customHeight="1" x14ac:dyDescent="0.25">
      <c r="B53" s="253"/>
      <c r="C53" s="61" t="s">
        <v>79</v>
      </c>
      <c r="D53" s="165"/>
      <c r="E53" s="166"/>
      <c r="F53" s="166"/>
      <c r="G53" s="166"/>
      <c r="H53" s="166"/>
      <c r="I53" s="167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4"/>
      <c r="X53" s="5"/>
      <c r="Y53"/>
      <c r="Z53"/>
    </row>
    <row r="54" spans="1:26" x14ac:dyDescent="0.25">
      <c r="A54" s="2"/>
      <c r="B54" s="253"/>
      <c r="C54" s="61" t="s">
        <v>64</v>
      </c>
      <c r="D54" s="168"/>
      <c r="E54" s="169"/>
      <c r="F54" s="169"/>
      <c r="G54" s="169"/>
      <c r="H54" s="169"/>
      <c r="I54" s="170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7"/>
      <c r="W54" s="2"/>
      <c r="X54" s="5"/>
    </row>
    <row r="55" spans="1:26" s="2" customFormat="1" ht="14.45" customHeight="1" x14ac:dyDescent="0.25">
      <c r="B55" s="253"/>
      <c r="C55" s="61" t="s">
        <v>65</v>
      </c>
      <c r="D55" s="168"/>
      <c r="E55" s="169"/>
      <c r="F55" s="169"/>
      <c r="G55" s="169"/>
      <c r="H55" s="169"/>
      <c r="I55" s="170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7"/>
      <c r="X55" s="5"/>
      <c r="Y55"/>
      <c r="Z55"/>
    </row>
    <row r="56" spans="1:26" s="2" customFormat="1" ht="14.45" customHeight="1" x14ac:dyDescent="0.25">
      <c r="B56" s="253"/>
      <c r="C56" s="61" t="s">
        <v>66</v>
      </c>
      <c r="D56" s="168"/>
      <c r="E56" s="169"/>
      <c r="F56" s="169"/>
      <c r="G56" s="169"/>
      <c r="H56" s="169"/>
      <c r="I56" s="170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7"/>
      <c r="X56" s="5"/>
      <c r="Y56"/>
      <c r="Z56"/>
    </row>
    <row r="57" spans="1:26" x14ac:dyDescent="0.25">
      <c r="A57" s="2"/>
      <c r="B57" s="253"/>
      <c r="C57" s="61" t="s">
        <v>67</v>
      </c>
      <c r="D57" s="168"/>
      <c r="E57" s="169"/>
      <c r="F57" s="169"/>
      <c r="G57" s="169"/>
      <c r="H57" s="169"/>
      <c r="I57" s="170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7"/>
      <c r="W57" s="2"/>
      <c r="X57" s="5"/>
    </row>
    <row r="58" spans="1:26" s="2" customFormat="1" ht="14.45" customHeight="1" x14ac:dyDescent="0.25">
      <c r="B58" s="253"/>
      <c r="C58" s="61" t="s">
        <v>68</v>
      </c>
      <c r="D58" s="168"/>
      <c r="E58" s="169"/>
      <c r="F58" s="169"/>
      <c r="G58" s="169"/>
      <c r="H58" s="169"/>
      <c r="I58" s="170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7"/>
      <c r="X58" s="5"/>
      <c r="Y58"/>
      <c r="Z58"/>
    </row>
    <row r="59" spans="1:26" s="2" customFormat="1" ht="14.45" customHeight="1" x14ac:dyDescent="0.25">
      <c r="B59" s="253"/>
      <c r="C59" s="61" t="s">
        <v>69</v>
      </c>
      <c r="D59" s="168"/>
      <c r="E59" s="169"/>
      <c r="F59" s="169"/>
      <c r="G59" s="169"/>
      <c r="H59" s="169"/>
      <c r="I59" s="170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7"/>
      <c r="X59" s="5"/>
      <c r="Y59"/>
      <c r="Z59"/>
    </row>
    <row r="60" spans="1:26" x14ac:dyDescent="0.25">
      <c r="A60" s="2"/>
      <c r="B60" s="253"/>
      <c r="C60" s="61" t="s">
        <v>70</v>
      </c>
      <c r="D60" s="168"/>
      <c r="E60" s="169"/>
      <c r="F60" s="169"/>
      <c r="G60" s="169"/>
      <c r="H60" s="169"/>
      <c r="I60" s="170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7"/>
      <c r="Y60" s="254"/>
    </row>
    <row r="61" spans="1:26" s="2" customFormat="1" ht="14.45" customHeight="1" x14ac:dyDescent="0.25">
      <c r="B61" s="253"/>
      <c r="C61" s="61" t="s">
        <v>71</v>
      </c>
      <c r="D61" s="168"/>
      <c r="E61" s="169"/>
      <c r="F61" s="169"/>
      <c r="G61" s="169"/>
      <c r="H61" s="169"/>
      <c r="I61" s="170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7"/>
      <c r="X61" s="5"/>
      <c r="Y61"/>
      <c r="Z61"/>
    </row>
    <row r="62" spans="1:26" s="2" customFormat="1" ht="14.45" customHeight="1" x14ac:dyDescent="0.25">
      <c r="B62" s="253"/>
      <c r="C62" s="61" t="s">
        <v>72</v>
      </c>
      <c r="D62" s="168"/>
      <c r="E62" s="169"/>
      <c r="F62" s="169"/>
      <c r="G62" s="169"/>
      <c r="H62" s="169"/>
      <c r="I62" s="170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7"/>
      <c r="X62" s="5"/>
      <c r="Y62"/>
      <c r="Z62"/>
    </row>
    <row r="63" spans="1:26" x14ac:dyDescent="0.25">
      <c r="A63" s="2"/>
      <c r="B63" s="253"/>
      <c r="C63" s="61" t="s">
        <v>73</v>
      </c>
      <c r="D63" s="168"/>
      <c r="E63" s="171">
        <f>E49*E15/10000</f>
        <v>1802.6409231199771</v>
      </c>
      <c r="F63" s="171">
        <f>F49*F15/10000</f>
        <v>3919.1096389670352</v>
      </c>
      <c r="G63" s="171">
        <f>G49*G15/10000</f>
        <v>5363.1236877378378</v>
      </c>
      <c r="H63" s="169"/>
      <c r="I63" s="170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7"/>
      <c r="W63" s="2"/>
      <c r="X63" s="5"/>
    </row>
    <row r="64" spans="1:26" s="2" customFormat="1" ht="14.45" customHeight="1" x14ac:dyDescent="0.25">
      <c r="B64" s="253"/>
      <c r="C64" s="61" t="s">
        <v>74</v>
      </c>
      <c r="D64" s="168"/>
      <c r="E64" s="171"/>
      <c r="F64" s="171"/>
      <c r="G64" s="171"/>
      <c r="H64" s="169"/>
      <c r="I64" s="170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7"/>
      <c r="X64" s="5"/>
      <c r="Y64"/>
      <c r="Z64"/>
    </row>
    <row r="65" spans="1:26" s="2" customFormat="1" ht="14.45" customHeight="1" x14ac:dyDescent="0.25">
      <c r="B65" s="253"/>
      <c r="C65" s="61" t="s">
        <v>75</v>
      </c>
      <c r="D65" s="168"/>
      <c r="E65" s="171"/>
      <c r="F65" s="171"/>
      <c r="G65" s="171"/>
      <c r="H65" s="169"/>
      <c r="I65" s="170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7"/>
      <c r="X65" s="5"/>
      <c r="Y65"/>
      <c r="Z65"/>
    </row>
    <row r="66" spans="1:26" s="2" customFormat="1" ht="14.45" customHeight="1" x14ac:dyDescent="0.25">
      <c r="B66" s="253"/>
      <c r="C66" s="49" t="s">
        <v>76</v>
      </c>
      <c r="D66" s="172"/>
      <c r="E66" s="173"/>
      <c r="F66" s="173"/>
      <c r="G66" s="173"/>
      <c r="H66" s="174"/>
      <c r="I66" s="175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80"/>
      <c r="X66" s="5"/>
      <c r="Y66"/>
      <c r="Z66"/>
    </row>
    <row r="67" spans="1:26" ht="14.45" customHeight="1" x14ac:dyDescent="0.25">
      <c r="A67" s="2"/>
      <c r="B67" s="2"/>
      <c r="C67" s="269" t="s">
        <v>62</v>
      </c>
      <c r="D67" s="229"/>
      <c r="E67" s="230">
        <f>SUM(E68:E81)</f>
        <v>3873.9261518068352</v>
      </c>
      <c r="F67" s="230">
        <f>SUM(F68:F81)</f>
        <v>7579.436432867451</v>
      </c>
      <c r="G67" s="230">
        <f>SUM(G68:G81)</f>
        <v>9603.7627652094397</v>
      </c>
      <c r="H67" s="231"/>
      <c r="I67" s="23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3"/>
      <c r="W67" s="2"/>
      <c r="X67" s="5"/>
    </row>
    <row r="68" spans="1:26" s="2" customFormat="1" ht="14.45" customHeight="1" x14ac:dyDescent="0.25">
      <c r="C68" s="30" t="s">
        <v>79</v>
      </c>
      <c r="D68" s="165"/>
      <c r="E68" s="177"/>
      <c r="F68" s="177"/>
      <c r="G68" s="177"/>
      <c r="H68" s="166"/>
      <c r="I68" s="167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X68" s="5"/>
      <c r="Y68"/>
      <c r="Z68"/>
    </row>
    <row r="69" spans="1:26" x14ac:dyDescent="0.25">
      <c r="A69" s="2"/>
      <c r="B69" s="2"/>
      <c r="C69" s="30" t="s">
        <v>64</v>
      </c>
      <c r="D69" s="168"/>
      <c r="E69" s="171"/>
      <c r="F69" s="171"/>
      <c r="G69" s="171"/>
      <c r="H69" s="169"/>
      <c r="I69" s="170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2"/>
      <c r="X69" s="5"/>
    </row>
    <row r="70" spans="1:26" s="2" customFormat="1" ht="14.45" customHeight="1" x14ac:dyDescent="0.25">
      <c r="C70" s="30" t="s">
        <v>65</v>
      </c>
      <c r="D70" s="168"/>
      <c r="E70" s="171"/>
      <c r="F70" s="171"/>
      <c r="G70" s="171"/>
      <c r="H70" s="169"/>
      <c r="I70" s="170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X70" s="5"/>
      <c r="Y70"/>
      <c r="Z70"/>
    </row>
    <row r="71" spans="1:26" s="2" customFormat="1" ht="14.45" customHeight="1" x14ac:dyDescent="0.25">
      <c r="C71" s="30" t="s">
        <v>66</v>
      </c>
      <c r="D71" s="168"/>
      <c r="E71" s="171"/>
      <c r="F71" s="171"/>
      <c r="G71" s="171"/>
      <c r="H71" s="169"/>
      <c r="I71" s="170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X71" s="5"/>
      <c r="Y71"/>
      <c r="Z71"/>
    </row>
    <row r="72" spans="1:26" x14ac:dyDescent="0.25">
      <c r="A72" s="2"/>
      <c r="B72" s="2"/>
      <c r="C72" s="30" t="s">
        <v>67</v>
      </c>
      <c r="D72" s="168"/>
      <c r="E72" s="171"/>
      <c r="F72" s="171"/>
      <c r="G72" s="171"/>
      <c r="H72" s="169"/>
      <c r="I72" s="170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2"/>
      <c r="X72" s="5"/>
    </row>
    <row r="73" spans="1:26" s="2" customFormat="1" ht="14.45" customHeight="1" x14ac:dyDescent="0.25">
      <c r="C73" s="30" t="s">
        <v>68</v>
      </c>
      <c r="D73" s="168"/>
      <c r="E73" s="171"/>
      <c r="F73" s="171"/>
      <c r="G73" s="171"/>
      <c r="H73" s="169"/>
      <c r="I73" s="170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X73" s="5"/>
      <c r="Y73"/>
      <c r="Z73"/>
    </row>
    <row r="74" spans="1:26" s="2" customFormat="1" ht="14.45" customHeight="1" x14ac:dyDescent="0.25">
      <c r="C74" s="30" t="s">
        <v>69</v>
      </c>
      <c r="D74" s="168"/>
      <c r="E74" s="171"/>
      <c r="F74" s="171"/>
      <c r="G74" s="171"/>
      <c r="H74" s="169"/>
      <c r="I74" s="170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X74" s="5"/>
      <c r="Y74"/>
      <c r="Z74"/>
    </row>
    <row r="75" spans="1:26" x14ac:dyDescent="0.25">
      <c r="A75" s="2"/>
      <c r="B75" s="2"/>
      <c r="C75" s="30" t="s">
        <v>70</v>
      </c>
      <c r="D75" s="168"/>
      <c r="E75" s="171"/>
      <c r="F75" s="171"/>
      <c r="G75" s="171"/>
      <c r="H75" s="169"/>
      <c r="I75" s="170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2"/>
      <c r="X75" s="5"/>
    </row>
    <row r="76" spans="1:26" s="2" customFormat="1" ht="14.45" customHeight="1" x14ac:dyDescent="0.25">
      <c r="C76" s="30" t="s">
        <v>71</v>
      </c>
      <c r="D76" s="168"/>
      <c r="E76" s="171"/>
      <c r="F76" s="171"/>
      <c r="G76" s="171"/>
      <c r="H76" s="169"/>
      <c r="I76" s="170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X76" s="5"/>
      <c r="Y76"/>
      <c r="Z76"/>
    </row>
    <row r="77" spans="1:26" s="2" customFormat="1" ht="14.45" customHeight="1" x14ac:dyDescent="0.25">
      <c r="C77" s="30" t="s">
        <v>72</v>
      </c>
      <c r="D77" s="168"/>
      <c r="E77" s="171"/>
      <c r="F77" s="171"/>
      <c r="G77" s="171"/>
      <c r="H77" s="169"/>
      <c r="I77" s="170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X77" s="5"/>
      <c r="Y77"/>
      <c r="Z77"/>
    </row>
    <row r="78" spans="1:26" x14ac:dyDescent="0.25">
      <c r="A78" s="2"/>
      <c r="B78" s="2"/>
      <c r="C78" s="30" t="s">
        <v>73</v>
      </c>
      <c r="D78" s="168"/>
      <c r="E78" s="171">
        <f>E49*E30/10000</f>
        <v>3873.9261518068352</v>
      </c>
      <c r="F78" s="171">
        <f>F49*F30/10000</f>
        <v>7579.436432867451</v>
      </c>
      <c r="G78" s="171">
        <f>G49*G30/10000</f>
        <v>9603.7627652094397</v>
      </c>
      <c r="H78" s="169"/>
      <c r="I78" s="170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2"/>
      <c r="X78" s="5"/>
    </row>
    <row r="79" spans="1:26" s="2" customFormat="1" ht="22.15" customHeight="1" x14ac:dyDescent="0.25">
      <c r="C79" s="30" t="s">
        <v>74</v>
      </c>
      <c r="D79" s="168"/>
      <c r="E79" s="171"/>
      <c r="F79" s="171"/>
      <c r="G79" s="171"/>
      <c r="H79" s="169"/>
      <c r="I79" s="170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X79" s="5"/>
      <c r="Y79"/>
      <c r="Z79"/>
    </row>
    <row r="80" spans="1:26" s="2" customFormat="1" ht="14.45" customHeight="1" x14ac:dyDescent="0.25">
      <c r="C80" s="30" t="s">
        <v>75</v>
      </c>
      <c r="D80" s="168"/>
      <c r="E80" s="171"/>
      <c r="F80" s="171"/>
      <c r="G80" s="171"/>
      <c r="H80" s="169"/>
      <c r="I80" s="170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X80" s="5"/>
      <c r="Y80"/>
      <c r="Z80"/>
    </row>
    <row r="81" spans="1:26" s="2" customFormat="1" ht="14.45" customHeight="1" x14ac:dyDescent="0.25">
      <c r="C81" s="37" t="s">
        <v>76</v>
      </c>
      <c r="D81" s="172"/>
      <c r="E81" s="173"/>
      <c r="F81" s="173"/>
      <c r="G81" s="173"/>
      <c r="H81" s="174"/>
      <c r="I81" s="175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40"/>
      <c r="X81" s="5"/>
      <c r="Y81"/>
      <c r="Z81"/>
    </row>
    <row r="82" spans="1:26" ht="14.45" customHeight="1" x14ac:dyDescent="0.25">
      <c r="A82" s="2"/>
      <c r="B82" s="2"/>
      <c r="C82" s="89" t="s">
        <v>63</v>
      </c>
      <c r="D82" s="229"/>
      <c r="E82" s="227">
        <f>SUM(E83:E96)</f>
        <v>-264.33213198943457</v>
      </c>
      <c r="F82" s="227">
        <f>SUM(F83:F96)</f>
        <v>289.09709155375975</v>
      </c>
      <c r="G82" s="227">
        <f>SUM(G83:G96)</f>
        <v>1200.7888319940771</v>
      </c>
      <c r="H82" s="231"/>
      <c r="I82" s="23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3"/>
      <c r="W82" s="2"/>
      <c r="X82" s="5"/>
    </row>
    <row r="83" spans="1:26" s="2" customFormat="1" ht="14.45" customHeight="1" x14ac:dyDescent="0.25">
      <c r="C83" s="30" t="s">
        <v>79</v>
      </c>
      <c r="D83" s="165"/>
      <c r="E83" s="177"/>
      <c r="F83" s="177"/>
      <c r="G83" s="177"/>
      <c r="H83" s="166"/>
      <c r="I83" s="167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X83" s="5"/>
      <c r="Y83"/>
      <c r="Z83"/>
    </row>
    <row r="84" spans="1:26" x14ac:dyDescent="0.25">
      <c r="A84" s="2"/>
      <c r="B84" s="2"/>
      <c r="C84" s="30" t="s">
        <v>64</v>
      </c>
      <c r="D84" s="168"/>
      <c r="E84" s="171"/>
      <c r="F84" s="171"/>
      <c r="G84" s="171"/>
      <c r="H84" s="169"/>
      <c r="I84" s="170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2"/>
      <c r="X84" s="5"/>
    </row>
    <row r="85" spans="1:26" s="2" customFormat="1" ht="14.45" customHeight="1" x14ac:dyDescent="0.25">
      <c r="C85" s="30" t="s">
        <v>65</v>
      </c>
      <c r="D85" s="168"/>
      <c r="E85" s="171"/>
      <c r="F85" s="171"/>
      <c r="G85" s="171"/>
      <c r="H85" s="169"/>
      <c r="I85" s="170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6"/>
      <c r="X85" s="5"/>
      <c r="Y85"/>
      <c r="Z85"/>
    </row>
    <row r="86" spans="1:26" s="2" customFormat="1" ht="14.45" customHeight="1" x14ac:dyDescent="0.25">
      <c r="C86" s="30" t="s">
        <v>66</v>
      </c>
      <c r="D86" s="168"/>
      <c r="E86" s="171"/>
      <c r="F86" s="171"/>
      <c r="G86" s="171"/>
      <c r="H86" s="169"/>
      <c r="I86" s="170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X86" s="5"/>
      <c r="Y86"/>
      <c r="Z86"/>
    </row>
    <row r="87" spans="1:26" x14ac:dyDescent="0.25">
      <c r="A87" s="2"/>
      <c r="B87" s="2"/>
      <c r="C87" s="30" t="s">
        <v>67</v>
      </c>
      <c r="D87" s="168"/>
      <c r="E87" s="171"/>
      <c r="F87" s="171"/>
      <c r="G87" s="171"/>
      <c r="H87" s="169"/>
      <c r="I87" s="170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2"/>
      <c r="X87" s="5"/>
    </row>
    <row r="88" spans="1:26" s="2" customFormat="1" ht="14.45" customHeight="1" x14ac:dyDescent="0.25">
      <c r="C88" s="30" t="s">
        <v>68</v>
      </c>
      <c r="D88" s="168"/>
      <c r="E88" s="171"/>
      <c r="F88" s="171"/>
      <c r="G88" s="171"/>
      <c r="H88" s="169"/>
      <c r="I88" s="170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6"/>
      <c r="X88" s="5"/>
      <c r="Y88"/>
      <c r="Z88"/>
    </row>
    <row r="89" spans="1:26" s="2" customFormat="1" ht="14.45" customHeight="1" x14ac:dyDescent="0.25">
      <c r="C89" s="30" t="s">
        <v>69</v>
      </c>
      <c r="D89" s="168"/>
      <c r="E89" s="171"/>
      <c r="F89" s="171"/>
      <c r="G89" s="171"/>
      <c r="H89" s="169"/>
      <c r="I89" s="170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X89" s="5"/>
      <c r="Y89"/>
      <c r="Z89"/>
    </row>
    <row r="90" spans="1:26" x14ac:dyDescent="0.25">
      <c r="A90" s="2"/>
      <c r="B90" s="2"/>
      <c r="C90" s="30" t="s">
        <v>70</v>
      </c>
      <c r="D90" s="168"/>
      <c r="E90" s="171"/>
      <c r="F90" s="171"/>
      <c r="G90" s="171"/>
      <c r="H90" s="169"/>
      <c r="I90" s="170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2"/>
      <c r="X90" s="5"/>
    </row>
    <row r="91" spans="1:26" s="2" customFormat="1" ht="14.45" customHeight="1" x14ac:dyDescent="0.25">
      <c r="C91" s="30" t="s">
        <v>71</v>
      </c>
      <c r="D91" s="168"/>
      <c r="E91" s="171"/>
      <c r="F91" s="171"/>
      <c r="G91" s="171"/>
      <c r="H91" s="169"/>
      <c r="I91" s="170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X91" s="5"/>
      <c r="Y91"/>
      <c r="Z91"/>
    </row>
    <row r="92" spans="1:26" s="2" customFormat="1" ht="14.45" customHeight="1" x14ac:dyDescent="0.25">
      <c r="C92" s="30" t="s">
        <v>72</v>
      </c>
      <c r="D92" s="168"/>
      <c r="E92" s="171"/>
      <c r="F92" s="171"/>
      <c r="G92" s="171"/>
      <c r="H92" s="169"/>
      <c r="I92" s="170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X92" s="5"/>
      <c r="Y92"/>
      <c r="Z92"/>
    </row>
    <row r="93" spans="1:26" x14ac:dyDescent="0.25">
      <c r="A93" s="2"/>
      <c r="B93" s="2"/>
      <c r="C93" s="30" t="s">
        <v>73</v>
      </c>
      <c r="D93" s="168"/>
      <c r="E93" s="171">
        <f>E49*E45/10000</f>
        <v>-264.33213198943457</v>
      </c>
      <c r="F93" s="171">
        <f>F49*F45/10000</f>
        <v>289.09709155375975</v>
      </c>
      <c r="G93" s="171">
        <f>G49*G45/10000</f>
        <v>1200.7888319940771</v>
      </c>
      <c r="H93" s="169"/>
      <c r="I93" s="170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2"/>
      <c r="X93" s="5"/>
    </row>
    <row r="94" spans="1:26" s="2" customFormat="1" ht="14.45" customHeight="1" x14ac:dyDescent="0.25">
      <c r="C94" s="30" t="s">
        <v>74</v>
      </c>
      <c r="D94" s="168"/>
      <c r="E94" s="169"/>
      <c r="F94" s="169"/>
      <c r="G94" s="169"/>
      <c r="H94" s="169"/>
      <c r="I94" s="170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X94" s="5"/>
      <c r="Y94"/>
      <c r="Z94"/>
    </row>
    <row r="95" spans="1:26" s="2" customFormat="1" ht="14.45" customHeight="1" x14ac:dyDescent="0.25">
      <c r="C95" s="30" t="s">
        <v>75</v>
      </c>
      <c r="D95" s="168"/>
      <c r="E95" s="169"/>
      <c r="F95" s="169"/>
      <c r="G95" s="169"/>
      <c r="H95" s="169"/>
      <c r="I95" s="170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X95" s="5"/>
      <c r="Y95"/>
      <c r="Z95"/>
    </row>
    <row r="96" spans="1:26" s="2" customFormat="1" ht="14.45" customHeight="1" x14ac:dyDescent="0.25">
      <c r="C96" s="37" t="s">
        <v>76</v>
      </c>
      <c r="D96" s="172"/>
      <c r="E96" s="174"/>
      <c r="F96" s="174"/>
      <c r="G96" s="174"/>
      <c r="H96" s="174"/>
      <c r="I96" s="175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40"/>
      <c r="X96" s="5"/>
      <c r="Y96"/>
      <c r="Z96"/>
    </row>
    <row r="97" spans="1:27" ht="90" x14ac:dyDescent="0.25">
      <c r="A97" s="2"/>
      <c r="B97" s="2"/>
      <c r="C97" s="216" t="s">
        <v>118</v>
      </c>
      <c r="D97" s="2"/>
      <c r="E97" s="88">
        <f>'Hipotetski Otplatni plan'!K2</f>
        <v>216666.66666666666</v>
      </c>
      <c r="F97" s="88">
        <f>'Hipotetski Otplatni plan'!K3+'Hipotetski Otplatni plan'!K4</f>
        <v>430833.33333333331</v>
      </c>
      <c r="G97" s="88">
        <f>'Hipotetski Otplatni plan'!K5+'Hipotetski Otplatni plan'!K6+'Hipotetski Otplatni plan'!K7</f>
        <v>9640000</v>
      </c>
      <c r="H97" s="217">
        <f>'Hipotetski Otplatni plan'!I8+'Hipotetski Otplatni plan'!I9+'Hipotetski Otplatni plan'!I10</f>
        <v>88333.333333333343</v>
      </c>
      <c r="I97" s="217">
        <f>'Hipotetski Otplatni plan'!I11+'Hipotetski Otplatni plan'!I12+'Hipotetski Otplatni plan'!I13</f>
        <v>83333.333333333343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5"/>
    </row>
    <row r="98" spans="1:27" ht="14.45" customHeight="1" x14ac:dyDescent="0.25">
      <c r="A98" s="2"/>
      <c r="B98" s="297" t="s">
        <v>120</v>
      </c>
      <c r="C98" s="26" t="s">
        <v>57</v>
      </c>
      <c r="D98" s="52" t="s">
        <v>77</v>
      </c>
      <c r="E98" s="53" t="s">
        <v>78</v>
      </c>
      <c r="F98" s="54" t="s">
        <v>0</v>
      </c>
      <c r="G98" s="53" t="s">
        <v>1</v>
      </c>
      <c r="H98" s="218" t="s">
        <v>2</v>
      </c>
      <c r="I98" s="219" t="s">
        <v>3</v>
      </c>
      <c r="J98" s="53" t="s">
        <v>4</v>
      </c>
      <c r="K98" s="54" t="s">
        <v>5</v>
      </c>
      <c r="L98" s="53" t="s">
        <v>6</v>
      </c>
      <c r="M98" s="53" t="s">
        <v>7</v>
      </c>
      <c r="N98" s="53" t="s">
        <v>8</v>
      </c>
      <c r="O98" s="53" t="s">
        <v>9</v>
      </c>
      <c r="P98" s="53" t="s">
        <v>10</v>
      </c>
      <c r="Q98" s="53" t="s">
        <v>11</v>
      </c>
      <c r="R98" s="53" t="s">
        <v>12</v>
      </c>
      <c r="S98" s="54" t="s">
        <v>13</v>
      </c>
      <c r="T98" s="53" t="s">
        <v>14</v>
      </c>
      <c r="U98" s="53" t="s">
        <v>15</v>
      </c>
      <c r="V98" s="55" t="s">
        <v>16</v>
      </c>
      <c r="W98" s="2"/>
      <c r="X98" s="5"/>
    </row>
    <row r="99" spans="1:27" ht="14.45" customHeight="1" x14ac:dyDescent="0.25">
      <c r="A99" s="2"/>
      <c r="B99" s="297"/>
      <c r="C99" s="6" t="s">
        <v>61</v>
      </c>
      <c r="D99" s="233"/>
      <c r="E99" s="234">
        <f>E100</f>
        <v>4719.4082520536285</v>
      </c>
      <c r="F99" s="234">
        <f>F100</f>
        <v>11360.262245188906</v>
      </c>
      <c r="G99" s="234">
        <f>G100</f>
        <v>270846.14816660469</v>
      </c>
      <c r="H99" s="235">
        <f t="shared" ref="H99:I99" si="4">H100</f>
        <v>1948.1450067741505</v>
      </c>
      <c r="I99" s="267">
        <f t="shared" si="4"/>
        <v>752.68481935772843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9"/>
      <c r="W99" s="2"/>
      <c r="X99" s="5"/>
    </row>
    <row r="100" spans="1:27" s="2" customFormat="1" ht="14.45" customHeight="1" x14ac:dyDescent="0.25">
      <c r="B100" s="297"/>
      <c r="C100" s="45" t="s">
        <v>79</v>
      </c>
      <c r="D100" s="46"/>
      <c r="E100" s="96">
        <f>E97*E5/10000</f>
        <v>4719.4082520536285</v>
      </c>
      <c r="F100" s="96">
        <f>F97*F5/10000</f>
        <v>11360.262245188906</v>
      </c>
      <c r="G100" s="96">
        <f>G97*G5/10000</f>
        <v>270846.14816660469</v>
      </c>
      <c r="H100" s="220">
        <f>H97*H5/10000</f>
        <v>1948.1450067741505</v>
      </c>
      <c r="I100" s="268">
        <f>I97*I5/10000</f>
        <v>752.68481935772843</v>
      </c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8"/>
      <c r="X100" s="5"/>
      <c r="Y100"/>
      <c r="Z100"/>
      <c r="AA100"/>
    </row>
    <row r="101" spans="1:27" ht="14.45" customHeight="1" x14ac:dyDescent="0.25">
      <c r="A101" s="2"/>
      <c r="B101" s="297"/>
      <c r="C101" s="16" t="s">
        <v>62</v>
      </c>
      <c r="D101" s="236"/>
      <c r="E101" s="234">
        <f>E102</f>
        <v>9778.8806895344951</v>
      </c>
      <c r="F101" s="234">
        <f>F97*F30/10000</f>
        <v>19161.667340467171</v>
      </c>
      <c r="G101" s="234">
        <f>G97*G30/10000</f>
        <v>366654.54675888713</v>
      </c>
      <c r="H101" s="235">
        <f t="shared" ref="H101:I101" si="5">H97*H30/10000</f>
        <v>2214.4142568179259</v>
      </c>
      <c r="I101" s="267">
        <f t="shared" si="5"/>
        <v>748.43793467663988</v>
      </c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4"/>
      <c r="W101" s="2"/>
      <c r="X101" s="5"/>
    </row>
    <row r="102" spans="1:27" s="2" customFormat="1" ht="14.45" customHeight="1" x14ac:dyDescent="0.25">
      <c r="B102" s="297"/>
      <c r="C102" s="45" t="s">
        <v>79</v>
      </c>
      <c r="D102" s="46"/>
      <c r="E102" s="96">
        <f>E97*E30/10000</f>
        <v>9778.8806895344951</v>
      </c>
      <c r="F102" s="96">
        <f>F97*F30/10000</f>
        <v>19161.667340467171</v>
      </c>
      <c r="G102" s="96">
        <f>G97*G30/10000</f>
        <v>366654.54675888713</v>
      </c>
      <c r="H102" s="220">
        <f t="shared" ref="H102:I102" si="6">H97*H30/10000</f>
        <v>2214.4142568179259</v>
      </c>
      <c r="I102" s="268">
        <f t="shared" si="6"/>
        <v>748.43793467663988</v>
      </c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6"/>
      <c r="X102" s="5"/>
      <c r="Y102"/>
      <c r="Z102"/>
      <c r="AA102"/>
    </row>
    <row r="103" spans="1:27" ht="14.45" customHeight="1" x14ac:dyDescent="0.25">
      <c r="A103" s="2"/>
      <c r="B103" s="297"/>
      <c r="C103" s="16" t="s">
        <v>63</v>
      </c>
      <c r="D103" s="236"/>
      <c r="E103" s="234">
        <f>E104</f>
        <v>-667.24874967721223</v>
      </c>
      <c r="F103" s="234">
        <f>F104</f>
        <v>730.86994613846127</v>
      </c>
      <c r="G103" s="234">
        <f>G104</f>
        <v>45843.97758583328</v>
      </c>
      <c r="H103" s="235">
        <f t="shared" ref="H103:I103" si="7">H104</f>
        <v>369.55881594543263</v>
      </c>
      <c r="I103" s="267">
        <f t="shared" si="7"/>
        <v>141.44007333858346</v>
      </c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4"/>
      <c r="W103" s="2"/>
      <c r="X103" s="5"/>
    </row>
    <row r="104" spans="1:27" s="2" customFormat="1" ht="14.45" customHeight="1" x14ac:dyDescent="0.25">
      <c r="B104" s="297"/>
      <c r="C104" s="45" t="s">
        <v>79</v>
      </c>
      <c r="D104" s="46"/>
      <c r="E104" s="96">
        <f>E97*E45/10000</f>
        <v>-667.24874967721223</v>
      </c>
      <c r="F104" s="96">
        <f>F97*F45/10000</f>
        <v>730.86994613846127</v>
      </c>
      <c r="G104" s="96">
        <f>G97*G45/10000</f>
        <v>45843.97758583328</v>
      </c>
      <c r="H104" s="220">
        <f t="shared" ref="H104:I104" si="8">H97*H45/10000</f>
        <v>369.55881594543263</v>
      </c>
      <c r="I104" s="268">
        <f t="shared" si="8"/>
        <v>141.44007333858346</v>
      </c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6"/>
      <c r="X104" s="5"/>
      <c r="Y104"/>
      <c r="Z104"/>
      <c r="AA104"/>
    </row>
    <row r="105" spans="1:2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5"/>
    </row>
  </sheetData>
  <mergeCells count="2">
    <mergeCell ref="B51:B66"/>
    <mergeCell ref="B98:B104"/>
  </mergeCells>
  <pageMargins left="0.7" right="0.7" top="0.75" bottom="0.75" header="0.3" footer="0.3"/>
  <pageSetup paperSize="9" orientation="portrait" r:id="rId1"/>
  <ignoredErrors>
    <ignoredError sqref="E100 E10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C4221-FF8B-4840-AC1C-8FA433A6EB71}">
  <dimension ref="A1:O73"/>
  <sheetViews>
    <sheetView topLeftCell="A50" workbookViewId="0">
      <selection activeCell="D77" sqref="D77"/>
    </sheetView>
  </sheetViews>
  <sheetFormatPr defaultRowHeight="15" x14ac:dyDescent="0.25"/>
  <cols>
    <col min="1" max="1" width="5" customWidth="1"/>
    <col min="2" max="2" width="25.28515625" customWidth="1"/>
    <col min="3" max="3" width="49.85546875" bestFit="1" customWidth="1"/>
    <col min="5" max="5" width="12.85546875" customWidth="1"/>
    <col min="6" max="8" width="10.42578125" bestFit="1" customWidth="1"/>
    <col min="12" max="12" width="9.5703125" bestFit="1" customWidth="1"/>
  </cols>
  <sheetData>
    <row r="1" spans="1:11" s="5" customFormat="1" ht="14.45" customHeight="1" x14ac:dyDescent="0.25">
      <c r="A1" s="2"/>
      <c r="B1" s="297" t="s">
        <v>121</v>
      </c>
      <c r="C1" s="3" t="s">
        <v>58</v>
      </c>
      <c r="D1" s="52" t="s">
        <v>77</v>
      </c>
      <c r="E1" s="53" t="s">
        <v>78</v>
      </c>
      <c r="F1" s="54" t="s">
        <v>0</v>
      </c>
      <c r="G1" s="53" t="s">
        <v>1</v>
      </c>
      <c r="H1" s="54" t="s">
        <v>2</v>
      </c>
      <c r="I1" s="93" t="s">
        <v>3</v>
      </c>
      <c r="J1" s="2"/>
    </row>
    <row r="2" spans="1:11" ht="14.45" customHeight="1" x14ac:dyDescent="0.25">
      <c r="A2" s="2"/>
      <c r="B2" s="297"/>
      <c r="C2" s="1" t="s">
        <v>80</v>
      </c>
      <c r="D2" s="17"/>
      <c r="E2" s="18"/>
      <c r="F2" s="18"/>
      <c r="G2" s="18"/>
      <c r="H2" s="18"/>
      <c r="I2" s="286"/>
      <c r="J2" s="2"/>
      <c r="K2" s="5"/>
    </row>
    <row r="3" spans="1:11" ht="14.45" customHeight="1" x14ac:dyDescent="0.25">
      <c r="A3" s="2"/>
      <c r="B3" s="297"/>
      <c r="C3" s="19" t="s">
        <v>81</v>
      </c>
      <c r="D3" s="8"/>
      <c r="E3" s="8"/>
      <c r="F3" s="8"/>
      <c r="G3" s="8"/>
      <c r="H3" s="8"/>
      <c r="I3" s="287"/>
      <c r="J3" s="2"/>
      <c r="K3" s="5"/>
    </row>
    <row r="4" spans="1:11" ht="14.45" customHeight="1" x14ac:dyDescent="0.25">
      <c r="A4" s="2"/>
      <c r="B4" s="297"/>
      <c r="C4" s="20" t="s">
        <v>82</v>
      </c>
      <c r="D4" s="22"/>
      <c r="E4" s="22">
        <f>$D$15*E17</f>
        <v>383.32</v>
      </c>
      <c r="F4" s="22">
        <f t="shared" ref="F4" si="0">$D$15*F17</f>
        <v>333.32</v>
      </c>
      <c r="G4" s="22">
        <f>$D$15*G17</f>
        <v>250</v>
      </c>
      <c r="H4" s="22">
        <f>$D$15*H17</f>
        <v>150</v>
      </c>
      <c r="I4" s="288">
        <f>$D$15*I17</f>
        <v>50</v>
      </c>
      <c r="J4" s="2"/>
      <c r="K4" s="5"/>
    </row>
    <row r="5" spans="1:11" ht="14.45" customHeight="1" x14ac:dyDescent="0.25">
      <c r="A5" s="2"/>
      <c r="B5" s="297"/>
      <c r="C5" s="20" t="s">
        <v>83</v>
      </c>
      <c r="D5" s="22"/>
      <c r="E5" s="22"/>
      <c r="F5" s="22"/>
      <c r="G5" s="22"/>
      <c r="H5" s="22"/>
      <c r="I5" s="288"/>
      <c r="J5" s="2"/>
      <c r="K5" s="5"/>
    </row>
    <row r="6" spans="1:11" ht="14.45" customHeight="1" x14ac:dyDescent="0.25">
      <c r="A6" s="2"/>
      <c r="B6" s="297"/>
      <c r="C6" s="20" t="s">
        <v>84</v>
      </c>
      <c r="D6" s="21"/>
      <c r="E6" s="22"/>
      <c r="F6" s="22"/>
      <c r="G6" s="22"/>
      <c r="H6" s="22"/>
      <c r="I6" s="288"/>
      <c r="J6" s="2"/>
      <c r="K6" s="5"/>
    </row>
    <row r="7" spans="1:11" ht="14.45" customHeight="1" x14ac:dyDescent="0.25">
      <c r="A7" s="2"/>
      <c r="B7" s="297"/>
      <c r="C7" s="20" t="s">
        <v>85</v>
      </c>
      <c r="D7" s="21"/>
      <c r="E7" s="22"/>
      <c r="F7" s="22"/>
      <c r="G7" s="22"/>
      <c r="H7" s="22"/>
      <c r="I7" s="288"/>
      <c r="J7" s="2"/>
      <c r="K7" s="5"/>
    </row>
    <row r="8" spans="1:11" ht="14.45" customHeight="1" x14ac:dyDescent="0.25">
      <c r="A8" s="2"/>
      <c r="B8" s="297"/>
      <c r="C8" s="23" t="s">
        <v>86</v>
      </c>
      <c r="D8" s="24"/>
      <c r="E8" s="25"/>
      <c r="F8" s="25"/>
      <c r="G8" s="25"/>
      <c r="H8" s="25"/>
      <c r="I8" s="289"/>
      <c r="J8" s="2"/>
      <c r="K8" s="5"/>
    </row>
    <row r="9" spans="1:11" ht="14.45" customHeight="1" x14ac:dyDescent="0.25">
      <c r="A9" s="2"/>
      <c r="B9" s="2"/>
      <c r="C9" s="1" t="s">
        <v>87</v>
      </c>
      <c r="D9" s="17"/>
      <c r="E9" s="18"/>
      <c r="F9" s="18"/>
      <c r="G9" s="18"/>
      <c r="H9" s="18"/>
      <c r="I9" s="286"/>
      <c r="J9" s="2"/>
      <c r="K9" s="5"/>
    </row>
    <row r="10" spans="1:11" ht="14.45" customHeight="1" x14ac:dyDescent="0.25">
      <c r="A10" s="2"/>
      <c r="B10" s="2"/>
      <c r="C10" s="19" t="s">
        <v>88</v>
      </c>
      <c r="D10" s="7"/>
      <c r="E10" s="8"/>
      <c r="F10" s="8"/>
      <c r="G10" s="8"/>
      <c r="H10" s="8"/>
      <c r="I10" s="287"/>
      <c r="J10" s="2"/>
      <c r="K10" s="5"/>
    </row>
    <row r="11" spans="1:11" ht="14.45" customHeight="1" x14ac:dyDescent="0.25">
      <c r="A11" s="2"/>
      <c r="B11" s="2"/>
      <c r="C11" s="20" t="s">
        <v>89</v>
      </c>
      <c r="D11" s="21"/>
      <c r="E11" s="22"/>
      <c r="F11" s="22"/>
      <c r="G11" s="22"/>
      <c r="H11" s="22"/>
      <c r="I11" s="288"/>
      <c r="J11" s="2"/>
      <c r="K11" s="5"/>
    </row>
    <row r="12" spans="1:11" ht="14.45" customHeight="1" x14ac:dyDescent="0.25">
      <c r="A12" s="2"/>
      <c r="B12" s="2"/>
      <c r="C12" s="20" t="s">
        <v>90</v>
      </c>
      <c r="D12" s="21"/>
      <c r="E12" s="22"/>
      <c r="F12" s="22"/>
      <c r="G12" s="22"/>
      <c r="H12" s="22"/>
      <c r="I12" s="288"/>
      <c r="J12" s="2"/>
      <c r="K12" s="5"/>
    </row>
    <row r="13" spans="1:11" ht="14.45" customHeight="1" x14ac:dyDescent="0.25">
      <c r="A13" s="2"/>
      <c r="B13" s="2"/>
      <c r="C13" s="20" t="s">
        <v>81</v>
      </c>
      <c r="D13" s="21"/>
      <c r="E13" s="22"/>
      <c r="F13" s="22"/>
      <c r="G13" s="22"/>
      <c r="H13" s="22"/>
      <c r="I13" s="288"/>
      <c r="J13" s="2"/>
      <c r="K13" s="5"/>
    </row>
    <row r="14" spans="1:11" ht="14.45" customHeight="1" x14ac:dyDescent="0.25">
      <c r="A14" s="2"/>
      <c r="B14" s="2"/>
      <c r="C14" s="23" t="s">
        <v>91</v>
      </c>
      <c r="D14" s="24"/>
      <c r="E14" s="25"/>
      <c r="F14" s="25"/>
      <c r="G14" s="25"/>
      <c r="H14" s="25"/>
      <c r="I14" s="289"/>
      <c r="J14" s="2"/>
      <c r="K14" s="5"/>
    </row>
    <row r="15" spans="1:11" ht="14.45" customHeight="1" x14ac:dyDescent="0.25">
      <c r="A15" s="2"/>
      <c r="B15" s="2"/>
      <c r="C15" s="293" t="s">
        <v>32</v>
      </c>
      <c r="D15" s="294">
        <v>400</v>
      </c>
      <c r="E15" s="81"/>
      <c r="F15" s="81"/>
      <c r="G15" s="81"/>
      <c r="H15" s="81"/>
      <c r="I15" s="81"/>
      <c r="J15" s="2"/>
      <c r="K15" s="5"/>
    </row>
    <row r="16" spans="1:11" ht="22.15" customHeight="1" x14ac:dyDescent="0.25">
      <c r="A16" s="2"/>
      <c r="B16" s="2"/>
      <c r="C16" s="87" t="s">
        <v>20</v>
      </c>
      <c r="D16" s="2"/>
      <c r="E16" s="221">
        <v>85833</v>
      </c>
      <c r="F16" s="221">
        <f>170417</f>
        <v>170417</v>
      </c>
      <c r="G16" s="221">
        <v>252500</v>
      </c>
      <c r="H16" s="82"/>
      <c r="I16" s="82"/>
      <c r="J16" s="2"/>
      <c r="K16" s="5"/>
    </row>
    <row r="17" spans="1:13" ht="14.45" customHeight="1" x14ac:dyDescent="0.25">
      <c r="A17" s="2"/>
      <c r="B17" s="2"/>
      <c r="C17" s="295" t="s">
        <v>19</v>
      </c>
      <c r="D17" s="57">
        <v>0.99719999999999998</v>
      </c>
      <c r="E17" s="57">
        <v>0.95830000000000004</v>
      </c>
      <c r="F17" s="57">
        <v>0.83330000000000004</v>
      </c>
      <c r="G17" s="57">
        <v>0.625</v>
      </c>
      <c r="H17" s="57">
        <v>0.375</v>
      </c>
      <c r="I17" s="57">
        <v>0.125</v>
      </c>
      <c r="J17" s="2"/>
      <c r="K17" s="5"/>
    </row>
    <row r="18" spans="1:13" ht="14.45" customHeight="1" x14ac:dyDescent="0.25">
      <c r="A18" s="2"/>
      <c r="B18" s="259" t="s">
        <v>119</v>
      </c>
      <c r="C18" s="26" t="s">
        <v>56</v>
      </c>
      <c r="D18" s="52" t="s">
        <v>77</v>
      </c>
      <c r="E18" s="53" t="s">
        <v>78</v>
      </c>
      <c r="F18" s="54" t="s">
        <v>0</v>
      </c>
      <c r="G18" s="53" t="s">
        <v>1</v>
      </c>
      <c r="H18" s="54" t="s">
        <v>2</v>
      </c>
      <c r="I18" s="93" t="s">
        <v>3</v>
      </c>
      <c r="J18" s="2"/>
      <c r="K18" s="5"/>
    </row>
    <row r="19" spans="1:13" ht="14.45" customHeight="1" x14ac:dyDescent="0.25">
      <c r="A19" s="2"/>
      <c r="B19" s="259"/>
      <c r="C19" s="6" t="s">
        <v>61</v>
      </c>
      <c r="D19" s="226"/>
      <c r="E19" s="230">
        <f>SUM(E20:E33)</f>
        <v>3290.1505560000001</v>
      </c>
      <c r="F19" s="230">
        <f>SUM(F20:F33)</f>
        <v>5680.3394440000002</v>
      </c>
      <c r="G19" s="230">
        <f>SUM(G20:G33)</f>
        <v>6312.5</v>
      </c>
      <c r="H19" s="230"/>
      <c r="I19" s="290"/>
      <c r="J19" s="2"/>
      <c r="K19" s="5"/>
    </row>
    <row r="20" spans="1:13" s="2" customFormat="1" ht="14.45" customHeight="1" x14ac:dyDescent="0.25">
      <c r="B20" s="259"/>
      <c r="C20" s="10" t="s">
        <v>79</v>
      </c>
      <c r="D20" s="165"/>
      <c r="E20" s="166"/>
      <c r="F20" s="166"/>
      <c r="G20" s="166"/>
      <c r="H20" s="166"/>
      <c r="I20" s="167"/>
      <c r="K20" s="5"/>
      <c r="L20"/>
      <c r="M20"/>
    </row>
    <row r="21" spans="1:13" x14ac:dyDescent="0.25">
      <c r="A21" s="2"/>
      <c r="B21" s="259"/>
      <c r="C21" s="10" t="s">
        <v>64</v>
      </c>
      <c r="D21" s="168"/>
      <c r="E21" s="291"/>
      <c r="F21" s="291"/>
      <c r="G21" s="291"/>
      <c r="H21" s="291"/>
      <c r="I21" s="170"/>
      <c r="J21" s="2"/>
      <c r="K21" s="5"/>
    </row>
    <row r="22" spans="1:13" s="2" customFormat="1" ht="14.45" customHeight="1" x14ac:dyDescent="0.25">
      <c r="B22" s="259"/>
      <c r="C22" s="10" t="s">
        <v>65</v>
      </c>
      <c r="D22" s="168"/>
      <c r="E22" s="291"/>
      <c r="F22" s="291"/>
      <c r="G22" s="291"/>
      <c r="H22" s="291"/>
      <c r="I22" s="170"/>
      <c r="K22" s="5"/>
      <c r="L22"/>
      <c r="M22"/>
    </row>
    <row r="23" spans="1:13" s="2" customFormat="1" ht="14.45" customHeight="1" x14ac:dyDescent="0.25">
      <c r="B23" s="259"/>
      <c r="C23" s="10" t="s">
        <v>66</v>
      </c>
      <c r="D23" s="168"/>
      <c r="E23" s="291"/>
      <c r="F23" s="291"/>
      <c r="G23" s="291"/>
      <c r="H23" s="291"/>
      <c r="I23" s="170"/>
      <c r="K23" s="5"/>
      <c r="L23"/>
      <c r="M23"/>
    </row>
    <row r="24" spans="1:13" x14ac:dyDescent="0.25">
      <c r="A24" s="2"/>
      <c r="B24" s="259"/>
      <c r="C24" s="10" t="s">
        <v>67</v>
      </c>
      <c r="D24" s="168"/>
      <c r="E24" s="291"/>
      <c r="F24" s="291"/>
      <c r="G24" s="291"/>
      <c r="H24" s="291"/>
      <c r="I24" s="170"/>
      <c r="J24" s="2"/>
      <c r="K24" s="5"/>
    </row>
    <row r="25" spans="1:13" s="2" customFormat="1" ht="14.45" customHeight="1" x14ac:dyDescent="0.25">
      <c r="B25" s="259"/>
      <c r="C25" s="10" t="s">
        <v>68</v>
      </c>
      <c r="D25" s="168"/>
      <c r="E25" s="291"/>
      <c r="F25" s="291"/>
      <c r="G25" s="291"/>
      <c r="H25" s="291"/>
      <c r="I25" s="170"/>
      <c r="K25" s="5"/>
      <c r="L25"/>
      <c r="M25"/>
    </row>
    <row r="26" spans="1:13" s="2" customFormat="1" ht="14.45" customHeight="1" x14ac:dyDescent="0.25">
      <c r="B26" s="259"/>
      <c r="C26" s="10" t="s">
        <v>69</v>
      </c>
      <c r="D26" s="168"/>
      <c r="E26" s="291"/>
      <c r="F26" s="291"/>
      <c r="G26" s="291"/>
      <c r="H26" s="291"/>
      <c r="I26" s="170"/>
      <c r="K26" s="5"/>
      <c r="L26" s="254"/>
      <c r="M26"/>
    </row>
    <row r="27" spans="1:13" x14ac:dyDescent="0.25">
      <c r="A27" s="2"/>
      <c r="B27" s="259"/>
      <c r="C27" s="10" t="s">
        <v>70</v>
      </c>
      <c r="D27" s="168"/>
      <c r="E27" s="291"/>
      <c r="F27" s="291"/>
      <c r="G27" s="291"/>
      <c r="H27" s="291"/>
      <c r="I27" s="170"/>
      <c r="J27" s="2"/>
      <c r="K27" s="5"/>
    </row>
    <row r="28" spans="1:13" s="2" customFormat="1" ht="14.45" customHeight="1" x14ac:dyDescent="0.25">
      <c r="B28" s="259"/>
      <c r="C28" s="10" t="s">
        <v>71</v>
      </c>
      <c r="D28" s="168"/>
      <c r="E28" s="291"/>
      <c r="F28" s="291"/>
      <c r="G28" s="291"/>
      <c r="H28" s="291"/>
      <c r="I28" s="170"/>
      <c r="K28" s="5"/>
      <c r="L28"/>
      <c r="M28"/>
    </row>
    <row r="29" spans="1:13" s="2" customFormat="1" ht="14.45" customHeight="1" x14ac:dyDescent="0.25">
      <c r="B29" s="259"/>
      <c r="C29" s="10" t="s">
        <v>72</v>
      </c>
      <c r="D29" s="168"/>
      <c r="E29" s="291"/>
      <c r="F29" s="291"/>
      <c r="G29" s="291"/>
      <c r="H29" s="291"/>
      <c r="I29" s="170"/>
      <c r="K29" s="5"/>
      <c r="L29"/>
      <c r="M29"/>
    </row>
    <row r="30" spans="1:13" x14ac:dyDescent="0.25">
      <c r="A30" s="2"/>
      <c r="B30" s="259"/>
      <c r="C30" s="10" t="s">
        <v>73</v>
      </c>
      <c r="D30" s="168"/>
      <c r="E30" s="171">
        <f>E16*E4/10000</f>
        <v>3290.1505560000001</v>
      </c>
      <c r="F30" s="171">
        <f>F16*F4/10000</f>
        <v>5680.3394440000002</v>
      </c>
      <c r="G30" s="171">
        <f>G16*G4/10000</f>
        <v>6312.5</v>
      </c>
      <c r="H30" s="171"/>
      <c r="I30" s="292"/>
      <c r="J30" s="2"/>
      <c r="K30" s="5"/>
    </row>
    <row r="31" spans="1:13" s="2" customFormat="1" ht="14.45" customHeight="1" x14ac:dyDescent="0.25">
      <c r="B31" s="259"/>
      <c r="C31" s="10" t="s">
        <v>74</v>
      </c>
      <c r="D31" s="168"/>
      <c r="E31" s="291"/>
      <c r="F31" s="291"/>
      <c r="G31" s="291"/>
      <c r="H31" s="291"/>
      <c r="I31" s="170"/>
      <c r="K31" s="5"/>
      <c r="L31"/>
      <c r="M31"/>
    </row>
    <row r="32" spans="1:13" s="2" customFormat="1" ht="14.45" customHeight="1" x14ac:dyDescent="0.25">
      <c r="B32" s="259"/>
      <c r="C32" s="10" t="s">
        <v>75</v>
      </c>
      <c r="D32" s="168"/>
      <c r="E32" s="291"/>
      <c r="F32" s="291"/>
      <c r="G32" s="291"/>
      <c r="H32" s="291"/>
      <c r="I32" s="170"/>
      <c r="K32" s="5"/>
      <c r="L32"/>
      <c r="M32"/>
    </row>
    <row r="33" spans="1:13" s="2" customFormat="1" ht="14.45" customHeight="1" x14ac:dyDescent="0.25">
      <c r="B33" s="259"/>
      <c r="C33" s="15" t="s">
        <v>76</v>
      </c>
      <c r="D33" s="172"/>
      <c r="E33" s="174"/>
      <c r="F33" s="174"/>
      <c r="G33" s="174"/>
      <c r="H33" s="174"/>
      <c r="I33" s="175"/>
      <c r="K33" s="5"/>
      <c r="L33"/>
      <c r="M33"/>
    </row>
    <row r="34" spans="1:13" ht="14.45" customHeight="1" x14ac:dyDescent="0.25">
      <c r="A34" s="2"/>
      <c r="B34" s="2"/>
      <c r="C34" s="269" t="s">
        <v>62</v>
      </c>
      <c r="D34" s="229"/>
      <c r="E34" s="230">
        <f>SUM(E35:E48)</f>
        <v>3290.1505560000001</v>
      </c>
      <c r="F34" s="230">
        <f t="shared" ref="F34:I34" si="1">SUM(F35:F48)</f>
        <v>5680.3394440000002</v>
      </c>
      <c r="G34" s="230">
        <f t="shared" si="1"/>
        <v>6312.5</v>
      </c>
      <c r="H34" s="230"/>
      <c r="I34" s="290"/>
      <c r="J34" s="2"/>
      <c r="K34" s="5"/>
    </row>
    <row r="35" spans="1:13" s="2" customFormat="1" ht="14.45" customHeight="1" x14ac:dyDescent="0.25">
      <c r="C35" s="10" t="s">
        <v>79</v>
      </c>
      <c r="D35" s="165"/>
      <c r="E35" s="166"/>
      <c r="F35" s="166"/>
      <c r="G35" s="166"/>
      <c r="H35" s="166"/>
      <c r="I35" s="167"/>
      <c r="K35" s="5"/>
      <c r="L35"/>
      <c r="M35"/>
    </row>
    <row r="36" spans="1:13" x14ac:dyDescent="0.25">
      <c r="A36" s="2"/>
      <c r="B36" s="2"/>
      <c r="C36" s="10" t="s">
        <v>64</v>
      </c>
      <c r="D36" s="168"/>
      <c r="E36" s="291"/>
      <c r="F36" s="291"/>
      <c r="G36" s="291"/>
      <c r="H36" s="291"/>
      <c r="I36" s="170"/>
      <c r="J36" s="2"/>
      <c r="K36" s="5"/>
    </row>
    <row r="37" spans="1:13" s="2" customFormat="1" ht="14.45" customHeight="1" x14ac:dyDescent="0.25">
      <c r="C37" s="10" t="s">
        <v>65</v>
      </c>
      <c r="D37" s="168"/>
      <c r="E37" s="291"/>
      <c r="F37" s="291"/>
      <c r="G37" s="291"/>
      <c r="H37" s="291"/>
      <c r="I37" s="170"/>
      <c r="K37" s="5"/>
      <c r="L37"/>
      <c r="M37"/>
    </row>
    <row r="38" spans="1:13" s="2" customFormat="1" ht="14.45" customHeight="1" x14ac:dyDescent="0.25">
      <c r="C38" s="10" t="s">
        <v>66</v>
      </c>
      <c r="D38" s="168"/>
      <c r="E38" s="291"/>
      <c r="F38" s="291"/>
      <c r="G38" s="291"/>
      <c r="H38" s="291"/>
      <c r="I38" s="170"/>
      <c r="K38" s="5"/>
      <c r="L38"/>
      <c r="M38"/>
    </row>
    <row r="39" spans="1:13" x14ac:dyDescent="0.25">
      <c r="A39" s="2"/>
      <c r="B39" s="2"/>
      <c r="C39" s="10" t="s">
        <v>67</v>
      </c>
      <c r="D39" s="168"/>
      <c r="E39" s="291"/>
      <c r="F39" s="291"/>
      <c r="G39" s="291"/>
      <c r="H39" s="291"/>
      <c r="I39" s="170"/>
      <c r="J39" s="2"/>
      <c r="K39" s="5"/>
    </row>
    <row r="40" spans="1:13" s="2" customFormat="1" ht="14.45" customHeight="1" x14ac:dyDescent="0.25">
      <c r="C40" s="10" t="s">
        <v>68</v>
      </c>
      <c r="D40" s="168"/>
      <c r="E40" s="291"/>
      <c r="F40" s="291"/>
      <c r="G40" s="291"/>
      <c r="H40" s="291"/>
      <c r="I40" s="170"/>
      <c r="K40" s="5"/>
      <c r="L40"/>
      <c r="M40"/>
    </row>
    <row r="41" spans="1:13" s="2" customFormat="1" ht="14.45" customHeight="1" x14ac:dyDescent="0.25">
      <c r="C41" s="10" t="s">
        <v>69</v>
      </c>
      <c r="D41" s="168"/>
      <c r="E41" s="291"/>
      <c r="F41" s="291"/>
      <c r="G41" s="291"/>
      <c r="H41" s="291"/>
      <c r="I41" s="170"/>
      <c r="K41" s="5"/>
      <c r="L41"/>
      <c r="M41"/>
    </row>
    <row r="42" spans="1:13" x14ac:dyDescent="0.25">
      <c r="A42" s="2"/>
      <c r="B42" s="2"/>
      <c r="C42" s="10" t="s">
        <v>70</v>
      </c>
      <c r="D42" s="168"/>
      <c r="E42" s="291"/>
      <c r="F42" s="291"/>
      <c r="G42" s="291"/>
      <c r="H42" s="291"/>
      <c r="I42" s="170"/>
      <c r="J42" s="2"/>
      <c r="K42" s="5"/>
    </row>
    <row r="43" spans="1:13" s="2" customFormat="1" ht="14.45" customHeight="1" x14ac:dyDescent="0.25">
      <c r="C43" s="10" t="s">
        <v>71</v>
      </c>
      <c r="D43" s="168"/>
      <c r="E43" s="291"/>
      <c r="F43" s="291"/>
      <c r="G43" s="291"/>
      <c r="H43" s="291"/>
      <c r="I43" s="170"/>
      <c r="K43" s="5"/>
      <c r="L43"/>
      <c r="M43"/>
    </row>
    <row r="44" spans="1:13" s="2" customFormat="1" ht="14.45" customHeight="1" x14ac:dyDescent="0.25">
      <c r="C44" s="10" t="s">
        <v>72</v>
      </c>
      <c r="D44" s="168"/>
      <c r="E44" s="291"/>
      <c r="F44" s="291"/>
      <c r="G44" s="291"/>
      <c r="H44" s="291"/>
      <c r="I44" s="170"/>
      <c r="K44" s="5"/>
      <c r="L44"/>
      <c r="M44"/>
    </row>
    <row r="45" spans="1:13" x14ac:dyDescent="0.25">
      <c r="A45" s="2"/>
      <c r="B45" s="2"/>
      <c r="C45" s="10" t="s">
        <v>73</v>
      </c>
      <c r="D45" s="168"/>
      <c r="E45" s="171">
        <f>E16*E4/10000</f>
        <v>3290.1505560000001</v>
      </c>
      <c r="F45" s="171">
        <f t="shared" ref="F45:I45" si="2">F16*F4/10000</f>
        <v>5680.3394440000002</v>
      </c>
      <c r="G45" s="171">
        <f t="shared" si="2"/>
        <v>6312.5</v>
      </c>
      <c r="H45" s="171"/>
      <c r="I45" s="292"/>
      <c r="J45" s="2"/>
      <c r="K45" s="5"/>
    </row>
    <row r="46" spans="1:13" s="2" customFormat="1" ht="14.45" customHeight="1" x14ac:dyDescent="0.25">
      <c r="C46" s="10" t="s">
        <v>74</v>
      </c>
      <c r="D46" s="168"/>
      <c r="E46" s="291"/>
      <c r="F46" s="291"/>
      <c r="G46" s="291"/>
      <c r="H46" s="291"/>
      <c r="I46" s="170"/>
      <c r="K46" s="5"/>
      <c r="L46"/>
      <c r="M46"/>
    </row>
    <row r="47" spans="1:13" s="2" customFormat="1" ht="14.45" customHeight="1" x14ac:dyDescent="0.25">
      <c r="C47" s="10" t="s">
        <v>75</v>
      </c>
      <c r="D47" s="168"/>
      <c r="E47" s="291"/>
      <c r="F47" s="291"/>
      <c r="G47" s="291"/>
      <c r="H47" s="291"/>
      <c r="I47" s="170"/>
      <c r="K47" s="5"/>
      <c r="L47"/>
      <c r="M47"/>
    </row>
    <row r="48" spans="1:13" s="2" customFormat="1" ht="14.45" customHeight="1" x14ac:dyDescent="0.25">
      <c r="C48" s="15" t="s">
        <v>76</v>
      </c>
      <c r="D48" s="172"/>
      <c r="E48" s="174"/>
      <c r="F48" s="174"/>
      <c r="G48" s="174"/>
      <c r="H48" s="174"/>
      <c r="I48" s="175"/>
      <c r="K48" s="5"/>
      <c r="L48"/>
      <c r="M48"/>
    </row>
    <row r="49" spans="1:13" ht="14.45" customHeight="1" x14ac:dyDescent="0.25">
      <c r="A49" s="2"/>
      <c r="B49" s="2"/>
      <c r="C49" s="269" t="s">
        <v>63</v>
      </c>
      <c r="D49" s="229"/>
      <c r="E49" s="230">
        <f>SUM(E50:E63)</f>
        <v>3290.1505560000001</v>
      </c>
      <c r="F49" s="230">
        <f t="shared" ref="F49:I49" si="3">SUM(F50:F63)</f>
        <v>5680.3394440000002</v>
      </c>
      <c r="G49" s="230">
        <f t="shared" si="3"/>
        <v>6312.5</v>
      </c>
      <c r="H49" s="230"/>
      <c r="I49" s="290"/>
      <c r="J49" s="2"/>
      <c r="K49" s="5"/>
    </row>
    <row r="50" spans="1:13" s="2" customFormat="1" ht="14.45" customHeight="1" x14ac:dyDescent="0.25">
      <c r="C50" s="10" t="s">
        <v>79</v>
      </c>
      <c r="D50" s="165"/>
      <c r="E50" s="166"/>
      <c r="F50" s="166"/>
      <c r="G50" s="166"/>
      <c r="H50" s="166"/>
      <c r="I50" s="167"/>
      <c r="K50" s="5"/>
      <c r="L50"/>
      <c r="M50"/>
    </row>
    <row r="51" spans="1:13" x14ac:dyDescent="0.25">
      <c r="A51" s="2"/>
      <c r="B51" s="2"/>
      <c r="C51" s="10" t="s">
        <v>64</v>
      </c>
      <c r="D51" s="168"/>
      <c r="E51" s="291"/>
      <c r="F51" s="291"/>
      <c r="G51" s="291"/>
      <c r="H51" s="291"/>
      <c r="I51" s="170"/>
      <c r="J51" s="2"/>
      <c r="K51" s="5"/>
    </row>
    <row r="52" spans="1:13" s="2" customFormat="1" ht="14.45" customHeight="1" x14ac:dyDescent="0.25">
      <c r="C52" s="10" t="s">
        <v>65</v>
      </c>
      <c r="D52" s="168"/>
      <c r="E52" s="291"/>
      <c r="F52" s="291"/>
      <c r="G52" s="291"/>
      <c r="H52" s="291"/>
      <c r="I52" s="170"/>
      <c r="K52" s="5"/>
      <c r="L52"/>
      <c r="M52"/>
    </row>
    <row r="53" spans="1:13" s="2" customFormat="1" ht="14.45" customHeight="1" x14ac:dyDescent="0.25">
      <c r="C53" s="10" t="s">
        <v>66</v>
      </c>
      <c r="D53" s="168"/>
      <c r="E53" s="291"/>
      <c r="F53" s="291"/>
      <c r="G53" s="291"/>
      <c r="H53" s="291"/>
      <c r="I53" s="170"/>
      <c r="K53" s="5"/>
      <c r="L53"/>
      <c r="M53"/>
    </row>
    <row r="54" spans="1:13" x14ac:dyDescent="0.25">
      <c r="A54" s="2"/>
      <c r="B54" s="2"/>
      <c r="C54" s="10" t="s">
        <v>67</v>
      </c>
      <c r="D54" s="168"/>
      <c r="E54" s="291"/>
      <c r="F54" s="291"/>
      <c r="G54" s="291"/>
      <c r="H54" s="291"/>
      <c r="I54" s="170"/>
      <c r="J54" s="2"/>
      <c r="K54" s="5"/>
    </row>
    <row r="55" spans="1:13" s="2" customFormat="1" ht="14.45" customHeight="1" x14ac:dyDescent="0.25">
      <c r="C55" s="10" t="s">
        <v>68</v>
      </c>
      <c r="D55" s="168"/>
      <c r="E55" s="291"/>
      <c r="F55" s="291"/>
      <c r="G55" s="291"/>
      <c r="H55" s="291"/>
      <c r="I55" s="170"/>
      <c r="K55" s="5"/>
      <c r="L55"/>
      <c r="M55"/>
    </row>
    <row r="56" spans="1:13" s="2" customFormat="1" ht="14.45" customHeight="1" x14ac:dyDescent="0.25">
      <c r="C56" s="10" t="s">
        <v>69</v>
      </c>
      <c r="D56" s="168"/>
      <c r="E56" s="291"/>
      <c r="F56" s="291"/>
      <c r="G56" s="291"/>
      <c r="H56" s="291"/>
      <c r="I56" s="170"/>
      <c r="K56" s="5"/>
      <c r="L56"/>
      <c r="M56"/>
    </row>
    <row r="57" spans="1:13" x14ac:dyDescent="0.25">
      <c r="A57" s="2"/>
      <c r="B57" s="2"/>
      <c r="C57" s="10" t="s">
        <v>70</v>
      </c>
      <c r="D57" s="168"/>
      <c r="E57" s="291"/>
      <c r="F57" s="291"/>
      <c r="G57" s="291"/>
      <c r="H57" s="291"/>
      <c r="I57" s="170"/>
      <c r="J57" s="2"/>
      <c r="K57" s="5"/>
    </row>
    <row r="58" spans="1:13" s="2" customFormat="1" ht="14.45" customHeight="1" x14ac:dyDescent="0.25">
      <c r="C58" s="10" t="s">
        <v>71</v>
      </c>
      <c r="D58" s="168"/>
      <c r="E58" s="291"/>
      <c r="F58" s="291"/>
      <c r="G58" s="291"/>
      <c r="H58" s="291"/>
      <c r="I58" s="170"/>
      <c r="K58" s="5"/>
      <c r="L58"/>
      <c r="M58"/>
    </row>
    <row r="59" spans="1:13" s="2" customFormat="1" ht="14.45" customHeight="1" x14ac:dyDescent="0.25">
      <c r="C59" s="10" t="s">
        <v>72</v>
      </c>
      <c r="D59" s="168"/>
      <c r="E59" s="291"/>
      <c r="F59" s="291"/>
      <c r="G59" s="291"/>
      <c r="H59" s="291"/>
      <c r="I59" s="170"/>
      <c r="K59" s="5"/>
      <c r="L59"/>
      <c r="M59"/>
    </row>
    <row r="60" spans="1:13" x14ac:dyDescent="0.25">
      <c r="A60" s="2"/>
      <c r="B60" s="2"/>
      <c r="C60" s="10" t="s">
        <v>73</v>
      </c>
      <c r="D60" s="168"/>
      <c r="E60" s="171">
        <f>E4*E16/10000</f>
        <v>3290.1505560000001</v>
      </c>
      <c r="F60" s="171">
        <f t="shared" ref="F60:I60" si="4">F4*F16/10000</f>
        <v>5680.3394440000002</v>
      </c>
      <c r="G60" s="171">
        <f t="shared" si="4"/>
        <v>6312.5</v>
      </c>
      <c r="H60" s="171"/>
      <c r="I60" s="292"/>
      <c r="J60" s="2"/>
      <c r="K60" s="5"/>
    </row>
    <row r="61" spans="1:13" s="2" customFormat="1" ht="14.45" customHeight="1" x14ac:dyDescent="0.25">
      <c r="C61" s="10" t="s">
        <v>74</v>
      </c>
      <c r="D61" s="168"/>
      <c r="E61" s="291"/>
      <c r="F61" s="291"/>
      <c r="G61" s="291"/>
      <c r="H61" s="291"/>
      <c r="I61" s="170"/>
      <c r="K61" s="5"/>
      <c r="L61"/>
      <c r="M61"/>
    </row>
    <row r="62" spans="1:13" s="2" customFormat="1" ht="14.45" customHeight="1" x14ac:dyDescent="0.25">
      <c r="C62" s="10" t="s">
        <v>75</v>
      </c>
      <c r="D62" s="168"/>
      <c r="E62" s="291"/>
      <c r="F62" s="291"/>
      <c r="G62" s="291"/>
      <c r="H62" s="291"/>
      <c r="I62" s="170"/>
      <c r="K62" s="5"/>
      <c r="L62"/>
      <c r="M62"/>
    </row>
    <row r="63" spans="1:13" s="2" customFormat="1" ht="14.45" customHeight="1" x14ac:dyDescent="0.25">
      <c r="C63" s="15" t="s">
        <v>76</v>
      </c>
      <c r="D63" s="172"/>
      <c r="E63" s="174"/>
      <c r="F63" s="174"/>
      <c r="G63" s="174"/>
      <c r="H63" s="174"/>
      <c r="I63" s="175"/>
      <c r="K63" s="5"/>
      <c r="L63"/>
      <c r="M63"/>
    </row>
    <row r="64" spans="1:13" ht="67.5" x14ac:dyDescent="0.25">
      <c r="A64" s="2"/>
      <c r="B64" s="258"/>
      <c r="C64" s="216" t="s">
        <v>122</v>
      </c>
      <c r="D64" s="2"/>
      <c r="E64" s="178">
        <f>'Hipotetski Otplatni plan'!K2</f>
        <v>216666.66666666666</v>
      </c>
      <c r="F64" s="178">
        <f>'Hipotetski Otplatni plan'!K3+'Hipotetski Otplatni plan'!K4</f>
        <v>430833.33333333331</v>
      </c>
      <c r="G64" s="222">
        <f>'Hipotetski Otplatni plan'!I5+'Hipotetski Otplatni plan'!I6+'Hipotetski Otplatni plan'!I7</f>
        <v>93333.333333333343</v>
      </c>
      <c r="H64" s="222">
        <f>'Hipotetski Otplatni plan'!I8+'Hipotetski Otplatni plan'!I9+'Hipotetski Otplatni plan'!I10</f>
        <v>88333.333333333343</v>
      </c>
      <c r="I64" s="222">
        <f>'Hipotetski Otplatni plan'!I11+'Hipotetski Otplatni plan'!I12+'Hipotetski Otplatni plan'!I13</f>
        <v>83333.333333333343</v>
      </c>
      <c r="J64" s="2"/>
      <c r="K64" s="5"/>
    </row>
    <row r="65" spans="1:15" ht="14.45" customHeight="1" x14ac:dyDescent="0.25">
      <c r="A65" s="2"/>
      <c r="B65" s="253" t="s">
        <v>123</v>
      </c>
      <c r="C65" s="26" t="s">
        <v>57</v>
      </c>
      <c r="D65" s="52" t="s">
        <v>77</v>
      </c>
      <c r="E65" s="53" t="s">
        <v>78</v>
      </c>
      <c r="F65" s="179" t="s">
        <v>0</v>
      </c>
      <c r="G65" s="223" t="s">
        <v>1</v>
      </c>
      <c r="H65" s="223" t="s">
        <v>2</v>
      </c>
      <c r="I65" s="255" t="s">
        <v>3</v>
      </c>
      <c r="J65" s="2"/>
      <c r="K65" s="5"/>
    </row>
    <row r="66" spans="1:15" ht="14.45" customHeight="1" x14ac:dyDescent="0.25">
      <c r="A66" s="2"/>
      <c r="B66" s="253"/>
      <c r="C66" s="6" t="s">
        <v>61</v>
      </c>
      <c r="D66" s="27"/>
      <c r="E66" s="237">
        <f>SUM(E67)</f>
        <v>8305.2666666666664</v>
      </c>
      <c r="F66" s="237">
        <f t="shared" ref="F66:I66" si="5">SUM(F67)</f>
        <v>14360.536666666665</v>
      </c>
      <c r="G66" s="230">
        <f>SUM(G67)</f>
        <v>2333.3333333333335</v>
      </c>
      <c r="H66" s="230">
        <f t="shared" si="5"/>
        <v>1325.0000000000002</v>
      </c>
      <c r="I66" s="256">
        <f t="shared" si="5"/>
        <v>416.66666666666669</v>
      </c>
      <c r="J66" s="2"/>
      <c r="K66" s="5"/>
    </row>
    <row r="67" spans="1:15" s="2" customFormat="1" ht="14.45" customHeight="1" x14ac:dyDescent="0.25">
      <c r="B67" s="253"/>
      <c r="C67" s="45" t="s">
        <v>79</v>
      </c>
      <c r="D67" s="46"/>
      <c r="E67" s="164">
        <f>E64*E4/10000</f>
        <v>8305.2666666666664</v>
      </c>
      <c r="F67" s="164">
        <f>F64*F4/10000</f>
        <v>14360.536666666665</v>
      </c>
      <c r="G67" s="176">
        <f>G64*G4/10000</f>
        <v>2333.3333333333335</v>
      </c>
      <c r="H67" s="176">
        <f t="shared" ref="H67:I67" si="6">H64*H4/10000</f>
        <v>1325.0000000000002</v>
      </c>
      <c r="I67" s="257">
        <f t="shared" si="6"/>
        <v>416.66666666666669</v>
      </c>
      <c r="K67" s="5"/>
      <c r="L67"/>
      <c r="M67"/>
      <c r="N67"/>
      <c r="O67"/>
    </row>
    <row r="68" spans="1:15" ht="14.45" customHeight="1" x14ac:dyDescent="0.25">
      <c r="A68" s="2"/>
      <c r="B68" s="253"/>
      <c r="C68" s="16" t="s">
        <v>62</v>
      </c>
      <c r="D68" s="41"/>
      <c r="E68" s="237">
        <f>SUM(E69)</f>
        <v>8305.2666666666664</v>
      </c>
      <c r="F68" s="237">
        <f>SUM(F69)</f>
        <v>14360.536666666665</v>
      </c>
      <c r="G68" s="230">
        <f t="shared" ref="G68:I68" si="7">SUM(G69)</f>
        <v>2333.3333333333335</v>
      </c>
      <c r="H68" s="230">
        <f t="shared" si="7"/>
        <v>1325.0000000000002</v>
      </c>
      <c r="I68" s="256">
        <f t="shared" si="7"/>
        <v>416.66666666666669</v>
      </c>
      <c r="J68" s="2"/>
      <c r="K68" s="5"/>
    </row>
    <row r="69" spans="1:15" s="2" customFormat="1" ht="14.45" customHeight="1" x14ac:dyDescent="0.25">
      <c r="B69" s="253"/>
      <c r="C69" s="45" t="s">
        <v>79</v>
      </c>
      <c r="D69" s="46"/>
      <c r="E69" s="164">
        <f>E64*E4/10000</f>
        <v>8305.2666666666664</v>
      </c>
      <c r="F69" s="164">
        <f t="shared" ref="F69:G69" si="8">F64*F4/10000</f>
        <v>14360.536666666665</v>
      </c>
      <c r="G69" s="176">
        <f t="shared" si="8"/>
        <v>2333.3333333333335</v>
      </c>
      <c r="H69" s="176">
        <f t="shared" ref="H69:I69" si="9">H64*H4/10000</f>
        <v>1325.0000000000002</v>
      </c>
      <c r="I69" s="257">
        <f t="shared" si="9"/>
        <v>416.66666666666669</v>
      </c>
      <c r="K69" s="5"/>
      <c r="L69"/>
      <c r="M69"/>
      <c r="N69"/>
      <c r="O69"/>
    </row>
    <row r="70" spans="1:15" ht="14.45" customHeight="1" x14ac:dyDescent="0.25">
      <c r="A70" s="2"/>
      <c r="B70" s="253"/>
      <c r="C70" s="16" t="s">
        <v>63</v>
      </c>
      <c r="D70" s="41"/>
      <c r="E70" s="237">
        <f>SUM(E71)</f>
        <v>8305.2666666666664</v>
      </c>
      <c r="F70" s="237">
        <f t="shared" ref="F70:I70" si="10">SUM(F71)</f>
        <v>14360.536666666665</v>
      </c>
      <c r="G70" s="230">
        <f t="shared" si="10"/>
        <v>2333.3333333333335</v>
      </c>
      <c r="H70" s="230">
        <f t="shared" si="10"/>
        <v>1325.0000000000002</v>
      </c>
      <c r="I70" s="256">
        <f t="shared" si="10"/>
        <v>416.66666666666669</v>
      </c>
      <c r="J70" s="2"/>
      <c r="K70" s="5"/>
    </row>
    <row r="71" spans="1:15" s="2" customFormat="1" ht="16.5" customHeight="1" x14ac:dyDescent="0.25">
      <c r="B71" s="253"/>
      <c r="C71" s="45" t="s">
        <v>79</v>
      </c>
      <c r="D71" s="46"/>
      <c r="E71" s="164">
        <f>E64*E4/10000</f>
        <v>8305.2666666666664</v>
      </c>
      <c r="F71" s="164">
        <f t="shared" ref="F71:G71" si="11">F64*F4/10000</f>
        <v>14360.536666666665</v>
      </c>
      <c r="G71" s="176">
        <f t="shared" si="11"/>
        <v>2333.3333333333335</v>
      </c>
      <c r="H71" s="176">
        <f t="shared" ref="H71:I71" si="12">H64*H4/10000</f>
        <v>1325.0000000000002</v>
      </c>
      <c r="I71" s="257">
        <f t="shared" si="12"/>
        <v>416.66666666666669</v>
      </c>
      <c r="K71" s="5"/>
      <c r="L71"/>
      <c r="M71"/>
      <c r="N71"/>
      <c r="O71"/>
    </row>
    <row r="72" spans="1:15" s="2" customFormat="1" x14ac:dyDescent="0.25">
      <c r="B72" s="296"/>
      <c r="C72" s="260"/>
      <c r="D72"/>
      <c r="E72"/>
      <c r="F72"/>
      <c r="G72"/>
      <c r="H72"/>
      <c r="I72"/>
      <c r="K72" s="5"/>
      <c r="L72"/>
      <c r="M7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</row>
  </sheetData>
  <mergeCells count="3">
    <mergeCell ref="B18:B33"/>
    <mergeCell ref="B1:B8"/>
    <mergeCell ref="B65:B72"/>
  </mergeCells>
  <pageMargins left="0.7" right="0.7" top="0.75" bottom="0.75" header="0.3" footer="0.3"/>
  <pageSetup paperSize="9" orientation="portrait" r:id="rId1"/>
  <ignoredErrors>
    <ignoredError sqref="E67:I67 E69:I6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E0C5-9D7D-46BB-B252-36D7ACD054FA}">
  <dimension ref="A1:N55"/>
  <sheetViews>
    <sheetView workbookViewId="0">
      <selection activeCell="C1" sqref="C1"/>
    </sheetView>
  </sheetViews>
  <sheetFormatPr defaultRowHeight="15" x14ac:dyDescent="0.25"/>
  <cols>
    <col min="1" max="1" width="5" customWidth="1"/>
    <col min="2" max="2" width="22" customWidth="1"/>
    <col min="3" max="3" width="38.7109375" bestFit="1" customWidth="1"/>
    <col min="5" max="5" width="12.140625" bestFit="1" customWidth="1"/>
    <col min="6" max="8" width="10.42578125" bestFit="1" customWidth="1"/>
  </cols>
  <sheetData>
    <row r="1" spans="1:13" ht="14.45" customHeight="1" x14ac:dyDescent="0.25">
      <c r="A1" s="2"/>
      <c r="B1" s="307" t="s">
        <v>124</v>
      </c>
      <c r="C1" s="26" t="s">
        <v>59</v>
      </c>
      <c r="D1" s="52" t="s">
        <v>77</v>
      </c>
      <c r="E1" s="53" t="s">
        <v>78</v>
      </c>
      <c r="F1" s="54" t="s">
        <v>0</v>
      </c>
      <c r="G1" s="53" t="s">
        <v>1</v>
      </c>
      <c r="H1" s="54" t="s">
        <v>2</v>
      </c>
      <c r="I1" s="93" t="s">
        <v>3</v>
      </c>
      <c r="J1" s="2"/>
      <c r="K1" s="5"/>
    </row>
    <row r="2" spans="1:13" ht="13.15" customHeight="1" x14ac:dyDescent="0.25">
      <c r="A2" s="2"/>
      <c r="B2" s="307"/>
      <c r="C2" s="6" t="s">
        <v>61</v>
      </c>
      <c r="D2" s="69"/>
      <c r="E2" s="237">
        <f>SUM(E3:E16)</f>
        <v>2500</v>
      </c>
      <c r="F2" s="237">
        <f>SUM(F3:F16)</f>
        <v>3750</v>
      </c>
      <c r="G2" s="237">
        <f>SUM(G3:G16)</f>
        <v>2500</v>
      </c>
      <c r="H2" s="240"/>
      <c r="I2" s="308"/>
      <c r="J2" s="2"/>
      <c r="K2" s="5"/>
    </row>
    <row r="3" spans="1:13" s="2" customFormat="1" ht="14.45" customHeight="1" x14ac:dyDescent="0.25">
      <c r="B3" s="307"/>
      <c r="C3" s="10" t="s">
        <v>79</v>
      </c>
      <c r="D3" s="72"/>
      <c r="E3" s="161"/>
      <c r="F3" s="161"/>
      <c r="G3" s="161"/>
      <c r="H3" s="161"/>
      <c r="I3" s="309"/>
      <c r="K3" s="5"/>
      <c r="L3"/>
      <c r="M3"/>
    </row>
    <row r="4" spans="1:13" ht="14.45" customHeight="1" x14ac:dyDescent="0.25">
      <c r="A4" s="2"/>
      <c r="B4" s="307"/>
      <c r="C4" s="10" t="s">
        <v>64</v>
      </c>
      <c r="D4" s="75"/>
      <c r="E4" s="310"/>
      <c r="F4" s="310"/>
      <c r="G4" s="310"/>
      <c r="H4" s="310"/>
      <c r="I4" s="311"/>
      <c r="J4" s="2"/>
      <c r="K4" s="5"/>
    </row>
    <row r="5" spans="1:13" s="2" customFormat="1" ht="14.45" customHeight="1" x14ac:dyDescent="0.25">
      <c r="B5" s="307"/>
      <c r="C5" s="10" t="s">
        <v>65</v>
      </c>
      <c r="D5" s="75"/>
      <c r="E5" s="310"/>
      <c r="F5" s="310"/>
      <c r="G5" s="310"/>
      <c r="H5" s="310"/>
      <c r="I5" s="311"/>
      <c r="K5" s="5"/>
      <c r="L5"/>
      <c r="M5"/>
    </row>
    <row r="6" spans="1:13" s="2" customFormat="1" ht="14.45" customHeight="1" x14ac:dyDescent="0.25">
      <c r="B6" s="307"/>
      <c r="C6" s="10" t="s">
        <v>66</v>
      </c>
      <c r="D6" s="75"/>
      <c r="E6" s="310"/>
      <c r="F6" s="310"/>
      <c r="G6" s="310"/>
      <c r="H6" s="310"/>
      <c r="I6" s="311"/>
      <c r="K6" s="5"/>
      <c r="L6"/>
      <c r="M6"/>
    </row>
    <row r="7" spans="1:13" ht="14.45" customHeight="1" x14ac:dyDescent="0.25">
      <c r="A7" s="2"/>
      <c r="B7" s="307"/>
      <c r="C7" s="10" t="s">
        <v>67</v>
      </c>
      <c r="D7" s="75"/>
      <c r="E7" s="310"/>
      <c r="F7" s="310"/>
      <c r="G7" s="310"/>
      <c r="H7" s="310"/>
      <c r="I7" s="311"/>
      <c r="J7" s="2"/>
      <c r="K7" s="5"/>
    </row>
    <row r="8" spans="1:13" s="2" customFormat="1" ht="14.45" customHeight="1" x14ac:dyDescent="0.25">
      <c r="B8" s="307"/>
      <c r="C8" s="10" t="s">
        <v>68</v>
      </c>
      <c r="D8" s="75"/>
      <c r="E8" s="310"/>
      <c r="F8" s="310"/>
      <c r="G8" s="310"/>
      <c r="H8" s="310"/>
      <c r="I8" s="311"/>
      <c r="K8" s="5"/>
      <c r="L8"/>
      <c r="M8"/>
    </row>
    <row r="9" spans="1:13" s="2" customFormat="1" ht="14.45" customHeight="1" x14ac:dyDescent="0.25">
      <c r="B9" s="307"/>
      <c r="C9" s="10" t="s">
        <v>69</v>
      </c>
      <c r="D9" s="75"/>
      <c r="E9" s="310"/>
      <c r="F9" s="310"/>
      <c r="G9" s="310"/>
      <c r="H9" s="310"/>
      <c r="I9" s="311"/>
      <c r="K9" s="5"/>
      <c r="L9"/>
      <c r="M9"/>
    </row>
    <row r="10" spans="1:13" ht="14.45" customHeight="1" x14ac:dyDescent="0.25">
      <c r="A10" s="2"/>
      <c r="B10" s="307"/>
      <c r="C10" s="10" t="s">
        <v>70</v>
      </c>
      <c r="D10" s="75"/>
      <c r="E10" s="310"/>
      <c r="F10" s="310"/>
      <c r="G10" s="310"/>
      <c r="H10" s="310"/>
      <c r="I10" s="311"/>
      <c r="J10" s="2"/>
      <c r="K10" s="5"/>
    </row>
    <row r="11" spans="1:13" s="2" customFormat="1" ht="14.45" customHeight="1" x14ac:dyDescent="0.25">
      <c r="B11" s="307"/>
      <c r="C11" s="10" t="s">
        <v>71</v>
      </c>
      <c r="D11" s="75"/>
      <c r="E11" s="310"/>
      <c r="F11" s="310"/>
      <c r="G11" s="310"/>
      <c r="H11" s="310"/>
      <c r="I11" s="311"/>
      <c r="K11" s="5"/>
      <c r="L11"/>
      <c r="M11"/>
    </row>
    <row r="12" spans="1:13" s="2" customFormat="1" ht="14.45" customHeight="1" x14ac:dyDescent="0.25">
      <c r="B12" s="307"/>
      <c r="C12" s="10" t="s">
        <v>72</v>
      </c>
      <c r="D12" s="75"/>
      <c r="E12" s="310"/>
      <c r="F12" s="310"/>
      <c r="G12" s="310"/>
      <c r="H12" s="310"/>
      <c r="I12" s="311"/>
      <c r="K12" s="5"/>
      <c r="L12"/>
      <c r="M12"/>
    </row>
    <row r="13" spans="1:13" ht="14.45" customHeight="1" x14ac:dyDescent="0.25">
      <c r="A13" s="2"/>
      <c r="B13" s="307"/>
      <c r="C13" s="10" t="s">
        <v>73</v>
      </c>
      <c r="D13" s="75"/>
      <c r="E13" s="162">
        <v>2500</v>
      </c>
      <c r="F13" s="162">
        <v>3750</v>
      </c>
      <c r="G13" s="162">
        <v>2500</v>
      </c>
      <c r="H13" s="162"/>
      <c r="I13" s="311"/>
      <c r="J13" s="2"/>
      <c r="K13" s="5"/>
    </row>
    <row r="14" spans="1:13" s="2" customFormat="1" ht="14.45" customHeight="1" x14ac:dyDescent="0.25">
      <c r="B14" s="307"/>
      <c r="C14" s="10" t="s">
        <v>74</v>
      </c>
      <c r="D14" s="75"/>
      <c r="E14" s="310"/>
      <c r="F14" s="310"/>
      <c r="G14" s="310"/>
      <c r="H14" s="310"/>
      <c r="I14" s="311"/>
      <c r="K14" s="5"/>
      <c r="L14"/>
      <c r="M14"/>
    </row>
    <row r="15" spans="1:13" s="2" customFormat="1" ht="14.45" customHeight="1" x14ac:dyDescent="0.25">
      <c r="B15" s="307"/>
      <c r="C15" s="10" t="s">
        <v>75</v>
      </c>
      <c r="D15" s="75"/>
      <c r="E15" s="310"/>
      <c r="F15" s="310"/>
      <c r="G15" s="310"/>
      <c r="H15" s="310"/>
      <c r="I15" s="311"/>
      <c r="K15" s="5"/>
      <c r="L15"/>
      <c r="M15"/>
    </row>
    <row r="16" spans="1:13" s="2" customFormat="1" ht="14.45" customHeight="1" x14ac:dyDescent="0.25">
      <c r="B16" s="307"/>
      <c r="C16" s="15" t="s">
        <v>76</v>
      </c>
      <c r="D16" s="78"/>
      <c r="E16" s="163"/>
      <c r="F16" s="163"/>
      <c r="G16" s="163"/>
      <c r="H16" s="163"/>
      <c r="I16" s="312"/>
      <c r="K16" s="5"/>
      <c r="L16"/>
      <c r="M16"/>
    </row>
    <row r="17" spans="1:13" ht="14.45" customHeight="1" x14ac:dyDescent="0.25">
      <c r="A17" s="2"/>
      <c r="B17" s="2"/>
      <c r="C17" s="269" t="s">
        <v>62</v>
      </c>
      <c r="D17" s="41"/>
      <c r="E17" s="237">
        <f>SUM(E18:E31)</f>
        <v>2500</v>
      </c>
      <c r="F17" s="237">
        <f>SUM(F18:F31)</f>
        <v>3750</v>
      </c>
      <c r="G17" s="237">
        <f>SUM(G18:G31)</f>
        <v>2500</v>
      </c>
      <c r="H17" s="313"/>
      <c r="I17" s="311"/>
      <c r="J17" s="2"/>
      <c r="K17" s="5"/>
    </row>
    <row r="18" spans="1:13" s="2" customFormat="1" ht="14.45" customHeight="1" x14ac:dyDescent="0.25">
      <c r="C18" s="44" t="s">
        <v>79</v>
      </c>
      <c r="D18" s="31"/>
      <c r="E18" s="161"/>
      <c r="F18" s="161"/>
      <c r="G18" s="161"/>
      <c r="H18" s="161"/>
      <c r="I18" s="309"/>
      <c r="K18" s="5"/>
      <c r="L18"/>
      <c r="M18"/>
    </row>
    <row r="19" spans="1:13" x14ac:dyDescent="0.25">
      <c r="A19" s="2"/>
      <c r="B19" s="2"/>
      <c r="C19" s="30" t="s">
        <v>64</v>
      </c>
      <c r="D19" s="34"/>
      <c r="E19" s="310"/>
      <c r="F19" s="310"/>
      <c r="G19" s="310"/>
      <c r="H19" s="310"/>
      <c r="I19" s="311"/>
      <c r="J19" s="2"/>
      <c r="K19" s="5"/>
    </row>
    <row r="20" spans="1:13" s="2" customFormat="1" ht="14.45" customHeight="1" x14ac:dyDescent="0.25">
      <c r="C20" s="30" t="s">
        <v>65</v>
      </c>
      <c r="D20" s="34"/>
      <c r="E20" s="310"/>
      <c r="F20" s="310"/>
      <c r="G20" s="310"/>
      <c r="H20" s="310"/>
      <c r="I20" s="311"/>
      <c r="K20" s="5"/>
      <c r="L20"/>
      <c r="M20"/>
    </row>
    <row r="21" spans="1:13" s="2" customFormat="1" ht="14.45" customHeight="1" x14ac:dyDescent="0.25">
      <c r="C21" s="30" t="s">
        <v>66</v>
      </c>
      <c r="D21" s="34"/>
      <c r="E21" s="310"/>
      <c r="F21" s="310"/>
      <c r="G21" s="310"/>
      <c r="H21" s="310"/>
      <c r="I21" s="311"/>
      <c r="K21" s="5"/>
      <c r="L21"/>
      <c r="M21"/>
    </row>
    <row r="22" spans="1:13" x14ac:dyDescent="0.25">
      <c r="A22" s="2"/>
      <c r="B22" s="2"/>
      <c r="C22" s="30" t="s">
        <v>67</v>
      </c>
      <c r="D22" s="34"/>
      <c r="E22" s="310"/>
      <c r="F22" s="310"/>
      <c r="G22" s="310"/>
      <c r="H22" s="310"/>
      <c r="I22" s="311"/>
      <c r="J22" s="2"/>
      <c r="K22" s="5"/>
    </row>
    <row r="23" spans="1:13" s="2" customFormat="1" ht="14.45" customHeight="1" x14ac:dyDescent="0.25">
      <c r="C23" s="30" t="s">
        <v>68</v>
      </c>
      <c r="D23" s="34"/>
      <c r="E23" s="310"/>
      <c r="F23" s="310"/>
      <c r="G23" s="310"/>
      <c r="H23" s="310"/>
      <c r="I23" s="311"/>
      <c r="K23" s="5"/>
      <c r="L23"/>
      <c r="M23"/>
    </row>
    <row r="24" spans="1:13" s="2" customFormat="1" ht="14.45" customHeight="1" x14ac:dyDescent="0.25">
      <c r="C24" s="30" t="s">
        <v>69</v>
      </c>
      <c r="D24" s="34"/>
      <c r="E24" s="310"/>
      <c r="F24" s="310"/>
      <c r="G24" s="310"/>
      <c r="H24" s="310"/>
      <c r="I24" s="311"/>
      <c r="K24" s="5"/>
      <c r="L24"/>
      <c r="M24"/>
    </row>
    <row r="25" spans="1:13" x14ac:dyDescent="0.25">
      <c r="A25" s="2"/>
      <c r="B25" s="2"/>
      <c r="C25" s="30" t="s">
        <v>70</v>
      </c>
      <c r="D25" s="34"/>
      <c r="E25" s="310"/>
      <c r="F25" s="310"/>
      <c r="G25" s="310"/>
      <c r="H25" s="310"/>
      <c r="I25" s="311"/>
      <c r="J25" s="2"/>
      <c r="K25" s="5"/>
    </row>
    <row r="26" spans="1:13" s="2" customFormat="1" ht="14.45" customHeight="1" x14ac:dyDescent="0.25">
      <c r="C26" s="30" t="s">
        <v>71</v>
      </c>
      <c r="D26" s="34"/>
      <c r="E26" s="310"/>
      <c r="F26" s="310"/>
      <c r="G26" s="310"/>
      <c r="H26" s="310"/>
      <c r="I26" s="311"/>
      <c r="K26" s="5"/>
      <c r="L26"/>
      <c r="M26"/>
    </row>
    <row r="27" spans="1:13" s="2" customFormat="1" ht="14.45" customHeight="1" x14ac:dyDescent="0.25">
      <c r="C27" s="30" t="s">
        <v>72</v>
      </c>
      <c r="D27" s="34"/>
      <c r="E27" s="310"/>
      <c r="F27" s="310"/>
      <c r="G27" s="310"/>
      <c r="H27" s="310"/>
      <c r="I27" s="311"/>
      <c r="K27" s="5"/>
      <c r="L27"/>
      <c r="M27"/>
    </row>
    <row r="28" spans="1:13" x14ac:dyDescent="0.25">
      <c r="A28" s="2"/>
      <c r="B28" s="2"/>
      <c r="C28" s="30" t="s">
        <v>73</v>
      </c>
      <c r="D28" s="34"/>
      <c r="E28" s="162">
        <v>2500</v>
      </c>
      <c r="F28" s="162">
        <v>3750</v>
      </c>
      <c r="G28" s="162">
        <v>2500</v>
      </c>
      <c r="H28" s="162"/>
      <c r="I28" s="311"/>
      <c r="J28" s="2"/>
      <c r="K28" s="5"/>
    </row>
    <row r="29" spans="1:13" s="2" customFormat="1" ht="14.45" customHeight="1" x14ac:dyDescent="0.25">
      <c r="C29" s="30" t="s">
        <v>74</v>
      </c>
      <c r="D29" s="34"/>
      <c r="E29" s="310"/>
      <c r="F29" s="310"/>
      <c r="G29" s="310"/>
      <c r="H29" s="310"/>
      <c r="I29" s="311"/>
      <c r="K29" s="5"/>
      <c r="L29"/>
      <c r="M29"/>
    </row>
    <row r="30" spans="1:13" s="2" customFormat="1" ht="14.45" customHeight="1" x14ac:dyDescent="0.25">
      <c r="C30" s="30" t="s">
        <v>75</v>
      </c>
      <c r="D30" s="34"/>
      <c r="E30" s="310"/>
      <c r="F30" s="310"/>
      <c r="G30" s="310"/>
      <c r="H30" s="310"/>
      <c r="I30" s="311"/>
      <c r="K30" s="5"/>
      <c r="L30"/>
      <c r="M30"/>
    </row>
    <row r="31" spans="1:13" s="2" customFormat="1" ht="14.45" customHeight="1" x14ac:dyDescent="0.25">
      <c r="C31" s="37" t="s">
        <v>76</v>
      </c>
      <c r="D31" s="38"/>
      <c r="E31" s="163"/>
      <c r="F31" s="163"/>
      <c r="G31" s="163"/>
      <c r="H31" s="163"/>
      <c r="I31" s="312"/>
      <c r="K31" s="5"/>
      <c r="L31"/>
      <c r="M31"/>
    </row>
    <row r="32" spans="1:13" ht="14.45" customHeight="1" x14ac:dyDescent="0.25">
      <c r="A32" s="2"/>
      <c r="B32" s="2"/>
      <c r="C32" s="269" t="s">
        <v>63</v>
      </c>
      <c r="D32" s="41"/>
      <c r="E32" s="237">
        <f>SUM(E33:E46)</f>
        <v>2500</v>
      </c>
      <c r="F32" s="237">
        <f>SUM(F33:F46)</f>
        <v>3750</v>
      </c>
      <c r="G32" s="237">
        <f>SUM(G33:G46)</f>
        <v>2500</v>
      </c>
      <c r="H32" s="313"/>
      <c r="I32" s="311"/>
      <c r="J32" s="2"/>
      <c r="K32" s="5"/>
    </row>
    <row r="33" spans="1:14" s="2" customFormat="1" ht="14.45" customHeight="1" x14ac:dyDescent="0.25">
      <c r="C33" s="44" t="s">
        <v>79</v>
      </c>
      <c r="D33" s="31"/>
      <c r="E33" s="161"/>
      <c r="F33" s="161"/>
      <c r="G33" s="161"/>
      <c r="H33" s="161"/>
      <c r="I33" s="309"/>
      <c r="K33" s="5"/>
      <c r="L33"/>
      <c r="M33"/>
    </row>
    <row r="34" spans="1:14" x14ac:dyDescent="0.25">
      <c r="A34" s="2"/>
      <c r="B34" s="2"/>
      <c r="C34" s="30" t="s">
        <v>64</v>
      </c>
      <c r="D34" s="34"/>
      <c r="E34" s="310"/>
      <c r="F34" s="310"/>
      <c r="G34" s="310"/>
      <c r="H34" s="310"/>
      <c r="I34" s="311"/>
      <c r="J34" s="2"/>
      <c r="K34" s="5"/>
    </row>
    <row r="35" spans="1:14" s="2" customFormat="1" ht="14.45" customHeight="1" x14ac:dyDescent="0.25">
      <c r="C35" s="30" t="s">
        <v>65</v>
      </c>
      <c r="D35" s="34"/>
      <c r="E35" s="310"/>
      <c r="F35" s="310"/>
      <c r="G35" s="310"/>
      <c r="H35" s="310"/>
      <c r="I35" s="311"/>
      <c r="K35" s="5"/>
      <c r="L35"/>
      <c r="M35"/>
    </row>
    <row r="36" spans="1:14" s="2" customFormat="1" ht="14.45" customHeight="1" x14ac:dyDescent="0.25">
      <c r="C36" s="30" t="s">
        <v>66</v>
      </c>
      <c r="D36" s="34"/>
      <c r="E36" s="310"/>
      <c r="F36" s="310"/>
      <c r="G36" s="310"/>
      <c r="H36" s="310"/>
      <c r="I36" s="311"/>
      <c r="K36" s="5"/>
      <c r="L36"/>
      <c r="M36"/>
    </row>
    <row r="37" spans="1:14" x14ac:dyDescent="0.25">
      <c r="A37" s="2"/>
      <c r="B37" s="2"/>
      <c r="C37" s="30" t="s">
        <v>67</v>
      </c>
      <c r="D37" s="34"/>
      <c r="E37" s="310"/>
      <c r="F37" s="310"/>
      <c r="G37" s="310"/>
      <c r="H37" s="310"/>
      <c r="I37" s="311"/>
      <c r="J37" s="2"/>
      <c r="K37" s="5"/>
    </row>
    <row r="38" spans="1:14" s="2" customFormat="1" ht="14.45" customHeight="1" x14ac:dyDescent="0.25">
      <c r="C38" s="30" t="s">
        <v>68</v>
      </c>
      <c r="D38" s="34"/>
      <c r="E38" s="310"/>
      <c r="F38" s="310"/>
      <c r="G38" s="310"/>
      <c r="H38" s="310"/>
      <c r="I38" s="311"/>
      <c r="K38" s="5"/>
      <c r="L38"/>
      <c r="M38"/>
    </row>
    <row r="39" spans="1:14" s="2" customFormat="1" ht="14.45" customHeight="1" x14ac:dyDescent="0.25">
      <c r="C39" s="30" t="s">
        <v>69</v>
      </c>
      <c r="D39" s="34"/>
      <c r="E39" s="310"/>
      <c r="F39" s="310"/>
      <c r="G39" s="310"/>
      <c r="H39" s="310"/>
      <c r="I39" s="311"/>
      <c r="K39" s="5"/>
      <c r="L39"/>
      <c r="M39"/>
    </row>
    <row r="40" spans="1:14" x14ac:dyDescent="0.25">
      <c r="A40" s="2"/>
      <c r="B40" s="2"/>
      <c r="C40" s="30" t="s">
        <v>70</v>
      </c>
      <c r="D40" s="34"/>
      <c r="E40" s="310"/>
      <c r="F40" s="310"/>
      <c r="G40" s="310"/>
      <c r="H40" s="310"/>
      <c r="I40" s="311"/>
      <c r="J40" s="2"/>
      <c r="K40" s="5"/>
    </row>
    <row r="41" spans="1:14" s="2" customFormat="1" ht="14.45" customHeight="1" x14ac:dyDescent="0.25">
      <c r="C41" s="30" t="s">
        <v>71</v>
      </c>
      <c r="D41" s="34"/>
      <c r="E41" s="310"/>
      <c r="F41" s="310"/>
      <c r="G41" s="310"/>
      <c r="H41" s="310"/>
      <c r="I41" s="311"/>
      <c r="K41" s="5"/>
      <c r="L41"/>
      <c r="M41"/>
    </row>
    <row r="42" spans="1:14" s="2" customFormat="1" ht="14.45" customHeight="1" x14ac:dyDescent="0.25">
      <c r="C42" s="30" t="s">
        <v>72</v>
      </c>
      <c r="D42" s="34"/>
      <c r="E42" s="310"/>
      <c r="F42" s="310"/>
      <c r="G42" s="310"/>
      <c r="H42" s="310"/>
      <c r="I42" s="311"/>
      <c r="K42" s="5"/>
      <c r="L42"/>
      <c r="M42"/>
    </row>
    <row r="43" spans="1:14" x14ac:dyDescent="0.25">
      <c r="A43" s="2"/>
      <c r="B43" s="2"/>
      <c r="C43" s="30" t="s">
        <v>73</v>
      </c>
      <c r="D43" s="34"/>
      <c r="E43" s="162">
        <v>2500</v>
      </c>
      <c r="F43" s="162">
        <v>3750</v>
      </c>
      <c r="G43" s="162">
        <v>2500</v>
      </c>
      <c r="H43" s="310"/>
      <c r="I43" s="311"/>
      <c r="J43" s="2"/>
      <c r="K43" s="5"/>
    </row>
    <row r="44" spans="1:14" s="2" customFormat="1" ht="14.45" customHeight="1" x14ac:dyDescent="0.25">
      <c r="C44" s="30" t="s">
        <v>74</v>
      </c>
      <c r="D44" s="34"/>
      <c r="E44" s="310"/>
      <c r="F44" s="310"/>
      <c r="G44" s="310"/>
      <c r="H44" s="310"/>
      <c r="I44" s="311"/>
      <c r="K44" s="5"/>
      <c r="L44"/>
      <c r="M44"/>
    </row>
    <row r="45" spans="1:14" s="2" customFormat="1" ht="14.45" customHeight="1" x14ac:dyDescent="0.25">
      <c r="C45" s="30" t="s">
        <v>75</v>
      </c>
      <c r="D45" s="34"/>
      <c r="E45" s="310"/>
      <c r="F45" s="310"/>
      <c r="G45" s="310"/>
      <c r="H45" s="310"/>
      <c r="I45" s="311"/>
      <c r="K45" s="5"/>
      <c r="L45"/>
      <c r="M45"/>
    </row>
    <row r="46" spans="1:14" s="2" customFormat="1" ht="14.45" customHeight="1" x14ac:dyDescent="0.25">
      <c r="C46" s="37" t="s">
        <v>76</v>
      </c>
      <c r="D46" s="38"/>
      <c r="E46" s="163"/>
      <c r="F46" s="163"/>
      <c r="G46" s="163"/>
      <c r="H46" s="163"/>
      <c r="I46" s="312"/>
      <c r="K46" s="5"/>
      <c r="L46"/>
      <c r="M46"/>
    </row>
    <row r="47" spans="1:14" ht="56.25" x14ac:dyDescent="0.25">
      <c r="A47" s="2"/>
      <c r="B47" s="2"/>
      <c r="C47" s="216" t="s">
        <v>92</v>
      </c>
      <c r="D47" s="2"/>
      <c r="E47" s="2"/>
      <c r="F47" s="2"/>
      <c r="G47" s="2"/>
      <c r="H47" s="2"/>
      <c r="I47" s="2"/>
      <c r="J47" s="2"/>
      <c r="K47" s="5"/>
    </row>
    <row r="48" spans="1:14" ht="18.75" customHeight="1" x14ac:dyDescent="0.25">
      <c r="A48" s="2"/>
      <c r="B48" s="244" t="s">
        <v>93</v>
      </c>
      <c r="C48" s="26" t="s">
        <v>60</v>
      </c>
      <c r="D48" s="52" t="s">
        <v>77</v>
      </c>
      <c r="E48" s="53" t="s">
        <v>78</v>
      </c>
      <c r="F48" s="54" t="s">
        <v>0</v>
      </c>
      <c r="G48" s="53" t="s">
        <v>1</v>
      </c>
      <c r="H48" s="54" t="s">
        <v>2</v>
      </c>
      <c r="I48" s="93" t="s">
        <v>3</v>
      </c>
      <c r="J48" s="2"/>
      <c r="K48" s="5"/>
      <c r="N48" s="2"/>
    </row>
    <row r="49" spans="1:14" ht="18.75" customHeight="1" x14ac:dyDescent="0.25">
      <c r="A49" s="2"/>
      <c r="B49" s="244"/>
      <c r="C49" s="6" t="s">
        <v>61</v>
      </c>
      <c r="D49" s="233"/>
      <c r="E49" s="234">
        <f>E50</f>
        <v>50000</v>
      </c>
      <c r="F49" s="234">
        <f>F50</f>
        <v>97500</v>
      </c>
      <c r="G49" s="238"/>
      <c r="H49" s="238"/>
      <c r="I49" s="239"/>
      <c r="J49" s="2"/>
      <c r="K49" s="5"/>
      <c r="N49" s="2"/>
    </row>
    <row r="50" spans="1:14" s="2" customFormat="1" ht="18.75" customHeight="1" x14ac:dyDescent="0.25">
      <c r="B50" s="244"/>
      <c r="C50" s="45" t="s">
        <v>79</v>
      </c>
      <c r="D50" s="46"/>
      <c r="E50" s="96">
        <f>'Hipotetski Otplatni plan'!J2</f>
        <v>50000</v>
      </c>
      <c r="F50" s="96">
        <f>'Hipotetski Otplatni plan'!J3+'Hipotetski Otplatni plan'!J4</f>
        <v>97500</v>
      </c>
      <c r="G50" s="224"/>
      <c r="H50" s="224"/>
      <c r="I50" s="225"/>
      <c r="K50" s="5"/>
      <c r="L50"/>
      <c r="M50"/>
    </row>
    <row r="51" spans="1:14" ht="18.75" customHeight="1" x14ac:dyDescent="0.25">
      <c r="A51" s="2"/>
      <c r="B51" s="244"/>
      <c r="C51" s="16" t="s">
        <v>62</v>
      </c>
      <c r="D51" s="41"/>
      <c r="E51" s="234">
        <f>E52</f>
        <v>50000</v>
      </c>
      <c r="F51" s="234">
        <f>F52</f>
        <v>97500</v>
      </c>
      <c r="G51" s="238"/>
      <c r="H51" s="238"/>
      <c r="I51" s="239"/>
      <c r="J51" s="2"/>
      <c r="K51" s="5"/>
      <c r="N51" s="2"/>
    </row>
    <row r="52" spans="1:14" s="2" customFormat="1" ht="18.75" customHeight="1" x14ac:dyDescent="0.25">
      <c r="B52" s="244"/>
      <c r="C52" s="45" t="s">
        <v>79</v>
      </c>
      <c r="D52" s="46"/>
      <c r="E52" s="96">
        <f>'Hipotetski Otplatni plan'!J2</f>
        <v>50000</v>
      </c>
      <c r="F52" s="96">
        <f>'Hipotetski Otplatni plan'!J3+'Hipotetski Otplatni plan'!J4</f>
        <v>97500</v>
      </c>
      <c r="G52" s="224"/>
      <c r="H52" s="224"/>
      <c r="I52" s="225"/>
      <c r="K52" s="5"/>
      <c r="L52"/>
      <c r="M52"/>
    </row>
    <row r="53" spans="1:14" ht="18.75" customHeight="1" x14ac:dyDescent="0.25">
      <c r="A53" s="2"/>
      <c r="B53" s="244"/>
      <c r="C53" s="16" t="s">
        <v>63</v>
      </c>
      <c r="D53" s="236"/>
      <c r="E53" s="234">
        <f>E54</f>
        <v>50000</v>
      </c>
      <c r="F53" s="234">
        <f>F54</f>
        <v>97500</v>
      </c>
      <c r="G53" s="238"/>
      <c r="H53" s="238"/>
      <c r="I53" s="239"/>
      <c r="J53" s="2"/>
      <c r="K53" s="5"/>
      <c r="N53" s="2"/>
    </row>
    <row r="54" spans="1:14" s="2" customFormat="1" ht="18.75" customHeight="1" x14ac:dyDescent="0.25">
      <c r="B54" s="244"/>
      <c r="C54" s="45" t="s">
        <v>79</v>
      </c>
      <c r="D54" s="46"/>
      <c r="E54" s="96">
        <f>'Hipotetski Otplatni plan'!J2</f>
        <v>50000</v>
      </c>
      <c r="F54" s="96">
        <f>'Hipotetski Otplatni plan'!J3+'Hipotetski Otplatni plan'!J4</f>
        <v>97500</v>
      </c>
      <c r="G54" s="224"/>
      <c r="H54" s="224"/>
      <c r="I54" s="225"/>
      <c r="K54" s="5"/>
      <c r="L54"/>
      <c r="M54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</row>
  </sheetData>
  <mergeCells count="2">
    <mergeCell ref="B1:B16"/>
    <mergeCell ref="B48:B54"/>
  </mergeCells>
  <pageMargins left="0.7" right="0.7" top="0.75" bottom="0.75" header="0.3" footer="0.3"/>
  <pageSetup paperSize="9" orientation="portrait" r:id="rId1"/>
  <ignoredErrors>
    <ignoredError sqref="E50:E51 E53 F50 F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217C-214B-4DF5-BF7B-343CC3DAAC35}">
  <dimension ref="A1:U32"/>
  <sheetViews>
    <sheetView workbookViewId="0">
      <selection activeCell="B11" sqref="B11"/>
    </sheetView>
  </sheetViews>
  <sheetFormatPr defaultRowHeight="15" x14ac:dyDescent="0.25"/>
  <cols>
    <col min="1" max="1" width="6.5703125" customWidth="1"/>
    <col min="2" max="2" width="19" bestFit="1" customWidth="1"/>
    <col min="3" max="3" width="9.85546875" bestFit="1" customWidth="1"/>
    <col min="4" max="4" width="13.85546875" customWidth="1"/>
    <col min="5" max="5" width="12.42578125" bestFit="1" customWidth="1"/>
    <col min="6" max="6" width="11.140625" customWidth="1"/>
    <col min="7" max="7" width="12.140625" customWidth="1"/>
    <col min="11" max="11" width="10.85546875" bestFit="1" customWidth="1"/>
  </cols>
  <sheetData>
    <row r="1" spans="1:21" x14ac:dyDescent="0.25">
      <c r="A1" s="263" t="s">
        <v>94</v>
      </c>
      <c r="B1" s="262"/>
      <c r="C1" s="262"/>
      <c r="D1" s="262"/>
      <c r="E1" s="262"/>
      <c r="F1" s="262"/>
      <c r="G1" s="262"/>
      <c r="H1" s="262"/>
    </row>
    <row r="3" spans="1:21" s="2" customFormat="1" ht="33.75" x14ac:dyDescent="0.25">
      <c r="A3" s="261"/>
      <c r="B3" s="322" t="s">
        <v>95</v>
      </c>
      <c r="C3" s="282" t="s">
        <v>77</v>
      </c>
      <c r="D3" s="283" t="s">
        <v>78</v>
      </c>
      <c r="E3" s="284" t="s">
        <v>0</v>
      </c>
      <c r="F3" s="283" t="s">
        <v>1</v>
      </c>
      <c r="G3" s="284" t="s">
        <v>2</v>
      </c>
      <c r="H3" s="285" t="s">
        <v>3</v>
      </c>
      <c r="J3" s="5"/>
      <c r="K3" s="247" t="s">
        <v>52</v>
      </c>
      <c r="L3" s="248"/>
      <c r="M3" s="247" t="s">
        <v>53</v>
      </c>
      <c r="N3" s="249"/>
      <c r="P3" s="252" t="s">
        <v>54</v>
      </c>
      <c r="Q3" s="252"/>
      <c r="R3" s="252"/>
      <c r="S3" s="252"/>
      <c r="T3" s="252"/>
      <c r="U3" s="252"/>
    </row>
    <row r="4" spans="1:21" s="2" customFormat="1" ht="12" x14ac:dyDescent="0.25">
      <c r="A4" s="261"/>
      <c r="B4" s="4" t="s">
        <v>77</v>
      </c>
      <c r="C4" s="317"/>
      <c r="D4" s="317"/>
      <c r="E4" s="317"/>
      <c r="F4" s="317"/>
      <c r="G4" s="317"/>
      <c r="H4" s="318"/>
      <c r="J4" s="5"/>
      <c r="K4" s="250"/>
      <c r="L4" s="251"/>
      <c r="M4" s="250"/>
      <c r="N4" s="251"/>
      <c r="P4" s="252"/>
      <c r="Q4" s="252"/>
      <c r="R4" s="252"/>
      <c r="S4" s="252"/>
      <c r="T4" s="252"/>
      <c r="U4" s="252"/>
    </row>
    <row r="5" spans="1:21" s="2" customFormat="1" ht="12" x14ac:dyDescent="0.25">
      <c r="A5" s="261"/>
      <c r="B5" s="10" t="s">
        <v>96</v>
      </c>
      <c r="C5" s="314"/>
      <c r="D5" s="314"/>
      <c r="E5" s="314"/>
      <c r="F5" s="314"/>
      <c r="G5" s="314"/>
      <c r="H5" s="319"/>
      <c r="J5" s="5"/>
      <c r="K5" s="245">
        <f>'[3]1M'!$J$6775</f>
        <v>-0.14151111111111112</v>
      </c>
      <c r="L5" s="246"/>
      <c r="M5" s="245">
        <f>'[3]1M'!$J$6773</f>
        <v>0.17655555555555563</v>
      </c>
      <c r="N5" s="246"/>
      <c r="P5" s="252"/>
      <c r="Q5" s="252"/>
      <c r="R5" s="252"/>
      <c r="S5" s="252"/>
      <c r="T5" s="252"/>
      <c r="U5" s="252"/>
    </row>
    <row r="6" spans="1:21" s="2" customFormat="1" ht="12" x14ac:dyDescent="0.25">
      <c r="A6" s="261"/>
      <c r="B6" s="10" t="s">
        <v>97</v>
      </c>
      <c r="C6" s="314"/>
      <c r="D6" s="314"/>
      <c r="E6" s="314"/>
      <c r="F6" s="314"/>
      <c r="G6" s="314"/>
      <c r="H6" s="319"/>
      <c r="J6" s="5"/>
      <c r="K6" s="245">
        <f>'[3]3M'!$J$6775</f>
        <v>-0.18982222222222217</v>
      </c>
      <c r="L6" s="246"/>
      <c r="M6" s="245">
        <f>'[3]3M'!$J$6773</f>
        <v>0.59026666666666661</v>
      </c>
      <c r="N6" s="246"/>
      <c r="P6" s="252"/>
      <c r="Q6" s="252"/>
      <c r="R6" s="252"/>
      <c r="S6" s="252"/>
      <c r="T6" s="252"/>
      <c r="U6" s="252"/>
    </row>
    <row r="7" spans="1:21" s="2" customFormat="1" ht="12" x14ac:dyDescent="0.25">
      <c r="A7" s="261"/>
      <c r="B7" s="10" t="s">
        <v>98</v>
      </c>
      <c r="C7" s="314"/>
      <c r="D7" s="118">
        <f>'Hipotetski Otplatni plan'!K2</f>
        <v>216666.66666666666</v>
      </c>
      <c r="E7" s="118">
        <f>'Hipotetski Otplatni plan'!K3+'Hipotetski Otplatni plan'!K4</f>
        <v>430833.33333333331</v>
      </c>
      <c r="F7" s="118">
        <f>'Hipotetski Otplatni plan'!K5+'Hipotetski Otplatni plan'!K6+'Hipotetski Otplatni plan'!K7</f>
        <v>9640000</v>
      </c>
      <c r="G7" s="314"/>
      <c r="H7" s="319"/>
      <c r="J7" s="5"/>
      <c r="K7" s="245">
        <f>'[3]6M'!$J$6775</f>
        <v>-0.38042222222222216</v>
      </c>
      <c r="L7" s="246"/>
      <c r="M7" s="245">
        <f>'[3]6M'!$J$6773</f>
        <v>1.1165777777777774</v>
      </c>
      <c r="N7" s="246"/>
      <c r="P7" s="252"/>
      <c r="Q7" s="252"/>
      <c r="R7" s="252"/>
      <c r="S7" s="252"/>
      <c r="T7" s="252"/>
      <c r="U7" s="252"/>
    </row>
    <row r="8" spans="1:21" s="2" customFormat="1" ht="12" x14ac:dyDescent="0.25">
      <c r="A8" s="261"/>
      <c r="B8" s="10" t="s">
        <v>99</v>
      </c>
      <c r="C8" s="314"/>
      <c r="D8" s="314"/>
      <c r="E8" s="314"/>
      <c r="F8" s="314"/>
      <c r="G8" s="314"/>
      <c r="H8" s="319"/>
      <c r="J8" s="5"/>
      <c r="K8" s="245">
        <f>'[3]12M'!$J$6775</f>
        <v>-0.63537777777777771</v>
      </c>
      <c r="L8" s="246"/>
      <c r="M8" s="245">
        <f>'[3]12M'!$J$6773</f>
        <v>1.6553111111111105</v>
      </c>
      <c r="N8" s="246"/>
      <c r="P8" s="252"/>
      <c r="Q8" s="252"/>
      <c r="R8" s="252"/>
      <c r="S8" s="252"/>
      <c r="T8" s="252"/>
      <c r="U8" s="252"/>
    </row>
    <row r="9" spans="1:21" s="2" customFormat="1" ht="12" x14ac:dyDescent="0.25">
      <c r="A9" s="261"/>
      <c r="B9" s="15" t="s">
        <v>100</v>
      </c>
      <c r="C9" s="320"/>
      <c r="D9" s="320"/>
      <c r="E9" s="320"/>
      <c r="F9" s="320"/>
      <c r="G9" s="320"/>
      <c r="H9" s="321"/>
      <c r="J9" s="5"/>
      <c r="K9" s="328"/>
      <c r="L9" s="329"/>
      <c r="M9" s="328"/>
      <c r="N9" s="329"/>
      <c r="P9" s="252"/>
      <c r="Q9" s="252"/>
      <c r="R9" s="252"/>
      <c r="S9" s="252"/>
      <c r="T9" s="252"/>
      <c r="U9" s="252"/>
    </row>
    <row r="10" spans="1:21" s="314" customFormat="1" x14ac:dyDescent="0.25">
      <c r="B10" s="315"/>
      <c r="C10" s="315"/>
      <c r="D10" s="315"/>
      <c r="E10" s="315"/>
      <c r="F10" s="315"/>
      <c r="G10" s="315"/>
      <c r="H10" s="315"/>
      <c r="J10" s="316"/>
      <c r="K10" s="260"/>
      <c r="L10" s="260"/>
    </row>
    <row r="11" spans="1:21" s="2" customFormat="1" ht="33.75" x14ac:dyDescent="0.25">
      <c r="B11" s="280" t="s">
        <v>19</v>
      </c>
      <c r="C11" s="57">
        <v>0.99719999999999998</v>
      </c>
      <c r="D11" s="57">
        <v>0.95830000000000004</v>
      </c>
      <c r="E11" s="57">
        <v>0.83330000000000004</v>
      </c>
      <c r="F11" s="57">
        <v>0.625</v>
      </c>
      <c r="G11" s="57">
        <v>0.375</v>
      </c>
      <c r="H11" s="57">
        <v>0.125</v>
      </c>
      <c r="K11" s="127"/>
      <c r="L11" s="128"/>
      <c r="M11" s="128"/>
      <c r="O11" s="129"/>
    </row>
    <row r="12" spans="1:21" s="2" customFormat="1" x14ac:dyDescent="0.25">
      <c r="B12" s="26" t="s">
        <v>101</v>
      </c>
      <c r="C12" s="282" t="s">
        <v>77</v>
      </c>
      <c r="D12" s="283" t="s">
        <v>78</v>
      </c>
      <c r="E12" s="284" t="s">
        <v>0</v>
      </c>
      <c r="F12" s="283" t="s">
        <v>1</v>
      </c>
      <c r="G12" s="284" t="s">
        <v>2</v>
      </c>
      <c r="H12" s="285" t="s">
        <v>3</v>
      </c>
      <c r="K12" s="127"/>
      <c r="L12" s="128"/>
      <c r="M12" s="128"/>
    </row>
    <row r="13" spans="1:21" s="2" customFormat="1" x14ac:dyDescent="0.25">
      <c r="B13" s="264" t="s">
        <v>102</v>
      </c>
      <c r="C13" s="241"/>
      <c r="D13" s="241">
        <f>SUM(D14:D19)</f>
        <v>-789.8770003703703</v>
      </c>
      <c r="E13" s="242">
        <f>SUM(E14:E19)</f>
        <v>-1365.7668177592591</v>
      </c>
      <c r="F13" s="242">
        <f>SUM(F14:F19)</f>
        <v>-22920.438888888886</v>
      </c>
      <c r="G13" s="242"/>
      <c r="H13" s="243"/>
      <c r="J13" s="5"/>
      <c r="K13"/>
      <c r="L13"/>
    </row>
    <row r="14" spans="1:21" s="2" customFormat="1" x14ac:dyDescent="0.25">
      <c r="B14" s="4" t="s">
        <v>77</v>
      </c>
      <c r="C14" s="182"/>
      <c r="D14" s="183"/>
      <c r="E14" s="184"/>
      <c r="F14" s="184"/>
      <c r="G14" s="184"/>
      <c r="H14" s="323"/>
      <c r="J14" s="5"/>
      <c r="K14"/>
      <c r="L14"/>
    </row>
    <row r="15" spans="1:21" s="2" customFormat="1" x14ac:dyDescent="0.25">
      <c r="B15" s="10" t="s">
        <v>96</v>
      </c>
      <c r="C15" s="185"/>
      <c r="D15" s="324"/>
      <c r="E15" s="325"/>
      <c r="F15" s="325"/>
      <c r="G15" s="325"/>
      <c r="H15" s="326"/>
      <c r="J15" s="5"/>
      <c r="K15"/>
      <c r="L15"/>
    </row>
    <row r="16" spans="1:21" s="2" customFormat="1" x14ac:dyDescent="0.25">
      <c r="B16" s="10" t="s">
        <v>97</v>
      </c>
      <c r="C16" s="185"/>
      <c r="D16" s="324"/>
      <c r="E16" s="325"/>
      <c r="F16" s="325"/>
      <c r="G16" s="325"/>
      <c r="H16" s="326"/>
      <c r="J16" s="5"/>
      <c r="K16"/>
      <c r="L16"/>
    </row>
    <row r="17" spans="1:15" s="2" customFormat="1" x14ac:dyDescent="0.25">
      <c r="B17" s="10" t="s">
        <v>98</v>
      </c>
      <c r="C17" s="185"/>
      <c r="D17" s="325">
        <f>D7*$K$7/100*D11</f>
        <v>-789.8770003703703</v>
      </c>
      <c r="E17" s="325">
        <f>E7*$K$7/100*E11</f>
        <v>-1365.7668177592591</v>
      </c>
      <c r="F17" s="325">
        <f>F7*$K$7/100*F11</f>
        <v>-22920.438888888886</v>
      </c>
      <c r="G17" s="325"/>
      <c r="H17" s="326"/>
      <c r="J17" s="5"/>
      <c r="K17"/>
      <c r="L17"/>
      <c r="N17"/>
      <c r="O17"/>
    </row>
    <row r="18" spans="1:15" s="2" customFormat="1" x14ac:dyDescent="0.25">
      <c r="B18" s="10" t="s">
        <v>99</v>
      </c>
      <c r="C18" s="185"/>
      <c r="D18" s="324"/>
      <c r="E18" s="325"/>
      <c r="F18" s="325"/>
      <c r="G18" s="325"/>
      <c r="H18" s="326"/>
      <c r="J18" s="5"/>
      <c r="K18"/>
      <c r="L18"/>
      <c r="N18"/>
      <c r="O18"/>
    </row>
    <row r="19" spans="1:15" s="2" customFormat="1" x14ac:dyDescent="0.25">
      <c r="B19" s="37" t="s">
        <v>100</v>
      </c>
      <c r="C19" s="186"/>
      <c r="D19" s="187"/>
      <c r="E19" s="188"/>
      <c r="F19" s="188"/>
      <c r="G19" s="188"/>
      <c r="H19" s="327"/>
      <c r="J19" s="5"/>
      <c r="K19"/>
      <c r="L19"/>
      <c r="N19"/>
      <c r="O19"/>
    </row>
    <row r="20" spans="1:15" s="2" customFormat="1" x14ac:dyDescent="0.25">
      <c r="B20" s="264" t="s">
        <v>103</v>
      </c>
      <c r="C20" s="241"/>
      <c r="D20" s="241">
        <f>SUM(D21:D26)</f>
        <v>2318.369049629629</v>
      </c>
      <c r="E20" s="242">
        <f>SUM(E21:E26)</f>
        <v>4008.6640297407398</v>
      </c>
      <c r="F20" s="242">
        <f>SUM(F21:F26)</f>
        <v>67273.811111111092</v>
      </c>
      <c r="G20" s="242"/>
      <c r="H20" s="243"/>
      <c r="J20" s="5"/>
      <c r="K20"/>
      <c r="L20"/>
      <c r="N20"/>
      <c r="O20"/>
    </row>
    <row r="21" spans="1:15" s="2" customFormat="1" x14ac:dyDescent="0.25">
      <c r="B21" s="4" t="s">
        <v>77</v>
      </c>
      <c r="C21" s="182"/>
      <c r="D21" s="183"/>
      <c r="E21" s="184"/>
      <c r="F21" s="184"/>
      <c r="G21" s="184"/>
      <c r="H21" s="323"/>
      <c r="J21" s="5"/>
      <c r="K21"/>
      <c r="L21"/>
      <c r="N21"/>
      <c r="O21"/>
    </row>
    <row r="22" spans="1:15" s="2" customFormat="1" x14ac:dyDescent="0.25">
      <c r="B22" s="10" t="s">
        <v>96</v>
      </c>
      <c r="C22" s="185"/>
      <c r="D22" s="324"/>
      <c r="E22" s="325"/>
      <c r="F22" s="325"/>
      <c r="G22" s="325"/>
      <c r="H22" s="326"/>
      <c r="J22" s="5"/>
      <c r="K22"/>
      <c r="L22"/>
      <c r="N22"/>
      <c r="O22"/>
    </row>
    <row r="23" spans="1:15" s="2" customFormat="1" x14ac:dyDescent="0.25">
      <c r="B23" s="10" t="s">
        <v>97</v>
      </c>
      <c r="C23" s="185"/>
      <c r="D23" s="324"/>
      <c r="E23" s="325"/>
      <c r="F23" s="325"/>
      <c r="G23" s="325"/>
      <c r="H23" s="326"/>
      <c r="J23" s="5"/>
      <c r="K23"/>
      <c r="L23"/>
      <c r="N23"/>
      <c r="O23"/>
    </row>
    <row r="24" spans="1:15" s="2" customFormat="1" x14ac:dyDescent="0.25">
      <c r="B24" s="10" t="s">
        <v>98</v>
      </c>
      <c r="C24" s="185"/>
      <c r="D24" s="325">
        <f>D7*$M$7/100*D11</f>
        <v>2318.369049629629</v>
      </c>
      <c r="E24" s="325">
        <f>E7*$M$7/100*E11</f>
        <v>4008.6640297407398</v>
      </c>
      <c r="F24" s="325">
        <f>F7*$M$7/100*F11</f>
        <v>67273.811111111092</v>
      </c>
      <c r="G24" s="325"/>
      <c r="H24" s="326"/>
      <c r="J24" s="5"/>
      <c r="K24"/>
      <c r="L24"/>
      <c r="N24"/>
      <c r="O24"/>
    </row>
    <row r="25" spans="1:15" s="2" customFormat="1" x14ac:dyDescent="0.25">
      <c r="B25" s="10" t="s">
        <v>99</v>
      </c>
      <c r="C25" s="185"/>
      <c r="D25" s="324"/>
      <c r="E25" s="325"/>
      <c r="F25" s="325"/>
      <c r="G25" s="325"/>
      <c r="H25" s="326"/>
      <c r="J25" s="5"/>
      <c r="K25"/>
      <c r="L25"/>
      <c r="N25"/>
      <c r="O25"/>
    </row>
    <row r="26" spans="1:15" s="5" customFormat="1" x14ac:dyDescent="0.25">
      <c r="A26" s="2"/>
      <c r="B26" s="37" t="s">
        <v>100</v>
      </c>
      <c r="C26" s="186"/>
      <c r="D26" s="187"/>
      <c r="E26" s="188"/>
      <c r="F26" s="188"/>
      <c r="G26" s="188"/>
      <c r="H26" s="327"/>
      <c r="I26" s="2"/>
      <c r="K26"/>
      <c r="L26"/>
    </row>
    <row r="27" spans="1:15" s="5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K27"/>
      <c r="L27"/>
    </row>
    <row r="28" spans="1:15" s="5" customFormat="1" x14ac:dyDescent="0.25">
      <c r="A28" s="2"/>
      <c r="B28" s="26" t="s">
        <v>104</v>
      </c>
      <c r="C28" s="2"/>
      <c r="D28" s="2"/>
      <c r="E28" s="2"/>
      <c r="F28" s="2"/>
      <c r="G28" s="2"/>
      <c r="H28" s="2"/>
      <c r="I28" s="2"/>
      <c r="K28"/>
      <c r="L28"/>
    </row>
    <row r="29" spans="1:15" s="5" customFormat="1" x14ac:dyDescent="0.25">
      <c r="A29" s="2"/>
      <c r="B29" s="50" t="s">
        <v>105</v>
      </c>
      <c r="C29" s="331">
        <f>SUM(C13:H13)</f>
        <v>-25076.082707018515</v>
      </c>
      <c r="D29" s="2"/>
      <c r="E29" s="2"/>
      <c r="F29" s="2"/>
      <c r="G29" s="2"/>
      <c r="H29" s="2"/>
      <c r="I29" s="2"/>
      <c r="K29"/>
      <c r="L29"/>
    </row>
    <row r="30" spans="1:15" s="5" customFormat="1" x14ac:dyDescent="0.25">
      <c r="A30" s="2"/>
      <c r="B30" s="50" t="s">
        <v>106</v>
      </c>
      <c r="C30" s="122">
        <f>SUM(C20:H20)</f>
        <v>73600.844190481468</v>
      </c>
      <c r="D30" s="2"/>
      <c r="E30" s="2"/>
      <c r="F30" s="2"/>
      <c r="G30" s="2"/>
      <c r="H30" s="2"/>
      <c r="I30" s="2"/>
      <c r="K30"/>
      <c r="L30"/>
    </row>
    <row r="31" spans="1:15" s="5" customFormat="1" x14ac:dyDescent="0.25">
      <c r="A31" s="2"/>
      <c r="B31" s="45" t="s">
        <v>107</v>
      </c>
      <c r="C31" s="123">
        <f>MIN(C29,C30)</f>
        <v>-25076.082707018515</v>
      </c>
      <c r="D31" s="2"/>
      <c r="E31" s="2"/>
      <c r="F31" s="2"/>
      <c r="G31" s="2"/>
      <c r="H31" s="2"/>
      <c r="I31" s="2"/>
      <c r="K31"/>
      <c r="L31"/>
    </row>
    <row r="32" spans="1:15" s="5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K32"/>
      <c r="L32"/>
    </row>
  </sheetData>
  <mergeCells count="16">
    <mergeCell ref="P3:U9"/>
    <mergeCell ref="B10:H10"/>
    <mergeCell ref="K9:L9"/>
    <mergeCell ref="M9:N9"/>
    <mergeCell ref="K7:L7"/>
    <mergeCell ref="M7:N7"/>
    <mergeCell ref="K8:L8"/>
    <mergeCell ref="M8:N8"/>
    <mergeCell ref="K5:L5"/>
    <mergeCell ref="M5:N5"/>
    <mergeCell ref="K6:L6"/>
    <mergeCell ref="M6:N6"/>
    <mergeCell ref="K3:L3"/>
    <mergeCell ref="M3:N3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27E9-ACBE-4B3A-BACB-229C78A6F742}">
  <dimension ref="A1:I50"/>
  <sheetViews>
    <sheetView workbookViewId="0">
      <selection activeCell="K11" sqref="K11"/>
    </sheetView>
  </sheetViews>
  <sheetFormatPr defaultRowHeight="15" x14ac:dyDescent="0.25"/>
  <cols>
    <col min="1" max="1" width="20.7109375" customWidth="1"/>
    <col min="2" max="2" width="35.140625" bestFit="1" customWidth="1"/>
    <col min="3" max="3" width="13.140625" bestFit="1" customWidth="1"/>
    <col min="4" max="4" width="13.42578125" customWidth="1"/>
    <col min="5" max="5" width="13.140625" customWidth="1"/>
    <col min="6" max="6" width="11.85546875" bestFit="1" customWidth="1"/>
    <col min="7" max="8" width="11" bestFit="1" customWidth="1"/>
    <col min="9" max="9" width="17.28515625" customWidth="1"/>
  </cols>
  <sheetData>
    <row r="1" spans="1:8" x14ac:dyDescent="0.25">
      <c r="B1" s="97" t="s">
        <v>17</v>
      </c>
      <c r="C1" s="98">
        <v>2.8E-3</v>
      </c>
      <c r="D1" s="99">
        <v>4.1700000000000001E-2</v>
      </c>
      <c r="E1" s="99">
        <v>0.16669999999999999</v>
      </c>
      <c r="F1" s="99">
        <v>0.375</v>
      </c>
      <c r="G1" s="99">
        <v>0.625</v>
      </c>
      <c r="H1" s="99">
        <v>0.875</v>
      </c>
    </row>
    <row r="2" spans="1:8" x14ac:dyDescent="0.25">
      <c r="A2" s="100" t="s">
        <v>22</v>
      </c>
      <c r="B2" s="101" t="s">
        <v>61</v>
      </c>
      <c r="C2" s="102">
        <f t="shared" ref="C2:H2" si="0">SUM(C3:C4)</f>
        <v>0</v>
      </c>
      <c r="D2" s="103">
        <f t="shared" si="0"/>
        <v>6522.0491751736054</v>
      </c>
      <c r="E2" s="103">
        <f t="shared" si="0"/>
        <v>15279.37188415594</v>
      </c>
      <c r="F2" s="103">
        <f t="shared" si="0"/>
        <v>276209.27185434254</v>
      </c>
      <c r="G2" s="180">
        <f t="shared" si="0"/>
        <v>1948.1450067741505</v>
      </c>
      <c r="H2" s="189">
        <f t="shared" si="0"/>
        <v>752.68481935772843</v>
      </c>
    </row>
    <row r="3" spans="1:8" x14ac:dyDescent="0.25">
      <c r="B3" s="104" t="s">
        <v>108</v>
      </c>
      <c r="C3" s="197">
        <v>0</v>
      </c>
      <c r="D3" s="106">
        <f>'Doprinos nerizične KS'!E52</f>
        <v>1802.6409231199771</v>
      </c>
      <c r="E3" s="106">
        <f>'Doprinos nerizične KS'!F52</f>
        <v>3919.1096389670352</v>
      </c>
      <c r="F3" s="106">
        <f>'Doprinos nerizične KS'!G52</f>
        <v>5363.1236877378378</v>
      </c>
      <c r="G3" s="106">
        <f>'Doprinos nerizične KS'!H52</f>
        <v>0</v>
      </c>
      <c r="H3" s="190">
        <f>'Doprinos nerizične KS'!I52</f>
        <v>0</v>
      </c>
    </row>
    <row r="4" spans="1:8" x14ac:dyDescent="0.25">
      <c r="B4" s="104" t="s">
        <v>57</v>
      </c>
      <c r="C4" s="105">
        <v>0</v>
      </c>
      <c r="D4" s="106">
        <f>'Doprinos nerizične KS'!E99</f>
        <v>4719.4082520536285</v>
      </c>
      <c r="E4" s="106">
        <f>'Doprinos nerizične KS'!F99</f>
        <v>11360.262245188906</v>
      </c>
      <c r="F4" s="106">
        <f>'Doprinos nerizične KS'!G99</f>
        <v>270846.14816660469</v>
      </c>
      <c r="G4" s="106">
        <f>'Doprinos nerizične KS'!H99</f>
        <v>1948.1450067741505</v>
      </c>
      <c r="H4" s="190">
        <f>'Doprinos nerizične KS'!I99</f>
        <v>752.68481935772843</v>
      </c>
    </row>
    <row r="5" spans="1:8" x14ac:dyDescent="0.25">
      <c r="B5" s="196" t="s">
        <v>62</v>
      </c>
      <c r="C5" s="198">
        <f t="shared" ref="C5:H5" si="1">SUM(C6:C7)</f>
        <v>0</v>
      </c>
      <c r="D5" s="102">
        <f t="shared" si="1"/>
        <v>13652.806841341331</v>
      </c>
      <c r="E5" s="102">
        <f t="shared" si="1"/>
        <v>26741.103773334624</v>
      </c>
      <c r="F5" s="102">
        <f t="shared" si="1"/>
        <v>376258.30952409655</v>
      </c>
      <c r="G5" s="102">
        <f t="shared" si="1"/>
        <v>2214.4142568179259</v>
      </c>
      <c r="H5" s="191">
        <f t="shared" si="1"/>
        <v>748.43793467663988</v>
      </c>
    </row>
    <row r="6" spans="1:8" x14ac:dyDescent="0.25">
      <c r="B6" s="107" t="s">
        <v>108</v>
      </c>
      <c r="C6" s="197">
        <f>'Doprinos nerizične KS'!D67</f>
        <v>0</v>
      </c>
      <c r="D6" s="109">
        <f>'Doprinos nerizične KS'!E67</f>
        <v>3873.9261518068352</v>
      </c>
      <c r="E6" s="109">
        <f>'Doprinos nerizične KS'!F67</f>
        <v>7579.436432867451</v>
      </c>
      <c r="F6" s="109">
        <f>'Doprinos nerizične KS'!G67</f>
        <v>9603.7627652094397</v>
      </c>
      <c r="G6" s="109">
        <f>'Doprinos nerizične KS'!H67</f>
        <v>0</v>
      </c>
      <c r="H6" s="192">
        <f>'Doprinos nerizične KS'!I67</f>
        <v>0</v>
      </c>
    </row>
    <row r="7" spans="1:8" x14ac:dyDescent="0.25">
      <c r="B7" s="107" t="s">
        <v>57</v>
      </c>
      <c r="C7" s="199">
        <f>'Doprinos nerizične KS'!D101</f>
        <v>0</v>
      </c>
      <c r="D7" s="110">
        <f>'Doprinos nerizične KS'!E101</f>
        <v>9778.8806895344951</v>
      </c>
      <c r="E7" s="110">
        <f>'Doprinos nerizične KS'!F101</f>
        <v>19161.667340467171</v>
      </c>
      <c r="F7" s="110">
        <f>'Doprinos nerizične KS'!G101</f>
        <v>366654.54675888713</v>
      </c>
      <c r="G7" s="110">
        <f>'Doprinos nerizične KS'!H101</f>
        <v>2214.4142568179259</v>
      </c>
      <c r="H7" s="193">
        <f>'Doprinos nerizične KS'!I101</f>
        <v>748.43793467663988</v>
      </c>
    </row>
    <row r="8" spans="1:8" x14ac:dyDescent="0.25">
      <c r="B8" s="196" t="s">
        <v>109</v>
      </c>
      <c r="C8" s="198">
        <f t="shared" ref="C8:H8" si="2">SUM(C9:C10)</f>
        <v>0</v>
      </c>
      <c r="D8" s="102">
        <f t="shared" si="2"/>
        <v>-931.58088166664675</v>
      </c>
      <c r="E8" s="102">
        <f t="shared" si="2"/>
        <v>1019.9670376922211</v>
      </c>
      <c r="F8" s="102">
        <f t="shared" si="2"/>
        <v>47044.766417827355</v>
      </c>
      <c r="G8" s="102">
        <f t="shared" si="2"/>
        <v>369.55881594543263</v>
      </c>
      <c r="H8" s="191">
        <f t="shared" si="2"/>
        <v>141.44007333858346</v>
      </c>
    </row>
    <row r="9" spans="1:8" x14ac:dyDescent="0.25">
      <c r="B9" s="107" t="s">
        <v>108</v>
      </c>
      <c r="C9" s="197">
        <f>'Doprinos nerizične KS'!D82</f>
        <v>0</v>
      </c>
      <c r="D9" s="109">
        <f>'Doprinos nerizične KS'!E82</f>
        <v>-264.33213198943457</v>
      </c>
      <c r="E9" s="109">
        <f>'Doprinos nerizične KS'!F82</f>
        <v>289.09709155375975</v>
      </c>
      <c r="F9" s="109">
        <f>'Doprinos nerizične KS'!G82</f>
        <v>1200.7888319940771</v>
      </c>
      <c r="G9" s="109">
        <f>'Doprinos nerizične KS'!H82</f>
        <v>0</v>
      </c>
      <c r="H9" s="192">
        <f>'Doprinos nerizične KS'!I82</f>
        <v>0</v>
      </c>
    </row>
    <row r="10" spans="1:8" x14ac:dyDescent="0.25">
      <c r="B10" s="265" t="s">
        <v>57</v>
      </c>
      <c r="C10" s="199">
        <f>'Doprinos nerizične KS'!D103</f>
        <v>0</v>
      </c>
      <c r="D10" s="110">
        <f>'Doprinos nerizične KS'!E103</f>
        <v>-667.24874967721223</v>
      </c>
      <c r="E10" s="110">
        <f>'Doprinos nerizične KS'!F103</f>
        <v>730.86994613846127</v>
      </c>
      <c r="F10" s="110">
        <f>'Doprinos nerizične KS'!G103</f>
        <v>45843.97758583328</v>
      </c>
      <c r="G10" s="110">
        <f>'Doprinos nerizične KS'!H103</f>
        <v>369.55881594543263</v>
      </c>
      <c r="H10" s="193">
        <f>'Doprinos nerizične KS'!I103</f>
        <v>141.44007333858346</v>
      </c>
    </row>
    <row r="11" spans="1:8" x14ac:dyDescent="0.25">
      <c r="A11" s="100" t="s">
        <v>23</v>
      </c>
      <c r="H11" s="194"/>
    </row>
    <row r="12" spans="1:8" x14ac:dyDescent="0.25">
      <c r="B12" s="101" t="s">
        <v>61</v>
      </c>
      <c r="C12" s="198">
        <f t="shared" ref="C12:H12" si="3">SUM(C13:C14)</f>
        <v>0</v>
      </c>
      <c r="D12" s="103">
        <f t="shared" si="3"/>
        <v>11595.417222666667</v>
      </c>
      <c r="E12" s="103">
        <f t="shared" si="3"/>
        <v>20040.876110666664</v>
      </c>
      <c r="F12" s="103">
        <f t="shared" si="3"/>
        <v>8645.8333333333339</v>
      </c>
      <c r="G12" s="180">
        <f t="shared" si="3"/>
        <v>1325.0000000000002</v>
      </c>
      <c r="H12" s="189">
        <f t="shared" si="3"/>
        <v>416.66666666666669</v>
      </c>
    </row>
    <row r="13" spans="1:8" x14ac:dyDescent="0.25">
      <c r="B13" s="104" t="s">
        <v>108</v>
      </c>
      <c r="C13" s="197">
        <f>'Doprinos komercijalne marže'!D19</f>
        <v>0</v>
      </c>
      <c r="D13" s="109">
        <f>'Doprinos komercijalne marže'!E19</f>
        <v>3290.1505560000001</v>
      </c>
      <c r="E13" s="109">
        <f>'Doprinos komercijalne marže'!F19</f>
        <v>5680.3394440000002</v>
      </c>
      <c r="F13" s="109">
        <f>'Doprinos komercijalne marže'!G19</f>
        <v>6312.5</v>
      </c>
      <c r="G13" s="109">
        <f>'Doprinos komercijalne marže'!H19</f>
        <v>0</v>
      </c>
      <c r="H13" s="192">
        <f>'Doprinos komercijalne marže'!I19</f>
        <v>0</v>
      </c>
    </row>
    <row r="14" spans="1:8" x14ac:dyDescent="0.25">
      <c r="B14" s="104" t="s">
        <v>57</v>
      </c>
      <c r="C14" s="199">
        <f>'Doprinos komercijalne marže'!D66</f>
        <v>0</v>
      </c>
      <c r="D14" s="110">
        <f>'Doprinos komercijalne marže'!E66</f>
        <v>8305.2666666666664</v>
      </c>
      <c r="E14" s="110">
        <f>'Doprinos komercijalne marže'!F66</f>
        <v>14360.536666666665</v>
      </c>
      <c r="F14" s="181">
        <f>'Doprinos komercijalne marže'!G66</f>
        <v>2333.3333333333335</v>
      </c>
      <c r="G14" s="181">
        <f>'Doprinos komercijalne marže'!H66</f>
        <v>1325.0000000000002</v>
      </c>
      <c r="H14" s="195">
        <f>'Doprinos komercijalne marže'!I66</f>
        <v>416.66666666666669</v>
      </c>
    </row>
    <row r="15" spans="1:8" x14ac:dyDescent="0.25">
      <c r="B15" s="196" t="s">
        <v>62</v>
      </c>
      <c r="C15" s="198">
        <f t="shared" ref="C15:H15" si="4">SUM(C16:C17)</f>
        <v>0</v>
      </c>
      <c r="D15" s="102">
        <f t="shared" si="4"/>
        <v>11595.417222666667</v>
      </c>
      <c r="E15" s="102">
        <f t="shared" si="4"/>
        <v>20040.876110666664</v>
      </c>
      <c r="F15" s="102">
        <f t="shared" si="4"/>
        <v>8645.8333333333339</v>
      </c>
      <c r="G15" s="102">
        <f t="shared" si="4"/>
        <v>1325.0000000000002</v>
      </c>
      <c r="H15" s="191">
        <f t="shared" si="4"/>
        <v>416.66666666666669</v>
      </c>
    </row>
    <row r="16" spans="1:8" x14ac:dyDescent="0.25">
      <c r="B16" s="107" t="s">
        <v>108</v>
      </c>
      <c r="C16" s="197">
        <f>'Doprinos komercijalne marže'!D34</f>
        <v>0</v>
      </c>
      <c r="D16" s="109">
        <f>'Doprinos komercijalne marže'!E34</f>
        <v>3290.1505560000001</v>
      </c>
      <c r="E16" s="109">
        <f>'Doprinos komercijalne marže'!F34</f>
        <v>5680.3394440000002</v>
      </c>
      <c r="F16" s="200">
        <f>'Doprinos komercijalne marže'!G34</f>
        <v>6312.5</v>
      </c>
      <c r="G16" s="200">
        <f>'Doprinos komercijalne marže'!H34</f>
        <v>0</v>
      </c>
      <c r="H16" s="201">
        <f>'Doprinos komercijalne marže'!I34</f>
        <v>0</v>
      </c>
    </row>
    <row r="17" spans="1:8" x14ac:dyDescent="0.25">
      <c r="B17" s="107" t="s">
        <v>57</v>
      </c>
      <c r="C17" s="199">
        <f>'Doprinos komercijalne marže'!D68</f>
        <v>0</v>
      </c>
      <c r="D17" s="110">
        <f>'Doprinos komercijalne marže'!E68</f>
        <v>8305.2666666666664</v>
      </c>
      <c r="E17" s="110">
        <f>'Doprinos komercijalne marže'!F68</f>
        <v>14360.536666666665</v>
      </c>
      <c r="F17" s="202">
        <f>'Doprinos komercijalne marže'!G68</f>
        <v>2333.3333333333335</v>
      </c>
      <c r="G17" s="202">
        <f>'Doprinos komercijalne marže'!H68</f>
        <v>1325.0000000000002</v>
      </c>
      <c r="H17" s="203">
        <f>'Doprinos komercijalne marže'!I68</f>
        <v>416.66666666666669</v>
      </c>
    </row>
    <row r="18" spans="1:8" x14ac:dyDescent="0.25">
      <c r="B18" s="196" t="s">
        <v>109</v>
      </c>
      <c r="C18" s="198">
        <f t="shared" ref="C18:H18" si="5">SUM(C19:C20)</f>
        <v>0</v>
      </c>
      <c r="D18" s="102">
        <f t="shared" si="5"/>
        <v>11595.417222666667</v>
      </c>
      <c r="E18" s="102">
        <f t="shared" si="5"/>
        <v>20040.876110666664</v>
      </c>
      <c r="F18" s="204">
        <f t="shared" si="5"/>
        <v>8645.8333333333339</v>
      </c>
      <c r="G18" s="204">
        <f t="shared" si="5"/>
        <v>1325.0000000000002</v>
      </c>
      <c r="H18" s="205">
        <f t="shared" si="5"/>
        <v>416.66666666666669</v>
      </c>
    </row>
    <row r="19" spans="1:8" x14ac:dyDescent="0.25">
      <c r="B19" s="107" t="s">
        <v>108</v>
      </c>
      <c r="C19" s="197">
        <f>'Doprinos komercijalne marže'!D49</f>
        <v>0</v>
      </c>
      <c r="D19" s="109">
        <f>'Doprinos komercijalne marže'!E49</f>
        <v>3290.1505560000001</v>
      </c>
      <c r="E19" s="109">
        <f>'Doprinos komercijalne marže'!F49</f>
        <v>5680.3394440000002</v>
      </c>
      <c r="F19" s="200">
        <f>'Doprinos komercijalne marže'!G49</f>
        <v>6312.5</v>
      </c>
      <c r="G19" s="200">
        <f>'Doprinos komercijalne marže'!H49</f>
        <v>0</v>
      </c>
      <c r="H19" s="201">
        <f>'Doprinos komercijalne marže'!I49</f>
        <v>0</v>
      </c>
    </row>
    <row r="20" spans="1:8" x14ac:dyDescent="0.25">
      <c r="B20" s="265" t="s">
        <v>57</v>
      </c>
      <c r="C20" s="199">
        <f>'Doprinos komercijalne marže'!D70</f>
        <v>0</v>
      </c>
      <c r="D20" s="110">
        <f>'Doprinos komercijalne marže'!E70</f>
        <v>8305.2666666666664</v>
      </c>
      <c r="E20" s="110">
        <f>'Doprinos komercijalne marže'!F70</f>
        <v>14360.536666666665</v>
      </c>
      <c r="F20" s="202">
        <f>'Doprinos komercijalne marže'!G70</f>
        <v>2333.3333333333335</v>
      </c>
      <c r="G20" s="202">
        <f>'Doprinos komercijalne marže'!H70</f>
        <v>1325.0000000000002</v>
      </c>
      <c r="H20" s="203">
        <f>'Doprinos komercijalne marže'!I70</f>
        <v>416.66666666666669</v>
      </c>
    </row>
    <row r="21" spans="1:8" x14ac:dyDescent="0.25">
      <c r="A21" s="100" t="s">
        <v>117</v>
      </c>
      <c r="F21" s="206"/>
      <c r="G21" s="206"/>
      <c r="H21" s="207"/>
    </row>
    <row r="22" spans="1:8" x14ac:dyDescent="0.25">
      <c r="A22" s="100"/>
      <c r="B22" s="101" t="s">
        <v>61</v>
      </c>
      <c r="C22" s="198">
        <f t="shared" ref="C22:H22" si="6">SUM(C23:C24)</f>
        <v>0</v>
      </c>
      <c r="D22" s="103">
        <f t="shared" si="6"/>
        <v>52500</v>
      </c>
      <c r="E22" s="103">
        <f t="shared" si="6"/>
        <v>101250</v>
      </c>
      <c r="F22" s="208">
        <f t="shared" si="6"/>
        <v>2500</v>
      </c>
      <c r="G22" s="208">
        <f t="shared" si="6"/>
        <v>0</v>
      </c>
      <c r="H22" s="209">
        <f t="shared" si="6"/>
        <v>0</v>
      </c>
    </row>
    <row r="23" spans="1:8" x14ac:dyDescent="0.25">
      <c r="B23" s="104" t="s">
        <v>108</v>
      </c>
      <c r="C23" s="197">
        <f>'Kamata do sljedeće promjene KS'!D2</f>
        <v>0</v>
      </c>
      <c r="D23" s="109">
        <f>'Kamata do sljedeće promjene KS'!E2</f>
        <v>2500</v>
      </c>
      <c r="E23" s="109">
        <f>'Kamata do sljedeće promjene KS'!F2</f>
        <v>3750</v>
      </c>
      <c r="F23" s="200">
        <f>'Kamata do sljedeće promjene KS'!G2</f>
        <v>2500</v>
      </c>
      <c r="G23" s="200">
        <f>'Kamata do sljedeće promjene KS'!H2</f>
        <v>0</v>
      </c>
      <c r="H23" s="201">
        <f>'Kamata do sljedeće promjene KS'!I2</f>
        <v>0</v>
      </c>
    </row>
    <row r="24" spans="1:8" x14ac:dyDescent="0.25">
      <c r="B24" s="104" t="s">
        <v>57</v>
      </c>
      <c r="C24" s="199">
        <f>'Kamata do sljedeće promjene KS'!D49</f>
        <v>0</v>
      </c>
      <c r="D24" s="110">
        <f>'Kamata do sljedeće promjene KS'!E49</f>
        <v>50000</v>
      </c>
      <c r="E24" s="110">
        <f>'Kamata do sljedeće promjene KS'!F49</f>
        <v>97500</v>
      </c>
      <c r="F24" s="210">
        <f>'Kamata do sljedeće promjene KS'!G49</f>
        <v>0</v>
      </c>
      <c r="G24" s="210">
        <f>'Kamata do sljedeće promjene KS'!H49</f>
        <v>0</v>
      </c>
      <c r="H24" s="211">
        <f>'Kamata do sljedeće promjene KS'!I49</f>
        <v>0</v>
      </c>
    </row>
    <row r="25" spans="1:8" x14ac:dyDescent="0.25">
      <c r="B25" s="196" t="s">
        <v>62</v>
      </c>
      <c r="C25" s="198">
        <f t="shared" ref="C25:H25" si="7">SUM(C26:C27)</f>
        <v>0</v>
      </c>
      <c r="D25" s="102">
        <f t="shared" si="7"/>
        <v>52500</v>
      </c>
      <c r="E25" s="102">
        <f t="shared" si="7"/>
        <v>101250</v>
      </c>
      <c r="F25" s="204">
        <f t="shared" si="7"/>
        <v>2500</v>
      </c>
      <c r="G25" s="204">
        <f t="shared" si="7"/>
        <v>0</v>
      </c>
      <c r="H25" s="205">
        <f t="shared" si="7"/>
        <v>0</v>
      </c>
    </row>
    <row r="26" spans="1:8" x14ac:dyDescent="0.25">
      <c r="B26" s="107" t="s">
        <v>108</v>
      </c>
      <c r="C26" s="197">
        <f>'Kamata do sljedeće promjene KS'!D17</f>
        <v>0</v>
      </c>
      <c r="D26" s="109">
        <f>'Kamata do sljedeće promjene KS'!E17</f>
        <v>2500</v>
      </c>
      <c r="E26" s="109">
        <f>'Kamata do sljedeće promjene KS'!F17</f>
        <v>3750</v>
      </c>
      <c r="F26" s="200">
        <f>'Kamata do sljedeće promjene KS'!G17</f>
        <v>2500</v>
      </c>
      <c r="G26" s="200">
        <f>'Kamata do sljedeće promjene KS'!H17</f>
        <v>0</v>
      </c>
      <c r="H26" s="201">
        <f>'Kamata do sljedeće promjene KS'!I17</f>
        <v>0</v>
      </c>
    </row>
    <row r="27" spans="1:8" x14ac:dyDescent="0.25">
      <c r="B27" s="107" t="s">
        <v>57</v>
      </c>
      <c r="C27" s="199">
        <f>'Kamata do sljedeće promjene KS'!D51</f>
        <v>0</v>
      </c>
      <c r="D27" s="110">
        <f>'Kamata do sljedeće promjene KS'!E51</f>
        <v>50000</v>
      </c>
      <c r="E27" s="110">
        <f>'Kamata do sljedeće promjene KS'!F51</f>
        <v>97500</v>
      </c>
      <c r="F27" s="210">
        <f>'Kamata do sljedeće promjene KS'!G51</f>
        <v>0</v>
      </c>
      <c r="G27" s="210">
        <f>'Kamata do sljedeće promjene KS'!H51</f>
        <v>0</v>
      </c>
      <c r="H27" s="211">
        <f>'Kamata do sljedeće promjene KS'!I51</f>
        <v>0</v>
      </c>
    </row>
    <row r="28" spans="1:8" x14ac:dyDescent="0.25">
      <c r="B28" s="196" t="s">
        <v>109</v>
      </c>
      <c r="C28" s="198">
        <f t="shared" ref="C28:H28" si="8">SUM(C29:C30)</f>
        <v>0</v>
      </c>
      <c r="D28" s="102">
        <f t="shared" si="8"/>
        <v>52500</v>
      </c>
      <c r="E28" s="102">
        <f t="shared" si="8"/>
        <v>101250</v>
      </c>
      <c r="F28" s="204">
        <f t="shared" si="8"/>
        <v>2500</v>
      </c>
      <c r="G28" s="204">
        <f t="shared" si="8"/>
        <v>0</v>
      </c>
      <c r="H28" s="205">
        <f t="shared" si="8"/>
        <v>0</v>
      </c>
    </row>
    <row r="29" spans="1:8" x14ac:dyDescent="0.25">
      <c r="B29" s="107" t="s">
        <v>108</v>
      </c>
      <c r="C29" s="197">
        <f>'Kamata do sljedeće promjene KS'!D32</f>
        <v>0</v>
      </c>
      <c r="D29" s="109">
        <f>'Kamata do sljedeće promjene KS'!E32</f>
        <v>2500</v>
      </c>
      <c r="E29" s="109">
        <f>'Kamata do sljedeće promjene KS'!F32</f>
        <v>3750</v>
      </c>
      <c r="F29" s="109">
        <f>'Kamata do sljedeće promjene KS'!G32</f>
        <v>2500</v>
      </c>
      <c r="G29" s="109">
        <f>'Kamata do sljedeće promjene KS'!H32</f>
        <v>0</v>
      </c>
      <c r="H29" s="192">
        <f>'Kamata do sljedeće promjene KS'!I32</f>
        <v>0</v>
      </c>
    </row>
    <row r="30" spans="1:8" x14ac:dyDescent="0.25">
      <c r="B30" s="265" t="s">
        <v>57</v>
      </c>
      <c r="C30" s="199">
        <f>'Kamata do sljedeće promjene KS'!D53</f>
        <v>0</v>
      </c>
      <c r="D30" s="110">
        <f>'Kamata do sljedeće promjene KS'!E53</f>
        <v>50000</v>
      </c>
      <c r="E30" s="110">
        <f>'Kamata do sljedeće promjene KS'!F53</f>
        <v>97500</v>
      </c>
      <c r="F30" s="110">
        <f>'Kamata do sljedeće promjene KS'!G53</f>
        <v>0</v>
      </c>
      <c r="G30" s="110">
        <f>'Kamata do sljedeće promjene KS'!H53</f>
        <v>0</v>
      </c>
      <c r="H30" s="193">
        <f>'Kamata do sljedeće promjene KS'!I53</f>
        <v>0</v>
      </c>
    </row>
    <row r="31" spans="1:8" x14ac:dyDescent="0.25">
      <c r="B31" s="2"/>
      <c r="C31" s="108"/>
      <c r="D31" s="108"/>
      <c r="E31" s="108"/>
      <c r="F31" s="108"/>
      <c r="G31" s="108"/>
      <c r="H31" s="108"/>
    </row>
    <row r="32" spans="1:8" x14ac:dyDescent="0.25">
      <c r="B32" s="2"/>
      <c r="C32" s="108"/>
      <c r="D32" s="108"/>
      <c r="E32" s="108"/>
      <c r="F32" s="108"/>
      <c r="G32" s="108"/>
      <c r="H32" s="108"/>
    </row>
    <row r="33" spans="1:9" x14ac:dyDescent="0.25">
      <c r="B33" s="51" t="s">
        <v>28</v>
      </c>
      <c r="C33" s="108"/>
      <c r="D33" s="108"/>
      <c r="E33" s="108"/>
      <c r="F33" s="108"/>
      <c r="G33" s="108"/>
      <c r="H33" s="108"/>
      <c r="I33" s="115" t="s">
        <v>24</v>
      </c>
    </row>
    <row r="34" spans="1:9" x14ac:dyDescent="0.25">
      <c r="B34" s="111" t="s">
        <v>110</v>
      </c>
      <c r="C34" s="112">
        <f t="shared" ref="C34:H34" si="9">C22+C12+C2</f>
        <v>0</v>
      </c>
      <c r="D34" s="112">
        <f>D22+D12+D2</f>
        <v>70617.466397840282</v>
      </c>
      <c r="E34" s="112">
        <f t="shared" si="9"/>
        <v>136570.2479948226</v>
      </c>
      <c r="F34" s="112">
        <f t="shared" si="9"/>
        <v>287355.10518767586</v>
      </c>
      <c r="G34" s="112">
        <f>G22+G12+G2</f>
        <v>3273.1450067741507</v>
      </c>
      <c r="H34" s="112">
        <f t="shared" si="9"/>
        <v>1169.3514860243952</v>
      </c>
      <c r="I34" s="212">
        <f>SUM(C34:H34)</f>
        <v>498985.31607313728</v>
      </c>
    </row>
    <row r="35" spans="1:9" x14ac:dyDescent="0.25">
      <c r="B35" s="111" t="s">
        <v>111</v>
      </c>
      <c r="C35" s="102">
        <f t="shared" ref="C35:H35" si="10">C25+C15+C5</f>
        <v>0</v>
      </c>
      <c r="D35" s="112">
        <f>D25+D15+D5</f>
        <v>77748.224064007998</v>
      </c>
      <c r="E35" s="112">
        <f t="shared" si="10"/>
        <v>148031.97988400128</v>
      </c>
      <c r="F35" s="112">
        <f t="shared" si="10"/>
        <v>387404.14285742986</v>
      </c>
      <c r="G35" s="112">
        <f t="shared" si="10"/>
        <v>3539.4142568179259</v>
      </c>
      <c r="H35" s="112">
        <f t="shared" si="10"/>
        <v>1165.1046013433065</v>
      </c>
      <c r="I35" s="212">
        <f>SUM(C35:H35)</f>
        <v>617888.86566360027</v>
      </c>
    </row>
    <row r="36" spans="1:9" x14ac:dyDescent="0.25">
      <c r="B36" s="111" t="s">
        <v>112</v>
      </c>
      <c r="C36" s="102">
        <f t="shared" ref="C36:H36" si="11">C28+C18+C8</f>
        <v>0</v>
      </c>
      <c r="D36" s="112">
        <f t="shared" si="11"/>
        <v>63163.836341000024</v>
      </c>
      <c r="E36" s="112">
        <f t="shared" si="11"/>
        <v>122310.84314835888</v>
      </c>
      <c r="F36" s="112">
        <f t="shared" si="11"/>
        <v>58190.599751160691</v>
      </c>
      <c r="G36" s="112">
        <f t="shared" si="11"/>
        <v>1694.5588159454328</v>
      </c>
      <c r="H36" s="112">
        <f t="shared" si="11"/>
        <v>558.10674000525012</v>
      </c>
      <c r="I36" s="212">
        <f>SUM(C36:H36)</f>
        <v>245917.94479647028</v>
      </c>
    </row>
    <row r="37" spans="1:9" x14ac:dyDescent="0.25">
      <c r="B37" s="2"/>
      <c r="C37" s="108"/>
      <c r="D37" s="108"/>
      <c r="E37" s="108"/>
      <c r="F37" s="108"/>
      <c r="G37" s="108"/>
      <c r="H37" s="108"/>
    </row>
    <row r="38" spans="1:9" x14ac:dyDescent="0.25">
      <c r="B38" s="111" t="s">
        <v>110</v>
      </c>
      <c r="C38" s="126">
        <f>I34</f>
        <v>498985.31607313728</v>
      </c>
      <c r="D38" s="108"/>
      <c r="E38" s="108"/>
      <c r="F38" s="108"/>
      <c r="G38" s="108"/>
      <c r="H38" s="108"/>
    </row>
    <row r="39" spans="1:9" x14ac:dyDescent="0.25">
      <c r="B39" s="113" t="s">
        <v>113</v>
      </c>
      <c r="C39" s="126">
        <f>I35-I34</f>
        <v>118903.54959046299</v>
      </c>
      <c r="D39" s="108"/>
      <c r="E39" s="108"/>
      <c r="F39" s="108"/>
      <c r="G39" s="108"/>
      <c r="H39" s="108"/>
    </row>
    <row r="40" spans="1:9" x14ac:dyDescent="0.25">
      <c r="B40" s="113" t="s">
        <v>114</v>
      </c>
      <c r="C40" s="126">
        <f>I36-I34</f>
        <v>-253067.37127666699</v>
      </c>
      <c r="D40" s="108"/>
      <c r="E40" s="108"/>
      <c r="F40" s="108"/>
      <c r="G40" s="108"/>
      <c r="H40" s="108"/>
    </row>
    <row r="41" spans="1:9" x14ac:dyDescent="0.25">
      <c r="B41" s="2"/>
      <c r="C41" s="126"/>
      <c r="D41" s="108"/>
      <c r="E41" s="108"/>
      <c r="F41" s="108"/>
      <c r="G41" s="108"/>
      <c r="H41" s="108"/>
    </row>
    <row r="42" spans="1:9" x14ac:dyDescent="0.25">
      <c r="B42" s="113" t="s">
        <v>115</v>
      </c>
      <c r="C42" s="126"/>
      <c r="D42" s="108"/>
      <c r="E42" s="108"/>
      <c r="F42" s="108"/>
      <c r="G42" s="108"/>
      <c r="H42" s="108"/>
    </row>
    <row r="43" spans="1:9" x14ac:dyDescent="0.25">
      <c r="A43" s="100"/>
      <c r="B43" s="113" t="s">
        <v>116</v>
      </c>
      <c r="C43" s="126">
        <f>'Rizik osnove'!C31</f>
        <v>-25076.082707018515</v>
      </c>
    </row>
    <row r="44" spans="1:9" x14ac:dyDescent="0.25">
      <c r="C44" s="214"/>
    </row>
    <row r="45" spans="1:9" x14ac:dyDescent="0.25">
      <c r="B45" s="113" t="s">
        <v>25</v>
      </c>
      <c r="C45" s="126">
        <f>C38+C42+C43</f>
        <v>473909.23336611874</v>
      </c>
    </row>
    <row r="46" spans="1:9" x14ac:dyDescent="0.25">
      <c r="B46" s="113" t="s">
        <v>26</v>
      </c>
      <c r="C46" s="126">
        <f>C39</f>
        <v>118903.54959046299</v>
      </c>
    </row>
    <row r="47" spans="1:9" x14ac:dyDescent="0.25">
      <c r="B47" s="113" t="s">
        <v>27</v>
      </c>
      <c r="C47" s="126">
        <f>C40</f>
        <v>-253067.37127666699</v>
      </c>
    </row>
    <row r="48" spans="1:9" x14ac:dyDescent="0.25">
      <c r="C48" s="215"/>
    </row>
    <row r="49" spans="2:4" x14ac:dyDescent="0.25">
      <c r="B49" s="113" t="s">
        <v>29</v>
      </c>
      <c r="C49" s="114">
        <v>100000000</v>
      </c>
      <c r="D49" s="114"/>
    </row>
    <row r="50" spans="2:4" x14ac:dyDescent="0.25">
      <c r="B50" s="330" t="s">
        <v>55</v>
      </c>
      <c r="C50" s="213">
        <f>MIN(C47,C46)/C49</f>
        <v>-2.5306737127666701E-3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ECCF-94C8-40C9-B8E5-A165D7EBFC87}">
  <sheetPr>
    <tabColor theme="0" tint="-0.249977111117893"/>
  </sheetPr>
  <dimension ref="A1:M381"/>
  <sheetViews>
    <sheetView zoomScale="85" zoomScaleNormal="85" workbookViewId="0">
      <pane ySplit="1" topLeftCell="A2" activePane="bottomLeft" state="frozen"/>
      <selection pane="bottomLeft" activeCell="Q32" sqref="Q32"/>
    </sheetView>
  </sheetViews>
  <sheetFormatPr defaultColWidth="9.140625" defaultRowHeight="17.25" x14ac:dyDescent="0.25"/>
  <cols>
    <col min="1" max="1" width="41.42578125" style="131" customWidth="1"/>
    <col min="2" max="2" width="24.28515625" style="131" customWidth="1"/>
    <col min="3" max="3" width="12.7109375" style="131" bestFit="1" customWidth="1"/>
    <col min="4" max="4" width="16" style="131" customWidth="1"/>
    <col min="5" max="5" width="15.5703125" style="131" customWidth="1"/>
    <col min="6" max="6" width="16.85546875" style="131" customWidth="1"/>
    <col min="7" max="7" width="17.7109375" style="131" customWidth="1"/>
    <col min="8" max="8" width="16.7109375" style="131" hidden="1" customWidth="1"/>
    <col min="9" max="9" width="12.5703125" style="131" customWidth="1"/>
    <col min="10" max="10" width="15.28515625" style="131" customWidth="1"/>
    <col min="11" max="11" width="20.42578125" style="131" customWidth="1"/>
    <col min="12" max="12" width="20" style="131" hidden="1" customWidth="1"/>
    <col min="13" max="13" width="20.85546875" style="131" hidden="1" customWidth="1"/>
    <col min="14" max="16384" width="9.140625" style="131"/>
  </cols>
  <sheetData>
    <row r="1" spans="1:13" ht="32.25" thickBot="1" x14ac:dyDescent="0.3">
      <c r="A1" s="130"/>
      <c r="C1" s="132">
        <v>45657</v>
      </c>
      <c r="D1" s="133" t="s">
        <v>33</v>
      </c>
      <c r="E1" s="134" t="s">
        <v>34</v>
      </c>
      <c r="F1" s="133" t="s">
        <v>35</v>
      </c>
      <c r="G1" s="133" t="s">
        <v>36</v>
      </c>
      <c r="H1" s="134" t="s">
        <v>37</v>
      </c>
      <c r="I1" s="134" t="s">
        <v>38</v>
      </c>
      <c r="J1" s="134" t="s">
        <v>39</v>
      </c>
      <c r="K1" s="133" t="s">
        <v>40</v>
      </c>
      <c r="L1" s="133" t="s">
        <v>41</v>
      </c>
      <c r="M1" s="133" t="s">
        <v>42</v>
      </c>
    </row>
    <row r="2" spans="1:13" x14ac:dyDescent="0.25">
      <c r="A2" s="135" t="s">
        <v>43</v>
      </c>
      <c r="B2" s="136">
        <v>10000000</v>
      </c>
      <c r="D2" s="137">
        <v>1</v>
      </c>
      <c r="E2" s="138">
        <f>+EOMONTH($C$1,D2)</f>
        <v>45688</v>
      </c>
      <c r="F2" s="139">
        <f>+IF(E2&lt;$B$11,$B$2/$B$8,IF(E2=$B$11,$B$2-SUM($F$2:F2),IF(E2&gt;$B$11,0)))</f>
        <v>166666.66666666666</v>
      </c>
      <c r="G2" s="139">
        <f>+IF(E2&lt;=$B$11,H2,0)</f>
        <v>16666.666666666668</v>
      </c>
      <c r="H2" s="139">
        <f>+IF(E2&lt;=$B$9,($B$4/12)*$B$2,0)</f>
        <v>16666.666666666668</v>
      </c>
      <c r="I2" s="139">
        <f>+IF(E2&lt;=$B$9,($B$5/12)*$B$2,0)</f>
        <v>33333.333333333336</v>
      </c>
      <c r="J2" s="139">
        <f>G2+I2</f>
        <v>50000</v>
      </c>
      <c r="K2" s="140">
        <f>+(F2+J2)</f>
        <v>216666.66666666666</v>
      </c>
      <c r="L2" s="140">
        <f>+(K2)/(1+(VLOOKUP(D2,'[4]Yield Curve'!$D$7:$F$367,2,FALSE))/100)^(D2/12)</f>
        <v>216746.24080283343</v>
      </c>
      <c r="M2" s="140">
        <f>+(K2)/(1+(VLOOKUP(D2,'[4]Yield Curve'!$D$7:$F$367,3,FALSE))/100)^(D2/12)</f>
        <v>216387.29565777266</v>
      </c>
    </row>
    <row r="3" spans="1:13" x14ac:dyDescent="0.25">
      <c r="A3" s="141" t="s">
        <v>44</v>
      </c>
      <c r="B3" s="142" t="s">
        <v>45</v>
      </c>
      <c r="D3" s="137">
        <v>2</v>
      </c>
      <c r="E3" s="138">
        <f t="shared" ref="E3:E66" si="0">+EOMONTH($C$1,D3)</f>
        <v>45716</v>
      </c>
      <c r="F3" s="139">
        <f>+IF(E3&lt;$B$11,$B$2/$B$8,IF(E3=$B$11,$B$2-SUM($F$2:F2),IF(E3&gt;$B$11,0)))</f>
        <v>166666.66666666666</v>
      </c>
      <c r="G3" s="139">
        <f t="shared" ref="G3:G66" si="1">+IF(E3&lt;=$B$11,H3,0)</f>
        <v>16388.888888888891</v>
      </c>
      <c r="H3" s="139">
        <f t="shared" ref="H3:H66" si="2">+IF(E3&lt;=$B$9,($B$4/12)*($B$2-(D2*($B$2/$B$8))),0)</f>
        <v>16388.888888888891</v>
      </c>
      <c r="I3" s="139">
        <f t="shared" ref="I3:I66" si="3">+IF(E3&lt;=$B$9,($B$5/12)*($B$2-(D2*($B$2/$B$8))),0)</f>
        <v>32777.777777777781</v>
      </c>
      <c r="J3" s="139">
        <f>G3+I3</f>
        <v>49166.666666666672</v>
      </c>
      <c r="K3" s="140">
        <f t="shared" ref="K3:K66" si="4">+(F3+J3)</f>
        <v>215833.33333333331</v>
      </c>
      <c r="L3" s="140">
        <f>+(K3)/(1+(VLOOKUP(D3,'[4]Yield Curve'!$D$7:$F$367,2,FALSE))/100)^(D3/12)</f>
        <v>216017.82294174493</v>
      </c>
      <c r="M3" s="140">
        <f>+(K3)/(1+(VLOOKUP(D3,'[4]Yield Curve'!$D$7:$F$367,3,FALSE))/100)^(D3/12)</f>
        <v>215302.42865812947</v>
      </c>
    </row>
    <row r="4" spans="1:13" x14ac:dyDescent="0.25">
      <c r="A4" s="143" t="s">
        <v>36</v>
      </c>
      <c r="B4" s="144">
        <v>0.02</v>
      </c>
      <c r="D4" s="137">
        <v>3</v>
      </c>
      <c r="E4" s="138">
        <f t="shared" si="0"/>
        <v>45747</v>
      </c>
      <c r="F4" s="139">
        <f>+IF(E4&lt;$B$11,$B$2/$B$8,IF(E4=$B$11,$B$2-SUM($F$2:F3),IF(E4&gt;$B$11,0)))</f>
        <v>166666.66666666666</v>
      </c>
      <c r="G4" s="139">
        <f>+IF(E4&lt;=$B$11,H4,0)</f>
        <v>16111.111111111111</v>
      </c>
      <c r="H4" s="139">
        <f t="shared" si="2"/>
        <v>16111.111111111111</v>
      </c>
      <c r="I4" s="139">
        <f t="shared" si="3"/>
        <v>32222.222222222223</v>
      </c>
      <c r="J4" s="139">
        <f t="shared" ref="J4:J67" si="5">G4+I4</f>
        <v>48333.333333333336</v>
      </c>
      <c r="K4" s="140">
        <f t="shared" si="4"/>
        <v>215000</v>
      </c>
      <c r="L4" s="140">
        <f>+(K4)/(1+(VLOOKUP(D4,'[4]Yield Curve'!$D$7:$F$367,2,FALSE))/100)^(D4/12)</f>
        <v>215314.51149673239</v>
      </c>
      <c r="M4" s="140">
        <f>+(K4)/(1+(VLOOKUP(D4,'[4]Yield Curve'!$D$7:$F$367,3,FALSE))/100)^(D4/12)</f>
        <v>214245.03899496008</v>
      </c>
    </row>
    <row r="5" spans="1:13" ht="18" customHeight="1" x14ac:dyDescent="0.25">
      <c r="A5" s="143" t="s">
        <v>38</v>
      </c>
      <c r="B5" s="144">
        <v>0.04</v>
      </c>
      <c r="D5" s="137">
        <v>4</v>
      </c>
      <c r="E5" s="138">
        <f t="shared" si="0"/>
        <v>45777</v>
      </c>
      <c r="F5" s="139">
        <f>+IF(E5&lt;$B$11,$B$2/$B$8,IF(E5=$B$11,$B$2-SUM($F$2:F4),IF(E5&gt;$B$11,0)))</f>
        <v>166666.66666666666</v>
      </c>
      <c r="G5" s="139">
        <f t="shared" si="1"/>
        <v>15833.333333333334</v>
      </c>
      <c r="H5" s="139">
        <f t="shared" si="2"/>
        <v>15833.333333333334</v>
      </c>
      <c r="I5" s="139">
        <f>+IF(E5&lt;=$B$9,($B$5/12)*($B$2-(D4*($B$2/$B$8))),0)</f>
        <v>31666.666666666668</v>
      </c>
      <c r="J5" s="139">
        <f t="shared" si="5"/>
        <v>47500</v>
      </c>
      <c r="K5" s="140">
        <f t="shared" si="4"/>
        <v>214166.66666666666</v>
      </c>
      <c r="L5" s="140">
        <f>+(K5)/(1+(VLOOKUP(D5,'[4]Yield Curve'!$D$7:$F$367,2,FALSE))/100)^(D5/12)</f>
        <v>214587.28315799616</v>
      </c>
      <c r="M5" s="140">
        <f>+(K5)/(1+(VLOOKUP(D5,'[4]Yield Curve'!$D$7:$F$367,3,FALSE))/100)^(D5/12)</f>
        <v>213167.2591321232</v>
      </c>
    </row>
    <row r="6" spans="1:13" x14ac:dyDescent="0.25">
      <c r="A6" s="145" t="s">
        <v>46</v>
      </c>
      <c r="B6" s="146">
        <f>+B4+B5</f>
        <v>0.06</v>
      </c>
      <c r="D6" s="137">
        <v>5</v>
      </c>
      <c r="E6" s="138">
        <f t="shared" si="0"/>
        <v>45808</v>
      </c>
      <c r="F6" s="139">
        <f>+IF(E6&lt;$B$11,$B$2/$B$8,IF(E6=$B$11,$B$2-SUM($F$2:F5),IF(E6&gt;$B$11,0)))</f>
        <v>166666.66666666666</v>
      </c>
      <c r="G6" s="139">
        <f t="shared" si="1"/>
        <v>15555.555555555558</v>
      </c>
      <c r="H6" s="139">
        <f t="shared" si="2"/>
        <v>15555.555555555558</v>
      </c>
      <c r="I6" s="139">
        <f t="shared" si="3"/>
        <v>31111.111111111117</v>
      </c>
      <c r="J6" s="139">
        <f t="shared" si="5"/>
        <v>46666.666666666672</v>
      </c>
      <c r="K6" s="140">
        <f t="shared" si="4"/>
        <v>213333.33333333331</v>
      </c>
      <c r="L6" s="140">
        <f>+(K6)/(1+(VLOOKUP(D6,'[4]Yield Curve'!$D$7:$F$367,2,FALSE))/100)^(D6/12)</f>
        <v>213860.6642223759</v>
      </c>
      <c r="M6" s="140">
        <f>+(K6)/(1+(VLOOKUP(D6,'[4]Yield Curve'!$D$7:$F$367,3,FALSE))/100)^(D6/12)</f>
        <v>212093.04237407746</v>
      </c>
    </row>
    <row r="7" spans="1:13" x14ac:dyDescent="0.25">
      <c r="A7" s="143" t="s">
        <v>47</v>
      </c>
      <c r="B7" s="147">
        <v>5</v>
      </c>
      <c r="D7" s="137">
        <v>6</v>
      </c>
      <c r="E7" s="138">
        <f t="shared" si="0"/>
        <v>45838</v>
      </c>
      <c r="F7" s="139">
        <f>+IF(E7&lt;$B$11,$B$2/$B$8,IF(E7=$B$11,$B$2-SUM($F$2:F6),IF(E7&gt;$B$11,0)))</f>
        <v>9166666.666666666</v>
      </c>
      <c r="G7" s="139">
        <f>+IF(E7&lt;=$B$11,H7,0)</f>
        <v>15277.777777777777</v>
      </c>
      <c r="H7" s="139">
        <f t="shared" si="2"/>
        <v>15277.777777777777</v>
      </c>
      <c r="I7" s="139">
        <f>+IF(E7&lt;=$B$9,($B$5/12)*($B$2-(D6*($B$2/$B$8))),0)</f>
        <v>30555.555555555555</v>
      </c>
      <c r="J7" s="139">
        <f t="shared" si="5"/>
        <v>45833.333333333328</v>
      </c>
      <c r="K7" s="140">
        <f>+(F7+J7)</f>
        <v>9212500</v>
      </c>
      <c r="L7" s="140">
        <f>+(K7)/(1+(VLOOKUP(D7,'[4]Yield Curve'!$D$7:$F$367,2,FALSE))/100)^(D7/12)</f>
        <v>9240013.50954278</v>
      </c>
      <c r="M7" s="140">
        <f>+(K7)/(1+(VLOOKUP(D7,'[4]Yield Curve'!$D$7:$F$367,3,FALSE))/100)^(D7/12)</f>
        <v>9148440.1600295305</v>
      </c>
    </row>
    <row r="8" spans="1:13" x14ac:dyDescent="0.25">
      <c r="A8" s="143" t="s">
        <v>48</v>
      </c>
      <c r="B8" s="148">
        <f>+$B$7*12</f>
        <v>60</v>
      </c>
      <c r="D8" s="137">
        <v>7</v>
      </c>
      <c r="E8" s="138">
        <f t="shared" si="0"/>
        <v>45869</v>
      </c>
      <c r="F8" s="139">
        <f>+IF(E8&lt;$B$11,$B$2/$B$8,IF(E8=$B$11,$B$2-SUM($F$2:F7),IF(E8&gt;$B$11,0)))</f>
        <v>0</v>
      </c>
      <c r="G8" s="139">
        <f>+IF(E8&lt;=$B$11,H8,0)</f>
        <v>0</v>
      </c>
      <c r="H8" s="139">
        <f>+IF(E8&lt;=$B$9,($B$4/12)*($B$2-(D7*($B$2/$B$8))),0)</f>
        <v>15000.000000000002</v>
      </c>
      <c r="I8" s="139">
        <f t="shared" si="3"/>
        <v>30000.000000000004</v>
      </c>
      <c r="J8" s="139">
        <f t="shared" si="5"/>
        <v>30000.000000000004</v>
      </c>
      <c r="K8" s="140">
        <f t="shared" si="4"/>
        <v>30000.000000000004</v>
      </c>
      <c r="L8" s="140">
        <f>+(K8)/(1+(VLOOKUP(D8,'[4]Yield Curve'!$D$7:$F$367,2,FALSE))/100)^(D8/12)</f>
        <v>30105.111189318533</v>
      </c>
      <c r="M8" s="140">
        <f>+(K8)/(1+(VLOOKUP(D8,'[4]Yield Curve'!$D$7:$F$367,3,FALSE))/100)^(D8/12)</f>
        <v>29757.305048487608</v>
      </c>
    </row>
    <row r="9" spans="1:13" x14ac:dyDescent="0.25">
      <c r="A9" s="143" t="s">
        <v>49</v>
      </c>
      <c r="B9" s="149">
        <f>+EOMONTH(C1,B8)</f>
        <v>47483</v>
      </c>
      <c r="D9" s="137">
        <v>8</v>
      </c>
      <c r="E9" s="138">
        <f t="shared" si="0"/>
        <v>45900</v>
      </c>
      <c r="F9" s="139">
        <f>+IF(E9&lt;$B$11,$B$2/$B$8,IF(E9=$B$11,$B$2-SUM($F$2:F8),IF(E9&gt;$B$11,0)))</f>
        <v>0</v>
      </c>
      <c r="G9" s="139">
        <f t="shared" si="1"/>
        <v>0</v>
      </c>
      <c r="H9" s="139">
        <f>+IF(E9&lt;=$B$9,($B$4/12)*($B$2-(D8*($B$2/$B$8))),0)</f>
        <v>14722.222222222224</v>
      </c>
      <c r="I9" s="139">
        <f>+IF(E9&lt;=$B$9,($B$5/12)*($B$2-(D8*($B$2/$B$8))),0)</f>
        <v>29444.444444444449</v>
      </c>
      <c r="J9" s="139">
        <f t="shared" si="5"/>
        <v>29444.444444444449</v>
      </c>
      <c r="K9" s="140">
        <f t="shared" si="4"/>
        <v>29444.444444444449</v>
      </c>
      <c r="L9" s="140">
        <f>+(K9)/(1+(VLOOKUP(D9,'[4]Yield Curve'!$D$7:$F$367,2,FALSE))/100)^(D9/12)</f>
        <v>29563.000715358943</v>
      </c>
      <c r="M9" s="140">
        <f>+(K9)/(1+(VLOOKUP(D9,'[4]Yield Curve'!$D$7:$F$367,3,FALSE))/100)^(D9/12)</f>
        <v>29172.976766292275</v>
      </c>
    </row>
    <row r="10" spans="1:13" x14ac:dyDescent="0.25">
      <c r="A10" s="150" t="s">
        <v>50</v>
      </c>
      <c r="B10" s="147">
        <v>6</v>
      </c>
      <c r="D10" s="137">
        <v>9</v>
      </c>
      <c r="E10" s="138">
        <f t="shared" si="0"/>
        <v>45930</v>
      </c>
      <c r="F10" s="139">
        <f>+IF(E10&lt;$B$11,$B$2/$B$8,IF(E10=$B$11,$B$2-SUM($F$2:F9),IF(E10&gt;$B$11,0)))</f>
        <v>0</v>
      </c>
      <c r="G10" s="139">
        <f t="shared" si="1"/>
        <v>0</v>
      </c>
      <c r="H10" s="139">
        <f t="shared" si="2"/>
        <v>14444.444444444443</v>
      </c>
      <c r="I10" s="139">
        <f t="shared" si="3"/>
        <v>28888.888888888887</v>
      </c>
      <c r="J10" s="139">
        <f t="shared" si="5"/>
        <v>28888.888888888887</v>
      </c>
      <c r="K10" s="140">
        <f t="shared" si="4"/>
        <v>28888.888888888887</v>
      </c>
      <c r="L10" s="140">
        <f>+(K10)/(1+(VLOOKUP(D10,'[4]Yield Curve'!$D$7:$F$367,2,FALSE))/100)^(D10/12)</f>
        <v>29020.470525903278</v>
      </c>
      <c r="M10" s="140">
        <f>+(K10)/(1+(VLOOKUP(D10,'[4]Yield Curve'!$D$7:$F$367,3,FALSE))/100)^(D10/12)</f>
        <v>28590.08900541165</v>
      </c>
    </row>
    <row r="11" spans="1:13" ht="18" thickBot="1" x14ac:dyDescent="0.3">
      <c r="A11" s="143" t="s">
        <v>51</v>
      </c>
      <c r="B11" s="149">
        <f>+IF(B3="Fixed",B9,EOMONTH(C1,B10))</f>
        <v>45838</v>
      </c>
      <c r="D11" s="137">
        <v>10</v>
      </c>
      <c r="E11" s="138">
        <f t="shared" si="0"/>
        <v>45961</v>
      </c>
      <c r="F11" s="139">
        <f>+IF(E11&lt;$B$11,$B$2/$B$8,IF(E11=$B$11,$B$2-SUM($F$2:F10),IF(E11&gt;$B$11,0)))</f>
        <v>0</v>
      </c>
      <c r="G11" s="139">
        <f t="shared" si="1"/>
        <v>0</v>
      </c>
      <c r="H11" s="139">
        <f t="shared" si="2"/>
        <v>14166.666666666668</v>
      </c>
      <c r="I11" s="139">
        <f t="shared" si="3"/>
        <v>28333.333333333336</v>
      </c>
      <c r="J11" s="139">
        <f t="shared" si="5"/>
        <v>28333.333333333336</v>
      </c>
      <c r="K11" s="140">
        <f t="shared" si="4"/>
        <v>28333.333333333336</v>
      </c>
      <c r="L11" s="140">
        <f>+(K11)/(1+(VLOOKUP(D11,'[4]Yield Curve'!$D$7:$F$367,2,FALSE))/100)^(D11/12)</f>
        <v>28477.281012290096</v>
      </c>
      <c r="M11" s="140">
        <f>+(K11)/(1+(VLOOKUP(D11,'[4]Yield Curve'!$D$7:$F$367,3,FALSE))/100)^(D11/12)</f>
        <v>28008.408261383327</v>
      </c>
    </row>
    <row r="12" spans="1:13" ht="17.25" customHeight="1" x14ac:dyDescent="0.25">
      <c r="A12" s="151"/>
      <c r="B12" s="151"/>
      <c r="D12" s="137">
        <v>11</v>
      </c>
      <c r="E12" s="138">
        <f t="shared" si="0"/>
        <v>45991</v>
      </c>
      <c r="F12" s="139">
        <f>+IF(E12&lt;$B$11,$B$2/$B$8,IF(E12=$B$11,$B$2-SUM($F$2:F11),IF(E12&gt;$B$11,0)))</f>
        <v>0</v>
      </c>
      <c r="G12" s="139">
        <f t="shared" si="1"/>
        <v>0</v>
      </c>
      <c r="H12" s="139">
        <f t="shared" si="2"/>
        <v>13888.888888888891</v>
      </c>
      <c r="I12" s="139">
        <f t="shared" si="3"/>
        <v>27777.777777777781</v>
      </c>
      <c r="J12" s="139">
        <f t="shared" si="5"/>
        <v>27777.777777777781</v>
      </c>
      <c r="K12" s="140">
        <f t="shared" si="4"/>
        <v>27777.777777777781</v>
      </c>
      <c r="L12" s="140">
        <f>+(K12)/(1+(VLOOKUP(D12,'[4]Yield Curve'!$D$7:$F$367,2,FALSE))/100)^(D12/12)</f>
        <v>27933.617230168544</v>
      </c>
      <c r="M12" s="140">
        <f>+(K12)/(1+(VLOOKUP(D12,'[4]Yield Curve'!$D$7:$F$367,3,FALSE))/100)^(D12/12)</f>
        <v>27428.111320655862</v>
      </c>
    </row>
    <row r="13" spans="1:13" x14ac:dyDescent="0.25">
      <c r="A13" s="152"/>
      <c r="B13" s="153"/>
      <c r="D13" s="137">
        <v>12</v>
      </c>
      <c r="E13" s="138">
        <f t="shared" si="0"/>
        <v>46022</v>
      </c>
      <c r="F13" s="139">
        <f>+IF(E13&lt;$B$11,$B$2/$B$8,IF(E13=$B$11,$B$2-SUM($F$2:F12),IF(E13&gt;$B$11,0)))</f>
        <v>0</v>
      </c>
      <c r="G13" s="139">
        <f t="shared" si="1"/>
        <v>0</v>
      </c>
      <c r="H13" s="139">
        <f t="shared" si="2"/>
        <v>13611.111111111113</v>
      </c>
      <c r="I13" s="139">
        <f t="shared" si="3"/>
        <v>27222.222222222226</v>
      </c>
      <c r="J13" s="139">
        <f t="shared" si="5"/>
        <v>27222.222222222226</v>
      </c>
      <c r="K13" s="140">
        <f t="shared" si="4"/>
        <v>27222.222222222226</v>
      </c>
      <c r="L13" s="140">
        <f>+(K13)/(1+(VLOOKUP(D13,'[4]Yield Curve'!$D$7:$F$367,2,FALSE))/100)^(D13/12)</f>
        <v>27389.472750838489</v>
      </c>
      <c r="M13" s="140">
        <f>+(K13)/(1+(VLOOKUP(D13,'[4]Yield Curve'!$D$7:$F$367,3,FALSE))/100)^(D13/12)</f>
        <v>26849.189782082096</v>
      </c>
    </row>
    <row r="14" spans="1:13" x14ac:dyDescent="0.25">
      <c r="D14" s="137">
        <v>13</v>
      </c>
      <c r="E14" s="138">
        <f t="shared" si="0"/>
        <v>46053</v>
      </c>
      <c r="F14" s="139">
        <f>+IF(E14&lt;$B$11,$B$2/$B$8,IF(E14=$B$11,$B$2-SUM($F$2:F13),IF(E14&gt;$B$11,0)))</f>
        <v>0</v>
      </c>
      <c r="G14" s="139">
        <f t="shared" si="1"/>
        <v>0</v>
      </c>
      <c r="H14" s="139">
        <f t="shared" si="2"/>
        <v>13333.333333333334</v>
      </c>
      <c r="I14" s="139">
        <f t="shared" si="3"/>
        <v>26666.666666666668</v>
      </c>
      <c r="J14" s="139">
        <f t="shared" si="5"/>
        <v>26666.666666666668</v>
      </c>
      <c r="K14" s="140">
        <f t="shared" si="4"/>
        <v>26666.666666666668</v>
      </c>
      <c r="L14" s="140">
        <f>+(K14)/(1+(VLOOKUP(D14,'[4]Yield Curve'!$D$7:$F$367,2,FALSE))/100)^(D14/12)</f>
        <v>26844.000020222113</v>
      </c>
      <c r="M14" s="140">
        <f>+(K14)/(1+(VLOOKUP(D14,'[4]Yield Curve'!$D$7:$F$367,3,FALSE))/100)^(D14/12)</f>
        <v>26270.828360172902</v>
      </c>
    </row>
    <row r="15" spans="1:13" ht="18" customHeight="1" x14ac:dyDescent="0.25">
      <c r="D15" s="137">
        <v>14</v>
      </c>
      <c r="E15" s="138">
        <f t="shared" si="0"/>
        <v>46081</v>
      </c>
      <c r="F15" s="139">
        <f>+IF(E15&lt;$B$11,$B$2/$B$8,IF(E15=$B$11,$B$2-SUM($F$2:F14),IF(E15&gt;$B$11,0)))</f>
        <v>0</v>
      </c>
      <c r="G15" s="139">
        <f t="shared" si="1"/>
        <v>0</v>
      </c>
      <c r="H15" s="139">
        <f t="shared" si="2"/>
        <v>13055.555555555557</v>
      </c>
      <c r="I15" s="139">
        <f t="shared" si="3"/>
        <v>26111.111111111113</v>
      </c>
      <c r="J15" s="139">
        <f>G15+I15</f>
        <v>26111.111111111113</v>
      </c>
      <c r="K15" s="140">
        <f t="shared" si="4"/>
        <v>26111.111111111113</v>
      </c>
      <c r="L15" s="140">
        <f>+(K15)/(1+(VLOOKUP(D15,'[4]Yield Curve'!$D$7:$F$367,2,FALSE))/100)^(D15/12)</f>
        <v>26297.941102660039</v>
      </c>
      <c r="M15" s="140">
        <f>+(K15)/(1+(VLOOKUP(D15,'[4]Yield Curve'!$D$7:$F$367,3,FALSE))/100)^(D15/12)</f>
        <v>25693.739626827617</v>
      </c>
    </row>
    <row r="16" spans="1:13" ht="18" customHeight="1" x14ac:dyDescent="0.25">
      <c r="D16" s="137">
        <v>15</v>
      </c>
      <c r="E16" s="138">
        <f t="shared" si="0"/>
        <v>46112</v>
      </c>
      <c r="F16" s="139">
        <f>+IF(E16&lt;$B$11,$B$2/$B$8,IF(E16=$B$11,$B$2-SUM($F$2:F15),IF(E16&gt;$B$11,0)))</f>
        <v>0</v>
      </c>
      <c r="G16" s="139">
        <f t="shared" si="1"/>
        <v>0</v>
      </c>
      <c r="H16" s="139">
        <f t="shared" si="2"/>
        <v>12777.777777777779</v>
      </c>
      <c r="I16" s="139">
        <f t="shared" si="3"/>
        <v>25555.555555555558</v>
      </c>
      <c r="J16" s="139">
        <f>G16+I16</f>
        <v>25555.555555555558</v>
      </c>
      <c r="K16" s="140">
        <f t="shared" si="4"/>
        <v>25555.555555555558</v>
      </c>
      <c r="L16" s="140">
        <f>+(K16)/(1+(VLOOKUP(D16,'[4]Yield Curve'!$D$7:$F$367,2,FALSE))/100)^(D16/12)</f>
        <v>25751.297479101118</v>
      </c>
      <c r="M16" s="140">
        <f>+(K16)/(1+(VLOOKUP(D16,'[4]Yield Curve'!$D$7:$F$367,3,FALSE))/100)^(D16/12)</f>
        <v>25117.923308181656</v>
      </c>
    </row>
    <row r="17" spans="4:13" x14ac:dyDescent="0.25">
      <c r="D17" s="137">
        <v>16</v>
      </c>
      <c r="E17" s="138">
        <f t="shared" si="0"/>
        <v>46142</v>
      </c>
      <c r="F17" s="139">
        <f>+IF(E17&lt;$B$11,$B$2/$B$8,IF(E17=$B$11,$B$2-SUM($F$2:F16),IF(E17&gt;$B$11,0)))</f>
        <v>0</v>
      </c>
      <c r="G17" s="139">
        <f t="shared" si="1"/>
        <v>0</v>
      </c>
      <c r="H17" s="139">
        <f t="shared" si="2"/>
        <v>12500</v>
      </c>
      <c r="I17" s="139">
        <f t="shared" si="3"/>
        <v>25000</v>
      </c>
      <c r="J17" s="139">
        <f t="shared" si="5"/>
        <v>25000</v>
      </c>
      <c r="K17" s="140">
        <f t="shared" si="4"/>
        <v>25000</v>
      </c>
      <c r="L17" s="140">
        <f>+(K17)/(1+(VLOOKUP(D17,'[4]Yield Curve'!$D$7:$F$367,2,FALSE))/100)^(D17/12)</f>
        <v>25204.070634149906</v>
      </c>
      <c r="M17" s="140">
        <f>+(K17)/(1+(VLOOKUP(D17,'[4]Yield Curve'!$D$7:$F$367,3,FALSE))/100)^(D17/12)</f>
        <v>24543.379125015417</v>
      </c>
    </row>
    <row r="18" spans="4:13" x14ac:dyDescent="0.25">
      <c r="D18" s="137">
        <v>17</v>
      </c>
      <c r="E18" s="138">
        <f t="shared" si="0"/>
        <v>46173</v>
      </c>
      <c r="F18" s="139">
        <f>+IF(E18&lt;$B$11,$B$2/$B$8,IF(E18=$B$11,$B$2-SUM($F$2:F17),IF(E18&gt;$B$11,0)))</f>
        <v>0</v>
      </c>
      <c r="G18" s="139">
        <f t="shared" si="1"/>
        <v>0</v>
      </c>
      <c r="H18" s="139">
        <f t="shared" si="2"/>
        <v>12222.222222222224</v>
      </c>
      <c r="I18" s="139">
        <f t="shared" si="3"/>
        <v>24444.444444444449</v>
      </c>
      <c r="J18" s="139">
        <f t="shared" si="5"/>
        <v>24444.444444444449</v>
      </c>
      <c r="K18" s="140">
        <f t="shared" si="4"/>
        <v>24444.444444444449</v>
      </c>
      <c r="L18" s="140">
        <f>+(K18)/(1+(VLOOKUP(D18,'[4]Yield Curve'!$D$7:$F$367,2,FALSE))/100)^(D18/12)</f>
        <v>24656.262056060281</v>
      </c>
      <c r="M18" s="140">
        <f>+(K18)/(1+(VLOOKUP(D18,'[4]Yield Curve'!$D$7:$F$367,3,FALSE))/100)^(D18/12)</f>
        <v>23970.106792763789</v>
      </c>
    </row>
    <row r="19" spans="4:13" s="154" customFormat="1" x14ac:dyDescent="0.25">
      <c r="D19" s="137">
        <v>18</v>
      </c>
      <c r="E19" s="138">
        <f t="shared" si="0"/>
        <v>46203</v>
      </c>
      <c r="F19" s="139">
        <f>+IF(E19&lt;$B$11,$B$2/$B$8,IF(E19=$B$11,$B$2-SUM($F$2:F18),IF(E19&gt;$B$11,0)))</f>
        <v>0</v>
      </c>
      <c r="G19" s="139">
        <f t="shared" si="1"/>
        <v>0</v>
      </c>
      <c r="H19" s="139">
        <f t="shared" si="2"/>
        <v>11944.444444444445</v>
      </c>
      <c r="I19" s="139">
        <f t="shared" si="3"/>
        <v>23888.888888888891</v>
      </c>
      <c r="J19" s="139">
        <f t="shared" si="5"/>
        <v>23888.888888888891</v>
      </c>
      <c r="K19" s="140">
        <f t="shared" si="4"/>
        <v>23888.888888888891</v>
      </c>
      <c r="L19" s="140">
        <f>+(K19)/(1+(VLOOKUP(D19,'[4]Yield Curve'!$D$7:$F$367,2,FALSE))/100)^(D19/12)</f>
        <v>24107.873236728934</v>
      </c>
      <c r="M19" s="140">
        <f>+(K19)/(1+(VLOOKUP(D19,'[4]Yield Curve'!$D$7:$F$367,3,FALSE))/100)^(D19/12)</f>
        <v>23398.10602152564</v>
      </c>
    </row>
    <row r="20" spans="4:13" x14ac:dyDescent="0.25">
      <c r="D20" s="137">
        <v>19</v>
      </c>
      <c r="E20" s="138">
        <f t="shared" si="0"/>
        <v>46234</v>
      </c>
      <c r="F20" s="139">
        <f>+IF(E20&lt;$B$11,$B$2/$B$8,IF(E20=$B$11,$B$2-SUM($F$2:F19),IF(E20&gt;$B$11,0)))</f>
        <v>0</v>
      </c>
      <c r="G20" s="139">
        <f t="shared" si="1"/>
        <v>0</v>
      </c>
      <c r="H20" s="139">
        <f t="shared" si="2"/>
        <v>11666.666666666668</v>
      </c>
      <c r="I20" s="139">
        <f t="shared" si="3"/>
        <v>23333.333333333336</v>
      </c>
      <c r="J20" s="139">
        <f t="shared" si="5"/>
        <v>23333.333333333336</v>
      </c>
      <c r="K20" s="140">
        <f t="shared" si="4"/>
        <v>23333.333333333336</v>
      </c>
      <c r="L20" s="140">
        <f>+(K20)/(1+(VLOOKUP(D20,'[4]Yield Curve'!$D$7:$F$367,2,FALSE))/100)^(D20/12)</f>
        <v>23558.905671688928</v>
      </c>
      <c r="M20" s="140">
        <f>+(K20)/(1+(VLOOKUP(D20,'[4]Yield Curve'!$D$7:$F$367,3,FALSE))/100)^(D20/12)</f>
        <v>22827.376516073375</v>
      </c>
    </row>
    <row r="21" spans="4:13" x14ac:dyDescent="0.25">
      <c r="D21" s="137">
        <v>20</v>
      </c>
      <c r="E21" s="138">
        <f t="shared" si="0"/>
        <v>46265</v>
      </c>
      <c r="F21" s="139">
        <f>+IF(E21&lt;$B$11,$B$2/$B$8,IF(E21=$B$11,$B$2-SUM($F$2:F20),IF(E21&gt;$B$11,0)))</f>
        <v>0</v>
      </c>
      <c r="G21" s="139">
        <f t="shared" si="1"/>
        <v>0</v>
      </c>
      <c r="H21" s="139">
        <f t="shared" si="2"/>
        <v>11388.888888888891</v>
      </c>
      <c r="I21" s="139">
        <f t="shared" si="3"/>
        <v>22777.777777777781</v>
      </c>
      <c r="J21" s="139">
        <f t="shared" si="5"/>
        <v>22777.777777777781</v>
      </c>
      <c r="K21" s="140">
        <f t="shared" si="4"/>
        <v>22777.777777777781</v>
      </c>
      <c r="L21" s="140">
        <f>+(K21)/(1+(VLOOKUP(D21,'[4]Yield Curve'!$D$7:$F$367,2,FALSE))/100)^(D21/12)</f>
        <v>23009.360860103137</v>
      </c>
      <c r="M21" s="140">
        <f>+(K21)/(1+(VLOOKUP(D21,'[4]Yield Curve'!$D$7:$F$367,3,FALSE))/100)^(D21/12)</f>
        <v>22257.917975862514</v>
      </c>
    </row>
    <row r="22" spans="4:13" x14ac:dyDescent="0.25">
      <c r="D22" s="137">
        <v>21</v>
      </c>
      <c r="E22" s="138">
        <f t="shared" si="0"/>
        <v>46295</v>
      </c>
      <c r="F22" s="139">
        <f>+IF(E22&lt;$B$11,$B$2/$B$8,IF(E22=$B$11,$B$2-SUM($F$2:F21),IF(E22&gt;$B$11,0)))</f>
        <v>0</v>
      </c>
      <c r="G22" s="139">
        <f t="shared" si="1"/>
        <v>0</v>
      </c>
      <c r="H22" s="139">
        <f t="shared" si="2"/>
        <v>11111.111111111113</v>
      </c>
      <c r="I22" s="139">
        <f t="shared" si="3"/>
        <v>22222.222222222226</v>
      </c>
      <c r="J22" s="139">
        <f t="shared" si="5"/>
        <v>22222.222222222226</v>
      </c>
      <c r="K22" s="140">
        <f t="shared" si="4"/>
        <v>22222.222222222226</v>
      </c>
      <c r="L22" s="140">
        <f>+(K22)/(1+(VLOOKUP(D22,'[4]Yield Curve'!$D$7:$F$367,2,FALSE))/100)^(D22/12)</f>
        <v>22459.240304757732</v>
      </c>
      <c r="M22" s="140">
        <f>+(K22)/(1+(VLOOKUP(D22,'[4]Yield Curve'!$D$7:$F$367,3,FALSE))/100)^(D22/12)</f>
        <v>21689.730095041268</v>
      </c>
    </row>
    <row r="23" spans="4:13" x14ac:dyDescent="0.25">
      <c r="D23" s="137">
        <v>22</v>
      </c>
      <c r="E23" s="138">
        <f t="shared" si="0"/>
        <v>46326</v>
      </c>
      <c r="F23" s="139">
        <f>+IF(E23&lt;$B$11,$B$2/$B$8,IF(E23=$B$11,$B$2-SUM($F$2:F22),IF(E23&gt;$B$11,0)))</f>
        <v>0</v>
      </c>
      <c r="G23" s="139">
        <f t="shared" si="1"/>
        <v>0</v>
      </c>
      <c r="H23" s="139">
        <f t="shared" si="2"/>
        <v>10833.333333333334</v>
      </c>
      <c r="I23" s="139">
        <f t="shared" si="3"/>
        <v>21666.666666666668</v>
      </c>
      <c r="J23" s="139">
        <f t="shared" si="5"/>
        <v>21666.666666666668</v>
      </c>
      <c r="K23" s="140">
        <f t="shared" si="4"/>
        <v>21666.666666666668</v>
      </c>
      <c r="L23" s="140">
        <f>+(K23)/(1+(VLOOKUP(D23,'[4]Yield Curve'!$D$7:$F$367,2,FALSE))/100)^(D23/12)</f>
        <v>21908.545512055574</v>
      </c>
      <c r="M23" s="140">
        <f>+(K23)/(1+(VLOOKUP(D23,'[4]Yield Curve'!$D$7:$F$367,3,FALSE))/100)^(D23/12)</f>
        <v>21122.812562460138</v>
      </c>
    </row>
    <row r="24" spans="4:13" x14ac:dyDescent="0.25">
      <c r="D24" s="137">
        <v>23</v>
      </c>
      <c r="E24" s="138">
        <f t="shared" si="0"/>
        <v>46356</v>
      </c>
      <c r="F24" s="139">
        <f>+IF(E24&lt;$B$11,$B$2/$B$8,IF(E24=$B$11,$B$2-SUM($F$2:F23),IF(E24&gt;$B$11,0)))</f>
        <v>0</v>
      </c>
      <c r="G24" s="139">
        <f t="shared" si="1"/>
        <v>0</v>
      </c>
      <c r="H24" s="139">
        <f t="shared" si="2"/>
        <v>10555.555555555557</v>
      </c>
      <c r="I24" s="139">
        <f t="shared" si="3"/>
        <v>21111.111111111113</v>
      </c>
      <c r="J24" s="139">
        <f t="shared" si="5"/>
        <v>21111.111111111113</v>
      </c>
      <c r="K24" s="140">
        <f t="shared" si="4"/>
        <v>21111.111111111113</v>
      </c>
      <c r="L24" s="140">
        <f>+(K24)/(1+(VLOOKUP(D24,'[4]Yield Curve'!$D$7:$F$367,2,FALSE))/100)^(D24/12)</f>
        <v>21357.277992009655</v>
      </c>
      <c r="M24" s="140">
        <f>+(K24)/(1+(VLOOKUP(D24,'[4]Yield Curve'!$D$7:$F$367,3,FALSE))/100)^(D24/12)</f>
        <v>20557.165061681575</v>
      </c>
    </row>
    <row r="25" spans="4:13" x14ac:dyDescent="0.25">
      <c r="D25" s="137">
        <v>24</v>
      </c>
      <c r="E25" s="138">
        <f t="shared" si="0"/>
        <v>46387</v>
      </c>
      <c r="F25" s="139">
        <f>+IF(E25&lt;$B$11,$B$2/$B$8,IF(E25=$B$11,$B$2-SUM($F$2:F24),IF(E25&gt;$B$11,0)))</f>
        <v>0</v>
      </c>
      <c r="G25" s="139">
        <f t="shared" si="1"/>
        <v>0</v>
      </c>
      <c r="H25" s="139">
        <f t="shared" si="2"/>
        <v>10277.777777777779</v>
      </c>
      <c r="I25" s="139">
        <f t="shared" si="3"/>
        <v>20555.555555555558</v>
      </c>
      <c r="J25" s="139">
        <f t="shared" si="5"/>
        <v>20555.555555555558</v>
      </c>
      <c r="K25" s="140">
        <f t="shared" si="4"/>
        <v>20555.555555555558</v>
      </c>
      <c r="L25" s="140">
        <f>+(K25)/(1+(VLOOKUP(D25,'[4]Yield Curve'!$D$7:$F$367,2,FALSE))/100)^(D25/12)</f>
        <v>20805.439258236416</v>
      </c>
      <c r="M25" s="140">
        <f>+(K25)/(1+(VLOOKUP(D25,'[4]Yield Curve'!$D$7:$F$367,3,FALSE))/100)^(D25/12)</f>
        <v>19992.787270989615</v>
      </c>
    </row>
    <row r="26" spans="4:13" x14ac:dyDescent="0.25">
      <c r="D26" s="137">
        <v>25</v>
      </c>
      <c r="E26" s="138">
        <f t="shared" si="0"/>
        <v>46418</v>
      </c>
      <c r="F26" s="139">
        <f>+IF(E26&lt;$B$11,$B$2/$B$8,IF(E26=$B$11,$B$2-SUM($F$2:F25),IF(E26&gt;$B$11,0)))</f>
        <v>0</v>
      </c>
      <c r="G26" s="139">
        <f t="shared" si="1"/>
        <v>0</v>
      </c>
      <c r="H26" s="139">
        <f t="shared" si="2"/>
        <v>10000</v>
      </c>
      <c r="I26" s="139">
        <f t="shared" si="3"/>
        <v>20000</v>
      </c>
      <c r="J26" s="139">
        <f t="shared" si="5"/>
        <v>20000</v>
      </c>
      <c r="K26" s="140">
        <f t="shared" si="4"/>
        <v>20000</v>
      </c>
      <c r="L26" s="140">
        <f>+(K26)/(1+(VLOOKUP(D26,'[4]Yield Curve'!$D$7:$F$367,2,FALSE))/100)^(D26/12)</f>
        <v>20251.188019638768</v>
      </c>
      <c r="M26" s="140">
        <f>+(K26)/(1+(VLOOKUP(D26,'[4]Yield Curve'!$D$7:$F$367,3,FALSE))/100)^(D26/12)</f>
        <v>19427.94583920814</v>
      </c>
    </row>
    <row r="27" spans="4:13" x14ac:dyDescent="0.25">
      <c r="D27" s="137">
        <v>26</v>
      </c>
      <c r="E27" s="138">
        <f t="shared" si="0"/>
        <v>46446</v>
      </c>
      <c r="F27" s="139">
        <f>+IF(E27&lt;$B$11,$B$2/$B$8,IF(E27=$B$11,$B$2-SUM($F$2:F26),IF(E27&gt;$B$11,0)))</f>
        <v>0</v>
      </c>
      <c r="G27" s="139">
        <f t="shared" si="1"/>
        <v>0</v>
      </c>
      <c r="H27" s="139">
        <f t="shared" si="2"/>
        <v>9722.2222222222244</v>
      </c>
      <c r="I27" s="139">
        <f t="shared" si="3"/>
        <v>19444.444444444449</v>
      </c>
      <c r="J27" s="139">
        <f t="shared" si="5"/>
        <v>19444.444444444449</v>
      </c>
      <c r="K27" s="140">
        <f t="shared" si="4"/>
        <v>19444.444444444449</v>
      </c>
      <c r="L27" s="140">
        <f>+(K27)/(1+(VLOOKUP(D27,'[4]Yield Curve'!$D$7:$F$367,2,FALSE))/100)^(D27/12)</f>
        <v>19696.326126258809</v>
      </c>
      <c r="M27" s="140">
        <f>+(K27)/(1+(VLOOKUP(D27,'[4]Yield Curve'!$D$7:$F$367,3,FALSE))/100)^(D27/12)</f>
        <v>18864.339318963514</v>
      </c>
    </row>
    <row r="28" spans="4:13" x14ac:dyDescent="0.25">
      <c r="D28" s="137">
        <v>27</v>
      </c>
      <c r="E28" s="138">
        <f t="shared" si="0"/>
        <v>46477</v>
      </c>
      <c r="F28" s="139">
        <f>+IF(E28&lt;$B$11,$B$2/$B$8,IF(E28=$B$11,$B$2-SUM($F$2:F27),IF(E28&gt;$B$11,0)))</f>
        <v>0</v>
      </c>
      <c r="G28" s="139">
        <f t="shared" si="1"/>
        <v>0</v>
      </c>
      <c r="H28" s="139">
        <f t="shared" si="2"/>
        <v>9444.4444444444453</v>
      </c>
      <c r="I28" s="139">
        <f t="shared" si="3"/>
        <v>18888.888888888891</v>
      </c>
      <c r="J28" s="139">
        <f t="shared" si="5"/>
        <v>18888.888888888891</v>
      </c>
      <c r="K28" s="140">
        <f t="shared" si="4"/>
        <v>18888.888888888891</v>
      </c>
      <c r="L28" s="140">
        <f>+(K28)/(1+(VLOOKUP(D28,'[4]Yield Curve'!$D$7:$F$367,2,FALSE))/100)^(D28/12)</f>
        <v>19140.867373687135</v>
      </c>
      <c r="M28" s="140">
        <f>+(K28)/(1+(VLOOKUP(D28,'[4]Yield Curve'!$D$7:$F$367,3,FALSE))/100)^(D28/12)</f>
        <v>18301.979058177159</v>
      </c>
    </row>
    <row r="29" spans="4:13" x14ac:dyDescent="0.25">
      <c r="D29" s="137">
        <v>28</v>
      </c>
      <c r="E29" s="138">
        <f t="shared" si="0"/>
        <v>46507</v>
      </c>
      <c r="F29" s="139">
        <f>+IF(E29&lt;$B$11,$B$2/$B$8,IF(E29=$B$11,$B$2-SUM($F$2:F28),IF(E29&gt;$B$11,0)))</f>
        <v>0</v>
      </c>
      <c r="G29" s="139">
        <f t="shared" si="1"/>
        <v>0</v>
      </c>
      <c r="H29" s="139">
        <f t="shared" si="2"/>
        <v>9166.6666666666679</v>
      </c>
      <c r="I29" s="139">
        <f t="shared" si="3"/>
        <v>18333.333333333336</v>
      </c>
      <c r="J29" s="139">
        <f t="shared" si="5"/>
        <v>18333.333333333336</v>
      </c>
      <c r="K29" s="140">
        <f t="shared" si="4"/>
        <v>18333.333333333336</v>
      </c>
      <c r="L29" s="140">
        <f>+(K29)/(1+(VLOOKUP(D29,'[4]Yield Curve'!$D$7:$F$367,2,FALSE))/100)^(D29/12)</f>
        <v>18584.825581959747</v>
      </c>
      <c r="M29" s="140">
        <f>+(K29)/(1+(VLOOKUP(D29,'[4]Yield Curve'!$D$7:$F$367,3,FALSE))/100)^(D29/12)</f>
        <v>17740.876342192965</v>
      </c>
    </row>
    <row r="30" spans="4:13" x14ac:dyDescent="0.25">
      <c r="D30" s="137">
        <v>29</v>
      </c>
      <c r="E30" s="138">
        <f t="shared" si="0"/>
        <v>46538</v>
      </c>
      <c r="F30" s="139">
        <f>+IF(E30&lt;$B$11,$B$2/$B$8,IF(E30=$B$11,$B$2-SUM($F$2:F29),IF(E30&gt;$B$11,0)))</f>
        <v>0</v>
      </c>
      <c r="G30" s="139">
        <f t="shared" si="1"/>
        <v>0</v>
      </c>
      <c r="H30" s="139">
        <f t="shared" si="2"/>
        <v>8888.8888888888905</v>
      </c>
      <c r="I30" s="139">
        <f t="shared" si="3"/>
        <v>17777.777777777781</v>
      </c>
      <c r="J30" s="139">
        <f t="shared" si="5"/>
        <v>17777.777777777781</v>
      </c>
      <c r="K30" s="140">
        <f t="shared" si="4"/>
        <v>17777.777777777781</v>
      </c>
      <c r="L30" s="140">
        <f>+(K30)/(1+(VLOOKUP(D30,'[4]Yield Curve'!$D$7:$F$367,2,FALSE))/100)^(D30/12)</f>
        <v>18028.214594982583</v>
      </c>
      <c r="M30" s="140">
        <f>+(K30)/(1+(VLOOKUP(D30,'[4]Yield Curve'!$D$7:$F$367,3,FALSE))/100)^(D30/12)</f>
        <v>17181.042393422471</v>
      </c>
    </row>
    <row r="31" spans="4:13" x14ac:dyDescent="0.25">
      <c r="D31" s="137">
        <v>30</v>
      </c>
      <c r="E31" s="138">
        <f t="shared" si="0"/>
        <v>46568</v>
      </c>
      <c r="F31" s="139">
        <f>+IF(E31&lt;$B$11,$B$2/$B$8,IF(E31=$B$11,$B$2-SUM($F$2:F30),IF(E31&gt;$B$11,0)))</f>
        <v>0</v>
      </c>
      <c r="G31" s="139">
        <f t="shared" si="1"/>
        <v>0</v>
      </c>
      <c r="H31" s="139">
        <f t="shared" si="2"/>
        <v>8611.1111111111113</v>
      </c>
      <c r="I31" s="139">
        <f t="shared" si="3"/>
        <v>17222.222222222223</v>
      </c>
      <c r="J31" s="139">
        <f t="shared" si="5"/>
        <v>17222.222222222223</v>
      </c>
      <c r="K31" s="140">
        <f t="shared" si="4"/>
        <v>17222.222222222223</v>
      </c>
      <c r="L31" s="140">
        <f>+(K31)/(1+(VLOOKUP(D31,'[4]Yield Curve'!$D$7:$F$367,2,FALSE))/100)^(D31/12)</f>
        <v>17471.048279954714</v>
      </c>
      <c r="M31" s="140">
        <f>+(K31)/(1+(VLOOKUP(D31,'[4]Yield Curve'!$D$7:$F$367,3,FALSE))/100)^(D31/12)</f>
        <v>16622.488370993793</v>
      </c>
    </row>
    <row r="32" spans="4:13" x14ac:dyDescent="0.25">
      <c r="D32" s="137">
        <v>31</v>
      </c>
      <c r="E32" s="138">
        <f t="shared" si="0"/>
        <v>46599</v>
      </c>
      <c r="F32" s="139">
        <f>+IF(E32&lt;$B$11,$B$2/$B$8,IF(E32=$B$11,$B$2-SUM($F$2:F31),IF(E32&gt;$B$11,0)))</f>
        <v>0</v>
      </c>
      <c r="G32" s="139">
        <f t="shared" si="1"/>
        <v>0</v>
      </c>
      <c r="H32" s="139">
        <f t="shared" si="2"/>
        <v>8333.3333333333339</v>
      </c>
      <c r="I32" s="139">
        <f t="shared" si="3"/>
        <v>16666.666666666668</v>
      </c>
      <c r="J32" s="139">
        <f t="shared" si="5"/>
        <v>16666.666666666668</v>
      </c>
      <c r="K32" s="140">
        <f t="shared" si="4"/>
        <v>16666.666666666668</v>
      </c>
      <c r="L32" s="140">
        <f>+(K32)/(1+(VLOOKUP(D32,'[4]Yield Curve'!$D$7:$F$367,2,FALSE))/100)^(D32/12)</f>
        <v>16913.340526790293</v>
      </c>
      <c r="M32" s="140">
        <f>+(K32)/(1+(VLOOKUP(D32,'[4]Yield Curve'!$D$7:$F$367,3,FALSE))/100)^(D32/12)</f>
        <v>16065.225370404363</v>
      </c>
    </row>
    <row r="33" spans="4:13" x14ac:dyDescent="0.25">
      <c r="D33" s="137">
        <v>32</v>
      </c>
      <c r="E33" s="138">
        <f t="shared" si="0"/>
        <v>46630</v>
      </c>
      <c r="F33" s="139">
        <f>+IF(E33&lt;$B$11,$B$2/$B$8,IF(E33=$B$11,$B$2-SUM($F$2:F32),IF(E33&gt;$B$11,0)))</f>
        <v>0</v>
      </c>
      <c r="G33" s="139">
        <f t="shared" si="1"/>
        <v>0</v>
      </c>
      <c r="H33" s="139">
        <f t="shared" si="2"/>
        <v>8055.5555555555575</v>
      </c>
      <c r="I33" s="139">
        <f t="shared" si="3"/>
        <v>16111.111111111115</v>
      </c>
      <c r="J33" s="139">
        <f t="shared" si="5"/>
        <v>16111.111111111115</v>
      </c>
      <c r="K33" s="140">
        <f t="shared" si="4"/>
        <v>16111.111111111115</v>
      </c>
      <c r="L33" s="140">
        <f>+(K33)/(1+(VLOOKUP(D33,'[4]Yield Curve'!$D$7:$F$367,2,FALSE))/100)^(D33/12)</f>
        <v>16355.105247539148</v>
      </c>
      <c r="M33" s="140">
        <f>+(K33)/(1+(VLOOKUP(D33,'[4]Yield Curve'!$D$7:$F$367,3,FALSE))/100)^(D33/12)</f>
        <v>15509.264423177403</v>
      </c>
    </row>
    <row r="34" spans="4:13" x14ac:dyDescent="0.25">
      <c r="D34" s="137">
        <v>33</v>
      </c>
      <c r="E34" s="138">
        <f t="shared" si="0"/>
        <v>46660</v>
      </c>
      <c r="F34" s="139">
        <f>+IF(E34&lt;$B$11,$B$2/$B$8,IF(E34=$B$11,$B$2-SUM($F$2:F33),IF(E34&gt;$B$11,0)))</f>
        <v>0</v>
      </c>
      <c r="G34" s="139">
        <f t="shared" si="1"/>
        <v>0</v>
      </c>
      <c r="H34" s="139">
        <f t="shared" si="2"/>
        <v>7777.7777777777792</v>
      </c>
      <c r="I34" s="139">
        <f t="shared" si="3"/>
        <v>15555.555555555558</v>
      </c>
      <c r="J34" s="139">
        <f t="shared" si="5"/>
        <v>15555.555555555558</v>
      </c>
      <c r="K34" s="140">
        <f t="shared" si="4"/>
        <v>15555.555555555558</v>
      </c>
      <c r="L34" s="140">
        <f>+(K34)/(1+(VLOOKUP(D34,'[4]Yield Curve'!$D$7:$F$367,2,FALSE))/100)^(D34/12)</f>
        <v>15796.356375806261</v>
      </c>
      <c r="M34" s="140">
        <f>+(K34)/(1+(VLOOKUP(D34,'[4]Yield Curve'!$D$7:$F$367,3,FALSE))/100)^(D34/12)</f>
        <v>14954.616496522272</v>
      </c>
    </row>
    <row r="35" spans="4:13" x14ac:dyDescent="0.25">
      <c r="D35" s="137">
        <v>34</v>
      </c>
      <c r="E35" s="138">
        <f t="shared" si="0"/>
        <v>46691</v>
      </c>
      <c r="F35" s="139">
        <f>+IF(E35&lt;$B$11,$B$2/$B$8,IF(E35=$B$11,$B$2-SUM($F$2:F34),IF(E35&gt;$B$11,0)))</f>
        <v>0</v>
      </c>
      <c r="G35" s="139">
        <f t="shared" si="1"/>
        <v>0</v>
      </c>
      <c r="H35" s="139">
        <f t="shared" si="2"/>
        <v>7500.0000000000009</v>
      </c>
      <c r="I35" s="139">
        <f t="shared" si="3"/>
        <v>15000.000000000002</v>
      </c>
      <c r="J35" s="139">
        <f t="shared" si="5"/>
        <v>15000.000000000002</v>
      </c>
      <c r="K35" s="140">
        <f t="shared" si="4"/>
        <v>15000.000000000002</v>
      </c>
      <c r="L35" s="140">
        <f>+(K35)/(1+(VLOOKUP(D35,'[4]Yield Curve'!$D$7:$F$367,2,FALSE))/100)^(D35/12)</f>
        <v>15237.107866169961</v>
      </c>
      <c r="M35" s="140">
        <f>+(K35)/(1+(VLOOKUP(D35,'[4]Yield Curve'!$D$7:$F$367,3,FALSE))/100)^(D35/12)</f>
        <v>14401.292492998535</v>
      </c>
    </row>
    <row r="36" spans="4:13" x14ac:dyDescent="0.25">
      <c r="D36" s="137">
        <v>35</v>
      </c>
      <c r="E36" s="138">
        <f t="shared" si="0"/>
        <v>46721</v>
      </c>
      <c r="F36" s="139">
        <f>+IF(E36&lt;$B$11,$B$2/$B$8,IF(E36=$B$11,$B$2-SUM($F$2:F35),IF(E36&gt;$B$11,0)))</f>
        <v>0</v>
      </c>
      <c r="G36" s="139">
        <f t="shared" si="1"/>
        <v>0</v>
      </c>
      <c r="H36" s="139">
        <f t="shared" si="2"/>
        <v>7222.2222222222235</v>
      </c>
      <c r="I36" s="139">
        <f t="shared" si="3"/>
        <v>14444.444444444447</v>
      </c>
      <c r="J36" s="139">
        <f t="shared" si="5"/>
        <v>14444.444444444447</v>
      </c>
      <c r="K36" s="140">
        <f t="shared" si="4"/>
        <v>14444.444444444447</v>
      </c>
      <c r="L36" s="140">
        <f>+(K36)/(1+(VLOOKUP(D36,'[4]Yield Curve'!$D$7:$F$367,2,FALSE))/100)^(D36/12)</f>
        <v>14677.373693599038</v>
      </c>
      <c r="M36" s="140">
        <f>+(K36)/(1+(VLOOKUP(D36,'[4]Yield Curve'!$D$7:$F$367,3,FALSE))/100)^(D36/12)</f>
        <v>13849.303250183924</v>
      </c>
    </row>
    <row r="37" spans="4:13" x14ac:dyDescent="0.25">
      <c r="D37" s="137">
        <v>36</v>
      </c>
      <c r="E37" s="138">
        <f t="shared" si="0"/>
        <v>46752</v>
      </c>
      <c r="F37" s="139">
        <f>+IF(E37&lt;$B$11,$B$2/$B$8,IF(E37=$B$11,$B$2-SUM($F$2:F36),IF(E37&gt;$B$11,0)))</f>
        <v>0</v>
      </c>
      <c r="G37" s="139">
        <f t="shared" si="1"/>
        <v>0</v>
      </c>
      <c r="H37" s="139">
        <f t="shared" si="2"/>
        <v>6944.4444444444453</v>
      </c>
      <c r="I37" s="139">
        <f t="shared" si="3"/>
        <v>13888.888888888891</v>
      </c>
      <c r="J37" s="139">
        <f t="shared" si="5"/>
        <v>13888.888888888891</v>
      </c>
      <c r="K37" s="140">
        <f t="shared" si="4"/>
        <v>13888.888888888891</v>
      </c>
      <c r="L37" s="140">
        <f>+(K37)/(1+(VLOOKUP(D37,'[4]Yield Curve'!$D$7:$F$367,2,FALSE))/100)^(D37/12)</f>
        <v>14117.167852868643</v>
      </c>
      <c r="M37" s="140">
        <f>+(K37)/(1+(VLOOKUP(D37,'[4]Yield Curve'!$D$7:$F$367,3,FALSE))/100)^(D37/12)</f>
        <v>13298.659540346083</v>
      </c>
    </row>
    <row r="38" spans="4:13" x14ac:dyDescent="0.25">
      <c r="D38" s="137">
        <v>37</v>
      </c>
      <c r="E38" s="138">
        <f t="shared" si="0"/>
        <v>46783</v>
      </c>
      <c r="F38" s="139">
        <f>+IF(E38&lt;$B$11,$B$2/$B$8,IF(E38=$B$11,$B$2-SUM($F$2:F37),IF(E38&gt;$B$11,0)))</f>
        <v>0</v>
      </c>
      <c r="G38" s="139">
        <f t="shared" si="1"/>
        <v>0</v>
      </c>
      <c r="H38" s="139">
        <f t="shared" si="2"/>
        <v>6666.666666666667</v>
      </c>
      <c r="I38" s="139">
        <f t="shared" si="3"/>
        <v>13333.333333333334</v>
      </c>
      <c r="J38" s="139">
        <f t="shared" si="5"/>
        <v>13333.333333333334</v>
      </c>
      <c r="K38" s="140">
        <f t="shared" si="4"/>
        <v>13333.333333333334</v>
      </c>
      <c r="L38" s="140">
        <f>+(K38)/(1+(VLOOKUP(D38,'[4]Yield Curve'!$D$7:$F$367,2,FALSE))/100)^(D38/12)</f>
        <v>13555.226496860912</v>
      </c>
      <c r="M38" s="140">
        <f>+(K38)/(1+(VLOOKUP(D38,'[4]Yield Curve'!$D$7:$F$367,3,FALSE))/100)^(D38/12)</f>
        <v>12748.193978328338</v>
      </c>
    </row>
    <row r="39" spans="4:13" x14ac:dyDescent="0.25">
      <c r="D39" s="137">
        <v>38</v>
      </c>
      <c r="E39" s="138">
        <f t="shared" si="0"/>
        <v>46812</v>
      </c>
      <c r="F39" s="139">
        <f>+IF(E39&lt;$B$11,$B$2/$B$8,IF(E39=$B$11,$B$2-SUM($F$2:F38),IF(E39&gt;$B$11,0)))</f>
        <v>0</v>
      </c>
      <c r="G39" s="139">
        <f t="shared" si="1"/>
        <v>0</v>
      </c>
      <c r="H39" s="139">
        <f t="shared" si="2"/>
        <v>6388.8888888888905</v>
      </c>
      <c r="I39" s="139">
        <f t="shared" si="3"/>
        <v>12777.777777777781</v>
      </c>
      <c r="J39" s="139">
        <f t="shared" si="5"/>
        <v>12777.777777777781</v>
      </c>
      <c r="K39" s="140">
        <f t="shared" si="4"/>
        <v>12777.777777777781</v>
      </c>
      <c r="L39" s="140">
        <f>+(K39)/(1+(VLOOKUP(D39,'[4]Yield Curve'!$D$7:$F$367,2,FALSE))/100)^(D39/12)</f>
        <v>12992.881377452344</v>
      </c>
      <c r="M39" s="140">
        <f>+(K39)/(1+(VLOOKUP(D39,'[4]Yield Curve'!$D$7:$F$367,3,FALSE))/100)^(D39/12)</f>
        <v>12199.135875054819</v>
      </c>
    </row>
    <row r="40" spans="4:13" x14ac:dyDescent="0.25">
      <c r="D40" s="137">
        <v>39</v>
      </c>
      <c r="E40" s="138">
        <f t="shared" si="0"/>
        <v>46843</v>
      </c>
      <c r="F40" s="139">
        <f>+IF(E40&lt;$B$11,$B$2/$B$8,IF(E40=$B$11,$B$2-SUM($F$2:F39),IF(E40&gt;$B$11,0)))</f>
        <v>0</v>
      </c>
      <c r="G40" s="139">
        <f t="shared" si="1"/>
        <v>0</v>
      </c>
      <c r="H40" s="139">
        <f t="shared" si="2"/>
        <v>6111.1111111111122</v>
      </c>
      <c r="I40" s="139">
        <f t="shared" si="3"/>
        <v>12222.222222222224</v>
      </c>
      <c r="J40" s="139">
        <f t="shared" si="5"/>
        <v>12222.222222222224</v>
      </c>
      <c r="K40" s="140">
        <f t="shared" si="4"/>
        <v>12222.222222222224</v>
      </c>
      <c r="L40" s="140">
        <f>+(K40)/(1+(VLOOKUP(D40,'[4]Yield Curve'!$D$7:$F$367,2,FALSE))/100)^(D40/12)</f>
        <v>12430.155243899519</v>
      </c>
      <c r="M40" s="140">
        <f>+(K40)/(1+(VLOOKUP(D40,'[4]Yield Curve'!$D$7:$F$367,3,FALSE))/100)^(D40/12)</f>
        <v>11651.503605666081</v>
      </c>
    </row>
    <row r="41" spans="4:13" x14ac:dyDescent="0.25">
      <c r="D41" s="137">
        <v>40</v>
      </c>
      <c r="E41" s="138">
        <f t="shared" si="0"/>
        <v>46873</v>
      </c>
      <c r="F41" s="139">
        <f>+IF(E41&lt;$B$11,$B$2/$B$8,IF(E41=$B$11,$B$2-SUM($F$2:F40),IF(E41&gt;$B$11,0)))</f>
        <v>0</v>
      </c>
      <c r="G41" s="139">
        <f t="shared" si="1"/>
        <v>0</v>
      </c>
      <c r="H41" s="139">
        <f t="shared" si="2"/>
        <v>5833.3333333333339</v>
      </c>
      <c r="I41" s="139">
        <f t="shared" si="3"/>
        <v>11666.666666666668</v>
      </c>
      <c r="J41" s="139">
        <f t="shared" si="5"/>
        <v>11666.666666666668</v>
      </c>
      <c r="K41" s="140">
        <f t="shared" si="4"/>
        <v>11666.666666666668</v>
      </c>
      <c r="L41" s="140">
        <f>+(K41)/(1+(VLOOKUP(D41,'[4]Yield Curve'!$D$7:$F$367,2,FALSE))/100)^(D41/12)</f>
        <v>11867.070865509057</v>
      </c>
      <c r="M41" s="140">
        <f>+(K41)/(1+(VLOOKUP(D41,'[4]Yield Curve'!$D$7:$F$367,3,FALSE))/100)^(D41/12)</f>
        <v>11105.315428957949</v>
      </c>
    </row>
    <row r="42" spans="4:13" x14ac:dyDescent="0.25">
      <c r="D42" s="137">
        <v>41</v>
      </c>
      <c r="E42" s="138">
        <f t="shared" si="0"/>
        <v>46904</v>
      </c>
      <c r="F42" s="139">
        <f>+IF(E42&lt;$B$11,$B$2/$B$8,IF(E42=$B$11,$B$2-SUM($F$2:F41),IF(E42&gt;$B$11,0)))</f>
        <v>0</v>
      </c>
      <c r="G42" s="139">
        <f t="shared" si="1"/>
        <v>0</v>
      </c>
      <c r="H42" s="139">
        <f t="shared" si="2"/>
        <v>5555.5555555555566</v>
      </c>
      <c r="I42" s="139">
        <f t="shared" si="3"/>
        <v>11111.111111111113</v>
      </c>
      <c r="J42" s="139">
        <f t="shared" si="5"/>
        <v>11111.111111111113</v>
      </c>
      <c r="K42" s="140">
        <f t="shared" si="4"/>
        <v>11111.111111111113</v>
      </c>
      <c r="L42" s="140">
        <f>+(K42)/(1+(VLOOKUP(D42,'[4]Yield Curve'!$D$7:$F$367,2,FALSE))/100)^(D42/12)</f>
        <v>11303.65103009986</v>
      </c>
      <c r="M42" s="140">
        <f>+(K42)/(1+(VLOOKUP(D42,'[4]Yield Curve'!$D$7:$F$367,3,FALSE))/100)^(D42/12)</f>
        <v>10560.589486417357</v>
      </c>
    </row>
    <row r="43" spans="4:13" x14ac:dyDescent="0.25">
      <c r="D43" s="137">
        <v>42</v>
      </c>
      <c r="E43" s="138">
        <f t="shared" si="0"/>
        <v>46934</v>
      </c>
      <c r="F43" s="139">
        <f>+IF(E43&lt;$B$11,$B$2/$B$8,IF(E43=$B$11,$B$2-SUM($F$2:F42),IF(E43&gt;$B$11,0)))</f>
        <v>0</v>
      </c>
      <c r="G43" s="139">
        <f t="shared" si="1"/>
        <v>0</v>
      </c>
      <c r="H43" s="139">
        <f t="shared" si="2"/>
        <v>5277.7777777777783</v>
      </c>
      <c r="I43" s="139">
        <f t="shared" si="3"/>
        <v>10555.555555555557</v>
      </c>
      <c r="J43" s="139">
        <f t="shared" si="5"/>
        <v>10555.555555555557</v>
      </c>
      <c r="K43" s="140">
        <f t="shared" si="4"/>
        <v>10555.555555555557</v>
      </c>
      <c r="L43" s="140">
        <f>+(K43)/(1+(VLOOKUP(D43,'[4]Yield Curve'!$D$7:$F$367,2,FALSE))/100)^(D43/12)</f>
        <v>10739.918542464071</v>
      </c>
      <c r="M43" s="140">
        <f>+(K43)/(1+(VLOOKUP(D43,'[4]Yield Curve'!$D$7:$F$367,3,FALSE))/100)^(D43/12)</f>
        <v>10017.34380126961</v>
      </c>
    </row>
    <row r="44" spans="4:13" x14ac:dyDescent="0.25">
      <c r="D44" s="137">
        <v>43</v>
      </c>
      <c r="E44" s="138">
        <f t="shared" si="0"/>
        <v>46965</v>
      </c>
      <c r="F44" s="139">
        <f>+IF(E44&lt;$B$11,$B$2/$B$8,IF(E44=$B$11,$B$2-SUM($F$2:F43),IF(E44&gt;$B$11,0)))</f>
        <v>0</v>
      </c>
      <c r="G44" s="139">
        <f t="shared" si="1"/>
        <v>0</v>
      </c>
      <c r="H44" s="139">
        <f t="shared" si="2"/>
        <v>5000</v>
      </c>
      <c r="I44" s="139">
        <f t="shared" si="3"/>
        <v>10000</v>
      </c>
      <c r="J44" s="139">
        <f t="shared" si="5"/>
        <v>10000</v>
      </c>
      <c r="K44" s="140">
        <f t="shared" si="4"/>
        <v>10000</v>
      </c>
      <c r="L44" s="140">
        <f>+(K44)/(1+(VLOOKUP(D44,'[4]Yield Curve'!$D$7:$F$367,2,FALSE))/100)^(D44/12)</f>
        <v>10175.896222826974</v>
      </c>
      <c r="M44" s="140">
        <f>+(K44)/(1+(VLOOKUP(D44,'[4]Yield Curve'!$D$7:$F$367,3,FALSE))/100)^(D44/12)</f>
        <v>9475.596277537139</v>
      </c>
    </row>
    <row r="45" spans="4:13" x14ac:dyDescent="0.25">
      <c r="D45" s="137">
        <v>44</v>
      </c>
      <c r="E45" s="138">
        <f t="shared" si="0"/>
        <v>46996</v>
      </c>
      <c r="F45" s="139">
        <f>+IF(E45&lt;$B$11,$B$2/$B$8,IF(E45=$B$11,$B$2-SUM($F$2:F44),IF(E45&gt;$B$11,0)))</f>
        <v>0</v>
      </c>
      <c r="G45" s="139">
        <f t="shared" si="1"/>
        <v>0</v>
      </c>
      <c r="H45" s="139">
        <f t="shared" si="2"/>
        <v>4722.2222222222235</v>
      </c>
      <c r="I45" s="139">
        <f>+IF(E45&lt;=$B$9,($B$5/12)*($B$2-(D44*($B$2/$B$8))),0)</f>
        <v>9444.4444444444471</v>
      </c>
      <c r="J45" s="139">
        <f t="shared" si="5"/>
        <v>9444.4444444444471</v>
      </c>
      <c r="K45" s="140">
        <f t="shared" si="4"/>
        <v>9444.4444444444471</v>
      </c>
      <c r="L45" s="140">
        <f>+(K45)/(1+(VLOOKUP(D45,'[4]Yield Curve'!$D$7:$F$367,2,FALSE))/100)^(D45/12)</f>
        <v>9611.6069053058436</v>
      </c>
      <c r="M45" s="140">
        <f>+(K45)/(1+(VLOOKUP(D45,'[4]Yield Curve'!$D$7:$F$367,3,FALSE))/100)^(D45/12)</f>
        <v>8935.3646991097703</v>
      </c>
    </row>
    <row r="46" spans="4:13" x14ac:dyDescent="0.25">
      <c r="D46" s="137">
        <v>45</v>
      </c>
      <c r="E46" s="138">
        <f t="shared" si="0"/>
        <v>47026</v>
      </c>
      <c r="F46" s="139">
        <f>+IF(E46&lt;$B$11,$B$2/$B$8,IF(E46=$B$11,$B$2-SUM($F$2:F45),IF(E46&gt;$B$11,0)))</f>
        <v>0</v>
      </c>
      <c r="G46" s="139">
        <f t="shared" si="1"/>
        <v>0</v>
      </c>
      <c r="H46" s="139">
        <f t="shared" si="2"/>
        <v>4444.4444444444453</v>
      </c>
      <c r="I46" s="139">
        <f t="shared" si="3"/>
        <v>8888.8888888888905</v>
      </c>
      <c r="J46" s="139">
        <f t="shared" si="5"/>
        <v>8888.8888888888905</v>
      </c>
      <c r="K46" s="140">
        <f t="shared" si="4"/>
        <v>8888.8888888888905</v>
      </c>
      <c r="L46" s="140">
        <f>+(K46)/(1+(VLOOKUP(D46,'[4]Yield Curve'!$D$7:$F$367,2,FALSE))/100)^(D46/12)</f>
        <v>9047.0734363679858</v>
      </c>
      <c r="M46" s="140">
        <f>+(K46)/(1+(VLOOKUP(D46,'[4]Yield Curve'!$D$7:$F$367,3,FALSE))/100)^(D46/12)</f>
        <v>8396.6667288265762</v>
      </c>
    </row>
    <row r="47" spans="4:13" x14ac:dyDescent="0.25">
      <c r="D47" s="137">
        <v>46</v>
      </c>
      <c r="E47" s="138">
        <f t="shared" si="0"/>
        <v>47057</v>
      </c>
      <c r="F47" s="139">
        <f>+IF(E47&lt;$B$11,$B$2/$B$8,IF(E47=$B$11,$B$2-SUM($F$2:F46),IF(E47&gt;$B$11,0)))</f>
        <v>0</v>
      </c>
      <c r="G47" s="139">
        <f t="shared" si="1"/>
        <v>0</v>
      </c>
      <c r="H47" s="139">
        <f t="shared" si="2"/>
        <v>4166.666666666667</v>
      </c>
      <c r="I47" s="139">
        <f t="shared" si="3"/>
        <v>8333.3333333333339</v>
      </c>
      <c r="J47" s="139">
        <f t="shared" si="5"/>
        <v>8333.3333333333339</v>
      </c>
      <c r="K47" s="140">
        <f t="shared" si="4"/>
        <v>8333.3333333333339</v>
      </c>
      <c r="L47" s="140">
        <f>+(K47)/(1+(VLOOKUP(D47,'[4]Yield Curve'!$D$7:$F$367,2,FALSE))/100)^(D47/12)</f>
        <v>8482.3186732881277</v>
      </c>
      <c r="M47" s="140">
        <f>+(K47)/(1+(VLOOKUP(D47,'[4]Yield Curve'!$D$7:$F$367,3,FALSE))/100)^(D47/12)</f>
        <v>7859.5199075694045</v>
      </c>
    </row>
    <row r="48" spans="4:13" x14ac:dyDescent="0.25">
      <c r="D48" s="137">
        <v>47</v>
      </c>
      <c r="E48" s="138">
        <f t="shared" si="0"/>
        <v>47087</v>
      </c>
      <c r="F48" s="139">
        <f>+IF(E48&lt;$B$11,$B$2/$B$8,IF(E48=$B$11,$B$2-SUM($F$2:F47),IF(E48&gt;$B$11,0)))</f>
        <v>0</v>
      </c>
      <c r="G48" s="139">
        <f t="shared" si="1"/>
        <v>0</v>
      </c>
      <c r="H48" s="139">
        <f t="shared" si="2"/>
        <v>3888.8888888888901</v>
      </c>
      <c r="I48" s="139">
        <f t="shared" si="3"/>
        <v>7777.7777777777801</v>
      </c>
      <c r="J48" s="139">
        <f t="shared" si="5"/>
        <v>7777.7777777777801</v>
      </c>
      <c r="K48" s="140">
        <f t="shared" si="4"/>
        <v>7777.7777777777801</v>
      </c>
      <c r="L48" s="140">
        <f>+(K48)/(1+(VLOOKUP(D48,'[4]Yield Curve'!$D$7:$F$367,2,FALSE))/100)^(D48/12)</f>
        <v>7917.3654826051979</v>
      </c>
      <c r="M48" s="140">
        <f>+(K48)/(1+(VLOOKUP(D48,'[4]Yield Curve'!$D$7:$F$367,3,FALSE))/100)^(D48/12)</f>
        <v>7323.9416533680997</v>
      </c>
    </row>
    <row r="49" spans="4:13" x14ac:dyDescent="0.25">
      <c r="D49" s="137">
        <v>48</v>
      </c>
      <c r="E49" s="138">
        <f t="shared" si="0"/>
        <v>47118</v>
      </c>
      <c r="F49" s="139">
        <f>+IF(E49&lt;$B$11,$B$2/$B$8,IF(E49=$B$11,$B$2-SUM($F$2:F48),IF(E49&gt;$B$11,0)))</f>
        <v>0</v>
      </c>
      <c r="G49" s="139">
        <f t="shared" si="1"/>
        <v>0</v>
      </c>
      <c r="H49" s="139">
        <f t="shared" si="2"/>
        <v>3611.1111111111118</v>
      </c>
      <c r="I49" s="139">
        <f t="shared" si="3"/>
        <v>7222.2222222222235</v>
      </c>
      <c r="J49" s="139">
        <f t="shared" si="5"/>
        <v>7222.2222222222235</v>
      </c>
      <c r="K49" s="140">
        <f t="shared" si="4"/>
        <v>7222.2222222222235</v>
      </c>
      <c r="L49" s="140">
        <f>+(K49)/(1+(VLOOKUP(D49,'[4]Yield Curve'!$D$7:$F$367,2,FALSE))/100)^(D49/12)</f>
        <v>7352.236738578772</v>
      </c>
      <c r="M49" s="140">
        <f>+(K49)/(1+(VLOOKUP(D49,'[4]Yield Curve'!$D$7:$F$367,3,FALSE))/100)^(D49/12)</f>
        <v>6789.9492605175028</v>
      </c>
    </row>
    <row r="50" spans="4:13" x14ac:dyDescent="0.25">
      <c r="D50" s="137">
        <v>49</v>
      </c>
      <c r="E50" s="138">
        <f t="shared" si="0"/>
        <v>47149</v>
      </c>
      <c r="F50" s="139">
        <f>+IF(E50&lt;$B$11,$B$2/$B$8,IF(E50=$B$11,$B$2-SUM($F$2:F49),IF(E50&gt;$B$11,0)))</f>
        <v>0</v>
      </c>
      <c r="G50" s="139">
        <f t="shared" si="1"/>
        <v>0</v>
      </c>
      <c r="H50" s="139">
        <f t="shared" si="2"/>
        <v>3333.3333333333335</v>
      </c>
      <c r="I50" s="139">
        <f t="shared" si="3"/>
        <v>6666.666666666667</v>
      </c>
      <c r="J50" s="139">
        <f t="shared" si="5"/>
        <v>6666.666666666667</v>
      </c>
      <c r="K50" s="140">
        <f t="shared" si="4"/>
        <v>6666.666666666667</v>
      </c>
      <c r="L50" s="140">
        <f>+(K50)/(1+(VLOOKUP(D50,'[4]Yield Curve'!$D$7:$F$367,2,FALSE))/100)^(D50/12)</f>
        <v>6786.5085180648475</v>
      </c>
      <c r="M50" s="140">
        <f>+(K50)/(1+(VLOOKUP(D50,'[4]Yield Curve'!$D$7:$F$367,3,FALSE))/100)^(D50/12)</f>
        <v>6257.156058574019</v>
      </c>
    </row>
    <row r="51" spans="4:13" x14ac:dyDescent="0.25">
      <c r="D51" s="137">
        <v>50</v>
      </c>
      <c r="E51" s="138">
        <f t="shared" si="0"/>
        <v>47177</v>
      </c>
      <c r="F51" s="139">
        <f>+IF(E51&lt;$B$11,$B$2/$B$8,IF(E51=$B$11,$B$2-SUM($F$2:F50),IF(E51&gt;$B$11,0)))</f>
        <v>0</v>
      </c>
      <c r="G51" s="139">
        <f t="shared" si="1"/>
        <v>0</v>
      </c>
      <c r="H51" s="139">
        <f t="shared" si="2"/>
        <v>3055.5555555555566</v>
      </c>
      <c r="I51" s="139">
        <f t="shared" si="3"/>
        <v>6111.1111111111131</v>
      </c>
      <c r="J51" s="139">
        <f t="shared" si="5"/>
        <v>6111.1111111111131</v>
      </c>
      <c r="K51" s="140">
        <f t="shared" si="4"/>
        <v>6111.1111111111131</v>
      </c>
      <c r="L51" s="140">
        <f>+(K51)/(1+(VLOOKUP(D51,'[4]Yield Curve'!$D$7:$F$367,2,FALSE))/100)^(D51/12)</f>
        <v>6220.7083403558718</v>
      </c>
      <c r="M51" s="140">
        <f>+(K51)/(1+(VLOOKUP(D51,'[4]Yield Curve'!$D$7:$F$367,3,FALSE))/100)^(D51/12)</f>
        <v>5726.0364458171734</v>
      </c>
    </row>
    <row r="52" spans="4:13" x14ac:dyDescent="0.25">
      <c r="D52" s="137">
        <v>51</v>
      </c>
      <c r="E52" s="138">
        <f t="shared" si="0"/>
        <v>47208</v>
      </c>
      <c r="F52" s="139">
        <f>+IF(E52&lt;$B$11,$B$2/$B$8,IF(E52=$B$11,$B$2-SUM($F$2:F51),IF(E52&gt;$B$11,0)))</f>
        <v>0</v>
      </c>
      <c r="G52" s="139">
        <f t="shared" si="1"/>
        <v>0</v>
      </c>
      <c r="H52" s="139">
        <f t="shared" si="2"/>
        <v>2777.7777777777783</v>
      </c>
      <c r="I52" s="139">
        <f t="shared" si="3"/>
        <v>5555.5555555555566</v>
      </c>
      <c r="J52" s="139">
        <f t="shared" si="5"/>
        <v>5555.5555555555566</v>
      </c>
      <c r="K52" s="140">
        <f t="shared" si="4"/>
        <v>5555.5555555555566</v>
      </c>
      <c r="L52" s="140">
        <f>+(K52)/(1+(VLOOKUP(D52,'[4]Yield Curve'!$D$7:$F$367,2,FALSE))/100)^(D52/12)</f>
        <v>5654.863652473181</v>
      </c>
      <c r="M52" s="140">
        <f>+(K52)/(1+(VLOOKUP(D52,'[4]Yield Curve'!$D$7:$F$367,3,FALSE))/100)^(D52/12)</f>
        <v>5196.6111856682437</v>
      </c>
    </row>
    <row r="53" spans="4:13" x14ac:dyDescent="0.25">
      <c r="D53" s="137">
        <v>52</v>
      </c>
      <c r="E53" s="138">
        <f t="shared" si="0"/>
        <v>47238</v>
      </c>
      <c r="F53" s="139">
        <f>+IF(E53&lt;$B$11,$B$2/$B$8,IF(E53=$B$11,$B$2-SUM($F$2:F52),IF(E53&gt;$B$11,0)))</f>
        <v>0</v>
      </c>
      <c r="G53" s="139">
        <f t="shared" si="1"/>
        <v>0</v>
      </c>
      <c r="H53" s="139">
        <f t="shared" si="2"/>
        <v>2500</v>
      </c>
      <c r="I53" s="139">
        <f t="shared" si="3"/>
        <v>5000</v>
      </c>
      <c r="J53" s="139">
        <f t="shared" si="5"/>
        <v>5000</v>
      </c>
      <c r="K53" s="140">
        <f t="shared" si="4"/>
        <v>5000</v>
      </c>
      <c r="L53" s="140">
        <f>+(K53)/(1+(VLOOKUP(D53,'[4]Yield Curve'!$D$7:$F$367,2,FALSE))/100)^(D53/12)</f>
        <v>5089.0018955472224</v>
      </c>
      <c r="M53" s="140">
        <f>+(K53)/(1+(VLOOKUP(D53,'[4]Yield Curve'!$D$7:$F$367,3,FALSE))/100)^(D53/12)</f>
        <v>4668.9008816155747</v>
      </c>
    </row>
    <row r="54" spans="4:13" x14ac:dyDescent="0.25">
      <c r="D54" s="137">
        <v>53</v>
      </c>
      <c r="E54" s="138">
        <f t="shared" si="0"/>
        <v>47269</v>
      </c>
      <c r="F54" s="139">
        <f>+IF(E54&lt;$B$11,$B$2/$B$8,IF(E54=$B$11,$B$2-SUM($F$2:F53),IF(E54&gt;$B$11,0)))</f>
        <v>0</v>
      </c>
      <c r="G54" s="139">
        <f t="shared" si="1"/>
        <v>0</v>
      </c>
      <c r="H54" s="139">
        <f t="shared" si="2"/>
        <v>2222.2222222222235</v>
      </c>
      <c r="I54" s="139">
        <f t="shared" si="3"/>
        <v>4444.4444444444471</v>
      </c>
      <c r="J54" s="139">
        <f t="shared" si="5"/>
        <v>4444.4444444444471</v>
      </c>
      <c r="K54" s="140">
        <f t="shared" si="4"/>
        <v>4444.4444444444471</v>
      </c>
      <c r="L54" s="140">
        <f>+(K54)/(1+(VLOOKUP(D54,'[4]Yield Curve'!$D$7:$F$367,2,FALSE))/100)^(D54/12)</f>
        <v>4523.1505026028208</v>
      </c>
      <c r="M54" s="140">
        <f>+(K54)/(1+(VLOOKUP(D54,'[4]Yield Curve'!$D$7:$F$367,3,FALSE))/100)^(D54/12)</f>
        <v>4142.925975963547</v>
      </c>
    </row>
    <row r="55" spans="4:13" x14ac:dyDescent="0.25">
      <c r="D55" s="137">
        <v>54</v>
      </c>
      <c r="E55" s="138">
        <f t="shared" si="0"/>
        <v>47299</v>
      </c>
      <c r="F55" s="139">
        <f>+IF(E55&lt;$B$11,$B$2/$B$8,IF(E55=$B$11,$B$2-SUM($F$2:F54),IF(E55&gt;$B$11,0)))</f>
        <v>0</v>
      </c>
      <c r="G55" s="139">
        <f t="shared" si="1"/>
        <v>0</v>
      </c>
      <c r="H55" s="139">
        <f t="shared" si="2"/>
        <v>1944.4444444444466</v>
      </c>
      <c r="I55" s="139">
        <f t="shared" si="3"/>
        <v>3888.8888888888932</v>
      </c>
      <c r="J55" s="139">
        <f t="shared" si="5"/>
        <v>3888.8888888888932</v>
      </c>
      <c r="K55" s="140">
        <f t="shared" si="4"/>
        <v>3888.8888888888932</v>
      </c>
      <c r="L55" s="140">
        <f>+(K55)/(1+(VLOOKUP(D55,'[4]Yield Curve'!$D$7:$F$367,2,FALSE))/100)^(D55/12)</f>
        <v>3957.3368963463131</v>
      </c>
      <c r="M55" s="140">
        <f>+(K55)/(1+(VLOOKUP(D55,'[4]Yield Curve'!$D$7:$F$367,3,FALSE))/100)^(D55/12)</f>
        <v>3618.7067486000265</v>
      </c>
    </row>
    <row r="56" spans="4:13" x14ac:dyDescent="0.25">
      <c r="D56" s="137">
        <v>55</v>
      </c>
      <c r="E56" s="138">
        <f t="shared" si="0"/>
        <v>47330</v>
      </c>
      <c r="F56" s="139">
        <f>+IF(E56&lt;$B$11,$B$2/$B$8,IF(E56=$B$11,$B$2-SUM($F$2:F55),IF(E56&gt;$B$11,0)))</f>
        <v>0</v>
      </c>
      <c r="G56" s="139">
        <f t="shared" si="1"/>
        <v>0</v>
      </c>
      <c r="H56" s="139">
        <f t="shared" si="2"/>
        <v>1666.6666666666667</v>
      </c>
      <c r="I56" s="139">
        <f t="shared" si="3"/>
        <v>3333.3333333333335</v>
      </c>
      <c r="J56" s="139">
        <f t="shared" si="5"/>
        <v>3333.3333333333335</v>
      </c>
      <c r="K56" s="140">
        <f t="shared" si="4"/>
        <v>3333.3333333333335</v>
      </c>
      <c r="L56" s="140">
        <f>+(K56)/(1+(VLOOKUP(D56,'[4]Yield Curve'!$D$7:$F$367,2,FALSE))/100)^(D56/12)</f>
        <v>3391.5884869546899</v>
      </c>
      <c r="M56" s="140">
        <f>+(K56)/(1+(VLOOKUP(D56,'[4]Yield Curve'!$D$7:$F$367,3,FALSE))/100)^(D56/12)</f>
        <v>3096.2633157823207</v>
      </c>
    </row>
    <row r="57" spans="4:13" x14ac:dyDescent="0.25">
      <c r="D57" s="137">
        <v>56</v>
      </c>
      <c r="E57" s="138">
        <f t="shared" si="0"/>
        <v>47361</v>
      </c>
      <c r="F57" s="139">
        <f>+IF(E57&lt;$B$11,$B$2/$B$8,IF(E57=$B$11,$B$2-SUM($F$2:F56),IF(E57&gt;$B$11,0)))</f>
        <v>0</v>
      </c>
      <c r="G57" s="139">
        <f t="shared" si="1"/>
        <v>0</v>
      </c>
      <c r="H57" s="139">
        <f t="shared" si="2"/>
        <v>1388.8888888888901</v>
      </c>
      <c r="I57" s="139">
        <f t="shared" si="3"/>
        <v>2777.7777777777801</v>
      </c>
      <c r="J57" s="139">
        <f t="shared" si="5"/>
        <v>2777.7777777777801</v>
      </c>
      <c r="K57" s="140">
        <f t="shared" si="4"/>
        <v>2777.7777777777801</v>
      </c>
      <c r="L57" s="140">
        <f>+(K57)/(1+(VLOOKUP(D57,'[4]Yield Curve'!$D$7:$F$367,2,FALSE))/100)^(D57/12)</f>
        <v>2825.9326698671071</v>
      </c>
      <c r="M57" s="140">
        <f>+(K57)/(1+(VLOOKUP(D57,'[4]Yield Curve'!$D$7:$F$367,3,FALSE))/100)^(D57/12)</f>
        <v>2575.6156289418163</v>
      </c>
    </row>
    <row r="58" spans="4:13" x14ac:dyDescent="0.25">
      <c r="D58" s="137">
        <v>57</v>
      </c>
      <c r="E58" s="138">
        <f t="shared" si="0"/>
        <v>47391</v>
      </c>
      <c r="F58" s="139">
        <f>+IF(E58&lt;$B$11,$B$2/$B$8,IF(E58=$B$11,$B$2-SUM($F$2:F57),IF(E58&gt;$B$11,0)))</f>
        <v>0</v>
      </c>
      <c r="G58" s="139">
        <f t="shared" si="1"/>
        <v>0</v>
      </c>
      <c r="H58" s="139">
        <f t="shared" si="2"/>
        <v>1111.1111111111134</v>
      </c>
      <c r="I58" s="139">
        <f t="shared" si="3"/>
        <v>2222.2222222222267</v>
      </c>
      <c r="J58" s="139">
        <f t="shared" si="5"/>
        <v>2222.2222222222267</v>
      </c>
      <c r="K58" s="140">
        <f t="shared" si="4"/>
        <v>2222.2222222222267</v>
      </c>
      <c r="L58" s="140">
        <f>+(K58)/(1+(VLOOKUP(D58,'[4]Yield Curve'!$D$7:$F$367,2,FALSE))/100)^(D58/12)</f>
        <v>2260.3968235788529</v>
      </c>
      <c r="M58" s="140">
        <f>+(K58)/(1+(VLOOKUP(D58,'[4]Yield Curve'!$D$7:$F$367,3,FALSE))/100)^(D58/12)</f>
        <v>2056.7834735072624</v>
      </c>
    </row>
    <row r="59" spans="4:13" x14ac:dyDescent="0.25">
      <c r="D59" s="137">
        <v>58</v>
      </c>
      <c r="E59" s="138">
        <f t="shared" si="0"/>
        <v>47422</v>
      </c>
      <c r="F59" s="139">
        <f>+IF(E59&lt;$B$11,$B$2/$B$8,IF(E59=$B$11,$B$2-SUM($F$2:F58),IF(E59&gt;$B$11,0)))</f>
        <v>0</v>
      </c>
      <c r="G59" s="139">
        <f t="shared" si="1"/>
        <v>0</v>
      </c>
      <c r="H59" s="139">
        <f t="shared" si="2"/>
        <v>833.33333333333337</v>
      </c>
      <c r="I59" s="139">
        <f t="shared" si="3"/>
        <v>1666.6666666666667</v>
      </c>
      <c r="J59" s="139">
        <f t="shared" si="5"/>
        <v>1666.6666666666667</v>
      </c>
      <c r="K59" s="140">
        <f t="shared" si="4"/>
        <v>1666.6666666666667</v>
      </c>
      <c r="L59" s="140">
        <f>+(K59)/(1+(VLOOKUP(D59,'[4]Yield Curve'!$D$7:$F$367,2,FALSE))/100)^(D59/12)</f>
        <v>1695.0083074382035</v>
      </c>
      <c r="M59" s="140">
        <f>+(K59)/(1+(VLOOKUP(D59,'[4]Yield Curve'!$D$7:$F$367,3,FALSE))/100)^(D59/12)</f>
        <v>1539.7864677469142</v>
      </c>
    </row>
    <row r="60" spans="4:13" x14ac:dyDescent="0.25">
      <c r="D60" s="137">
        <v>59</v>
      </c>
      <c r="E60" s="138">
        <f t="shared" si="0"/>
        <v>47452</v>
      </c>
      <c r="F60" s="139">
        <f>+IF(E60&lt;$B$11,$B$2/$B$8,IF(E60=$B$11,$B$2-SUM($F$2:F59),IF(E60&gt;$B$11,0)))</f>
        <v>0</v>
      </c>
      <c r="G60" s="139">
        <f t="shared" si="1"/>
        <v>0</v>
      </c>
      <c r="H60" s="139">
        <f t="shared" si="2"/>
        <v>555.55555555555668</v>
      </c>
      <c r="I60" s="139">
        <f t="shared" si="3"/>
        <v>1111.1111111111134</v>
      </c>
      <c r="J60" s="139">
        <f t="shared" si="5"/>
        <v>1111.1111111111134</v>
      </c>
      <c r="K60" s="140">
        <f t="shared" si="4"/>
        <v>1111.1111111111134</v>
      </c>
      <c r="L60" s="140">
        <f>+(K60)/(1+(VLOOKUP(D60,'[4]Yield Curve'!$D$7:$F$367,2,FALSE))/100)^(D60/12)</f>
        <v>1129.7944594462992</v>
      </c>
      <c r="M60" s="140">
        <f>+(K60)/(1+(VLOOKUP(D60,'[4]Yield Curve'!$D$7:$F$367,3,FALSE))/100)^(D60/12)</f>
        <v>1024.6440616295358</v>
      </c>
    </row>
    <row r="61" spans="4:13" x14ac:dyDescent="0.25">
      <c r="D61" s="137">
        <v>60</v>
      </c>
      <c r="E61" s="138">
        <f t="shared" si="0"/>
        <v>47483</v>
      </c>
      <c r="F61" s="139">
        <f>+IF(E61&lt;$B$11,$B$2/$B$8,IF(E61=$B$11,$B$2-SUM($F$2:F60),IF(E61&gt;$B$11,0)))</f>
        <v>0</v>
      </c>
      <c r="G61" s="139">
        <f t="shared" si="1"/>
        <v>0</v>
      </c>
      <c r="H61" s="139">
        <f t="shared" si="2"/>
        <v>277.77777777777987</v>
      </c>
      <c r="I61" s="139">
        <f t="shared" si="3"/>
        <v>555.55555555555975</v>
      </c>
      <c r="J61" s="139">
        <f t="shared" si="5"/>
        <v>555.55555555555975</v>
      </c>
      <c r="K61" s="140">
        <f t="shared" si="4"/>
        <v>555.55555555555975</v>
      </c>
      <c r="L61" s="140">
        <f>+(K61)/(1+(VLOOKUP(D61,'[4]Yield Curve'!$D$7:$F$367,2,FALSE))/100)^(D61/12)</f>
        <v>564.78259406027917</v>
      </c>
      <c r="M61" s="140">
        <f>+(K61)/(1+(VLOOKUP(D61,'[4]Yield Curve'!$D$7:$F$367,3,FALSE))/100)^(D61/12)</f>
        <v>511.37553570433903</v>
      </c>
    </row>
    <row r="62" spans="4:13" x14ac:dyDescent="0.25">
      <c r="D62" s="137">
        <v>61</v>
      </c>
      <c r="E62" s="138">
        <f t="shared" si="0"/>
        <v>47514</v>
      </c>
      <c r="F62" s="139">
        <f>+IF(E62&lt;$B$11,$B$2/$B$8,IF(E62=$B$11,$B$2-SUM($F$2:F61),IF(E62&gt;$B$11,0)))</f>
        <v>0</v>
      </c>
      <c r="G62" s="139">
        <f t="shared" si="1"/>
        <v>0</v>
      </c>
      <c r="H62" s="139">
        <f t="shared" si="2"/>
        <v>0</v>
      </c>
      <c r="I62" s="139">
        <f t="shared" si="3"/>
        <v>0</v>
      </c>
      <c r="J62" s="139">
        <f t="shared" si="5"/>
        <v>0</v>
      </c>
      <c r="K62" s="140">
        <f t="shared" si="4"/>
        <v>0</v>
      </c>
      <c r="L62" s="140">
        <f>+(K62)/(1+(VLOOKUP(D62,'[4]Yield Curve'!$D$7:$F$367,2,FALSE))/100)^(D62/12)</f>
        <v>0</v>
      </c>
      <c r="M62" s="140">
        <f>+(K62)/(1+(VLOOKUP(D62,'[4]Yield Curve'!$D$7:$F$367,3,FALSE))/100)^(D62/12)</f>
        <v>0</v>
      </c>
    </row>
    <row r="63" spans="4:13" x14ac:dyDescent="0.25">
      <c r="D63" s="137">
        <v>62</v>
      </c>
      <c r="E63" s="138">
        <f t="shared" si="0"/>
        <v>47542</v>
      </c>
      <c r="F63" s="139">
        <f>+IF(E63&lt;$B$11,$B$2/$B$8,IF(E63=$B$11,$B$2-SUM($F$2:F62),IF(E63&gt;$B$11,0)))</f>
        <v>0</v>
      </c>
      <c r="G63" s="139">
        <f t="shared" si="1"/>
        <v>0</v>
      </c>
      <c r="H63" s="139">
        <f t="shared" si="2"/>
        <v>0</v>
      </c>
      <c r="I63" s="139">
        <f t="shared" si="3"/>
        <v>0</v>
      </c>
      <c r="J63" s="139">
        <f t="shared" si="5"/>
        <v>0</v>
      </c>
      <c r="K63" s="140">
        <f t="shared" si="4"/>
        <v>0</v>
      </c>
      <c r="L63" s="140">
        <f>+(K63)/(1+(VLOOKUP(D63,'[4]Yield Curve'!$D$7:$F$367,2,FALSE))/100)^(D63/12)</f>
        <v>0</v>
      </c>
      <c r="M63" s="140">
        <f>+(K63)/(1+(VLOOKUP(D63,'[4]Yield Curve'!$D$7:$F$367,3,FALSE))/100)^(D63/12)</f>
        <v>0</v>
      </c>
    </row>
    <row r="64" spans="4:13" x14ac:dyDescent="0.25">
      <c r="D64" s="137">
        <v>63</v>
      </c>
      <c r="E64" s="138">
        <f t="shared" si="0"/>
        <v>47573</v>
      </c>
      <c r="F64" s="139">
        <f>+IF(E64&lt;$B$11,$B$2/$B$8,IF(E64=$B$11,$B$2-SUM($F$2:F63),IF(E64&gt;$B$11,0)))</f>
        <v>0</v>
      </c>
      <c r="G64" s="139">
        <f t="shared" si="1"/>
        <v>0</v>
      </c>
      <c r="H64" s="139">
        <f t="shared" si="2"/>
        <v>0</v>
      </c>
      <c r="I64" s="139">
        <f t="shared" si="3"/>
        <v>0</v>
      </c>
      <c r="J64" s="139">
        <f t="shared" si="5"/>
        <v>0</v>
      </c>
      <c r="K64" s="140">
        <f t="shared" si="4"/>
        <v>0</v>
      </c>
      <c r="L64" s="140">
        <f>+(K64)/(1+(VLOOKUP(D64,'[4]Yield Curve'!$D$7:$F$367,2,FALSE))/100)^(D64/12)</f>
        <v>0</v>
      </c>
      <c r="M64" s="140">
        <f>+(K64)/(1+(VLOOKUP(D64,'[4]Yield Curve'!$D$7:$F$367,3,FALSE))/100)^(D64/12)</f>
        <v>0</v>
      </c>
    </row>
    <row r="65" spans="4:13" x14ac:dyDescent="0.25">
      <c r="D65" s="137">
        <v>64</v>
      </c>
      <c r="E65" s="138">
        <f t="shared" si="0"/>
        <v>47603</v>
      </c>
      <c r="F65" s="139">
        <f>+IF(E65&lt;$B$11,$B$2/$B$8,IF(E65=$B$11,$B$2-SUM($F$2:F64),IF(E65&gt;$B$11,0)))</f>
        <v>0</v>
      </c>
      <c r="G65" s="139">
        <f t="shared" si="1"/>
        <v>0</v>
      </c>
      <c r="H65" s="139">
        <f t="shared" si="2"/>
        <v>0</v>
      </c>
      <c r="I65" s="139">
        <f t="shared" si="3"/>
        <v>0</v>
      </c>
      <c r="J65" s="139">
        <f t="shared" si="5"/>
        <v>0</v>
      </c>
      <c r="K65" s="140">
        <f t="shared" si="4"/>
        <v>0</v>
      </c>
      <c r="L65" s="140">
        <f>+(K65)/(1+(VLOOKUP(D65,'[4]Yield Curve'!$D$7:$F$367,2,FALSE))/100)^(D65/12)</f>
        <v>0</v>
      </c>
      <c r="M65" s="140">
        <f>+(K65)/(1+(VLOOKUP(D65,'[4]Yield Curve'!$D$7:$F$367,3,FALSE))/100)^(D65/12)</f>
        <v>0</v>
      </c>
    </row>
    <row r="66" spans="4:13" x14ac:dyDescent="0.25">
      <c r="D66" s="137">
        <v>65</v>
      </c>
      <c r="E66" s="138">
        <f t="shared" si="0"/>
        <v>47634</v>
      </c>
      <c r="F66" s="139">
        <f>+IF(E66&lt;$B$11,$B$2/$B$8,IF(E66=$B$11,$B$2-SUM($F$2:F65),IF(E66&gt;$B$11,0)))</f>
        <v>0</v>
      </c>
      <c r="G66" s="139">
        <f t="shared" si="1"/>
        <v>0</v>
      </c>
      <c r="H66" s="139">
        <f t="shared" si="2"/>
        <v>0</v>
      </c>
      <c r="I66" s="139">
        <f t="shared" si="3"/>
        <v>0</v>
      </c>
      <c r="J66" s="139">
        <f t="shared" si="5"/>
        <v>0</v>
      </c>
      <c r="K66" s="140">
        <f t="shared" si="4"/>
        <v>0</v>
      </c>
      <c r="L66" s="140">
        <f>+(K66)/(1+(VLOOKUP(D66,'[4]Yield Curve'!$D$7:$F$367,2,FALSE))/100)^(D66/12)</f>
        <v>0</v>
      </c>
      <c r="M66" s="140">
        <f>+(K66)/(1+(VLOOKUP(D66,'[4]Yield Curve'!$D$7:$F$367,3,FALSE))/100)^(D66/12)</f>
        <v>0</v>
      </c>
    </row>
    <row r="67" spans="4:13" x14ac:dyDescent="0.25">
      <c r="D67" s="137">
        <v>66</v>
      </c>
      <c r="E67" s="138">
        <f t="shared" ref="E67:E130" si="6">+EOMONTH($C$1,D67)</f>
        <v>47664</v>
      </c>
      <c r="F67" s="139">
        <f>+IF(E67&lt;$B$11,$B$2/$B$8,IF(E67=$B$11,$B$2-SUM($F$2:F66),IF(E67&gt;$B$11,0)))</f>
        <v>0</v>
      </c>
      <c r="G67" s="139">
        <f t="shared" ref="G67:G130" si="7">+IF(E67&lt;=$B$11,H67,0)</f>
        <v>0</v>
      </c>
      <c r="H67" s="139">
        <f t="shared" ref="H67:H130" si="8">+IF(E67&lt;=$B$9,($B$4/12)*($B$2-(D66*($B$2/$B$8))),0)</f>
        <v>0</v>
      </c>
      <c r="I67" s="139">
        <f t="shared" ref="I67:I130" si="9">+IF(E67&lt;=$B$9,($B$5/12)*($B$2-(D66*($B$2/$B$8))),0)</f>
        <v>0</v>
      </c>
      <c r="J67" s="139">
        <f t="shared" si="5"/>
        <v>0</v>
      </c>
      <c r="K67" s="140">
        <f t="shared" ref="K67:K130" si="10">+(F67+J67)</f>
        <v>0</v>
      </c>
      <c r="L67" s="140">
        <f>+(K67)/(1+(VLOOKUP(D67,'[4]Yield Curve'!$D$7:$F$367,2,FALSE))/100)^(D67/12)</f>
        <v>0</v>
      </c>
      <c r="M67" s="140">
        <f>+(K67)/(1+(VLOOKUP(D67,'[4]Yield Curve'!$D$7:$F$367,3,FALSE))/100)^(D67/12)</f>
        <v>0</v>
      </c>
    </row>
    <row r="68" spans="4:13" x14ac:dyDescent="0.25">
      <c r="D68" s="137">
        <v>67</v>
      </c>
      <c r="E68" s="138">
        <f t="shared" si="6"/>
        <v>47695</v>
      </c>
      <c r="F68" s="139">
        <f>+IF(E68&lt;$B$11,$B$2/$B$8,IF(E68=$B$11,$B$2-SUM($F$2:F67),IF(E68&gt;$B$11,0)))</f>
        <v>0</v>
      </c>
      <c r="G68" s="139">
        <f t="shared" si="7"/>
        <v>0</v>
      </c>
      <c r="H68" s="139">
        <f t="shared" si="8"/>
        <v>0</v>
      </c>
      <c r="I68" s="139">
        <f t="shared" si="9"/>
        <v>0</v>
      </c>
      <c r="J68" s="139">
        <f t="shared" ref="J68:J131" si="11">G68+I68</f>
        <v>0</v>
      </c>
      <c r="K68" s="140">
        <f t="shared" si="10"/>
        <v>0</v>
      </c>
      <c r="L68" s="140">
        <f>+(K68)/(1+(VLOOKUP(D68,'[4]Yield Curve'!$D$7:$F$367,2,FALSE))/100)^(D68/12)</f>
        <v>0</v>
      </c>
      <c r="M68" s="140">
        <f>+(K68)/(1+(VLOOKUP(D68,'[4]Yield Curve'!$D$7:$F$367,3,FALSE))/100)^(D68/12)</f>
        <v>0</v>
      </c>
    </row>
    <row r="69" spans="4:13" x14ac:dyDescent="0.25">
      <c r="D69" s="137">
        <v>68</v>
      </c>
      <c r="E69" s="138">
        <f t="shared" si="6"/>
        <v>47726</v>
      </c>
      <c r="F69" s="139">
        <f>+IF(E69&lt;$B$11,$B$2/$B$8,IF(E69=$B$11,$B$2-SUM($F$2:F68),IF(E69&gt;$B$11,0)))</f>
        <v>0</v>
      </c>
      <c r="G69" s="139">
        <f t="shared" si="7"/>
        <v>0</v>
      </c>
      <c r="H69" s="139">
        <f t="shared" si="8"/>
        <v>0</v>
      </c>
      <c r="I69" s="139">
        <f t="shared" si="9"/>
        <v>0</v>
      </c>
      <c r="J69" s="139">
        <f t="shared" si="11"/>
        <v>0</v>
      </c>
      <c r="K69" s="140">
        <f t="shared" si="10"/>
        <v>0</v>
      </c>
      <c r="L69" s="140">
        <f>+(K69)/(1+(VLOOKUP(D69,'[4]Yield Curve'!$D$7:$F$367,2,FALSE))/100)^(D69/12)</f>
        <v>0</v>
      </c>
      <c r="M69" s="140">
        <f>+(K69)/(1+(VLOOKUP(D69,'[4]Yield Curve'!$D$7:$F$367,3,FALSE))/100)^(D69/12)</f>
        <v>0</v>
      </c>
    </row>
    <row r="70" spans="4:13" x14ac:dyDescent="0.25">
      <c r="D70" s="137">
        <v>69</v>
      </c>
      <c r="E70" s="138">
        <f t="shared" si="6"/>
        <v>47756</v>
      </c>
      <c r="F70" s="139">
        <f>+IF(E70&lt;$B$11,$B$2/$B$8,IF(E70=$B$11,$B$2-SUM($F$2:F69),IF(E70&gt;$B$11,0)))</f>
        <v>0</v>
      </c>
      <c r="G70" s="139">
        <f t="shared" si="7"/>
        <v>0</v>
      </c>
      <c r="H70" s="139">
        <f t="shared" si="8"/>
        <v>0</v>
      </c>
      <c r="I70" s="139">
        <f t="shared" si="9"/>
        <v>0</v>
      </c>
      <c r="J70" s="139">
        <f t="shared" si="11"/>
        <v>0</v>
      </c>
      <c r="K70" s="140">
        <f t="shared" si="10"/>
        <v>0</v>
      </c>
      <c r="L70" s="140">
        <f>+(K70)/(1+(VLOOKUP(D70,'[4]Yield Curve'!$D$7:$F$367,2,FALSE))/100)^(D70/12)</f>
        <v>0</v>
      </c>
      <c r="M70" s="140">
        <f>+(K70)/(1+(VLOOKUP(D70,'[4]Yield Curve'!$D$7:$F$367,3,FALSE))/100)^(D70/12)</f>
        <v>0</v>
      </c>
    </row>
    <row r="71" spans="4:13" x14ac:dyDescent="0.25">
      <c r="D71" s="137">
        <v>70</v>
      </c>
      <c r="E71" s="138">
        <f t="shared" si="6"/>
        <v>47787</v>
      </c>
      <c r="F71" s="139">
        <f>+IF(E71&lt;$B$11,$B$2/$B$8,IF(E71=$B$11,$B$2-SUM($F$2:F70),IF(E71&gt;$B$11,0)))</f>
        <v>0</v>
      </c>
      <c r="G71" s="139">
        <f t="shared" si="7"/>
        <v>0</v>
      </c>
      <c r="H71" s="139">
        <f t="shared" si="8"/>
        <v>0</v>
      </c>
      <c r="I71" s="139">
        <f t="shared" si="9"/>
        <v>0</v>
      </c>
      <c r="J71" s="139">
        <f t="shared" si="11"/>
        <v>0</v>
      </c>
      <c r="K71" s="140">
        <f t="shared" si="10"/>
        <v>0</v>
      </c>
      <c r="L71" s="140">
        <f>+(K71)/(1+(VLOOKUP(D71,'[4]Yield Curve'!$D$7:$F$367,2,FALSE))/100)^(D71/12)</f>
        <v>0</v>
      </c>
      <c r="M71" s="140">
        <f>+(K71)/(1+(VLOOKUP(D71,'[4]Yield Curve'!$D$7:$F$367,3,FALSE))/100)^(D71/12)</f>
        <v>0</v>
      </c>
    </row>
    <row r="72" spans="4:13" x14ac:dyDescent="0.25">
      <c r="D72" s="137">
        <v>71</v>
      </c>
      <c r="E72" s="138">
        <f t="shared" si="6"/>
        <v>47817</v>
      </c>
      <c r="F72" s="139">
        <f>+IF(E72&lt;$B$11,$B$2/$B$8,IF(E72=$B$11,$B$2-SUM($F$2:F71),IF(E72&gt;$B$11,0)))</f>
        <v>0</v>
      </c>
      <c r="G72" s="139">
        <f t="shared" si="7"/>
        <v>0</v>
      </c>
      <c r="H72" s="139">
        <f t="shared" si="8"/>
        <v>0</v>
      </c>
      <c r="I72" s="139">
        <f t="shared" si="9"/>
        <v>0</v>
      </c>
      <c r="J72" s="139">
        <f t="shared" si="11"/>
        <v>0</v>
      </c>
      <c r="K72" s="140">
        <f t="shared" si="10"/>
        <v>0</v>
      </c>
      <c r="L72" s="140">
        <f>+(K72)/(1+(VLOOKUP(D72,'[4]Yield Curve'!$D$7:$F$367,2,FALSE))/100)^(D72/12)</f>
        <v>0</v>
      </c>
      <c r="M72" s="140">
        <f>+(K72)/(1+(VLOOKUP(D72,'[4]Yield Curve'!$D$7:$F$367,3,FALSE))/100)^(D72/12)</f>
        <v>0</v>
      </c>
    </row>
    <row r="73" spans="4:13" x14ac:dyDescent="0.25">
      <c r="D73" s="137">
        <v>72</v>
      </c>
      <c r="E73" s="138">
        <f t="shared" si="6"/>
        <v>47848</v>
      </c>
      <c r="F73" s="139">
        <f>+IF(E73&lt;$B$11,$B$2/$B$8,IF(E73=$B$11,$B$2-SUM($F$2:F72),IF(E73&gt;$B$11,0)))</f>
        <v>0</v>
      </c>
      <c r="G73" s="139">
        <f t="shared" si="7"/>
        <v>0</v>
      </c>
      <c r="H73" s="139">
        <f t="shared" si="8"/>
        <v>0</v>
      </c>
      <c r="I73" s="139">
        <f t="shared" si="9"/>
        <v>0</v>
      </c>
      <c r="J73" s="139">
        <f t="shared" si="11"/>
        <v>0</v>
      </c>
      <c r="K73" s="140">
        <f t="shared" si="10"/>
        <v>0</v>
      </c>
      <c r="L73" s="140">
        <f>+(K73)/(1+(VLOOKUP(D73,'[4]Yield Curve'!$D$7:$F$367,2,FALSE))/100)^(D73/12)</f>
        <v>0</v>
      </c>
      <c r="M73" s="140">
        <f>+(K73)/(1+(VLOOKUP(D73,'[4]Yield Curve'!$D$7:$F$367,3,FALSE))/100)^(D73/12)</f>
        <v>0</v>
      </c>
    </row>
    <row r="74" spans="4:13" x14ac:dyDescent="0.25">
      <c r="D74" s="137">
        <v>73</v>
      </c>
      <c r="E74" s="138">
        <f t="shared" si="6"/>
        <v>47879</v>
      </c>
      <c r="F74" s="139">
        <f>+IF(E74&lt;$B$11,$B$2/$B$8,IF(E74=$B$11,$B$2-SUM($F$2:F73),IF(E74&gt;$B$11,0)))</f>
        <v>0</v>
      </c>
      <c r="G74" s="139">
        <f t="shared" si="7"/>
        <v>0</v>
      </c>
      <c r="H74" s="139">
        <f t="shared" si="8"/>
        <v>0</v>
      </c>
      <c r="I74" s="139">
        <f t="shared" si="9"/>
        <v>0</v>
      </c>
      <c r="J74" s="139">
        <f t="shared" si="11"/>
        <v>0</v>
      </c>
      <c r="K74" s="140">
        <f t="shared" si="10"/>
        <v>0</v>
      </c>
      <c r="L74" s="140">
        <f>+(K74)/(1+(VLOOKUP(D74,'[4]Yield Curve'!$D$7:$F$367,2,FALSE))/100)^(D74/12)</f>
        <v>0</v>
      </c>
      <c r="M74" s="140">
        <f>+(K74)/(1+(VLOOKUP(D74,'[4]Yield Curve'!$D$7:$F$367,3,FALSE))/100)^(D74/12)</f>
        <v>0</v>
      </c>
    </row>
    <row r="75" spans="4:13" x14ac:dyDescent="0.25">
      <c r="D75" s="137">
        <v>74</v>
      </c>
      <c r="E75" s="138">
        <f t="shared" si="6"/>
        <v>47907</v>
      </c>
      <c r="F75" s="139">
        <f>+IF(E75&lt;$B$11,$B$2/$B$8,IF(E75=$B$11,$B$2-SUM($F$2:F74),IF(E75&gt;$B$11,0)))</f>
        <v>0</v>
      </c>
      <c r="G75" s="139">
        <f t="shared" si="7"/>
        <v>0</v>
      </c>
      <c r="H75" s="139">
        <f t="shared" si="8"/>
        <v>0</v>
      </c>
      <c r="I75" s="139">
        <f t="shared" si="9"/>
        <v>0</v>
      </c>
      <c r="J75" s="139">
        <f t="shared" si="11"/>
        <v>0</v>
      </c>
      <c r="K75" s="140">
        <f t="shared" si="10"/>
        <v>0</v>
      </c>
      <c r="L75" s="140">
        <f>+(K75)/(1+(VLOOKUP(D75,'[4]Yield Curve'!$D$7:$F$367,2,FALSE))/100)^(D75/12)</f>
        <v>0</v>
      </c>
      <c r="M75" s="140">
        <f>+(K75)/(1+(VLOOKUP(D75,'[4]Yield Curve'!$D$7:$F$367,3,FALSE))/100)^(D75/12)</f>
        <v>0</v>
      </c>
    </row>
    <row r="76" spans="4:13" x14ac:dyDescent="0.25">
      <c r="D76" s="137">
        <v>75</v>
      </c>
      <c r="E76" s="138">
        <f t="shared" si="6"/>
        <v>47938</v>
      </c>
      <c r="F76" s="139">
        <f>+IF(E76&lt;$B$11,$B$2/$B$8,IF(E76=$B$11,$B$2-SUM($F$2:F75),IF(E76&gt;$B$11,0)))</f>
        <v>0</v>
      </c>
      <c r="G76" s="139">
        <f t="shared" si="7"/>
        <v>0</v>
      </c>
      <c r="H76" s="139">
        <f t="shared" si="8"/>
        <v>0</v>
      </c>
      <c r="I76" s="139">
        <f t="shared" si="9"/>
        <v>0</v>
      </c>
      <c r="J76" s="139">
        <f t="shared" si="11"/>
        <v>0</v>
      </c>
      <c r="K76" s="140">
        <f t="shared" si="10"/>
        <v>0</v>
      </c>
      <c r="L76" s="140">
        <f>+(K76)/(1+(VLOOKUP(D76,'[4]Yield Curve'!$D$7:$F$367,2,FALSE))/100)^(D76/12)</f>
        <v>0</v>
      </c>
      <c r="M76" s="140">
        <f>+(K76)/(1+(VLOOKUP(D76,'[4]Yield Curve'!$D$7:$F$367,3,FALSE))/100)^(D76/12)</f>
        <v>0</v>
      </c>
    </row>
    <row r="77" spans="4:13" x14ac:dyDescent="0.25">
      <c r="D77" s="137">
        <v>76</v>
      </c>
      <c r="E77" s="138">
        <f t="shared" si="6"/>
        <v>47968</v>
      </c>
      <c r="F77" s="139">
        <f>+IF(E77&lt;$B$11,$B$2/$B$8,IF(E77=$B$11,$B$2-SUM($F$2:F76),IF(E77&gt;$B$11,0)))</f>
        <v>0</v>
      </c>
      <c r="G77" s="139">
        <f t="shared" si="7"/>
        <v>0</v>
      </c>
      <c r="H77" s="139">
        <f t="shared" si="8"/>
        <v>0</v>
      </c>
      <c r="I77" s="139">
        <f t="shared" si="9"/>
        <v>0</v>
      </c>
      <c r="J77" s="139">
        <f t="shared" si="11"/>
        <v>0</v>
      </c>
      <c r="K77" s="140">
        <f t="shared" si="10"/>
        <v>0</v>
      </c>
      <c r="L77" s="140">
        <f>+(K77)/(1+(VLOOKUP(D77,'[4]Yield Curve'!$D$7:$F$367,2,FALSE))/100)^(D77/12)</f>
        <v>0</v>
      </c>
      <c r="M77" s="140">
        <f>+(K77)/(1+(VLOOKUP(D77,'[4]Yield Curve'!$D$7:$F$367,3,FALSE))/100)^(D77/12)</f>
        <v>0</v>
      </c>
    </row>
    <row r="78" spans="4:13" x14ac:dyDescent="0.25">
      <c r="D78" s="137">
        <v>77</v>
      </c>
      <c r="E78" s="138">
        <f t="shared" si="6"/>
        <v>47999</v>
      </c>
      <c r="F78" s="139">
        <f>+IF(E78&lt;$B$11,$B$2/$B$8,IF(E78=$B$11,$B$2-SUM($F$2:F77),IF(E78&gt;$B$11,0)))</f>
        <v>0</v>
      </c>
      <c r="G78" s="139">
        <f t="shared" si="7"/>
        <v>0</v>
      </c>
      <c r="H78" s="139">
        <f t="shared" si="8"/>
        <v>0</v>
      </c>
      <c r="I78" s="139">
        <f t="shared" si="9"/>
        <v>0</v>
      </c>
      <c r="J78" s="139">
        <f t="shared" si="11"/>
        <v>0</v>
      </c>
      <c r="K78" s="140">
        <f t="shared" si="10"/>
        <v>0</v>
      </c>
      <c r="L78" s="140">
        <f>+(K78)/(1+(VLOOKUP(D78,'[4]Yield Curve'!$D$7:$F$367,2,FALSE))/100)^(D78/12)</f>
        <v>0</v>
      </c>
      <c r="M78" s="140">
        <f>+(K78)/(1+(VLOOKUP(D78,'[4]Yield Curve'!$D$7:$F$367,3,FALSE))/100)^(D78/12)</f>
        <v>0</v>
      </c>
    </row>
    <row r="79" spans="4:13" x14ac:dyDescent="0.25">
      <c r="D79" s="137">
        <v>78</v>
      </c>
      <c r="E79" s="138">
        <f t="shared" si="6"/>
        <v>48029</v>
      </c>
      <c r="F79" s="139">
        <f>+IF(E79&lt;$B$11,$B$2/$B$8,IF(E79=$B$11,$B$2-SUM($F$2:F78),IF(E79&gt;$B$11,0)))</f>
        <v>0</v>
      </c>
      <c r="G79" s="139">
        <f t="shared" si="7"/>
        <v>0</v>
      </c>
      <c r="H79" s="139">
        <f t="shared" si="8"/>
        <v>0</v>
      </c>
      <c r="I79" s="139">
        <f t="shared" si="9"/>
        <v>0</v>
      </c>
      <c r="J79" s="139">
        <f t="shared" si="11"/>
        <v>0</v>
      </c>
      <c r="K79" s="140">
        <f t="shared" si="10"/>
        <v>0</v>
      </c>
      <c r="L79" s="140">
        <f>+(K79)/(1+(VLOOKUP(D79,'[4]Yield Curve'!$D$7:$F$367,2,FALSE))/100)^(D79/12)</f>
        <v>0</v>
      </c>
      <c r="M79" s="140">
        <f>+(K79)/(1+(VLOOKUP(D79,'[4]Yield Curve'!$D$7:$F$367,3,FALSE))/100)^(D79/12)</f>
        <v>0</v>
      </c>
    </row>
    <row r="80" spans="4:13" x14ac:dyDescent="0.25">
      <c r="D80" s="137">
        <v>79</v>
      </c>
      <c r="E80" s="138">
        <f t="shared" si="6"/>
        <v>48060</v>
      </c>
      <c r="F80" s="139">
        <f>+IF(E80&lt;$B$11,$B$2/$B$8,IF(E80=$B$11,$B$2-SUM($F$2:F79),IF(E80&gt;$B$11,0)))</f>
        <v>0</v>
      </c>
      <c r="G80" s="139">
        <f t="shared" si="7"/>
        <v>0</v>
      </c>
      <c r="H80" s="139">
        <f t="shared" si="8"/>
        <v>0</v>
      </c>
      <c r="I80" s="139">
        <f t="shared" si="9"/>
        <v>0</v>
      </c>
      <c r="J80" s="139">
        <f t="shared" si="11"/>
        <v>0</v>
      </c>
      <c r="K80" s="140">
        <f t="shared" si="10"/>
        <v>0</v>
      </c>
      <c r="L80" s="140">
        <f>+(K80)/(1+(VLOOKUP(D80,'[4]Yield Curve'!$D$7:$F$367,2,FALSE))/100)^(D80/12)</f>
        <v>0</v>
      </c>
      <c r="M80" s="140">
        <f>+(K80)/(1+(VLOOKUP(D80,'[4]Yield Curve'!$D$7:$F$367,3,FALSE))/100)^(D80/12)</f>
        <v>0</v>
      </c>
    </row>
    <row r="81" spans="4:13" x14ac:dyDescent="0.25">
      <c r="D81" s="137">
        <v>80</v>
      </c>
      <c r="E81" s="138">
        <f t="shared" si="6"/>
        <v>48091</v>
      </c>
      <c r="F81" s="139">
        <f>+IF(E81&lt;$B$11,$B$2/$B$8,IF(E81=$B$11,$B$2-SUM($F$2:F80),IF(E81&gt;$B$11,0)))</f>
        <v>0</v>
      </c>
      <c r="G81" s="139">
        <f t="shared" si="7"/>
        <v>0</v>
      </c>
      <c r="H81" s="139">
        <f t="shared" si="8"/>
        <v>0</v>
      </c>
      <c r="I81" s="139">
        <f t="shared" si="9"/>
        <v>0</v>
      </c>
      <c r="J81" s="139">
        <f t="shared" si="11"/>
        <v>0</v>
      </c>
      <c r="K81" s="140">
        <f t="shared" si="10"/>
        <v>0</v>
      </c>
      <c r="L81" s="140">
        <f>+(K81)/(1+(VLOOKUP(D81,'[4]Yield Curve'!$D$7:$F$367,2,FALSE))/100)^(D81/12)</f>
        <v>0</v>
      </c>
      <c r="M81" s="140">
        <f>+(K81)/(1+(VLOOKUP(D81,'[4]Yield Curve'!$D$7:$F$367,3,FALSE))/100)^(D81/12)</f>
        <v>0</v>
      </c>
    </row>
    <row r="82" spans="4:13" x14ac:dyDescent="0.25">
      <c r="D82" s="137">
        <v>81</v>
      </c>
      <c r="E82" s="138">
        <f t="shared" si="6"/>
        <v>48121</v>
      </c>
      <c r="F82" s="139">
        <f>+IF(E82&lt;$B$11,$B$2/$B$8,IF(E82=$B$11,$B$2-SUM($F$2:F81),IF(E82&gt;$B$11,0)))</f>
        <v>0</v>
      </c>
      <c r="G82" s="139">
        <f t="shared" si="7"/>
        <v>0</v>
      </c>
      <c r="H82" s="139">
        <f t="shared" si="8"/>
        <v>0</v>
      </c>
      <c r="I82" s="139">
        <f t="shared" si="9"/>
        <v>0</v>
      </c>
      <c r="J82" s="139">
        <f t="shared" si="11"/>
        <v>0</v>
      </c>
      <c r="K82" s="140">
        <f t="shared" si="10"/>
        <v>0</v>
      </c>
      <c r="L82" s="140">
        <f>+(K82)/(1+(VLOOKUP(D82,'[4]Yield Curve'!$D$7:$F$367,2,FALSE))/100)^(D82/12)</f>
        <v>0</v>
      </c>
      <c r="M82" s="140">
        <f>+(K82)/(1+(VLOOKUP(D82,'[4]Yield Curve'!$D$7:$F$367,3,FALSE))/100)^(D82/12)</f>
        <v>0</v>
      </c>
    </row>
    <row r="83" spans="4:13" x14ac:dyDescent="0.25">
      <c r="D83" s="137">
        <v>82</v>
      </c>
      <c r="E83" s="138">
        <f t="shared" si="6"/>
        <v>48152</v>
      </c>
      <c r="F83" s="139">
        <f>+IF(E83&lt;$B$11,$B$2/$B$8,IF(E83=$B$11,$B$2-SUM($F$2:F82),IF(E83&gt;$B$11,0)))</f>
        <v>0</v>
      </c>
      <c r="G83" s="139">
        <f t="shared" si="7"/>
        <v>0</v>
      </c>
      <c r="H83" s="139">
        <f t="shared" si="8"/>
        <v>0</v>
      </c>
      <c r="I83" s="139">
        <f t="shared" si="9"/>
        <v>0</v>
      </c>
      <c r="J83" s="139">
        <f t="shared" si="11"/>
        <v>0</v>
      </c>
      <c r="K83" s="140">
        <f t="shared" si="10"/>
        <v>0</v>
      </c>
      <c r="L83" s="140">
        <f>+(K83)/(1+(VLOOKUP(D83,'[4]Yield Curve'!$D$7:$F$367,2,FALSE))/100)^(D83/12)</f>
        <v>0</v>
      </c>
      <c r="M83" s="140">
        <f>+(K83)/(1+(VLOOKUP(D83,'[4]Yield Curve'!$D$7:$F$367,3,FALSE))/100)^(D83/12)</f>
        <v>0</v>
      </c>
    </row>
    <row r="84" spans="4:13" x14ac:dyDescent="0.25">
      <c r="D84" s="137">
        <v>83</v>
      </c>
      <c r="E84" s="138">
        <f t="shared" si="6"/>
        <v>48182</v>
      </c>
      <c r="F84" s="139">
        <f>+IF(E84&lt;$B$11,$B$2/$B$8,IF(E84=$B$11,$B$2-SUM($F$2:F83),IF(E84&gt;$B$11,0)))</f>
        <v>0</v>
      </c>
      <c r="G84" s="139">
        <f t="shared" si="7"/>
        <v>0</v>
      </c>
      <c r="H84" s="139">
        <f t="shared" si="8"/>
        <v>0</v>
      </c>
      <c r="I84" s="139">
        <f t="shared" si="9"/>
        <v>0</v>
      </c>
      <c r="J84" s="139">
        <f t="shared" si="11"/>
        <v>0</v>
      </c>
      <c r="K84" s="140">
        <f t="shared" si="10"/>
        <v>0</v>
      </c>
      <c r="L84" s="140">
        <f>+(K84)/(1+(VLOOKUP(D84,'[4]Yield Curve'!$D$7:$F$367,2,FALSE))/100)^(D84/12)</f>
        <v>0</v>
      </c>
      <c r="M84" s="140">
        <f>+(K84)/(1+(VLOOKUP(D84,'[4]Yield Curve'!$D$7:$F$367,3,FALSE))/100)^(D84/12)</f>
        <v>0</v>
      </c>
    </row>
    <row r="85" spans="4:13" x14ac:dyDescent="0.25">
      <c r="D85" s="137">
        <v>84</v>
      </c>
      <c r="E85" s="138">
        <f t="shared" si="6"/>
        <v>48213</v>
      </c>
      <c r="F85" s="139">
        <f>+IF(E85&lt;$B$11,$B$2/$B$8,IF(E85=$B$11,$B$2-SUM($F$2:F84),IF(E85&gt;$B$11,0)))</f>
        <v>0</v>
      </c>
      <c r="G85" s="139">
        <f t="shared" si="7"/>
        <v>0</v>
      </c>
      <c r="H85" s="139">
        <f t="shared" si="8"/>
        <v>0</v>
      </c>
      <c r="I85" s="139">
        <f t="shared" si="9"/>
        <v>0</v>
      </c>
      <c r="J85" s="139">
        <f t="shared" si="11"/>
        <v>0</v>
      </c>
      <c r="K85" s="140">
        <f t="shared" si="10"/>
        <v>0</v>
      </c>
      <c r="L85" s="140">
        <f>+(K85)/(1+(VLOOKUP(D85,'[4]Yield Curve'!$D$7:$F$367,2,FALSE))/100)^(D85/12)</f>
        <v>0</v>
      </c>
      <c r="M85" s="140">
        <f>+(K85)/(1+(VLOOKUP(D85,'[4]Yield Curve'!$D$7:$F$367,3,FALSE))/100)^(D85/12)</f>
        <v>0</v>
      </c>
    </row>
    <row r="86" spans="4:13" x14ac:dyDescent="0.25">
      <c r="D86" s="137">
        <v>85</v>
      </c>
      <c r="E86" s="138">
        <f t="shared" si="6"/>
        <v>48244</v>
      </c>
      <c r="F86" s="139">
        <f>+IF(E86&lt;$B$11,$B$2/$B$8,IF(E86=$B$11,$B$2-SUM($F$2:F85),IF(E86&gt;$B$11,0)))</f>
        <v>0</v>
      </c>
      <c r="G86" s="139">
        <f t="shared" si="7"/>
        <v>0</v>
      </c>
      <c r="H86" s="139">
        <f t="shared" si="8"/>
        <v>0</v>
      </c>
      <c r="I86" s="139">
        <f t="shared" si="9"/>
        <v>0</v>
      </c>
      <c r="J86" s="139">
        <f t="shared" si="11"/>
        <v>0</v>
      </c>
      <c r="K86" s="140">
        <f t="shared" si="10"/>
        <v>0</v>
      </c>
      <c r="L86" s="140">
        <f>+(K86)/(1+(VLOOKUP(D86,'[4]Yield Curve'!$D$7:$F$367,2,FALSE))/100)^(D86/12)</f>
        <v>0</v>
      </c>
      <c r="M86" s="140">
        <f>+(K86)/(1+(VLOOKUP(D86,'[4]Yield Curve'!$D$7:$F$367,3,FALSE))/100)^(D86/12)</f>
        <v>0</v>
      </c>
    </row>
    <row r="87" spans="4:13" x14ac:dyDescent="0.25">
      <c r="D87" s="137">
        <v>86</v>
      </c>
      <c r="E87" s="138">
        <f t="shared" si="6"/>
        <v>48273</v>
      </c>
      <c r="F87" s="139">
        <f>+IF(E87&lt;$B$11,$B$2/$B$8,IF(E87=$B$11,$B$2-SUM($F$2:F86),IF(E87&gt;$B$11,0)))</f>
        <v>0</v>
      </c>
      <c r="G87" s="139">
        <f t="shared" si="7"/>
        <v>0</v>
      </c>
      <c r="H87" s="139">
        <f t="shared" si="8"/>
        <v>0</v>
      </c>
      <c r="I87" s="139">
        <f t="shared" si="9"/>
        <v>0</v>
      </c>
      <c r="J87" s="139">
        <f t="shared" si="11"/>
        <v>0</v>
      </c>
      <c r="K87" s="140">
        <f t="shared" si="10"/>
        <v>0</v>
      </c>
      <c r="L87" s="140">
        <f>+(K87)/(1+(VLOOKUP(D87,'[4]Yield Curve'!$D$7:$F$367,2,FALSE))/100)^(D87/12)</f>
        <v>0</v>
      </c>
      <c r="M87" s="140">
        <f>+(K87)/(1+(VLOOKUP(D87,'[4]Yield Curve'!$D$7:$F$367,3,FALSE))/100)^(D87/12)</f>
        <v>0</v>
      </c>
    </row>
    <row r="88" spans="4:13" x14ac:dyDescent="0.25">
      <c r="D88" s="137">
        <v>87</v>
      </c>
      <c r="E88" s="138">
        <f t="shared" si="6"/>
        <v>48304</v>
      </c>
      <c r="F88" s="139">
        <f>+IF(E88&lt;$B$11,$B$2/$B$8,IF(E88=$B$11,$B$2-SUM($F$2:F87),IF(E88&gt;$B$11,0)))</f>
        <v>0</v>
      </c>
      <c r="G88" s="139">
        <f t="shared" si="7"/>
        <v>0</v>
      </c>
      <c r="H88" s="139">
        <f t="shared" si="8"/>
        <v>0</v>
      </c>
      <c r="I88" s="139">
        <f t="shared" si="9"/>
        <v>0</v>
      </c>
      <c r="J88" s="139">
        <f t="shared" si="11"/>
        <v>0</v>
      </c>
      <c r="K88" s="140">
        <f t="shared" si="10"/>
        <v>0</v>
      </c>
      <c r="L88" s="140">
        <f>+(K88)/(1+(VLOOKUP(D88,'[4]Yield Curve'!$D$7:$F$367,2,FALSE))/100)^(D88/12)</f>
        <v>0</v>
      </c>
      <c r="M88" s="140">
        <f>+(K88)/(1+(VLOOKUP(D88,'[4]Yield Curve'!$D$7:$F$367,3,FALSE))/100)^(D88/12)</f>
        <v>0</v>
      </c>
    </row>
    <row r="89" spans="4:13" x14ac:dyDescent="0.25">
      <c r="D89" s="137">
        <v>88</v>
      </c>
      <c r="E89" s="138">
        <f t="shared" si="6"/>
        <v>48334</v>
      </c>
      <c r="F89" s="139">
        <f>+IF(E89&lt;$B$11,$B$2/$B$8,IF(E89=$B$11,$B$2-SUM($F$2:F88),IF(E89&gt;$B$11,0)))</f>
        <v>0</v>
      </c>
      <c r="G89" s="139">
        <f t="shared" si="7"/>
        <v>0</v>
      </c>
      <c r="H89" s="139">
        <f t="shared" si="8"/>
        <v>0</v>
      </c>
      <c r="I89" s="139">
        <f t="shared" si="9"/>
        <v>0</v>
      </c>
      <c r="J89" s="139">
        <f t="shared" si="11"/>
        <v>0</v>
      </c>
      <c r="K89" s="140">
        <f t="shared" si="10"/>
        <v>0</v>
      </c>
      <c r="L89" s="140">
        <f>+(K89)/(1+(VLOOKUP(D89,'[4]Yield Curve'!$D$7:$F$367,2,FALSE))/100)^(D89/12)</f>
        <v>0</v>
      </c>
      <c r="M89" s="140">
        <f>+(K89)/(1+(VLOOKUP(D89,'[4]Yield Curve'!$D$7:$F$367,3,FALSE))/100)^(D89/12)</f>
        <v>0</v>
      </c>
    </row>
    <row r="90" spans="4:13" x14ac:dyDescent="0.25">
      <c r="D90" s="137">
        <v>89</v>
      </c>
      <c r="E90" s="138">
        <f t="shared" si="6"/>
        <v>48365</v>
      </c>
      <c r="F90" s="139">
        <f>+IF(E90&lt;$B$11,$B$2/$B$8,IF(E90=$B$11,$B$2-SUM($F$2:F89),IF(E90&gt;$B$11,0)))</f>
        <v>0</v>
      </c>
      <c r="G90" s="139">
        <f t="shared" si="7"/>
        <v>0</v>
      </c>
      <c r="H90" s="139">
        <f t="shared" si="8"/>
        <v>0</v>
      </c>
      <c r="I90" s="139">
        <f t="shared" si="9"/>
        <v>0</v>
      </c>
      <c r="J90" s="139">
        <f t="shared" si="11"/>
        <v>0</v>
      </c>
      <c r="K90" s="140">
        <f t="shared" si="10"/>
        <v>0</v>
      </c>
      <c r="L90" s="140">
        <f>+(K90)/(1+(VLOOKUP(D90,'[4]Yield Curve'!$D$7:$F$367,2,FALSE))/100)^(D90/12)</f>
        <v>0</v>
      </c>
      <c r="M90" s="140">
        <f>+(K90)/(1+(VLOOKUP(D90,'[4]Yield Curve'!$D$7:$F$367,3,FALSE))/100)^(D90/12)</f>
        <v>0</v>
      </c>
    </row>
    <row r="91" spans="4:13" x14ac:dyDescent="0.25">
      <c r="D91" s="137">
        <v>90</v>
      </c>
      <c r="E91" s="138">
        <f t="shared" si="6"/>
        <v>48395</v>
      </c>
      <c r="F91" s="139">
        <f>+IF(E91&lt;$B$11,$B$2/$B$8,IF(E91=$B$11,$B$2-SUM($F$2:F90),IF(E91&gt;$B$11,0)))</f>
        <v>0</v>
      </c>
      <c r="G91" s="139">
        <f t="shared" si="7"/>
        <v>0</v>
      </c>
      <c r="H91" s="139">
        <f t="shared" si="8"/>
        <v>0</v>
      </c>
      <c r="I91" s="139">
        <f t="shared" si="9"/>
        <v>0</v>
      </c>
      <c r="J91" s="139">
        <f t="shared" si="11"/>
        <v>0</v>
      </c>
      <c r="K91" s="140">
        <f t="shared" si="10"/>
        <v>0</v>
      </c>
      <c r="L91" s="140">
        <f>+(K91)/(1+(VLOOKUP(D91,'[4]Yield Curve'!$D$7:$F$367,2,FALSE))/100)^(D91/12)</f>
        <v>0</v>
      </c>
      <c r="M91" s="140">
        <f>+(K91)/(1+(VLOOKUP(D91,'[4]Yield Curve'!$D$7:$F$367,3,FALSE))/100)^(D91/12)</f>
        <v>0</v>
      </c>
    </row>
    <row r="92" spans="4:13" x14ac:dyDescent="0.25">
      <c r="D92" s="137">
        <v>91</v>
      </c>
      <c r="E92" s="138">
        <f t="shared" si="6"/>
        <v>48426</v>
      </c>
      <c r="F92" s="139">
        <f>+IF(E92&lt;$B$11,$B$2/$B$8,IF(E92=$B$11,$B$2-SUM($F$2:F91),IF(E92&gt;$B$11,0)))</f>
        <v>0</v>
      </c>
      <c r="G92" s="139">
        <f t="shared" si="7"/>
        <v>0</v>
      </c>
      <c r="H92" s="139">
        <f t="shared" si="8"/>
        <v>0</v>
      </c>
      <c r="I92" s="139">
        <f t="shared" si="9"/>
        <v>0</v>
      </c>
      <c r="J92" s="139">
        <f t="shared" si="11"/>
        <v>0</v>
      </c>
      <c r="K92" s="140">
        <f t="shared" si="10"/>
        <v>0</v>
      </c>
      <c r="L92" s="140">
        <f>+(K92)/(1+(VLOOKUP(D92,'[4]Yield Curve'!$D$7:$F$367,2,FALSE))/100)^(D92/12)</f>
        <v>0</v>
      </c>
      <c r="M92" s="140">
        <f>+(K92)/(1+(VLOOKUP(D92,'[4]Yield Curve'!$D$7:$F$367,3,FALSE))/100)^(D92/12)</f>
        <v>0</v>
      </c>
    </row>
    <row r="93" spans="4:13" x14ac:dyDescent="0.25">
      <c r="D93" s="137">
        <v>92</v>
      </c>
      <c r="E93" s="138">
        <f t="shared" si="6"/>
        <v>48457</v>
      </c>
      <c r="F93" s="139">
        <f>+IF(E93&lt;$B$11,$B$2/$B$8,IF(E93=$B$11,$B$2-SUM($F$2:F92),IF(E93&gt;$B$11,0)))</f>
        <v>0</v>
      </c>
      <c r="G93" s="139">
        <f t="shared" si="7"/>
        <v>0</v>
      </c>
      <c r="H93" s="139">
        <f t="shared" si="8"/>
        <v>0</v>
      </c>
      <c r="I93" s="139">
        <f t="shared" si="9"/>
        <v>0</v>
      </c>
      <c r="J93" s="139">
        <f t="shared" si="11"/>
        <v>0</v>
      </c>
      <c r="K93" s="140">
        <f t="shared" si="10"/>
        <v>0</v>
      </c>
      <c r="L93" s="140">
        <f>+(K93)/(1+(VLOOKUP(D93,'[4]Yield Curve'!$D$7:$F$367,2,FALSE))/100)^(D93/12)</f>
        <v>0</v>
      </c>
      <c r="M93" s="140">
        <f>+(K93)/(1+(VLOOKUP(D93,'[4]Yield Curve'!$D$7:$F$367,3,FALSE))/100)^(D93/12)</f>
        <v>0</v>
      </c>
    </row>
    <row r="94" spans="4:13" x14ac:dyDescent="0.25">
      <c r="D94" s="137">
        <v>93</v>
      </c>
      <c r="E94" s="138">
        <f t="shared" si="6"/>
        <v>48487</v>
      </c>
      <c r="F94" s="139">
        <f>+IF(E94&lt;$B$11,$B$2/$B$8,IF(E94=$B$11,$B$2-SUM($F$2:F93),IF(E94&gt;$B$11,0)))</f>
        <v>0</v>
      </c>
      <c r="G94" s="139">
        <f t="shared" si="7"/>
        <v>0</v>
      </c>
      <c r="H94" s="139">
        <f t="shared" si="8"/>
        <v>0</v>
      </c>
      <c r="I94" s="139">
        <f t="shared" si="9"/>
        <v>0</v>
      </c>
      <c r="J94" s="139">
        <f t="shared" si="11"/>
        <v>0</v>
      </c>
      <c r="K94" s="140">
        <f t="shared" si="10"/>
        <v>0</v>
      </c>
      <c r="L94" s="140">
        <f>+(K94)/(1+(VLOOKUP(D94,'[4]Yield Curve'!$D$7:$F$367,2,FALSE))/100)^(D94/12)</f>
        <v>0</v>
      </c>
      <c r="M94" s="140">
        <f>+(K94)/(1+(VLOOKUP(D94,'[4]Yield Curve'!$D$7:$F$367,3,FALSE))/100)^(D94/12)</f>
        <v>0</v>
      </c>
    </row>
    <row r="95" spans="4:13" x14ac:dyDescent="0.25">
      <c r="D95" s="137">
        <v>94</v>
      </c>
      <c r="E95" s="138">
        <f t="shared" si="6"/>
        <v>48518</v>
      </c>
      <c r="F95" s="139">
        <f>+IF(E95&lt;$B$11,$B$2/$B$8,IF(E95=$B$11,$B$2-SUM($F$2:F94),IF(E95&gt;$B$11,0)))</f>
        <v>0</v>
      </c>
      <c r="G95" s="139">
        <f t="shared" si="7"/>
        <v>0</v>
      </c>
      <c r="H95" s="139">
        <f t="shared" si="8"/>
        <v>0</v>
      </c>
      <c r="I95" s="139">
        <f t="shared" si="9"/>
        <v>0</v>
      </c>
      <c r="J95" s="139">
        <f t="shared" si="11"/>
        <v>0</v>
      </c>
      <c r="K95" s="140">
        <f t="shared" si="10"/>
        <v>0</v>
      </c>
      <c r="L95" s="140">
        <f>+(K95)/(1+(VLOOKUP(D95,'[4]Yield Curve'!$D$7:$F$367,2,FALSE))/100)^(D95/12)</f>
        <v>0</v>
      </c>
      <c r="M95" s="140">
        <f>+(K95)/(1+(VLOOKUP(D95,'[4]Yield Curve'!$D$7:$F$367,3,FALSE))/100)^(D95/12)</f>
        <v>0</v>
      </c>
    </row>
    <row r="96" spans="4:13" x14ac:dyDescent="0.25">
      <c r="D96" s="137">
        <v>95</v>
      </c>
      <c r="E96" s="138">
        <f t="shared" si="6"/>
        <v>48548</v>
      </c>
      <c r="F96" s="139">
        <f>+IF(E96&lt;$B$11,$B$2/$B$8,IF(E96=$B$11,$B$2-SUM($F$2:F95),IF(E96&gt;$B$11,0)))</f>
        <v>0</v>
      </c>
      <c r="G96" s="139">
        <f t="shared" si="7"/>
        <v>0</v>
      </c>
      <c r="H96" s="139">
        <f t="shared" si="8"/>
        <v>0</v>
      </c>
      <c r="I96" s="139">
        <f t="shared" si="9"/>
        <v>0</v>
      </c>
      <c r="J96" s="139">
        <f t="shared" si="11"/>
        <v>0</v>
      </c>
      <c r="K96" s="140">
        <f t="shared" si="10"/>
        <v>0</v>
      </c>
      <c r="L96" s="140">
        <f>+(K96)/(1+(VLOOKUP(D96,'[4]Yield Curve'!$D$7:$F$367,2,FALSE))/100)^(D96/12)</f>
        <v>0</v>
      </c>
      <c r="M96" s="140">
        <f>+(K96)/(1+(VLOOKUP(D96,'[4]Yield Curve'!$D$7:$F$367,3,FALSE))/100)^(D96/12)</f>
        <v>0</v>
      </c>
    </row>
    <row r="97" spans="4:13" x14ac:dyDescent="0.25">
      <c r="D97" s="137">
        <v>96</v>
      </c>
      <c r="E97" s="138">
        <f t="shared" si="6"/>
        <v>48579</v>
      </c>
      <c r="F97" s="139">
        <f>+IF(E97&lt;$B$11,$B$2/$B$8,IF(E97=$B$11,$B$2-SUM($F$2:F96),IF(E97&gt;$B$11,0)))</f>
        <v>0</v>
      </c>
      <c r="G97" s="139">
        <f t="shared" si="7"/>
        <v>0</v>
      </c>
      <c r="H97" s="139">
        <f t="shared" si="8"/>
        <v>0</v>
      </c>
      <c r="I97" s="139">
        <f t="shared" si="9"/>
        <v>0</v>
      </c>
      <c r="J97" s="139">
        <f t="shared" si="11"/>
        <v>0</v>
      </c>
      <c r="K97" s="140">
        <f t="shared" si="10"/>
        <v>0</v>
      </c>
      <c r="L97" s="140">
        <f>+(K97)/(1+(VLOOKUP(D97,'[4]Yield Curve'!$D$7:$F$367,2,FALSE))/100)^(D97/12)</f>
        <v>0</v>
      </c>
      <c r="M97" s="140">
        <f>+(K97)/(1+(VLOOKUP(D97,'[4]Yield Curve'!$D$7:$F$367,3,FALSE))/100)^(D97/12)</f>
        <v>0</v>
      </c>
    </row>
    <row r="98" spans="4:13" x14ac:dyDescent="0.25">
      <c r="D98" s="137">
        <v>97</v>
      </c>
      <c r="E98" s="138">
        <f t="shared" si="6"/>
        <v>48610</v>
      </c>
      <c r="F98" s="139">
        <f>+IF(E98&lt;$B$11,$B$2/$B$8,IF(E98=$B$11,$B$2-SUM($F$2:F97),IF(E98&gt;$B$11,0)))</f>
        <v>0</v>
      </c>
      <c r="G98" s="139">
        <f t="shared" si="7"/>
        <v>0</v>
      </c>
      <c r="H98" s="139">
        <f t="shared" si="8"/>
        <v>0</v>
      </c>
      <c r="I98" s="139">
        <f t="shared" si="9"/>
        <v>0</v>
      </c>
      <c r="J98" s="139">
        <f t="shared" si="11"/>
        <v>0</v>
      </c>
      <c r="K98" s="140">
        <f t="shared" si="10"/>
        <v>0</v>
      </c>
      <c r="L98" s="140">
        <f>+(K98)/(1+(VLOOKUP(D98,'[4]Yield Curve'!$D$7:$F$367,2,FALSE))/100)^(D98/12)</f>
        <v>0</v>
      </c>
      <c r="M98" s="140">
        <f>+(K98)/(1+(VLOOKUP(D98,'[4]Yield Curve'!$D$7:$F$367,3,FALSE))/100)^(D98/12)</f>
        <v>0</v>
      </c>
    </row>
    <row r="99" spans="4:13" x14ac:dyDescent="0.25">
      <c r="D99" s="137">
        <v>98</v>
      </c>
      <c r="E99" s="138">
        <f t="shared" si="6"/>
        <v>48638</v>
      </c>
      <c r="F99" s="139">
        <f>+IF(E99&lt;$B$11,$B$2/$B$8,IF(E99=$B$11,$B$2-SUM($F$2:F98),IF(E99&gt;$B$11,0)))</f>
        <v>0</v>
      </c>
      <c r="G99" s="139">
        <f t="shared" si="7"/>
        <v>0</v>
      </c>
      <c r="H99" s="139">
        <f t="shared" si="8"/>
        <v>0</v>
      </c>
      <c r="I99" s="139">
        <f t="shared" si="9"/>
        <v>0</v>
      </c>
      <c r="J99" s="139">
        <f t="shared" si="11"/>
        <v>0</v>
      </c>
      <c r="K99" s="140">
        <f t="shared" si="10"/>
        <v>0</v>
      </c>
      <c r="L99" s="140">
        <f>+(K99)/(1+(VLOOKUP(D99,'[4]Yield Curve'!$D$7:$F$367,2,FALSE))/100)^(D99/12)</f>
        <v>0</v>
      </c>
      <c r="M99" s="140">
        <f>+(K99)/(1+(VLOOKUP(D99,'[4]Yield Curve'!$D$7:$F$367,3,FALSE))/100)^(D99/12)</f>
        <v>0</v>
      </c>
    </row>
    <row r="100" spans="4:13" x14ac:dyDescent="0.25">
      <c r="D100" s="137">
        <v>99</v>
      </c>
      <c r="E100" s="138">
        <f t="shared" si="6"/>
        <v>48669</v>
      </c>
      <c r="F100" s="139">
        <f>+IF(E100&lt;$B$11,$B$2/$B$8,IF(E100=$B$11,$B$2-SUM($F$2:F99),IF(E100&gt;$B$11,0)))</f>
        <v>0</v>
      </c>
      <c r="G100" s="139">
        <f t="shared" si="7"/>
        <v>0</v>
      </c>
      <c r="H100" s="139">
        <f t="shared" si="8"/>
        <v>0</v>
      </c>
      <c r="I100" s="139">
        <f t="shared" si="9"/>
        <v>0</v>
      </c>
      <c r="J100" s="139">
        <f t="shared" si="11"/>
        <v>0</v>
      </c>
      <c r="K100" s="140">
        <f t="shared" si="10"/>
        <v>0</v>
      </c>
      <c r="L100" s="140">
        <f>+(K100)/(1+(VLOOKUP(D100,'[4]Yield Curve'!$D$7:$F$367,2,FALSE))/100)^(D100/12)</f>
        <v>0</v>
      </c>
      <c r="M100" s="140">
        <f>+(K100)/(1+(VLOOKUP(D100,'[4]Yield Curve'!$D$7:$F$367,3,FALSE))/100)^(D100/12)</f>
        <v>0</v>
      </c>
    </row>
    <row r="101" spans="4:13" x14ac:dyDescent="0.25">
      <c r="D101" s="137">
        <v>100</v>
      </c>
      <c r="E101" s="138">
        <f t="shared" si="6"/>
        <v>48699</v>
      </c>
      <c r="F101" s="139">
        <f>+IF(E101&lt;$B$11,$B$2/$B$8,IF(E101=$B$11,$B$2-SUM($F$2:F100),IF(E101&gt;$B$11,0)))</f>
        <v>0</v>
      </c>
      <c r="G101" s="139">
        <f t="shared" si="7"/>
        <v>0</v>
      </c>
      <c r="H101" s="139">
        <f t="shared" si="8"/>
        <v>0</v>
      </c>
      <c r="I101" s="139">
        <f t="shared" si="9"/>
        <v>0</v>
      </c>
      <c r="J101" s="139">
        <f t="shared" si="11"/>
        <v>0</v>
      </c>
      <c r="K101" s="140">
        <f t="shared" si="10"/>
        <v>0</v>
      </c>
      <c r="L101" s="140">
        <f>+(K101)/(1+(VLOOKUP(D101,'[4]Yield Curve'!$D$7:$F$367,2,FALSE))/100)^(D101/12)</f>
        <v>0</v>
      </c>
      <c r="M101" s="140">
        <f>+(K101)/(1+(VLOOKUP(D101,'[4]Yield Curve'!$D$7:$F$367,3,FALSE))/100)^(D101/12)</f>
        <v>0</v>
      </c>
    </row>
    <row r="102" spans="4:13" x14ac:dyDescent="0.25">
      <c r="D102" s="137">
        <v>101</v>
      </c>
      <c r="E102" s="138">
        <f t="shared" si="6"/>
        <v>48730</v>
      </c>
      <c r="F102" s="139">
        <f>+IF(E102&lt;$B$11,$B$2/$B$8,IF(E102=$B$11,$B$2-SUM($F$2:F101),IF(E102&gt;$B$11,0)))</f>
        <v>0</v>
      </c>
      <c r="G102" s="139">
        <f t="shared" si="7"/>
        <v>0</v>
      </c>
      <c r="H102" s="139">
        <f t="shared" si="8"/>
        <v>0</v>
      </c>
      <c r="I102" s="139">
        <f t="shared" si="9"/>
        <v>0</v>
      </c>
      <c r="J102" s="139">
        <f t="shared" si="11"/>
        <v>0</v>
      </c>
      <c r="K102" s="140">
        <f t="shared" si="10"/>
        <v>0</v>
      </c>
      <c r="L102" s="140">
        <f>+(K102)/(1+(VLOOKUP(D102,'[4]Yield Curve'!$D$7:$F$367,2,FALSE))/100)^(D102/12)</f>
        <v>0</v>
      </c>
      <c r="M102" s="140">
        <f>+(K102)/(1+(VLOOKUP(D102,'[4]Yield Curve'!$D$7:$F$367,3,FALSE))/100)^(D102/12)</f>
        <v>0</v>
      </c>
    </row>
    <row r="103" spans="4:13" x14ac:dyDescent="0.25">
      <c r="D103" s="137">
        <v>102</v>
      </c>
      <c r="E103" s="138">
        <f t="shared" si="6"/>
        <v>48760</v>
      </c>
      <c r="F103" s="139">
        <f>+IF(E103&lt;$B$11,$B$2/$B$8,IF(E103=$B$11,$B$2-SUM($F$2:F102),IF(E103&gt;$B$11,0)))</f>
        <v>0</v>
      </c>
      <c r="G103" s="139">
        <f t="shared" si="7"/>
        <v>0</v>
      </c>
      <c r="H103" s="139">
        <f t="shared" si="8"/>
        <v>0</v>
      </c>
      <c r="I103" s="139">
        <f t="shared" si="9"/>
        <v>0</v>
      </c>
      <c r="J103" s="139">
        <f t="shared" si="11"/>
        <v>0</v>
      </c>
      <c r="K103" s="140">
        <f t="shared" si="10"/>
        <v>0</v>
      </c>
      <c r="L103" s="140">
        <f>+(K103)/(1+(VLOOKUP(D103,'[4]Yield Curve'!$D$7:$F$367,2,FALSE))/100)^(D103/12)</f>
        <v>0</v>
      </c>
      <c r="M103" s="140">
        <f>+(K103)/(1+(VLOOKUP(D103,'[4]Yield Curve'!$D$7:$F$367,3,FALSE))/100)^(D103/12)</f>
        <v>0</v>
      </c>
    </row>
    <row r="104" spans="4:13" x14ac:dyDescent="0.25">
      <c r="D104" s="137">
        <v>103</v>
      </c>
      <c r="E104" s="138">
        <f t="shared" si="6"/>
        <v>48791</v>
      </c>
      <c r="F104" s="139">
        <f>+IF(E104&lt;$B$11,$B$2/$B$8,IF(E104=$B$11,$B$2-SUM($F$2:F103),IF(E104&gt;$B$11,0)))</f>
        <v>0</v>
      </c>
      <c r="G104" s="139">
        <f t="shared" si="7"/>
        <v>0</v>
      </c>
      <c r="H104" s="139">
        <f t="shared" si="8"/>
        <v>0</v>
      </c>
      <c r="I104" s="139">
        <f t="shared" si="9"/>
        <v>0</v>
      </c>
      <c r="J104" s="139">
        <f t="shared" si="11"/>
        <v>0</v>
      </c>
      <c r="K104" s="140">
        <f t="shared" si="10"/>
        <v>0</v>
      </c>
      <c r="L104" s="140">
        <f>+(K104)/(1+(VLOOKUP(D104,'[4]Yield Curve'!$D$7:$F$367,2,FALSE))/100)^(D104/12)</f>
        <v>0</v>
      </c>
      <c r="M104" s="140">
        <f>+(K104)/(1+(VLOOKUP(D104,'[4]Yield Curve'!$D$7:$F$367,3,FALSE))/100)^(D104/12)</f>
        <v>0</v>
      </c>
    </row>
    <row r="105" spans="4:13" x14ac:dyDescent="0.25">
      <c r="D105" s="137">
        <v>104</v>
      </c>
      <c r="E105" s="138">
        <f t="shared" si="6"/>
        <v>48822</v>
      </c>
      <c r="F105" s="139">
        <f>+IF(E105&lt;$B$11,$B$2/$B$8,IF(E105=$B$11,$B$2-SUM($F$2:F104),IF(E105&gt;$B$11,0)))</f>
        <v>0</v>
      </c>
      <c r="G105" s="139">
        <f t="shared" si="7"/>
        <v>0</v>
      </c>
      <c r="H105" s="139">
        <f t="shared" si="8"/>
        <v>0</v>
      </c>
      <c r="I105" s="139">
        <f t="shared" si="9"/>
        <v>0</v>
      </c>
      <c r="J105" s="139">
        <f t="shared" si="11"/>
        <v>0</v>
      </c>
      <c r="K105" s="140">
        <f t="shared" si="10"/>
        <v>0</v>
      </c>
      <c r="L105" s="140">
        <f>+(K105)/(1+(VLOOKUP(D105,'[4]Yield Curve'!$D$7:$F$367,2,FALSE))/100)^(D105/12)</f>
        <v>0</v>
      </c>
      <c r="M105" s="140">
        <f>+(K105)/(1+(VLOOKUP(D105,'[4]Yield Curve'!$D$7:$F$367,3,FALSE))/100)^(D105/12)</f>
        <v>0</v>
      </c>
    </row>
    <row r="106" spans="4:13" x14ac:dyDescent="0.25">
      <c r="D106" s="137">
        <v>105</v>
      </c>
      <c r="E106" s="138">
        <f t="shared" si="6"/>
        <v>48852</v>
      </c>
      <c r="F106" s="139">
        <f>+IF(E106&lt;$B$11,$B$2/$B$8,IF(E106=$B$11,$B$2-SUM($F$2:F105),IF(E106&gt;$B$11,0)))</f>
        <v>0</v>
      </c>
      <c r="G106" s="139">
        <f t="shared" si="7"/>
        <v>0</v>
      </c>
      <c r="H106" s="139">
        <f t="shared" si="8"/>
        <v>0</v>
      </c>
      <c r="I106" s="139">
        <f t="shared" si="9"/>
        <v>0</v>
      </c>
      <c r="J106" s="139">
        <f t="shared" si="11"/>
        <v>0</v>
      </c>
      <c r="K106" s="140">
        <f t="shared" si="10"/>
        <v>0</v>
      </c>
      <c r="L106" s="140">
        <f>+(K106)/(1+(VLOOKUP(D106,'[4]Yield Curve'!$D$7:$F$367,2,FALSE))/100)^(D106/12)</f>
        <v>0</v>
      </c>
      <c r="M106" s="140">
        <f>+(K106)/(1+(VLOOKUP(D106,'[4]Yield Curve'!$D$7:$F$367,3,FALSE))/100)^(D106/12)</f>
        <v>0</v>
      </c>
    </row>
    <row r="107" spans="4:13" x14ac:dyDescent="0.25">
      <c r="D107" s="137">
        <v>106</v>
      </c>
      <c r="E107" s="138">
        <f t="shared" si="6"/>
        <v>48883</v>
      </c>
      <c r="F107" s="139">
        <f>+IF(E107&lt;$B$11,$B$2/$B$8,IF(E107=$B$11,$B$2-SUM($F$2:F106),IF(E107&gt;$B$11,0)))</f>
        <v>0</v>
      </c>
      <c r="G107" s="139">
        <f t="shared" si="7"/>
        <v>0</v>
      </c>
      <c r="H107" s="139">
        <f t="shared" si="8"/>
        <v>0</v>
      </c>
      <c r="I107" s="139">
        <f t="shared" si="9"/>
        <v>0</v>
      </c>
      <c r="J107" s="139">
        <f t="shared" si="11"/>
        <v>0</v>
      </c>
      <c r="K107" s="140">
        <f t="shared" si="10"/>
        <v>0</v>
      </c>
      <c r="L107" s="140">
        <f>+(K107)/(1+(VLOOKUP(D107,'[4]Yield Curve'!$D$7:$F$367,2,FALSE))/100)^(D107/12)</f>
        <v>0</v>
      </c>
      <c r="M107" s="140">
        <f>+(K107)/(1+(VLOOKUP(D107,'[4]Yield Curve'!$D$7:$F$367,3,FALSE))/100)^(D107/12)</f>
        <v>0</v>
      </c>
    </row>
    <row r="108" spans="4:13" x14ac:dyDescent="0.25">
      <c r="D108" s="137">
        <v>107</v>
      </c>
      <c r="E108" s="138">
        <f t="shared" si="6"/>
        <v>48913</v>
      </c>
      <c r="F108" s="139">
        <f>+IF(E108&lt;$B$11,$B$2/$B$8,IF(E108=$B$11,$B$2-SUM($F$2:F107),IF(E108&gt;$B$11,0)))</f>
        <v>0</v>
      </c>
      <c r="G108" s="139">
        <f t="shared" si="7"/>
        <v>0</v>
      </c>
      <c r="H108" s="139">
        <f t="shared" si="8"/>
        <v>0</v>
      </c>
      <c r="I108" s="139">
        <f t="shared" si="9"/>
        <v>0</v>
      </c>
      <c r="J108" s="139">
        <f t="shared" si="11"/>
        <v>0</v>
      </c>
      <c r="K108" s="140">
        <f t="shared" si="10"/>
        <v>0</v>
      </c>
      <c r="L108" s="140">
        <f>+(K108)/(1+(VLOOKUP(D108,'[4]Yield Curve'!$D$7:$F$367,2,FALSE))/100)^(D108/12)</f>
        <v>0</v>
      </c>
      <c r="M108" s="140">
        <f>+(K108)/(1+(VLOOKUP(D108,'[4]Yield Curve'!$D$7:$F$367,3,FALSE))/100)^(D108/12)</f>
        <v>0</v>
      </c>
    </row>
    <row r="109" spans="4:13" x14ac:dyDescent="0.25">
      <c r="D109" s="137">
        <v>108</v>
      </c>
      <c r="E109" s="138">
        <f t="shared" si="6"/>
        <v>48944</v>
      </c>
      <c r="F109" s="139">
        <f>+IF(E109&lt;$B$11,$B$2/$B$8,IF(E109=$B$11,$B$2-SUM($F$2:F108),IF(E109&gt;$B$11,0)))</f>
        <v>0</v>
      </c>
      <c r="G109" s="139">
        <f t="shared" si="7"/>
        <v>0</v>
      </c>
      <c r="H109" s="139">
        <f t="shared" si="8"/>
        <v>0</v>
      </c>
      <c r="I109" s="139">
        <f t="shared" si="9"/>
        <v>0</v>
      </c>
      <c r="J109" s="139">
        <f t="shared" si="11"/>
        <v>0</v>
      </c>
      <c r="K109" s="140">
        <f t="shared" si="10"/>
        <v>0</v>
      </c>
      <c r="L109" s="140">
        <f>+(K109)/(1+(VLOOKUP(D109,'[4]Yield Curve'!$D$7:$F$367,2,FALSE))/100)^(D109/12)</f>
        <v>0</v>
      </c>
      <c r="M109" s="140">
        <f>+(K109)/(1+(VLOOKUP(D109,'[4]Yield Curve'!$D$7:$F$367,3,FALSE))/100)^(D109/12)</f>
        <v>0</v>
      </c>
    </row>
    <row r="110" spans="4:13" x14ac:dyDescent="0.25">
      <c r="D110" s="137">
        <v>109</v>
      </c>
      <c r="E110" s="138">
        <f t="shared" si="6"/>
        <v>48975</v>
      </c>
      <c r="F110" s="139">
        <f>+IF(E110&lt;$B$11,$B$2/$B$8,IF(E110=$B$11,$B$2-SUM($F$2:F109),IF(E110&gt;$B$11,0)))</f>
        <v>0</v>
      </c>
      <c r="G110" s="139">
        <f t="shared" si="7"/>
        <v>0</v>
      </c>
      <c r="H110" s="139">
        <f t="shared" si="8"/>
        <v>0</v>
      </c>
      <c r="I110" s="139">
        <f t="shared" si="9"/>
        <v>0</v>
      </c>
      <c r="J110" s="139">
        <f t="shared" si="11"/>
        <v>0</v>
      </c>
      <c r="K110" s="140">
        <f t="shared" si="10"/>
        <v>0</v>
      </c>
      <c r="L110" s="140">
        <f>+(K110)/(1+(VLOOKUP(D110,'[4]Yield Curve'!$D$7:$F$367,2,FALSE))/100)^(D110/12)</f>
        <v>0</v>
      </c>
      <c r="M110" s="140">
        <f>+(K110)/(1+(VLOOKUP(D110,'[4]Yield Curve'!$D$7:$F$367,3,FALSE))/100)^(D110/12)</f>
        <v>0</v>
      </c>
    </row>
    <row r="111" spans="4:13" x14ac:dyDescent="0.25">
      <c r="D111" s="137">
        <v>110</v>
      </c>
      <c r="E111" s="138">
        <f t="shared" si="6"/>
        <v>49003</v>
      </c>
      <c r="F111" s="139">
        <f>+IF(E111&lt;$B$11,$B$2/$B$8,IF(E111=$B$11,$B$2-SUM($F$2:F110),IF(E111&gt;$B$11,0)))</f>
        <v>0</v>
      </c>
      <c r="G111" s="139">
        <f t="shared" si="7"/>
        <v>0</v>
      </c>
      <c r="H111" s="139">
        <f t="shared" si="8"/>
        <v>0</v>
      </c>
      <c r="I111" s="139">
        <f t="shared" si="9"/>
        <v>0</v>
      </c>
      <c r="J111" s="139">
        <f t="shared" si="11"/>
        <v>0</v>
      </c>
      <c r="K111" s="140">
        <f t="shared" si="10"/>
        <v>0</v>
      </c>
      <c r="L111" s="140">
        <f>+(K111)/(1+(VLOOKUP(D111,'[4]Yield Curve'!$D$7:$F$367,2,FALSE))/100)^(D111/12)</f>
        <v>0</v>
      </c>
      <c r="M111" s="140">
        <f>+(K111)/(1+(VLOOKUP(D111,'[4]Yield Curve'!$D$7:$F$367,3,FALSE))/100)^(D111/12)</f>
        <v>0</v>
      </c>
    </row>
    <row r="112" spans="4:13" x14ac:dyDescent="0.25">
      <c r="D112" s="137">
        <v>111</v>
      </c>
      <c r="E112" s="138">
        <f t="shared" si="6"/>
        <v>49034</v>
      </c>
      <c r="F112" s="139">
        <f>+IF(E112&lt;$B$11,$B$2/$B$8,IF(E112=$B$11,$B$2-SUM($F$2:F111),IF(E112&gt;$B$11,0)))</f>
        <v>0</v>
      </c>
      <c r="G112" s="139">
        <f t="shared" si="7"/>
        <v>0</v>
      </c>
      <c r="H112" s="139">
        <f t="shared" si="8"/>
        <v>0</v>
      </c>
      <c r="I112" s="139">
        <f t="shared" si="9"/>
        <v>0</v>
      </c>
      <c r="J112" s="139">
        <f t="shared" si="11"/>
        <v>0</v>
      </c>
      <c r="K112" s="140">
        <f t="shared" si="10"/>
        <v>0</v>
      </c>
      <c r="L112" s="140">
        <f>+(K112)/(1+(VLOOKUP(D112,'[4]Yield Curve'!$D$7:$F$367,2,FALSE))/100)^(D112/12)</f>
        <v>0</v>
      </c>
      <c r="M112" s="140">
        <f>+(K112)/(1+(VLOOKUP(D112,'[4]Yield Curve'!$D$7:$F$367,3,FALSE))/100)^(D112/12)</f>
        <v>0</v>
      </c>
    </row>
    <row r="113" spans="4:13" x14ac:dyDescent="0.25">
      <c r="D113" s="137">
        <v>112</v>
      </c>
      <c r="E113" s="138">
        <f t="shared" si="6"/>
        <v>49064</v>
      </c>
      <c r="F113" s="139">
        <f>+IF(E113&lt;$B$11,$B$2/$B$8,IF(E113=$B$11,$B$2-SUM($F$2:F112),IF(E113&gt;$B$11,0)))</f>
        <v>0</v>
      </c>
      <c r="G113" s="139">
        <f t="shared" si="7"/>
        <v>0</v>
      </c>
      <c r="H113" s="139">
        <f t="shared" si="8"/>
        <v>0</v>
      </c>
      <c r="I113" s="139">
        <f t="shared" si="9"/>
        <v>0</v>
      </c>
      <c r="J113" s="139">
        <f t="shared" si="11"/>
        <v>0</v>
      </c>
      <c r="K113" s="140">
        <f t="shared" si="10"/>
        <v>0</v>
      </c>
      <c r="L113" s="140">
        <f>+(K113)/(1+(VLOOKUP(D113,'[4]Yield Curve'!$D$7:$F$367,2,FALSE))/100)^(D113/12)</f>
        <v>0</v>
      </c>
      <c r="M113" s="140">
        <f>+(K113)/(1+(VLOOKUP(D113,'[4]Yield Curve'!$D$7:$F$367,3,FALSE))/100)^(D113/12)</f>
        <v>0</v>
      </c>
    </row>
    <row r="114" spans="4:13" x14ac:dyDescent="0.25">
      <c r="D114" s="137">
        <v>113</v>
      </c>
      <c r="E114" s="138">
        <f t="shared" si="6"/>
        <v>49095</v>
      </c>
      <c r="F114" s="139">
        <f>+IF(E114&lt;$B$11,$B$2/$B$8,IF(E114=$B$11,$B$2-SUM($F$2:F113),IF(E114&gt;$B$11,0)))</f>
        <v>0</v>
      </c>
      <c r="G114" s="139">
        <f t="shared" si="7"/>
        <v>0</v>
      </c>
      <c r="H114" s="139">
        <f t="shared" si="8"/>
        <v>0</v>
      </c>
      <c r="I114" s="139">
        <f t="shared" si="9"/>
        <v>0</v>
      </c>
      <c r="J114" s="139">
        <f t="shared" si="11"/>
        <v>0</v>
      </c>
      <c r="K114" s="140">
        <f t="shared" si="10"/>
        <v>0</v>
      </c>
      <c r="L114" s="140">
        <f>+(K114)/(1+(VLOOKUP(D114,'[4]Yield Curve'!$D$7:$F$367,2,FALSE))/100)^(D114/12)</f>
        <v>0</v>
      </c>
      <c r="M114" s="140">
        <f>+(K114)/(1+(VLOOKUP(D114,'[4]Yield Curve'!$D$7:$F$367,3,FALSE))/100)^(D114/12)</f>
        <v>0</v>
      </c>
    </row>
    <row r="115" spans="4:13" x14ac:dyDescent="0.25">
      <c r="D115" s="137">
        <v>114</v>
      </c>
      <c r="E115" s="138">
        <f t="shared" si="6"/>
        <v>49125</v>
      </c>
      <c r="F115" s="139">
        <f>+IF(E115&lt;$B$11,$B$2/$B$8,IF(E115=$B$11,$B$2-SUM($F$2:F114),IF(E115&gt;$B$11,0)))</f>
        <v>0</v>
      </c>
      <c r="G115" s="139">
        <f t="shared" si="7"/>
        <v>0</v>
      </c>
      <c r="H115" s="139">
        <f t="shared" si="8"/>
        <v>0</v>
      </c>
      <c r="I115" s="139">
        <f t="shared" si="9"/>
        <v>0</v>
      </c>
      <c r="J115" s="139">
        <f t="shared" si="11"/>
        <v>0</v>
      </c>
      <c r="K115" s="140">
        <f t="shared" si="10"/>
        <v>0</v>
      </c>
      <c r="L115" s="140">
        <f>+(K115)/(1+(VLOOKUP(D115,'[4]Yield Curve'!$D$7:$F$367,2,FALSE))/100)^(D115/12)</f>
        <v>0</v>
      </c>
      <c r="M115" s="140">
        <f>+(K115)/(1+(VLOOKUP(D115,'[4]Yield Curve'!$D$7:$F$367,3,FALSE))/100)^(D115/12)</f>
        <v>0</v>
      </c>
    </row>
    <row r="116" spans="4:13" s="159" customFormat="1" x14ac:dyDescent="0.25">
      <c r="D116" s="155">
        <v>115</v>
      </c>
      <c r="E116" s="156">
        <f t="shared" si="6"/>
        <v>49156</v>
      </c>
      <c r="F116" s="157">
        <f>+IF(E116&lt;$B$11,$B$2/$B$8,IF(E116=$B$11,$B$2-SUM($F$2:F115),IF(E116&gt;$B$11,0)))</f>
        <v>0</v>
      </c>
      <c r="G116" s="157">
        <f t="shared" si="7"/>
        <v>0</v>
      </c>
      <c r="H116" s="157">
        <f t="shared" si="8"/>
        <v>0</v>
      </c>
      <c r="I116" s="157">
        <f t="shared" si="9"/>
        <v>0</v>
      </c>
      <c r="J116" s="157">
        <f>G116+I116</f>
        <v>0</v>
      </c>
      <c r="K116" s="158">
        <f t="shared" si="10"/>
        <v>0</v>
      </c>
      <c r="L116" s="158">
        <f>+(K116)/(1+(VLOOKUP(D116,'[4]Yield Curve'!$D$7:$F$367,2,FALSE))/100)^(D116/12)</f>
        <v>0</v>
      </c>
      <c r="M116" s="158">
        <f>+(K116)/(1+(VLOOKUP(D116,'[4]Yield Curve'!$D$7:$F$367,3,FALSE))/100)^(D116/12)</f>
        <v>0</v>
      </c>
    </row>
    <row r="117" spans="4:13" s="159" customFormat="1" x14ac:dyDescent="0.25">
      <c r="D117" s="155">
        <v>116</v>
      </c>
      <c r="E117" s="156">
        <f t="shared" si="6"/>
        <v>49187</v>
      </c>
      <c r="F117" s="157">
        <f>+IF(E117&lt;$B$11,$B$2/$B$8,IF(E117=$B$11,$B$2-SUM($F$2:F116),IF(E117&gt;$B$11,0)))</f>
        <v>0</v>
      </c>
      <c r="G117" s="157">
        <f t="shared" si="7"/>
        <v>0</v>
      </c>
      <c r="H117" s="157">
        <f t="shared" si="8"/>
        <v>0</v>
      </c>
      <c r="I117" s="157">
        <f t="shared" si="9"/>
        <v>0</v>
      </c>
      <c r="J117" s="157">
        <f t="shared" si="11"/>
        <v>0</v>
      </c>
      <c r="K117" s="158">
        <f t="shared" si="10"/>
        <v>0</v>
      </c>
      <c r="L117" s="158">
        <f>+(K117)/(1+(VLOOKUP(D117,'[4]Yield Curve'!$D$7:$F$367,2,FALSE))/100)^(D117/12)</f>
        <v>0</v>
      </c>
      <c r="M117" s="158">
        <f>+(K117)/(1+(VLOOKUP(D117,'[4]Yield Curve'!$D$7:$F$367,3,FALSE))/100)^(D117/12)</f>
        <v>0</v>
      </c>
    </row>
    <row r="118" spans="4:13" s="159" customFormat="1" x14ac:dyDescent="0.25">
      <c r="D118" s="155">
        <v>117</v>
      </c>
      <c r="E118" s="156">
        <f t="shared" si="6"/>
        <v>49217</v>
      </c>
      <c r="F118" s="157">
        <f>+IF(E118&lt;$B$11,$B$2/$B$8,IF(E118=$B$11,$B$2-SUM($F$2:F117),IF(E118&gt;$B$11,0)))</f>
        <v>0</v>
      </c>
      <c r="G118" s="157">
        <f t="shared" si="7"/>
        <v>0</v>
      </c>
      <c r="H118" s="157">
        <f t="shared" si="8"/>
        <v>0</v>
      </c>
      <c r="I118" s="157">
        <f t="shared" si="9"/>
        <v>0</v>
      </c>
      <c r="J118" s="157">
        <f t="shared" si="11"/>
        <v>0</v>
      </c>
      <c r="K118" s="158">
        <f t="shared" si="10"/>
        <v>0</v>
      </c>
      <c r="L118" s="158">
        <f>+(K118)/(1+(VLOOKUP(D118,'[4]Yield Curve'!$D$7:$F$367,2,FALSE))/100)^(D118/12)</f>
        <v>0</v>
      </c>
      <c r="M118" s="158">
        <f>+(K118)/(1+(VLOOKUP(D118,'[4]Yield Curve'!$D$7:$F$367,3,FALSE))/100)^(D118/12)</f>
        <v>0</v>
      </c>
    </row>
    <row r="119" spans="4:13" s="159" customFormat="1" x14ac:dyDescent="0.25">
      <c r="D119" s="155">
        <v>118</v>
      </c>
      <c r="E119" s="156">
        <f t="shared" si="6"/>
        <v>49248</v>
      </c>
      <c r="F119" s="157">
        <f>+IF(E119&lt;$B$11,$B$2/$B$8,IF(E119=$B$11,$B$2-SUM($F$2:F118),IF(E119&gt;$B$11,0)))</f>
        <v>0</v>
      </c>
      <c r="G119" s="157">
        <f t="shared" si="7"/>
        <v>0</v>
      </c>
      <c r="H119" s="157">
        <f t="shared" si="8"/>
        <v>0</v>
      </c>
      <c r="I119" s="157">
        <f t="shared" si="9"/>
        <v>0</v>
      </c>
      <c r="J119" s="157">
        <f t="shared" si="11"/>
        <v>0</v>
      </c>
      <c r="K119" s="158">
        <f t="shared" si="10"/>
        <v>0</v>
      </c>
      <c r="L119" s="158">
        <f>+(K119)/(1+(VLOOKUP(D119,'[4]Yield Curve'!$D$7:$F$367,2,FALSE))/100)^(D119/12)</f>
        <v>0</v>
      </c>
      <c r="M119" s="158">
        <f>+(K119)/(1+(VLOOKUP(D119,'[4]Yield Curve'!$D$7:$F$367,3,FALSE))/100)^(D119/12)</f>
        <v>0</v>
      </c>
    </row>
    <row r="120" spans="4:13" s="159" customFormat="1" x14ac:dyDescent="0.25">
      <c r="D120" s="155">
        <v>119</v>
      </c>
      <c r="E120" s="156">
        <f t="shared" si="6"/>
        <v>49278</v>
      </c>
      <c r="F120" s="157">
        <f>+IF(E120&lt;$B$11,$B$2/$B$8,IF(E120=$B$11,$B$2-SUM($F$2:F119),IF(E120&gt;$B$11,0)))</f>
        <v>0</v>
      </c>
      <c r="G120" s="157">
        <f t="shared" si="7"/>
        <v>0</v>
      </c>
      <c r="H120" s="157">
        <f t="shared" si="8"/>
        <v>0</v>
      </c>
      <c r="I120" s="157">
        <f t="shared" si="9"/>
        <v>0</v>
      </c>
      <c r="J120" s="157">
        <f t="shared" si="11"/>
        <v>0</v>
      </c>
      <c r="K120" s="158">
        <f t="shared" si="10"/>
        <v>0</v>
      </c>
      <c r="L120" s="158">
        <f>+(K120)/(1+(VLOOKUP(D120,'[4]Yield Curve'!$D$7:$F$367,2,FALSE))/100)^(D120/12)</f>
        <v>0</v>
      </c>
      <c r="M120" s="158">
        <f>+(K120)/(1+(VLOOKUP(D120,'[4]Yield Curve'!$D$7:$F$367,3,FALSE))/100)^(D120/12)</f>
        <v>0</v>
      </c>
    </row>
    <row r="121" spans="4:13" s="159" customFormat="1" x14ac:dyDescent="0.25">
      <c r="D121" s="155">
        <v>120</v>
      </c>
      <c r="E121" s="156">
        <f t="shared" si="6"/>
        <v>49309</v>
      </c>
      <c r="F121" s="157">
        <f>+IF(E121&lt;$B$11,$B$2/$B$8,IF(E121=$B$11,$B$2-SUM($F$2:F120),IF(E121&gt;$B$11,0)))</f>
        <v>0</v>
      </c>
      <c r="G121" s="157">
        <f t="shared" si="7"/>
        <v>0</v>
      </c>
      <c r="H121" s="157">
        <f t="shared" si="8"/>
        <v>0</v>
      </c>
      <c r="I121" s="157">
        <f t="shared" si="9"/>
        <v>0</v>
      </c>
      <c r="J121" s="157">
        <f t="shared" si="11"/>
        <v>0</v>
      </c>
      <c r="K121" s="158">
        <f t="shared" si="10"/>
        <v>0</v>
      </c>
      <c r="L121" s="158">
        <f>+(K121)/(1+(VLOOKUP(D121,'[4]Yield Curve'!$D$7:$F$367,2,FALSE))/100)^(D121/12)</f>
        <v>0</v>
      </c>
      <c r="M121" s="158">
        <f>+(K121)/(1+(VLOOKUP(D121,'[4]Yield Curve'!$D$7:$F$367,3,FALSE))/100)^(D121/12)</f>
        <v>0</v>
      </c>
    </row>
    <row r="122" spans="4:13" x14ac:dyDescent="0.25">
      <c r="D122" s="137">
        <v>121</v>
      </c>
      <c r="E122" s="138">
        <f t="shared" si="6"/>
        <v>49340</v>
      </c>
      <c r="F122" s="139">
        <f>+IF(E122&lt;$B$11,$B$2/$B$8,IF(E122=$B$11,$B$2-SUM($F$2:F121),IF(E122&gt;$B$11,0)))</f>
        <v>0</v>
      </c>
      <c r="G122" s="139">
        <f t="shared" si="7"/>
        <v>0</v>
      </c>
      <c r="H122" s="139">
        <f t="shared" si="8"/>
        <v>0</v>
      </c>
      <c r="I122" s="139">
        <f t="shared" si="9"/>
        <v>0</v>
      </c>
      <c r="J122" s="139">
        <f t="shared" si="11"/>
        <v>0</v>
      </c>
      <c r="K122" s="140">
        <f t="shared" si="10"/>
        <v>0</v>
      </c>
      <c r="L122" s="140">
        <f>+(K122)/(1+(VLOOKUP(D122,'[4]Yield Curve'!$D$7:$F$367,2,FALSE))/100)^(D122/12)</f>
        <v>0</v>
      </c>
      <c r="M122" s="140">
        <f>+(K122)/(1+(VLOOKUP(D122,'[4]Yield Curve'!$D$7:$F$367,3,FALSE))/100)^(D122/12)</f>
        <v>0</v>
      </c>
    </row>
    <row r="123" spans="4:13" x14ac:dyDescent="0.25">
      <c r="D123" s="137">
        <v>122</v>
      </c>
      <c r="E123" s="138">
        <f t="shared" si="6"/>
        <v>49368</v>
      </c>
      <c r="F123" s="139">
        <f>+IF(E123&lt;$B$11,$B$2/$B$8,IF(E123=$B$11,$B$2-SUM($F$2:F122),IF(E123&gt;$B$11,0)))</f>
        <v>0</v>
      </c>
      <c r="G123" s="139">
        <f t="shared" si="7"/>
        <v>0</v>
      </c>
      <c r="H123" s="139">
        <f t="shared" si="8"/>
        <v>0</v>
      </c>
      <c r="I123" s="139">
        <f t="shared" si="9"/>
        <v>0</v>
      </c>
      <c r="J123" s="139">
        <f t="shared" si="11"/>
        <v>0</v>
      </c>
      <c r="K123" s="140">
        <f t="shared" si="10"/>
        <v>0</v>
      </c>
      <c r="L123" s="140">
        <f>+(K123)/(1+(VLOOKUP(D123,'[4]Yield Curve'!$D$7:$F$367,2,FALSE))/100)^(D123/12)</f>
        <v>0</v>
      </c>
      <c r="M123" s="140">
        <f>+(K123)/(1+(VLOOKUP(D123,'[4]Yield Curve'!$D$7:$F$367,3,FALSE))/100)^(D123/12)</f>
        <v>0</v>
      </c>
    </row>
    <row r="124" spans="4:13" x14ac:dyDescent="0.25">
      <c r="D124" s="137">
        <v>123</v>
      </c>
      <c r="E124" s="138">
        <f t="shared" si="6"/>
        <v>49399</v>
      </c>
      <c r="F124" s="139">
        <f>+IF(E124&lt;$B$11,$B$2/$B$8,IF(E124=$B$11,$B$2-SUM($F$2:F123),IF(E124&gt;$B$11,0)))</f>
        <v>0</v>
      </c>
      <c r="G124" s="139">
        <f t="shared" si="7"/>
        <v>0</v>
      </c>
      <c r="H124" s="139">
        <f t="shared" si="8"/>
        <v>0</v>
      </c>
      <c r="I124" s="139">
        <f t="shared" si="9"/>
        <v>0</v>
      </c>
      <c r="J124" s="139">
        <f t="shared" si="11"/>
        <v>0</v>
      </c>
      <c r="K124" s="140">
        <f t="shared" si="10"/>
        <v>0</v>
      </c>
      <c r="L124" s="140">
        <f>+(K124)/(1+(VLOOKUP(D124,'[4]Yield Curve'!$D$7:$F$367,2,FALSE))/100)^(D124/12)</f>
        <v>0</v>
      </c>
      <c r="M124" s="140">
        <f>+(K124)/(1+(VLOOKUP(D124,'[4]Yield Curve'!$D$7:$F$367,3,FALSE))/100)^(D124/12)</f>
        <v>0</v>
      </c>
    </row>
    <row r="125" spans="4:13" x14ac:dyDescent="0.25">
      <c r="D125" s="137">
        <v>124</v>
      </c>
      <c r="E125" s="138">
        <f t="shared" si="6"/>
        <v>49429</v>
      </c>
      <c r="F125" s="139">
        <f>+IF(E125&lt;$B$11,$B$2/$B$8,IF(E125=$B$11,$B$2-SUM($F$2:F124),IF(E125&gt;$B$11,0)))</f>
        <v>0</v>
      </c>
      <c r="G125" s="139">
        <f t="shared" si="7"/>
        <v>0</v>
      </c>
      <c r="H125" s="139">
        <f t="shared" si="8"/>
        <v>0</v>
      </c>
      <c r="I125" s="139">
        <f t="shared" si="9"/>
        <v>0</v>
      </c>
      <c r="J125" s="139">
        <f t="shared" si="11"/>
        <v>0</v>
      </c>
      <c r="K125" s="140">
        <f t="shared" si="10"/>
        <v>0</v>
      </c>
      <c r="L125" s="140">
        <f>+(K125)/(1+(VLOOKUP(D125,'[4]Yield Curve'!$D$7:$F$367,2,FALSE))/100)^(D125/12)</f>
        <v>0</v>
      </c>
      <c r="M125" s="140">
        <f>+(K125)/(1+(VLOOKUP(D125,'[4]Yield Curve'!$D$7:$F$367,3,FALSE))/100)^(D125/12)</f>
        <v>0</v>
      </c>
    </row>
    <row r="126" spans="4:13" x14ac:dyDescent="0.25">
      <c r="D126" s="137">
        <v>125</v>
      </c>
      <c r="E126" s="138">
        <f t="shared" si="6"/>
        <v>49460</v>
      </c>
      <c r="F126" s="139">
        <f>+IF(E126&lt;$B$11,$B$2/$B$8,IF(E126=$B$11,$B$2-SUM($F$2:F125),IF(E126&gt;$B$11,0)))</f>
        <v>0</v>
      </c>
      <c r="G126" s="139">
        <f t="shared" si="7"/>
        <v>0</v>
      </c>
      <c r="H126" s="139">
        <f t="shared" si="8"/>
        <v>0</v>
      </c>
      <c r="I126" s="139">
        <f t="shared" si="9"/>
        <v>0</v>
      </c>
      <c r="J126" s="139">
        <f t="shared" si="11"/>
        <v>0</v>
      </c>
      <c r="K126" s="140">
        <f t="shared" si="10"/>
        <v>0</v>
      </c>
      <c r="L126" s="140">
        <f>+(K126)/(1+(VLOOKUP(D126,'[4]Yield Curve'!$D$7:$F$367,2,FALSE))/100)^(D126/12)</f>
        <v>0</v>
      </c>
      <c r="M126" s="140">
        <f>+(K126)/(1+(VLOOKUP(D126,'[4]Yield Curve'!$D$7:$F$367,3,FALSE))/100)^(D126/12)</f>
        <v>0</v>
      </c>
    </row>
    <row r="127" spans="4:13" x14ac:dyDescent="0.25">
      <c r="D127" s="137">
        <v>126</v>
      </c>
      <c r="E127" s="138">
        <f t="shared" si="6"/>
        <v>49490</v>
      </c>
      <c r="F127" s="139">
        <f>+IF(E127&lt;$B$11,$B$2/$B$8,IF(E127=$B$11,$B$2-SUM($F$2:F126),IF(E127&gt;$B$11,0)))</f>
        <v>0</v>
      </c>
      <c r="G127" s="139">
        <f t="shared" si="7"/>
        <v>0</v>
      </c>
      <c r="H127" s="139">
        <f t="shared" si="8"/>
        <v>0</v>
      </c>
      <c r="I127" s="139">
        <f t="shared" si="9"/>
        <v>0</v>
      </c>
      <c r="J127" s="139">
        <f t="shared" si="11"/>
        <v>0</v>
      </c>
      <c r="K127" s="140">
        <f t="shared" si="10"/>
        <v>0</v>
      </c>
      <c r="L127" s="140">
        <f>+(K127)/(1+(VLOOKUP(D127,'[4]Yield Curve'!$D$7:$F$367,2,FALSE))/100)^(D127/12)</f>
        <v>0</v>
      </c>
      <c r="M127" s="140">
        <f>+(K127)/(1+(VLOOKUP(D127,'[4]Yield Curve'!$D$7:$F$367,3,FALSE))/100)^(D127/12)</f>
        <v>0</v>
      </c>
    </row>
    <row r="128" spans="4:13" x14ac:dyDescent="0.25">
      <c r="D128" s="137">
        <v>127</v>
      </c>
      <c r="E128" s="138">
        <f t="shared" si="6"/>
        <v>49521</v>
      </c>
      <c r="F128" s="139">
        <f>+IF(E128&lt;$B$11,$B$2/$B$8,IF(E128=$B$11,$B$2-SUM($F$2:F127),IF(E128&gt;$B$11,0)))</f>
        <v>0</v>
      </c>
      <c r="G128" s="139">
        <f t="shared" si="7"/>
        <v>0</v>
      </c>
      <c r="H128" s="139">
        <f t="shared" si="8"/>
        <v>0</v>
      </c>
      <c r="I128" s="139">
        <f t="shared" si="9"/>
        <v>0</v>
      </c>
      <c r="J128" s="139">
        <f t="shared" si="11"/>
        <v>0</v>
      </c>
      <c r="K128" s="140">
        <f t="shared" si="10"/>
        <v>0</v>
      </c>
      <c r="L128" s="140">
        <f>+(K128)/(1+(VLOOKUP(D128,'[4]Yield Curve'!$D$7:$F$367,2,FALSE))/100)^(D128/12)</f>
        <v>0</v>
      </c>
      <c r="M128" s="140">
        <f>+(K128)/(1+(VLOOKUP(D128,'[4]Yield Curve'!$D$7:$F$367,3,FALSE))/100)^(D128/12)</f>
        <v>0</v>
      </c>
    </row>
    <row r="129" spans="4:13" x14ac:dyDescent="0.25">
      <c r="D129" s="137">
        <v>128</v>
      </c>
      <c r="E129" s="138">
        <f t="shared" si="6"/>
        <v>49552</v>
      </c>
      <c r="F129" s="139">
        <f>+IF(E129&lt;$B$11,$B$2/$B$8,IF(E129=$B$11,$B$2-SUM($F$2:F128),IF(E129&gt;$B$11,0)))</f>
        <v>0</v>
      </c>
      <c r="G129" s="139">
        <f t="shared" si="7"/>
        <v>0</v>
      </c>
      <c r="H129" s="139">
        <f t="shared" si="8"/>
        <v>0</v>
      </c>
      <c r="I129" s="139">
        <f t="shared" si="9"/>
        <v>0</v>
      </c>
      <c r="J129" s="139">
        <f t="shared" si="11"/>
        <v>0</v>
      </c>
      <c r="K129" s="140">
        <f t="shared" si="10"/>
        <v>0</v>
      </c>
      <c r="L129" s="140">
        <f>+(K129)/(1+(VLOOKUP(D129,'[4]Yield Curve'!$D$7:$F$367,2,FALSE))/100)^(D129/12)</f>
        <v>0</v>
      </c>
      <c r="M129" s="140">
        <f>+(K129)/(1+(VLOOKUP(D129,'[4]Yield Curve'!$D$7:$F$367,3,FALSE))/100)^(D129/12)</f>
        <v>0</v>
      </c>
    </row>
    <row r="130" spans="4:13" x14ac:dyDescent="0.25">
      <c r="D130" s="137">
        <v>129</v>
      </c>
      <c r="E130" s="138">
        <f t="shared" si="6"/>
        <v>49582</v>
      </c>
      <c r="F130" s="139">
        <f>+IF(E130&lt;$B$11,$B$2/$B$8,IF(E130=$B$11,$B$2-SUM($F$2:F129),IF(E130&gt;$B$11,0)))</f>
        <v>0</v>
      </c>
      <c r="G130" s="139">
        <f t="shared" si="7"/>
        <v>0</v>
      </c>
      <c r="H130" s="139">
        <f t="shared" si="8"/>
        <v>0</v>
      </c>
      <c r="I130" s="139">
        <f t="shared" si="9"/>
        <v>0</v>
      </c>
      <c r="J130" s="139">
        <f t="shared" si="11"/>
        <v>0</v>
      </c>
      <c r="K130" s="140">
        <f t="shared" si="10"/>
        <v>0</v>
      </c>
      <c r="L130" s="140">
        <f>+(K130)/(1+(VLOOKUP(D130,'[4]Yield Curve'!$D$7:$F$367,2,FALSE))/100)^(D130/12)</f>
        <v>0</v>
      </c>
      <c r="M130" s="140">
        <f>+(K130)/(1+(VLOOKUP(D130,'[4]Yield Curve'!$D$7:$F$367,3,FALSE))/100)^(D130/12)</f>
        <v>0</v>
      </c>
    </row>
    <row r="131" spans="4:13" x14ac:dyDescent="0.25">
      <c r="D131" s="137">
        <v>130</v>
      </c>
      <c r="E131" s="138">
        <f t="shared" ref="E131:E194" si="12">+EOMONTH($C$1,D131)</f>
        <v>49613</v>
      </c>
      <c r="F131" s="139">
        <f>+IF(E131&lt;$B$11,$B$2/$B$8,IF(E131=$B$11,$B$2-SUM($F$2:F130),IF(E131&gt;$B$11,0)))</f>
        <v>0</v>
      </c>
      <c r="G131" s="139">
        <f t="shared" ref="G131:G194" si="13">+IF(E131&lt;=$B$11,H131,0)</f>
        <v>0</v>
      </c>
      <c r="H131" s="139">
        <f t="shared" ref="H131:H194" si="14">+IF(E131&lt;=$B$9,($B$4/12)*($B$2-(D130*($B$2/$B$8))),0)</f>
        <v>0</v>
      </c>
      <c r="I131" s="139">
        <f t="shared" ref="I131:I194" si="15">+IF(E131&lt;=$B$9,($B$5/12)*($B$2-(D130*($B$2/$B$8))),0)</f>
        <v>0</v>
      </c>
      <c r="J131" s="139">
        <f t="shared" si="11"/>
        <v>0</v>
      </c>
      <c r="K131" s="140">
        <f t="shared" ref="K131:K194" si="16">+(F131+J131)</f>
        <v>0</v>
      </c>
      <c r="L131" s="140">
        <f>+(K131)/(1+(VLOOKUP(D131,'[4]Yield Curve'!$D$7:$F$367,2,FALSE))/100)^(D131/12)</f>
        <v>0</v>
      </c>
      <c r="M131" s="140">
        <f>+(K131)/(1+(VLOOKUP(D131,'[4]Yield Curve'!$D$7:$F$367,3,FALSE))/100)^(D131/12)</f>
        <v>0</v>
      </c>
    </row>
    <row r="132" spans="4:13" x14ac:dyDescent="0.25">
      <c r="D132" s="137">
        <v>131</v>
      </c>
      <c r="E132" s="138">
        <f t="shared" si="12"/>
        <v>49643</v>
      </c>
      <c r="F132" s="139">
        <f>+IF(E132&lt;$B$11,$B$2/$B$8,IF(E132=$B$11,$B$2-SUM($F$2:F131),IF(E132&gt;$B$11,0)))</f>
        <v>0</v>
      </c>
      <c r="G132" s="139">
        <f t="shared" si="13"/>
        <v>0</v>
      </c>
      <c r="H132" s="139">
        <f t="shared" si="14"/>
        <v>0</v>
      </c>
      <c r="I132" s="139">
        <f t="shared" si="15"/>
        <v>0</v>
      </c>
      <c r="J132" s="139">
        <f t="shared" ref="J132:J195" si="17">G132+I132</f>
        <v>0</v>
      </c>
      <c r="K132" s="140">
        <f t="shared" si="16"/>
        <v>0</v>
      </c>
      <c r="L132" s="140">
        <f>+(K132)/(1+(VLOOKUP(D132,'[4]Yield Curve'!$D$7:$F$367,2,FALSE))/100)^(D132/12)</f>
        <v>0</v>
      </c>
      <c r="M132" s="140">
        <f>+(K132)/(1+(VLOOKUP(D132,'[4]Yield Curve'!$D$7:$F$367,3,FALSE))/100)^(D132/12)</f>
        <v>0</v>
      </c>
    </row>
    <row r="133" spans="4:13" x14ac:dyDescent="0.25">
      <c r="D133" s="137">
        <v>132</v>
      </c>
      <c r="E133" s="138">
        <f t="shared" si="12"/>
        <v>49674</v>
      </c>
      <c r="F133" s="139">
        <f>+IF(E133&lt;$B$11,$B$2/$B$8,IF(E133=$B$11,$B$2-SUM($F$2:F132),IF(E133&gt;$B$11,0)))</f>
        <v>0</v>
      </c>
      <c r="G133" s="139">
        <f t="shared" si="13"/>
        <v>0</v>
      </c>
      <c r="H133" s="139">
        <f t="shared" si="14"/>
        <v>0</v>
      </c>
      <c r="I133" s="139">
        <f t="shared" si="15"/>
        <v>0</v>
      </c>
      <c r="J133" s="139">
        <f t="shared" si="17"/>
        <v>0</v>
      </c>
      <c r="K133" s="140">
        <f t="shared" si="16"/>
        <v>0</v>
      </c>
      <c r="L133" s="140">
        <f>+(K133)/(1+(VLOOKUP(D133,'[4]Yield Curve'!$D$7:$F$367,2,FALSE))/100)^(D133/12)</f>
        <v>0</v>
      </c>
      <c r="M133" s="140">
        <f>+(K133)/(1+(VLOOKUP(D133,'[4]Yield Curve'!$D$7:$F$367,3,FALSE))/100)^(D133/12)</f>
        <v>0</v>
      </c>
    </row>
    <row r="134" spans="4:13" x14ac:dyDescent="0.25">
      <c r="D134" s="137">
        <v>133</v>
      </c>
      <c r="E134" s="138">
        <f t="shared" si="12"/>
        <v>49705</v>
      </c>
      <c r="F134" s="139">
        <f>+IF(E134&lt;$B$11,$B$2/$B$8,IF(E134=$B$11,$B$2-SUM($F$2:F133),IF(E134&gt;$B$11,0)))</f>
        <v>0</v>
      </c>
      <c r="G134" s="139">
        <f t="shared" si="13"/>
        <v>0</v>
      </c>
      <c r="H134" s="139">
        <f t="shared" si="14"/>
        <v>0</v>
      </c>
      <c r="I134" s="139">
        <f t="shared" si="15"/>
        <v>0</v>
      </c>
      <c r="J134" s="139">
        <f t="shared" si="17"/>
        <v>0</v>
      </c>
      <c r="K134" s="140">
        <f t="shared" si="16"/>
        <v>0</v>
      </c>
      <c r="L134" s="140">
        <f>+(K134)/(1+(VLOOKUP(D134,'[4]Yield Curve'!$D$7:$F$367,2,FALSE))/100)^(D134/12)</f>
        <v>0</v>
      </c>
      <c r="M134" s="140">
        <f>+(K134)/(1+(VLOOKUP(D134,'[4]Yield Curve'!$D$7:$F$367,3,FALSE))/100)^(D134/12)</f>
        <v>0</v>
      </c>
    </row>
    <row r="135" spans="4:13" x14ac:dyDescent="0.25">
      <c r="D135" s="137">
        <v>134</v>
      </c>
      <c r="E135" s="138">
        <f t="shared" si="12"/>
        <v>49734</v>
      </c>
      <c r="F135" s="139">
        <f>+IF(E135&lt;$B$11,$B$2/$B$8,IF(E135=$B$11,$B$2-SUM($F$2:F134),IF(E135&gt;$B$11,0)))</f>
        <v>0</v>
      </c>
      <c r="G135" s="139">
        <f t="shared" si="13"/>
        <v>0</v>
      </c>
      <c r="H135" s="139">
        <f t="shared" si="14"/>
        <v>0</v>
      </c>
      <c r="I135" s="139">
        <f t="shared" si="15"/>
        <v>0</v>
      </c>
      <c r="J135" s="139">
        <f t="shared" si="17"/>
        <v>0</v>
      </c>
      <c r="K135" s="140">
        <f t="shared" si="16"/>
        <v>0</v>
      </c>
      <c r="L135" s="140">
        <f>+(K135)/(1+(VLOOKUP(D135,'[4]Yield Curve'!$D$7:$F$367,2,FALSE))/100)^(D135/12)</f>
        <v>0</v>
      </c>
      <c r="M135" s="140">
        <f>+(K135)/(1+(VLOOKUP(D135,'[4]Yield Curve'!$D$7:$F$367,3,FALSE))/100)^(D135/12)</f>
        <v>0</v>
      </c>
    </row>
    <row r="136" spans="4:13" x14ac:dyDescent="0.25">
      <c r="D136" s="137">
        <v>135</v>
      </c>
      <c r="E136" s="138">
        <f t="shared" si="12"/>
        <v>49765</v>
      </c>
      <c r="F136" s="139">
        <f>+IF(E136&lt;$B$11,$B$2/$B$8,IF(E136=$B$11,$B$2-SUM($F$2:F135),IF(E136&gt;$B$11,0)))</f>
        <v>0</v>
      </c>
      <c r="G136" s="139">
        <f t="shared" si="13"/>
        <v>0</v>
      </c>
      <c r="H136" s="139">
        <f t="shared" si="14"/>
        <v>0</v>
      </c>
      <c r="I136" s="139">
        <f t="shared" si="15"/>
        <v>0</v>
      </c>
      <c r="J136" s="139">
        <f t="shared" si="17"/>
        <v>0</v>
      </c>
      <c r="K136" s="140">
        <f t="shared" si="16"/>
        <v>0</v>
      </c>
      <c r="L136" s="140">
        <f>+(K136)/(1+(VLOOKUP(D136,'[4]Yield Curve'!$D$7:$F$367,2,FALSE))/100)^(D136/12)</f>
        <v>0</v>
      </c>
      <c r="M136" s="140">
        <f>+(K136)/(1+(VLOOKUP(D136,'[4]Yield Curve'!$D$7:$F$367,3,FALSE))/100)^(D136/12)</f>
        <v>0</v>
      </c>
    </row>
    <row r="137" spans="4:13" x14ac:dyDescent="0.25">
      <c r="D137" s="137">
        <v>136</v>
      </c>
      <c r="E137" s="138">
        <f t="shared" si="12"/>
        <v>49795</v>
      </c>
      <c r="F137" s="139">
        <f>+IF(E137&lt;$B$11,$B$2/$B$8,IF(E137=$B$11,$B$2-SUM($F$2:F136),IF(E137&gt;$B$11,0)))</f>
        <v>0</v>
      </c>
      <c r="G137" s="139">
        <f t="shared" si="13"/>
        <v>0</v>
      </c>
      <c r="H137" s="139">
        <f t="shared" si="14"/>
        <v>0</v>
      </c>
      <c r="I137" s="139">
        <f t="shared" si="15"/>
        <v>0</v>
      </c>
      <c r="J137" s="139">
        <f t="shared" si="17"/>
        <v>0</v>
      </c>
      <c r="K137" s="140">
        <f t="shared" si="16"/>
        <v>0</v>
      </c>
      <c r="L137" s="140">
        <f>+(K137)/(1+(VLOOKUP(D137,'[4]Yield Curve'!$D$7:$F$367,2,FALSE))/100)^(D137/12)</f>
        <v>0</v>
      </c>
      <c r="M137" s="140">
        <f>+(K137)/(1+(VLOOKUP(D137,'[4]Yield Curve'!$D$7:$F$367,3,FALSE))/100)^(D137/12)</f>
        <v>0</v>
      </c>
    </row>
    <row r="138" spans="4:13" x14ac:dyDescent="0.25">
      <c r="D138" s="137">
        <v>137</v>
      </c>
      <c r="E138" s="138">
        <f t="shared" si="12"/>
        <v>49826</v>
      </c>
      <c r="F138" s="139">
        <f>+IF(E138&lt;$B$11,$B$2/$B$8,IF(E138=$B$11,$B$2-SUM($F$2:F137),IF(E138&gt;$B$11,0)))</f>
        <v>0</v>
      </c>
      <c r="G138" s="139">
        <f t="shared" si="13"/>
        <v>0</v>
      </c>
      <c r="H138" s="139">
        <f t="shared" si="14"/>
        <v>0</v>
      </c>
      <c r="I138" s="139">
        <f t="shared" si="15"/>
        <v>0</v>
      </c>
      <c r="J138" s="139">
        <f t="shared" si="17"/>
        <v>0</v>
      </c>
      <c r="K138" s="140">
        <f t="shared" si="16"/>
        <v>0</v>
      </c>
      <c r="L138" s="140">
        <f>+(K138)/(1+(VLOOKUP(D138,'[4]Yield Curve'!$D$7:$F$367,2,FALSE))/100)^(D138/12)</f>
        <v>0</v>
      </c>
      <c r="M138" s="140">
        <f>+(K138)/(1+(VLOOKUP(D138,'[4]Yield Curve'!$D$7:$F$367,3,FALSE))/100)^(D138/12)</f>
        <v>0</v>
      </c>
    </row>
    <row r="139" spans="4:13" x14ac:dyDescent="0.25">
      <c r="D139" s="137">
        <v>138</v>
      </c>
      <c r="E139" s="138">
        <f t="shared" si="12"/>
        <v>49856</v>
      </c>
      <c r="F139" s="139">
        <f>+IF(E139&lt;$B$11,$B$2/$B$8,IF(E139=$B$11,$B$2-SUM($F$2:F138),IF(E139&gt;$B$11,0)))</f>
        <v>0</v>
      </c>
      <c r="G139" s="139">
        <f t="shared" si="13"/>
        <v>0</v>
      </c>
      <c r="H139" s="139">
        <f t="shared" si="14"/>
        <v>0</v>
      </c>
      <c r="I139" s="139">
        <f t="shared" si="15"/>
        <v>0</v>
      </c>
      <c r="J139" s="139">
        <f t="shared" si="17"/>
        <v>0</v>
      </c>
      <c r="K139" s="140">
        <f t="shared" si="16"/>
        <v>0</v>
      </c>
      <c r="L139" s="140">
        <f>+(K139)/(1+(VLOOKUP(D139,'[4]Yield Curve'!$D$7:$F$367,2,FALSE))/100)^(D139/12)</f>
        <v>0</v>
      </c>
      <c r="M139" s="140">
        <f>+(K139)/(1+(VLOOKUP(D139,'[4]Yield Curve'!$D$7:$F$367,3,FALSE))/100)^(D139/12)</f>
        <v>0</v>
      </c>
    </row>
    <row r="140" spans="4:13" x14ac:dyDescent="0.25">
      <c r="D140" s="137">
        <v>139</v>
      </c>
      <c r="E140" s="138">
        <f t="shared" si="12"/>
        <v>49887</v>
      </c>
      <c r="F140" s="139">
        <f>+IF(E140&lt;$B$11,$B$2/$B$8,IF(E140=$B$11,$B$2-SUM($F$2:F139),IF(E140&gt;$B$11,0)))</f>
        <v>0</v>
      </c>
      <c r="G140" s="139">
        <f t="shared" si="13"/>
        <v>0</v>
      </c>
      <c r="H140" s="139">
        <f t="shared" si="14"/>
        <v>0</v>
      </c>
      <c r="I140" s="139">
        <f t="shared" si="15"/>
        <v>0</v>
      </c>
      <c r="J140" s="139">
        <f t="shared" si="17"/>
        <v>0</v>
      </c>
      <c r="K140" s="140">
        <f t="shared" si="16"/>
        <v>0</v>
      </c>
      <c r="L140" s="140">
        <f>+(K140)/(1+(VLOOKUP(D140,'[4]Yield Curve'!$D$7:$F$367,2,FALSE))/100)^(D140/12)</f>
        <v>0</v>
      </c>
      <c r="M140" s="140">
        <f>+(K140)/(1+(VLOOKUP(D140,'[4]Yield Curve'!$D$7:$F$367,3,FALSE))/100)^(D140/12)</f>
        <v>0</v>
      </c>
    </row>
    <row r="141" spans="4:13" x14ac:dyDescent="0.25">
      <c r="D141" s="137">
        <v>140</v>
      </c>
      <c r="E141" s="138">
        <f t="shared" si="12"/>
        <v>49918</v>
      </c>
      <c r="F141" s="139">
        <f>+IF(E141&lt;$B$11,$B$2/$B$8,IF(E141=$B$11,$B$2-SUM($F$2:F140),IF(E141&gt;$B$11,0)))</f>
        <v>0</v>
      </c>
      <c r="G141" s="139">
        <f t="shared" si="13"/>
        <v>0</v>
      </c>
      <c r="H141" s="139">
        <f t="shared" si="14"/>
        <v>0</v>
      </c>
      <c r="I141" s="139">
        <f t="shared" si="15"/>
        <v>0</v>
      </c>
      <c r="J141" s="139">
        <f t="shared" si="17"/>
        <v>0</v>
      </c>
      <c r="K141" s="140">
        <f t="shared" si="16"/>
        <v>0</v>
      </c>
      <c r="L141" s="140">
        <f>+(K141)/(1+(VLOOKUP(D141,'[4]Yield Curve'!$D$7:$F$367,2,FALSE))/100)^(D141/12)</f>
        <v>0</v>
      </c>
      <c r="M141" s="140">
        <f>+(K141)/(1+(VLOOKUP(D141,'[4]Yield Curve'!$D$7:$F$367,3,FALSE))/100)^(D141/12)</f>
        <v>0</v>
      </c>
    </row>
    <row r="142" spans="4:13" x14ac:dyDescent="0.25">
      <c r="D142" s="137">
        <v>141</v>
      </c>
      <c r="E142" s="138">
        <f t="shared" si="12"/>
        <v>49948</v>
      </c>
      <c r="F142" s="139">
        <f>+IF(E142&lt;$B$11,$B$2/$B$8,IF(E142=$B$11,$B$2-SUM($F$2:F141),IF(E142&gt;$B$11,0)))</f>
        <v>0</v>
      </c>
      <c r="G142" s="139">
        <f t="shared" si="13"/>
        <v>0</v>
      </c>
      <c r="H142" s="139">
        <f t="shared" si="14"/>
        <v>0</v>
      </c>
      <c r="I142" s="139">
        <f t="shared" si="15"/>
        <v>0</v>
      </c>
      <c r="J142" s="139">
        <f t="shared" si="17"/>
        <v>0</v>
      </c>
      <c r="K142" s="140">
        <f t="shared" si="16"/>
        <v>0</v>
      </c>
      <c r="L142" s="140">
        <f>+(K142)/(1+(VLOOKUP(D142,'[4]Yield Curve'!$D$7:$F$367,2,FALSE))/100)^(D142/12)</f>
        <v>0</v>
      </c>
      <c r="M142" s="140">
        <f>+(K142)/(1+(VLOOKUP(D142,'[4]Yield Curve'!$D$7:$F$367,3,FALSE))/100)^(D142/12)</f>
        <v>0</v>
      </c>
    </row>
    <row r="143" spans="4:13" x14ac:dyDescent="0.25">
      <c r="D143" s="137">
        <v>142</v>
      </c>
      <c r="E143" s="138">
        <f t="shared" si="12"/>
        <v>49979</v>
      </c>
      <c r="F143" s="139">
        <f>+IF(E143&lt;$B$11,$B$2/$B$8,IF(E143=$B$11,$B$2-SUM($F$2:F142),IF(E143&gt;$B$11,0)))</f>
        <v>0</v>
      </c>
      <c r="G143" s="139">
        <f t="shared" si="13"/>
        <v>0</v>
      </c>
      <c r="H143" s="139">
        <f t="shared" si="14"/>
        <v>0</v>
      </c>
      <c r="I143" s="139">
        <f t="shared" si="15"/>
        <v>0</v>
      </c>
      <c r="J143" s="139">
        <f t="shared" si="17"/>
        <v>0</v>
      </c>
      <c r="K143" s="140">
        <f t="shared" si="16"/>
        <v>0</v>
      </c>
      <c r="L143" s="140">
        <f>+(K143)/(1+(VLOOKUP(D143,'[4]Yield Curve'!$D$7:$F$367,2,FALSE))/100)^(D143/12)</f>
        <v>0</v>
      </c>
      <c r="M143" s="140">
        <f>+(K143)/(1+(VLOOKUP(D143,'[4]Yield Curve'!$D$7:$F$367,3,FALSE))/100)^(D143/12)</f>
        <v>0</v>
      </c>
    </row>
    <row r="144" spans="4:13" x14ac:dyDescent="0.25">
      <c r="D144" s="137">
        <v>143</v>
      </c>
      <c r="E144" s="138">
        <f t="shared" si="12"/>
        <v>50009</v>
      </c>
      <c r="F144" s="139">
        <f>+IF(E144&lt;$B$11,$B$2/$B$8,IF(E144=$B$11,$B$2-SUM($F$2:F143),IF(E144&gt;$B$11,0)))</f>
        <v>0</v>
      </c>
      <c r="G144" s="139">
        <f t="shared" si="13"/>
        <v>0</v>
      </c>
      <c r="H144" s="139">
        <f t="shared" si="14"/>
        <v>0</v>
      </c>
      <c r="I144" s="139">
        <f t="shared" si="15"/>
        <v>0</v>
      </c>
      <c r="J144" s="139">
        <f t="shared" si="17"/>
        <v>0</v>
      </c>
      <c r="K144" s="140">
        <f t="shared" si="16"/>
        <v>0</v>
      </c>
      <c r="L144" s="140">
        <f>+(K144)/(1+(VLOOKUP(D144,'[4]Yield Curve'!$D$7:$F$367,2,FALSE))/100)^(D144/12)</f>
        <v>0</v>
      </c>
      <c r="M144" s="140">
        <f>+(K144)/(1+(VLOOKUP(D144,'[4]Yield Curve'!$D$7:$F$367,3,FALSE))/100)^(D144/12)</f>
        <v>0</v>
      </c>
    </row>
    <row r="145" spans="4:13" x14ac:dyDescent="0.25">
      <c r="D145" s="137">
        <v>144</v>
      </c>
      <c r="E145" s="138">
        <f t="shared" si="12"/>
        <v>50040</v>
      </c>
      <c r="F145" s="139">
        <f>+IF(E145&lt;$B$11,$B$2/$B$8,IF(E145=$B$11,$B$2-SUM($F$2:F144),IF(E145&gt;$B$11,0)))</f>
        <v>0</v>
      </c>
      <c r="G145" s="139">
        <f t="shared" si="13"/>
        <v>0</v>
      </c>
      <c r="H145" s="139">
        <f t="shared" si="14"/>
        <v>0</v>
      </c>
      <c r="I145" s="139">
        <f t="shared" si="15"/>
        <v>0</v>
      </c>
      <c r="J145" s="139">
        <f t="shared" si="17"/>
        <v>0</v>
      </c>
      <c r="K145" s="140">
        <f t="shared" si="16"/>
        <v>0</v>
      </c>
      <c r="L145" s="140">
        <f>+(K145)/(1+(VLOOKUP(D145,'[4]Yield Curve'!$D$7:$F$367,2,FALSE))/100)^(D145/12)</f>
        <v>0</v>
      </c>
      <c r="M145" s="140">
        <f>+(K145)/(1+(VLOOKUP(D145,'[4]Yield Curve'!$D$7:$F$367,3,FALSE))/100)^(D145/12)</f>
        <v>0</v>
      </c>
    </row>
    <row r="146" spans="4:13" x14ac:dyDescent="0.25">
      <c r="D146" s="137">
        <v>145</v>
      </c>
      <c r="E146" s="138">
        <f t="shared" si="12"/>
        <v>50071</v>
      </c>
      <c r="F146" s="139">
        <f>+IF(E146&lt;$B$11,$B$2/$B$8,IF(E146=$B$11,$B$2-SUM($F$2:F145),IF(E146&gt;$B$11,0)))</f>
        <v>0</v>
      </c>
      <c r="G146" s="139">
        <f t="shared" si="13"/>
        <v>0</v>
      </c>
      <c r="H146" s="139">
        <f t="shared" si="14"/>
        <v>0</v>
      </c>
      <c r="I146" s="139">
        <f t="shared" si="15"/>
        <v>0</v>
      </c>
      <c r="J146" s="139">
        <f t="shared" si="17"/>
        <v>0</v>
      </c>
      <c r="K146" s="140">
        <f t="shared" si="16"/>
        <v>0</v>
      </c>
      <c r="L146" s="140">
        <f>+(K146)/(1+(VLOOKUP(D146,'[4]Yield Curve'!$D$7:$F$367,2,FALSE))/100)^(D146/12)</f>
        <v>0</v>
      </c>
      <c r="M146" s="140">
        <f>+(K146)/(1+(VLOOKUP(D146,'[4]Yield Curve'!$D$7:$F$367,3,FALSE))/100)^(D146/12)</f>
        <v>0</v>
      </c>
    </row>
    <row r="147" spans="4:13" x14ac:dyDescent="0.25">
      <c r="D147" s="137">
        <v>146</v>
      </c>
      <c r="E147" s="138">
        <f t="shared" si="12"/>
        <v>50099</v>
      </c>
      <c r="F147" s="139">
        <f>+IF(E147&lt;$B$11,$B$2/$B$8,IF(E147=$B$11,$B$2-SUM($F$2:F146),IF(E147&gt;$B$11,0)))</f>
        <v>0</v>
      </c>
      <c r="G147" s="139">
        <f t="shared" si="13"/>
        <v>0</v>
      </c>
      <c r="H147" s="139">
        <f t="shared" si="14"/>
        <v>0</v>
      </c>
      <c r="I147" s="139">
        <f t="shared" si="15"/>
        <v>0</v>
      </c>
      <c r="J147" s="139">
        <f t="shared" si="17"/>
        <v>0</v>
      </c>
      <c r="K147" s="140">
        <f t="shared" si="16"/>
        <v>0</v>
      </c>
      <c r="L147" s="140">
        <f>+(K147)/(1+(VLOOKUP(D147,'[4]Yield Curve'!$D$7:$F$367,2,FALSE))/100)^(D147/12)</f>
        <v>0</v>
      </c>
      <c r="M147" s="140">
        <f>+(K147)/(1+(VLOOKUP(D147,'[4]Yield Curve'!$D$7:$F$367,3,FALSE))/100)^(D147/12)</f>
        <v>0</v>
      </c>
    </row>
    <row r="148" spans="4:13" x14ac:dyDescent="0.25">
      <c r="D148" s="137">
        <v>147</v>
      </c>
      <c r="E148" s="138">
        <f t="shared" si="12"/>
        <v>50130</v>
      </c>
      <c r="F148" s="139">
        <f>+IF(E148&lt;$B$11,$B$2/$B$8,IF(E148=$B$11,$B$2-SUM($F$2:F147),IF(E148&gt;$B$11,0)))</f>
        <v>0</v>
      </c>
      <c r="G148" s="139">
        <f t="shared" si="13"/>
        <v>0</v>
      </c>
      <c r="H148" s="139">
        <f t="shared" si="14"/>
        <v>0</v>
      </c>
      <c r="I148" s="139">
        <f t="shared" si="15"/>
        <v>0</v>
      </c>
      <c r="J148" s="139">
        <f t="shared" si="17"/>
        <v>0</v>
      </c>
      <c r="K148" s="140">
        <f t="shared" si="16"/>
        <v>0</v>
      </c>
      <c r="L148" s="140">
        <f>+(K148)/(1+(VLOOKUP(D148,'[4]Yield Curve'!$D$7:$F$367,2,FALSE))/100)^(D148/12)</f>
        <v>0</v>
      </c>
      <c r="M148" s="140">
        <f>+(K148)/(1+(VLOOKUP(D148,'[4]Yield Curve'!$D$7:$F$367,3,FALSE))/100)^(D148/12)</f>
        <v>0</v>
      </c>
    </row>
    <row r="149" spans="4:13" x14ac:dyDescent="0.25">
      <c r="D149" s="137">
        <v>148</v>
      </c>
      <c r="E149" s="138">
        <f t="shared" si="12"/>
        <v>50160</v>
      </c>
      <c r="F149" s="139">
        <f>+IF(E149&lt;$B$11,$B$2/$B$8,IF(E149=$B$11,$B$2-SUM($F$2:F148),IF(E149&gt;$B$11,0)))</f>
        <v>0</v>
      </c>
      <c r="G149" s="139">
        <f t="shared" si="13"/>
        <v>0</v>
      </c>
      <c r="H149" s="139">
        <f t="shared" si="14"/>
        <v>0</v>
      </c>
      <c r="I149" s="139">
        <f t="shared" si="15"/>
        <v>0</v>
      </c>
      <c r="J149" s="139">
        <f t="shared" si="17"/>
        <v>0</v>
      </c>
      <c r="K149" s="140">
        <f t="shared" si="16"/>
        <v>0</v>
      </c>
      <c r="L149" s="140">
        <f>+(K149)/(1+(VLOOKUP(D149,'[4]Yield Curve'!$D$7:$F$367,2,FALSE))/100)^(D149/12)</f>
        <v>0</v>
      </c>
      <c r="M149" s="140">
        <f>+(K149)/(1+(VLOOKUP(D149,'[4]Yield Curve'!$D$7:$F$367,3,FALSE))/100)^(D149/12)</f>
        <v>0</v>
      </c>
    </row>
    <row r="150" spans="4:13" x14ac:dyDescent="0.25">
      <c r="D150" s="137">
        <v>149</v>
      </c>
      <c r="E150" s="138">
        <f t="shared" si="12"/>
        <v>50191</v>
      </c>
      <c r="F150" s="139">
        <f>+IF(E150&lt;$B$11,$B$2/$B$8,IF(E150=$B$11,$B$2-SUM($F$2:F149),IF(E150&gt;$B$11,0)))</f>
        <v>0</v>
      </c>
      <c r="G150" s="139">
        <f t="shared" si="13"/>
        <v>0</v>
      </c>
      <c r="H150" s="139">
        <f t="shared" si="14"/>
        <v>0</v>
      </c>
      <c r="I150" s="139">
        <f t="shared" si="15"/>
        <v>0</v>
      </c>
      <c r="J150" s="139">
        <f t="shared" si="17"/>
        <v>0</v>
      </c>
      <c r="K150" s="140">
        <f t="shared" si="16"/>
        <v>0</v>
      </c>
      <c r="L150" s="140">
        <f>+(K150)/(1+(VLOOKUP(D150,'[4]Yield Curve'!$D$7:$F$367,2,FALSE))/100)^(D150/12)</f>
        <v>0</v>
      </c>
      <c r="M150" s="140">
        <f>+(K150)/(1+(VLOOKUP(D150,'[4]Yield Curve'!$D$7:$F$367,3,FALSE))/100)^(D150/12)</f>
        <v>0</v>
      </c>
    </row>
    <row r="151" spans="4:13" x14ac:dyDescent="0.25">
      <c r="D151" s="137">
        <v>150</v>
      </c>
      <c r="E151" s="138">
        <f t="shared" si="12"/>
        <v>50221</v>
      </c>
      <c r="F151" s="139">
        <f>+IF(E151&lt;$B$11,$B$2/$B$8,IF(E151=$B$11,$B$2-SUM($F$2:F150),IF(E151&gt;$B$11,0)))</f>
        <v>0</v>
      </c>
      <c r="G151" s="139">
        <f t="shared" si="13"/>
        <v>0</v>
      </c>
      <c r="H151" s="139">
        <f t="shared" si="14"/>
        <v>0</v>
      </c>
      <c r="I151" s="139">
        <f t="shared" si="15"/>
        <v>0</v>
      </c>
      <c r="J151" s="139">
        <f t="shared" si="17"/>
        <v>0</v>
      </c>
      <c r="K151" s="140">
        <f t="shared" si="16"/>
        <v>0</v>
      </c>
      <c r="L151" s="140">
        <f>+(K151)/(1+(VLOOKUP(D151,'[4]Yield Curve'!$D$7:$F$367,2,FALSE))/100)^(D151/12)</f>
        <v>0</v>
      </c>
      <c r="M151" s="140">
        <f>+(K151)/(1+(VLOOKUP(D151,'[4]Yield Curve'!$D$7:$F$367,3,FALSE))/100)^(D151/12)</f>
        <v>0</v>
      </c>
    </row>
    <row r="152" spans="4:13" x14ac:dyDescent="0.25">
      <c r="D152" s="137">
        <v>151</v>
      </c>
      <c r="E152" s="138">
        <f t="shared" si="12"/>
        <v>50252</v>
      </c>
      <c r="F152" s="139">
        <f>+IF(E152&lt;$B$11,$B$2/$B$8,IF(E152=$B$11,$B$2-SUM($F$2:F151),IF(E152&gt;$B$11,0)))</f>
        <v>0</v>
      </c>
      <c r="G152" s="139">
        <f t="shared" si="13"/>
        <v>0</v>
      </c>
      <c r="H152" s="139">
        <f t="shared" si="14"/>
        <v>0</v>
      </c>
      <c r="I152" s="139">
        <f t="shared" si="15"/>
        <v>0</v>
      </c>
      <c r="J152" s="139">
        <f t="shared" si="17"/>
        <v>0</v>
      </c>
      <c r="K152" s="140">
        <f t="shared" si="16"/>
        <v>0</v>
      </c>
      <c r="L152" s="140">
        <f>+(K152)/(1+(VLOOKUP(D152,'[4]Yield Curve'!$D$7:$F$367,2,FALSE))/100)^(D152/12)</f>
        <v>0</v>
      </c>
      <c r="M152" s="140">
        <f>+(K152)/(1+(VLOOKUP(D152,'[4]Yield Curve'!$D$7:$F$367,3,FALSE))/100)^(D152/12)</f>
        <v>0</v>
      </c>
    </row>
    <row r="153" spans="4:13" x14ac:dyDescent="0.25">
      <c r="D153" s="137">
        <v>152</v>
      </c>
      <c r="E153" s="138">
        <f t="shared" si="12"/>
        <v>50283</v>
      </c>
      <c r="F153" s="139">
        <f>+IF(E153&lt;$B$11,$B$2/$B$8,IF(E153=$B$11,$B$2-SUM($F$2:F152),IF(E153&gt;$B$11,0)))</f>
        <v>0</v>
      </c>
      <c r="G153" s="139">
        <f t="shared" si="13"/>
        <v>0</v>
      </c>
      <c r="H153" s="139">
        <f t="shared" si="14"/>
        <v>0</v>
      </c>
      <c r="I153" s="139">
        <f t="shared" si="15"/>
        <v>0</v>
      </c>
      <c r="J153" s="139">
        <f t="shared" si="17"/>
        <v>0</v>
      </c>
      <c r="K153" s="140">
        <f t="shared" si="16"/>
        <v>0</v>
      </c>
      <c r="L153" s="140">
        <f>+(K153)/(1+(VLOOKUP(D153,'[4]Yield Curve'!$D$7:$F$367,2,FALSE))/100)^(D153/12)</f>
        <v>0</v>
      </c>
      <c r="M153" s="140">
        <f>+(K153)/(1+(VLOOKUP(D153,'[4]Yield Curve'!$D$7:$F$367,3,FALSE))/100)^(D153/12)</f>
        <v>0</v>
      </c>
    </row>
    <row r="154" spans="4:13" x14ac:dyDescent="0.25">
      <c r="D154" s="137">
        <v>153</v>
      </c>
      <c r="E154" s="138">
        <f t="shared" si="12"/>
        <v>50313</v>
      </c>
      <c r="F154" s="139">
        <f>+IF(E154&lt;$B$11,$B$2/$B$8,IF(E154=$B$11,$B$2-SUM($F$2:F153),IF(E154&gt;$B$11,0)))</f>
        <v>0</v>
      </c>
      <c r="G154" s="139">
        <f t="shared" si="13"/>
        <v>0</v>
      </c>
      <c r="H154" s="139">
        <f t="shared" si="14"/>
        <v>0</v>
      </c>
      <c r="I154" s="139">
        <f t="shared" si="15"/>
        <v>0</v>
      </c>
      <c r="J154" s="139">
        <f t="shared" si="17"/>
        <v>0</v>
      </c>
      <c r="K154" s="140">
        <f t="shared" si="16"/>
        <v>0</v>
      </c>
      <c r="L154" s="140">
        <f>+(K154)/(1+(VLOOKUP(D154,'[4]Yield Curve'!$D$7:$F$367,2,FALSE))/100)^(D154/12)</f>
        <v>0</v>
      </c>
      <c r="M154" s="140">
        <f>+(K154)/(1+(VLOOKUP(D154,'[4]Yield Curve'!$D$7:$F$367,3,FALSE))/100)^(D154/12)</f>
        <v>0</v>
      </c>
    </row>
    <row r="155" spans="4:13" x14ac:dyDescent="0.25">
      <c r="D155" s="137">
        <v>154</v>
      </c>
      <c r="E155" s="138">
        <f t="shared" si="12"/>
        <v>50344</v>
      </c>
      <c r="F155" s="139">
        <f>+IF(E155&lt;$B$11,$B$2/$B$8,IF(E155=$B$11,$B$2-SUM($F$2:F154),IF(E155&gt;$B$11,0)))</f>
        <v>0</v>
      </c>
      <c r="G155" s="139">
        <f t="shared" si="13"/>
        <v>0</v>
      </c>
      <c r="H155" s="139">
        <f t="shared" si="14"/>
        <v>0</v>
      </c>
      <c r="I155" s="139">
        <f t="shared" si="15"/>
        <v>0</v>
      </c>
      <c r="J155" s="139">
        <f t="shared" si="17"/>
        <v>0</v>
      </c>
      <c r="K155" s="140">
        <f t="shared" si="16"/>
        <v>0</v>
      </c>
      <c r="L155" s="140">
        <f>+(K155)/(1+(VLOOKUP(D155,'[4]Yield Curve'!$D$7:$F$367,2,FALSE))/100)^(D155/12)</f>
        <v>0</v>
      </c>
      <c r="M155" s="140">
        <f>+(K155)/(1+(VLOOKUP(D155,'[4]Yield Curve'!$D$7:$F$367,3,FALSE))/100)^(D155/12)</f>
        <v>0</v>
      </c>
    </row>
    <row r="156" spans="4:13" x14ac:dyDescent="0.25">
      <c r="D156" s="137">
        <v>155</v>
      </c>
      <c r="E156" s="138">
        <f t="shared" si="12"/>
        <v>50374</v>
      </c>
      <c r="F156" s="139">
        <f>+IF(E156&lt;$B$11,$B$2/$B$8,IF(E156=$B$11,$B$2-SUM($F$2:F155),IF(E156&gt;$B$11,0)))</f>
        <v>0</v>
      </c>
      <c r="G156" s="139">
        <f t="shared" si="13"/>
        <v>0</v>
      </c>
      <c r="H156" s="139">
        <f t="shared" si="14"/>
        <v>0</v>
      </c>
      <c r="I156" s="139">
        <f t="shared" si="15"/>
        <v>0</v>
      </c>
      <c r="J156" s="139">
        <f t="shared" si="17"/>
        <v>0</v>
      </c>
      <c r="K156" s="140">
        <f t="shared" si="16"/>
        <v>0</v>
      </c>
      <c r="L156" s="140">
        <f>+(K156)/(1+(VLOOKUP(D156,'[4]Yield Curve'!$D$7:$F$367,2,FALSE))/100)^(D156/12)</f>
        <v>0</v>
      </c>
      <c r="M156" s="140">
        <f>+(K156)/(1+(VLOOKUP(D156,'[4]Yield Curve'!$D$7:$F$367,3,FALSE))/100)^(D156/12)</f>
        <v>0</v>
      </c>
    </row>
    <row r="157" spans="4:13" x14ac:dyDescent="0.25">
      <c r="D157" s="137">
        <v>156</v>
      </c>
      <c r="E157" s="138">
        <f t="shared" si="12"/>
        <v>50405</v>
      </c>
      <c r="F157" s="139">
        <f>+IF(E157&lt;$B$11,$B$2/$B$8,IF(E157=$B$11,$B$2-SUM($F$2:F156),IF(E157&gt;$B$11,0)))</f>
        <v>0</v>
      </c>
      <c r="G157" s="139">
        <f t="shared" si="13"/>
        <v>0</v>
      </c>
      <c r="H157" s="139">
        <f t="shared" si="14"/>
        <v>0</v>
      </c>
      <c r="I157" s="139">
        <f t="shared" si="15"/>
        <v>0</v>
      </c>
      <c r="J157" s="139">
        <f t="shared" si="17"/>
        <v>0</v>
      </c>
      <c r="K157" s="140">
        <f t="shared" si="16"/>
        <v>0</v>
      </c>
      <c r="L157" s="140">
        <f>+(K157)/(1+(VLOOKUP(D157,'[4]Yield Curve'!$D$7:$F$367,2,FALSE))/100)^(D157/12)</f>
        <v>0</v>
      </c>
      <c r="M157" s="140">
        <f>+(K157)/(1+(VLOOKUP(D157,'[4]Yield Curve'!$D$7:$F$367,3,FALSE))/100)^(D157/12)</f>
        <v>0</v>
      </c>
    </row>
    <row r="158" spans="4:13" x14ac:dyDescent="0.25">
      <c r="D158" s="137">
        <v>157</v>
      </c>
      <c r="E158" s="138">
        <f t="shared" si="12"/>
        <v>50436</v>
      </c>
      <c r="F158" s="139">
        <f>+IF(E158&lt;$B$11,$B$2/$B$8,IF(E158=$B$11,$B$2-SUM($F$2:F157),IF(E158&gt;$B$11,0)))</f>
        <v>0</v>
      </c>
      <c r="G158" s="139">
        <f t="shared" si="13"/>
        <v>0</v>
      </c>
      <c r="H158" s="139">
        <f t="shared" si="14"/>
        <v>0</v>
      </c>
      <c r="I158" s="139">
        <f t="shared" si="15"/>
        <v>0</v>
      </c>
      <c r="J158" s="139">
        <f t="shared" si="17"/>
        <v>0</v>
      </c>
      <c r="K158" s="140">
        <f t="shared" si="16"/>
        <v>0</v>
      </c>
      <c r="L158" s="140">
        <f>+(K158)/(1+(VLOOKUP(D158,'[4]Yield Curve'!$D$7:$F$367,2,FALSE))/100)^(D158/12)</f>
        <v>0</v>
      </c>
      <c r="M158" s="140">
        <f>+(K158)/(1+(VLOOKUP(D158,'[4]Yield Curve'!$D$7:$F$367,3,FALSE))/100)^(D158/12)</f>
        <v>0</v>
      </c>
    </row>
    <row r="159" spans="4:13" x14ac:dyDescent="0.25">
      <c r="D159" s="137">
        <v>158</v>
      </c>
      <c r="E159" s="138">
        <f t="shared" si="12"/>
        <v>50464</v>
      </c>
      <c r="F159" s="139">
        <f>+IF(E159&lt;$B$11,$B$2/$B$8,IF(E159=$B$11,$B$2-SUM($F$2:F158),IF(E159&gt;$B$11,0)))</f>
        <v>0</v>
      </c>
      <c r="G159" s="139">
        <f t="shared" si="13"/>
        <v>0</v>
      </c>
      <c r="H159" s="139">
        <f t="shared" si="14"/>
        <v>0</v>
      </c>
      <c r="I159" s="139">
        <f t="shared" si="15"/>
        <v>0</v>
      </c>
      <c r="J159" s="139">
        <f t="shared" si="17"/>
        <v>0</v>
      </c>
      <c r="K159" s="140">
        <f t="shared" si="16"/>
        <v>0</v>
      </c>
      <c r="L159" s="140">
        <f>+(K159)/(1+(VLOOKUP(D159,'[4]Yield Curve'!$D$7:$F$367,2,FALSE))/100)^(D159/12)</f>
        <v>0</v>
      </c>
      <c r="M159" s="140">
        <f>+(K159)/(1+(VLOOKUP(D159,'[4]Yield Curve'!$D$7:$F$367,3,FALSE))/100)^(D159/12)</f>
        <v>0</v>
      </c>
    </row>
    <row r="160" spans="4:13" x14ac:dyDescent="0.25">
      <c r="D160" s="137">
        <v>159</v>
      </c>
      <c r="E160" s="138">
        <f t="shared" si="12"/>
        <v>50495</v>
      </c>
      <c r="F160" s="139">
        <f>+IF(E160&lt;$B$11,$B$2/$B$8,IF(E160=$B$11,$B$2-SUM($F$2:F159),IF(E160&gt;$B$11,0)))</f>
        <v>0</v>
      </c>
      <c r="G160" s="139">
        <f t="shared" si="13"/>
        <v>0</v>
      </c>
      <c r="H160" s="139">
        <f t="shared" si="14"/>
        <v>0</v>
      </c>
      <c r="I160" s="139">
        <f t="shared" si="15"/>
        <v>0</v>
      </c>
      <c r="J160" s="139">
        <f t="shared" si="17"/>
        <v>0</v>
      </c>
      <c r="K160" s="140">
        <f t="shared" si="16"/>
        <v>0</v>
      </c>
      <c r="L160" s="140">
        <f>+(K160)/(1+(VLOOKUP(D160,'[4]Yield Curve'!$D$7:$F$367,2,FALSE))/100)^(D160/12)</f>
        <v>0</v>
      </c>
      <c r="M160" s="140">
        <f>+(K160)/(1+(VLOOKUP(D160,'[4]Yield Curve'!$D$7:$F$367,3,FALSE))/100)^(D160/12)</f>
        <v>0</v>
      </c>
    </row>
    <row r="161" spans="4:13" x14ac:dyDescent="0.25">
      <c r="D161" s="137">
        <v>160</v>
      </c>
      <c r="E161" s="138">
        <f t="shared" si="12"/>
        <v>50525</v>
      </c>
      <c r="F161" s="139">
        <f>+IF(E161&lt;$B$11,$B$2/$B$8,IF(E161=$B$11,$B$2-SUM($F$2:F160),IF(E161&gt;$B$11,0)))</f>
        <v>0</v>
      </c>
      <c r="G161" s="139">
        <f t="shared" si="13"/>
        <v>0</v>
      </c>
      <c r="H161" s="139">
        <f t="shared" si="14"/>
        <v>0</v>
      </c>
      <c r="I161" s="139">
        <f t="shared" si="15"/>
        <v>0</v>
      </c>
      <c r="J161" s="139">
        <f t="shared" si="17"/>
        <v>0</v>
      </c>
      <c r="K161" s="140">
        <f t="shared" si="16"/>
        <v>0</v>
      </c>
      <c r="L161" s="140">
        <f>+(K161)/(1+(VLOOKUP(D161,'[4]Yield Curve'!$D$7:$F$367,2,FALSE))/100)^(D161/12)</f>
        <v>0</v>
      </c>
      <c r="M161" s="140">
        <f>+(K161)/(1+(VLOOKUP(D161,'[4]Yield Curve'!$D$7:$F$367,3,FALSE))/100)^(D161/12)</f>
        <v>0</v>
      </c>
    </row>
    <row r="162" spans="4:13" x14ac:dyDescent="0.25">
      <c r="D162" s="137">
        <v>161</v>
      </c>
      <c r="E162" s="138">
        <f t="shared" si="12"/>
        <v>50556</v>
      </c>
      <c r="F162" s="139">
        <f>+IF(E162&lt;$B$11,$B$2/$B$8,IF(E162=$B$11,$B$2-SUM($F$2:F161),IF(E162&gt;$B$11,0)))</f>
        <v>0</v>
      </c>
      <c r="G162" s="139">
        <f t="shared" si="13"/>
        <v>0</v>
      </c>
      <c r="H162" s="139">
        <f t="shared" si="14"/>
        <v>0</v>
      </c>
      <c r="I162" s="139">
        <f t="shared" si="15"/>
        <v>0</v>
      </c>
      <c r="J162" s="139">
        <f t="shared" si="17"/>
        <v>0</v>
      </c>
      <c r="K162" s="140">
        <f t="shared" si="16"/>
        <v>0</v>
      </c>
      <c r="L162" s="140">
        <f>+(K162)/(1+(VLOOKUP(D162,'[4]Yield Curve'!$D$7:$F$367,2,FALSE))/100)^(D162/12)</f>
        <v>0</v>
      </c>
      <c r="M162" s="140">
        <f>+(K162)/(1+(VLOOKUP(D162,'[4]Yield Curve'!$D$7:$F$367,3,FALSE))/100)^(D162/12)</f>
        <v>0</v>
      </c>
    </row>
    <row r="163" spans="4:13" x14ac:dyDescent="0.25">
      <c r="D163" s="137">
        <v>162</v>
      </c>
      <c r="E163" s="138">
        <f t="shared" si="12"/>
        <v>50586</v>
      </c>
      <c r="F163" s="139">
        <f>+IF(E163&lt;$B$11,$B$2/$B$8,IF(E163=$B$11,$B$2-SUM($F$2:F162),IF(E163&gt;$B$11,0)))</f>
        <v>0</v>
      </c>
      <c r="G163" s="139">
        <f t="shared" si="13"/>
        <v>0</v>
      </c>
      <c r="H163" s="139">
        <f t="shared" si="14"/>
        <v>0</v>
      </c>
      <c r="I163" s="139">
        <f t="shared" si="15"/>
        <v>0</v>
      </c>
      <c r="J163" s="139">
        <f t="shared" si="17"/>
        <v>0</v>
      </c>
      <c r="K163" s="140">
        <f t="shared" si="16"/>
        <v>0</v>
      </c>
      <c r="L163" s="140">
        <f>+(K163)/(1+(VLOOKUP(D163,'[4]Yield Curve'!$D$7:$F$367,2,FALSE))/100)^(D163/12)</f>
        <v>0</v>
      </c>
      <c r="M163" s="140">
        <f>+(K163)/(1+(VLOOKUP(D163,'[4]Yield Curve'!$D$7:$F$367,3,FALSE))/100)^(D163/12)</f>
        <v>0</v>
      </c>
    </row>
    <row r="164" spans="4:13" x14ac:dyDescent="0.25">
      <c r="D164" s="137">
        <v>163</v>
      </c>
      <c r="E164" s="138">
        <f t="shared" si="12"/>
        <v>50617</v>
      </c>
      <c r="F164" s="139">
        <f>+IF(E164&lt;$B$11,$B$2/$B$8,IF(E164=$B$11,$B$2-SUM($F$2:F163),IF(E164&gt;$B$11,0)))</f>
        <v>0</v>
      </c>
      <c r="G164" s="139">
        <f t="shared" si="13"/>
        <v>0</v>
      </c>
      <c r="H164" s="139">
        <f t="shared" si="14"/>
        <v>0</v>
      </c>
      <c r="I164" s="139">
        <f t="shared" si="15"/>
        <v>0</v>
      </c>
      <c r="J164" s="139">
        <f t="shared" si="17"/>
        <v>0</v>
      </c>
      <c r="K164" s="140">
        <f t="shared" si="16"/>
        <v>0</v>
      </c>
      <c r="L164" s="140">
        <f>+(K164)/(1+(VLOOKUP(D164,'[4]Yield Curve'!$D$7:$F$367,2,FALSE))/100)^(D164/12)</f>
        <v>0</v>
      </c>
      <c r="M164" s="140">
        <f>+(K164)/(1+(VLOOKUP(D164,'[4]Yield Curve'!$D$7:$F$367,3,FALSE))/100)^(D164/12)</f>
        <v>0</v>
      </c>
    </row>
    <row r="165" spans="4:13" x14ac:dyDescent="0.25">
      <c r="D165" s="137">
        <v>164</v>
      </c>
      <c r="E165" s="138">
        <f t="shared" si="12"/>
        <v>50648</v>
      </c>
      <c r="F165" s="139">
        <f>+IF(E165&lt;$B$11,$B$2/$B$8,IF(E165=$B$11,$B$2-SUM($F$2:F164),IF(E165&gt;$B$11,0)))</f>
        <v>0</v>
      </c>
      <c r="G165" s="139">
        <f t="shared" si="13"/>
        <v>0</v>
      </c>
      <c r="H165" s="139">
        <f t="shared" si="14"/>
        <v>0</v>
      </c>
      <c r="I165" s="139">
        <f t="shared" si="15"/>
        <v>0</v>
      </c>
      <c r="J165" s="139">
        <f t="shared" si="17"/>
        <v>0</v>
      </c>
      <c r="K165" s="140">
        <f t="shared" si="16"/>
        <v>0</v>
      </c>
      <c r="L165" s="140">
        <f>+(K165)/(1+(VLOOKUP(D165,'[4]Yield Curve'!$D$7:$F$367,2,FALSE))/100)^(D165/12)</f>
        <v>0</v>
      </c>
      <c r="M165" s="140">
        <f>+(K165)/(1+(VLOOKUP(D165,'[4]Yield Curve'!$D$7:$F$367,3,FALSE))/100)^(D165/12)</f>
        <v>0</v>
      </c>
    </row>
    <row r="166" spans="4:13" x14ac:dyDescent="0.25">
      <c r="D166" s="137">
        <v>165</v>
      </c>
      <c r="E166" s="138">
        <f t="shared" si="12"/>
        <v>50678</v>
      </c>
      <c r="F166" s="139">
        <f>+IF(E166&lt;$B$11,$B$2/$B$8,IF(E166=$B$11,$B$2-SUM($F$2:F165),IF(E166&gt;$B$11,0)))</f>
        <v>0</v>
      </c>
      <c r="G166" s="139">
        <f t="shared" si="13"/>
        <v>0</v>
      </c>
      <c r="H166" s="139">
        <f t="shared" si="14"/>
        <v>0</v>
      </c>
      <c r="I166" s="139">
        <f t="shared" si="15"/>
        <v>0</v>
      </c>
      <c r="J166" s="139">
        <f t="shared" si="17"/>
        <v>0</v>
      </c>
      <c r="K166" s="140">
        <f t="shared" si="16"/>
        <v>0</v>
      </c>
      <c r="L166" s="140">
        <f>+(K166)/(1+(VLOOKUP(D166,'[4]Yield Curve'!$D$7:$F$367,2,FALSE))/100)^(D166/12)</f>
        <v>0</v>
      </c>
      <c r="M166" s="140">
        <f>+(K166)/(1+(VLOOKUP(D166,'[4]Yield Curve'!$D$7:$F$367,3,FALSE))/100)^(D166/12)</f>
        <v>0</v>
      </c>
    </row>
    <row r="167" spans="4:13" x14ac:dyDescent="0.25">
      <c r="D167" s="137">
        <v>166</v>
      </c>
      <c r="E167" s="138">
        <f t="shared" si="12"/>
        <v>50709</v>
      </c>
      <c r="F167" s="139">
        <f>+IF(E167&lt;$B$11,$B$2/$B$8,IF(E167=$B$11,$B$2-SUM($F$2:F166),IF(E167&gt;$B$11,0)))</f>
        <v>0</v>
      </c>
      <c r="G167" s="139">
        <f t="shared" si="13"/>
        <v>0</v>
      </c>
      <c r="H167" s="139">
        <f t="shared" si="14"/>
        <v>0</v>
      </c>
      <c r="I167" s="139">
        <f t="shared" si="15"/>
        <v>0</v>
      </c>
      <c r="J167" s="139">
        <f t="shared" si="17"/>
        <v>0</v>
      </c>
      <c r="K167" s="140">
        <f t="shared" si="16"/>
        <v>0</v>
      </c>
      <c r="L167" s="140">
        <f>+(K167)/(1+(VLOOKUP(D167,'[4]Yield Curve'!$D$7:$F$367,2,FALSE))/100)^(D167/12)</f>
        <v>0</v>
      </c>
      <c r="M167" s="140">
        <f>+(K167)/(1+(VLOOKUP(D167,'[4]Yield Curve'!$D$7:$F$367,3,FALSE))/100)^(D167/12)</f>
        <v>0</v>
      </c>
    </row>
    <row r="168" spans="4:13" x14ac:dyDescent="0.25">
      <c r="D168" s="137">
        <v>167</v>
      </c>
      <c r="E168" s="138">
        <f t="shared" si="12"/>
        <v>50739</v>
      </c>
      <c r="F168" s="139">
        <f>+IF(E168&lt;$B$11,$B$2/$B$8,IF(E168=$B$11,$B$2-SUM($F$2:F167),IF(E168&gt;$B$11,0)))</f>
        <v>0</v>
      </c>
      <c r="G168" s="139">
        <f t="shared" si="13"/>
        <v>0</v>
      </c>
      <c r="H168" s="139">
        <f t="shared" si="14"/>
        <v>0</v>
      </c>
      <c r="I168" s="139">
        <f t="shared" si="15"/>
        <v>0</v>
      </c>
      <c r="J168" s="139">
        <f t="shared" si="17"/>
        <v>0</v>
      </c>
      <c r="K168" s="140">
        <f t="shared" si="16"/>
        <v>0</v>
      </c>
      <c r="L168" s="140">
        <f>+(K168)/(1+(VLOOKUP(D168,'[4]Yield Curve'!$D$7:$F$367,2,FALSE))/100)^(D168/12)</f>
        <v>0</v>
      </c>
      <c r="M168" s="140">
        <f>+(K168)/(1+(VLOOKUP(D168,'[4]Yield Curve'!$D$7:$F$367,3,FALSE))/100)^(D168/12)</f>
        <v>0</v>
      </c>
    </row>
    <row r="169" spans="4:13" x14ac:dyDescent="0.25">
      <c r="D169" s="137">
        <v>168</v>
      </c>
      <c r="E169" s="138">
        <f t="shared" si="12"/>
        <v>50770</v>
      </c>
      <c r="F169" s="139">
        <f>+IF(E169&lt;$B$11,$B$2/$B$8,IF(E169=$B$11,$B$2-SUM($F$2:F168),IF(E169&gt;$B$11,0)))</f>
        <v>0</v>
      </c>
      <c r="G169" s="139">
        <f t="shared" si="13"/>
        <v>0</v>
      </c>
      <c r="H169" s="139">
        <f t="shared" si="14"/>
        <v>0</v>
      </c>
      <c r="I169" s="139">
        <f t="shared" si="15"/>
        <v>0</v>
      </c>
      <c r="J169" s="139">
        <f t="shared" si="17"/>
        <v>0</v>
      </c>
      <c r="K169" s="140">
        <f t="shared" si="16"/>
        <v>0</v>
      </c>
      <c r="L169" s="140">
        <f>+(K169)/(1+(VLOOKUP(D169,'[4]Yield Curve'!$D$7:$F$367,2,FALSE))/100)^(D169/12)</f>
        <v>0</v>
      </c>
      <c r="M169" s="140">
        <f>+(K169)/(1+(VLOOKUP(D169,'[4]Yield Curve'!$D$7:$F$367,3,FALSE))/100)^(D169/12)</f>
        <v>0</v>
      </c>
    </row>
    <row r="170" spans="4:13" x14ac:dyDescent="0.25">
      <c r="D170" s="137">
        <v>169</v>
      </c>
      <c r="E170" s="138">
        <f t="shared" si="12"/>
        <v>50801</v>
      </c>
      <c r="F170" s="139">
        <f>+IF(E170&lt;$B$11,$B$2/$B$8,IF(E170=$B$11,$B$2-SUM($F$2:F169),IF(E170&gt;$B$11,0)))</f>
        <v>0</v>
      </c>
      <c r="G170" s="139">
        <f t="shared" si="13"/>
        <v>0</v>
      </c>
      <c r="H170" s="139">
        <f t="shared" si="14"/>
        <v>0</v>
      </c>
      <c r="I170" s="139">
        <f t="shared" si="15"/>
        <v>0</v>
      </c>
      <c r="J170" s="139">
        <f t="shared" si="17"/>
        <v>0</v>
      </c>
      <c r="K170" s="140">
        <f t="shared" si="16"/>
        <v>0</v>
      </c>
      <c r="L170" s="140">
        <f>+(K170)/(1+(VLOOKUP(D170,'[4]Yield Curve'!$D$7:$F$367,2,FALSE))/100)^(D170/12)</f>
        <v>0</v>
      </c>
      <c r="M170" s="140">
        <f>+(K170)/(1+(VLOOKUP(D170,'[4]Yield Curve'!$D$7:$F$367,3,FALSE))/100)^(D170/12)</f>
        <v>0</v>
      </c>
    </row>
    <row r="171" spans="4:13" x14ac:dyDescent="0.25">
      <c r="D171" s="137">
        <v>170</v>
      </c>
      <c r="E171" s="138">
        <f t="shared" si="12"/>
        <v>50829</v>
      </c>
      <c r="F171" s="139">
        <f>+IF(E171&lt;$B$11,$B$2/$B$8,IF(E171=$B$11,$B$2-SUM($F$2:F170),IF(E171&gt;$B$11,0)))</f>
        <v>0</v>
      </c>
      <c r="G171" s="139">
        <f t="shared" si="13"/>
        <v>0</v>
      </c>
      <c r="H171" s="139">
        <f t="shared" si="14"/>
        <v>0</v>
      </c>
      <c r="I171" s="139">
        <f t="shared" si="15"/>
        <v>0</v>
      </c>
      <c r="J171" s="139">
        <f t="shared" si="17"/>
        <v>0</v>
      </c>
      <c r="K171" s="140">
        <f t="shared" si="16"/>
        <v>0</v>
      </c>
      <c r="L171" s="140">
        <f>+(K171)/(1+(VLOOKUP(D171,'[4]Yield Curve'!$D$7:$F$367,2,FALSE))/100)^(D171/12)</f>
        <v>0</v>
      </c>
      <c r="M171" s="140">
        <f>+(K171)/(1+(VLOOKUP(D171,'[4]Yield Curve'!$D$7:$F$367,3,FALSE))/100)^(D171/12)</f>
        <v>0</v>
      </c>
    </row>
    <row r="172" spans="4:13" x14ac:dyDescent="0.25">
      <c r="D172" s="137">
        <v>171</v>
      </c>
      <c r="E172" s="138">
        <f t="shared" si="12"/>
        <v>50860</v>
      </c>
      <c r="F172" s="139">
        <f>+IF(E172&lt;$B$11,$B$2/$B$8,IF(E172=$B$11,$B$2-SUM($F$2:F171),IF(E172&gt;$B$11,0)))</f>
        <v>0</v>
      </c>
      <c r="G172" s="139">
        <f t="shared" si="13"/>
        <v>0</v>
      </c>
      <c r="H172" s="139">
        <f t="shared" si="14"/>
        <v>0</v>
      </c>
      <c r="I172" s="139">
        <f t="shared" si="15"/>
        <v>0</v>
      </c>
      <c r="J172" s="139">
        <f t="shared" si="17"/>
        <v>0</v>
      </c>
      <c r="K172" s="140">
        <f t="shared" si="16"/>
        <v>0</v>
      </c>
      <c r="L172" s="140">
        <f>+(K172)/(1+(VLOOKUP(D172,'[4]Yield Curve'!$D$7:$F$367,2,FALSE))/100)^(D172/12)</f>
        <v>0</v>
      </c>
      <c r="M172" s="140">
        <f>+(K172)/(1+(VLOOKUP(D172,'[4]Yield Curve'!$D$7:$F$367,3,FALSE))/100)^(D172/12)</f>
        <v>0</v>
      </c>
    </row>
    <row r="173" spans="4:13" x14ac:dyDescent="0.25">
      <c r="D173" s="137">
        <v>172</v>
      </c>
      <c r="E173" s="138">
        <f t="shared" si="12"/>
        <v>50890</v>
      </c>
      <c r="F173" s="139">
        <f>+IF(E173&lt;$B$11,$B$2/$B$8,IF(E173=$B$11,$B$2-SUM($F$2:F172),IF(E173&gt;$B$11,0)))</f>
        <v>0</v>
      </c>
      <c r="G173" s="139">
        <f t="shared" si="13"/>
        <v>0</v>
      </c>
      <c r="H173" s="139">
        <f t="shared" si="14"/>
        <v>0</v>
      </c>
      <c r="I173" s="139">
        <f t="shared" si="15"/>
        <v>0</v>
      </c>
      <c r="J173" s="139">
        <f t="shared" si="17"/>
        <v>0</v>
      </c>
      <c r="K173" s="140">
        <f t="shared" si="16"/>
        <v>0</v>
      </c>
      <c r="L173" s="140">
        <f>+(K173)/(1+(VLOOKUP(D173,'[4]Yield Curve'!$D$7:$F$367,2,FALSE))/100)^(D173/12)</f>
        <v>0</v>
      </c>
      <c r="M173" s="140">
        <f>+(K173)/(1+(VLOOKUP(D173,'[4]Yield Curve'!$D$7:$F$367,3,FALSE))/100)^(D173/12)</f>
        <v>0</v>
      </c>
    </row>
    <row r="174" spans="4:13" x14ac:dyDescent="0.25">
      <c r="D174" s="137">
        <v>173</v>
      </c>
      <c r="E174" s="138">
        <f t="shared" si="12"/>
        <v>50921</v>
      </c>
      <c r="F174" s="139">
        <f>+IF(E174&lt;$B$11,$B$2/$B$8,IF(E174=$B$11,$B$2-SUM($F$2:F173),IF(E174&gt;$B$11,0)))</f>
        <v>0</v>
      </c>
      <c r="G174" s="139">
        <f t="shared" si="13"/>
        <v>0</v>
      </c>
      <c r="H174" s="139">
        <f t="shared" si="14"/>
        <v>0</v>
      </c>
      <c r="I174" s="139">
        <f t="shared" si="15"/>
        <v>0</v>
      </c>
      <c r="J174" s="139">
        <f t="shared" si="17"/>
        <v>0</v>
      </c>
      <c r="K174" s="140">
        <f t="shared" si="16"/>
        <v>0</v>
      </c>
      <c r="L174" s="140">
        <f>+(K174)/(1+(VLOOKUP(D174,'[4]Yield Curve'!$D$7:$F$367,2,FALSE))/100)^(D174/12)</f>
        <v>0</v>
      </c>
      <c r="M174" s="140">
        <f>+(K174)/(1+(VLOOKUP(D174,'[4]Yield Curve'!$D$7:$F$367,3,FALSE))/100)^(D174/12)</f>
        <v>0</v>
      </c>
    </row>
    <row r="175" spans="4:13" x14ac:dyDescent="0.25">
      <c r="D175" s="137">
        <v>174</v>
      </c>
      <c r="E175" s="138">
        <f t="shared" si="12"/>
        <v>50951</v>
      </c>
      <c r="F175" s="139">
        <f>+IF(E175&lt;$B$11,$B$2/$B$8,IF(E175=$B$11,$B$2-SUM($F$2:F174),IF(E175&gt;$B$11,0)))</f>
        <v>0</v>
      </c>
      <c r="G175" s="139">
        <f t="shared" si="13"/>
        <v>0</v>
      </c>
      <c r="H175" s="139">
        <f t="shared" si="14"/>
        <v>0</v>
      </c>
      <c r="I175" s="139">
        <f t="shared" si="15"/>
        <v>0</v>
      </c>
      <c r="J175" s="139">
        <f t="shared" si="17"/>
        <v>0</v>
      </c>
      <c r="K175" s="140">
        <f t="shared" si="16"/>
        <v>0</v>
      </c>
      <c r="L175" s="140">
        <f>+(K175)/(1+(VLOOKUP(D175,'[4]Yield Curve'!$D$7:$F$367,2,FALSE))/100)^(D175/12)</f>
        <v>0</v>
      </c>
      <c r="M175" s="140">
        <f>+(K175)/(1+(VLOOKUP(D175,'[4]Yield Curve'!$D$7:$F$367,3,FALSE))/100)^(D175/12)</f>
        <v>0</v>
      </c>
    </row>
    <row r="176" spans="4:13" x14ac:dyDescent="0.25">
      <c r="D176" s="137">
        <v>175</v>
      </c>
      <c r="E176" s="138">
        <f t="shared" si="12"/>
        <v>50982</v>
      </c>
      <c r="F176" s="139">
        <f>+IF(E176&lt;$B$11,$B$2/$B$8,IF(E176=$B$11,$B$2-SUM($F$2:F175),IF(E176&gt;$B$11,0)))</f>
        <v>0</v>
      </c>
      <c r="G176" s="139">
        <f t="shared" si="13"/>
        <v>0</v>
      </c>
      <c r="H176" s="139">
        <f t="shared" si="14"/>
        <v>0</v>
      </c>
      <c r="I176" s="139">
        <f t="shared" si="15"/>
        <v>0</v>
      </c>
      <c r="J176" s="139">
        <f t="shared" si="17"/>
        <v>0</v>
      </c>
      <c r="K176" s="140">
        <f t="shared" si="16"/>
        <v>0</v>
      </c>
      <c r="L176" s="140">
        <f>+(K176)/(1+(VLOOKUP(D176,'[4]Yield Curve'!$D$7:$F$367,2,FALSE))/100)^(D176/12)</f>
        <v>0</v>
      </c>
      <c r="M176" s="140">
        <f>+(K176)/(1+(VLOOKUP(D176,'[4]Yield Curve'!$D$7:$F$367,3,FALSE))/100)^(D176/12)</f>
        <v>0</v>
      </c>
    </row>
    <row r="177" spans="4:13" x14ac:dyDescent="0.25">
      <c r="D177" s="137">
        <v>176</v>
      </c>
      <c r="E177" s="138">
        <f t="shared" si="12"/>
        <v>51013</v>
      </c>
      <c r="F177" s="139">
        <f>+IF(E177&lt;$B$11,$B$2/$B$8,IF(E177=$B$11,$B$2-SUM($F$2:F176),IF(E177&gt;$B$11,0)))</f>
        <v>0</v>
      </c>
      <c r="G177" s="139">
        <f t="shared" si="13"/>
        <v>0</v>
      </c>
      <c r="H177" s="139">
        <f t="shared" si="14"/>
        <v>0</v>
      </c>
      <c r="I177" s="139">
        <f t="shared" si="15"/>
        <v>0</v>
      </c>
      <c r="J177" s="139">
        <f t="shared" si="17"/>
        <v>0</v>
      </c>
      <c r="K177" s="140">
        <f t="shared" si="16"/>
        <v>0</v>
      </c>
      <c r="L177" s="140">
        <f>+(K177)/(1+(VLOOKUP(D177,'[4]Yield Curve'!$D$7:$F$367,2,FALSE))/100)^(D177/12)</f>
        <v>0</v>
      </c>
      <c r="M177" s="140">
        <f>+(K177)/(1+(VLOOKUP(D177,'[4]Yield Curve'!$D$7:$F$367,3,FALSE))/100)^(D177/12)</f>
        <v>0</v>
      </c>
    </row>
    <row r="178" spans="4:13" x14ac:dyDescent="0.25">
      <c r="D178" s="137">
        <v>177</v>
      </c>
      <c r="E178" s="138">
        <f t="shared" si="12"/>
        <v>51043</v>
      </c>
      <c r="F178" s="139">
        <f>+IF(E178&lt;$B$11,$B$2/$B$8,IF(E178=$B$11,$B$2-SUM($F$2:F177),IF(E178&gt;$B$11,0)))</f>
        <v>0</v>
      </c>
      <c r="G178" s="139">
        <f t="shared" si="13"/>
        <v>0</v>
      </c>
      <c r="H178" s="139">
        <f t="shared" si="14"/>
        <v>0</v>
      </c>
      <c r="I178" s="139">
        <f t="shared" si="15"/>
        <v>0</v>
      </c>
      <c r="J178" s="139">
        <f t="shared" si="17"/>
        <v>0</v>
      </c>
      <c r="K178" s="140">
        <f t="shared" si="16"/>
        <v>0</v>
      </c>
      <c r="L178" s="140">
        <f>+(K178)/(1+(VLOOKUP(D178,'[4]Yield Curve'!$D$7:$F$367,2,FALSE))/100)^(D178/12)</f>
        <v>0</v>
      </c>
      <c r="M178" s="140">
        <f>+(K178)/(1+(VLOOKUP(D178,'[4]Yield Curve'!$D$7:$F$367,3,FALSE))/100)^(D178/12)</f>
        <v>0</v>
      </c>
    </row>
    <row r="179" spans="4:13" x14ac:dyDescent="0.25">
      <c r="D179" s="137">
        <v>178</v>
      </c>
      <c r="E179" s="138">
        <f t="shared" si="12"/>
        <v>51074</v>
      </c>
      <c r="F179" s="139">
        <f>+IF(E179&lt;$B$11,$B$2/$B$8,IF(E179=$B$11,$B$2-SUM($F$2:F178),IF(E179&gt;$B$11,0)))</f>
        <v>0</v>
      </c>
      <c r="G179" s="139">
        <f t="shared" si="13"/>
        <v>0</v>
      </c>
      <c r="H179" s="139">
        <f t="shared" si="14"/>
        <v>0</v>
      </c>
      <c r="I179" s="139">
        <f t="shared" si="15"/>
        <v>0</v>
      </c>
      <c r="J179" s="139">
        <f t="shared" si="17"/>
        <v>0</v>
      </c>
      <c r="K179" s="140">
        <f t="shared" si="16"/>
        <v>0</v>
      </c>
      <c r="L179" s="140">
        <f>+(K179)/(1+(VLOOKUP(D179,'[4]Yield Curve'!$D$7:$F$367,2,FALSE))/100)^(D179/12)</f>
        <v>0</v>
      </c>
      <c r="M179" s="140">
        <f>+(K179)/(1+(VLOOKUP(D179,'[4]Yield Curve'!$D$7:$F$367,3,FALSE))/100)^(D179/12)</f>
        <v>0</v>
      </c>
    </row>
    <row r="180" spans="4:13" x14ac:dyDescent="0.25">
      <c r="D180" s="137">
        <v>179</v>
      </c>
      <c r="E180" s="138">
        <f t="shared" si="12"/>
        <v>51104</v>
      </c>
      <c r="F180" s="139">
        <f>+IF(E180&lt;$B$11,$B$2/$B$8,IF(E180=$B$11,$B$2-SUM($F$2:F179),IF(E180&gt;$B$11,0)))</f>
        <v>0</v>
      </c>
      <c r="G180" s="139">
        <f t="shared" si="13"/>
        <v>0</v>
      </c>
      <c r="H180" s="139">
        <f t="shared" si="14"/>
        <v>0</v>
      </c>
      <c r="I180" s="139">
        <f t="shared" si="15"/>
        <v>0</v>
      </c>
      <c r="J180" s="139">
        <f t="shared" si="17"/>
        <v>0</v>
      </c>
      <c r="K180" s="140">
        <f t="shared" si="16"/>
        <v>0</v>
      </c>
      <c r="L180" s="140">
        <f>+(K180)/(1+(VLOOKUP(D180,'[4]Yield Curve'!$D$7:$F$367,2,FALSE))/100)^(D180/12)</f>
        <v>0</v>
      </c>
      <c r="M180" s="140">
        <f>+(K180)/(1+(VLOOKUP(D180,'[4]Yield Curve'!$D$7:$F$367,3,FALSE))/100)^(D180/12)</f>
        <v>0</v>
      </c>
    </row>
    <row r="181" spans="4:13" x14ac:dyDescent="0.25">
      <c r="D181" s="137">
        <v>180</v>
      </c>
      <c r="E181" s="138">
        <f t="shared" si="12"/>
        <v>51135</v>
      </c>
      <c r="F181" s="139">
        <f>+IF(E181&lt;$B$11,$B$2/$B$8,IF(E181=$B$11,$B$2-SUM($F$2:F180),IF(E181&gt;$B$11,0)))</f>
        <v>0</v>
      </c>
      <c r="G181" s="139">
        <f t="shared" si="13"/>
        <v>0</v>
      </c>
      <c r="H181" s="139">
        <f t="shared" si="14"/>
        <v>0</v>
      </c>
      <c r="I181" s="139">
        <f t="shared" si="15"/>
        <v>0</v>
      </c>
      <c r="J181" s="139">
        <f t="shared" si="17"/>
        <v>0</v>
      </c>
      <c r="K181" s="140">
        <f t="shared" si="16"/>
        <v>0</v>
      </c>
      <c r="L181" s="140">
        <f>+(K181)/(1+(VLOOKUP(D181,'[4]Yield Curve'!$D$7:$F$367,2,FALSE))/100)^(D181/12)</f>
        <v>0</v>
      </c>
      <c r="M181" s="140">
        <f>+(K181)/(1+(VLOOKUP(D181,'[4]Yield Curve'!$D$7:$F$367,3,FALSE))/100)^(D181/12)</f>
        <v>0</v>
      </c>
    </row>
    <row r="182" spans="4:13" x14ac:dyDescent="0.25">
      <c r="D182" s="137">
        <v>181</v>
      </c>
      <c r="E182" s="138">
        <f t="shared" si="12"/>
        <v>51166</v>
      </c>
      <c r="F182" s="139">
        <f>+IF(E182&lt;$B$11,$B$2/$B$8,IF(E182=$B$11,$B$2-SUM($F$2:F181),IF(E182&gt;$B$11,0)))</f>
        <v>0</v>
      </c>
      <c r="G182" s="139">
        <f t="shared" si="13"/>
        <v>0</v>
      </c>
      <c r="H182" s="139">
        <f t="shared" si="14"/>
        <v>0</v>
      </c>
      <c r="I182" s="139">
        <f t="shared" si="15"/>
        <v>0</v>
      </c>
      <c r="J182" s="139">
        <f t="shared" si="17"/>
        <v>0</v>
      </c>
      <c r="K182" s="140">
        <f t="shared" si="16"/>
        <v>0</v>
      </c>
      <c r="L182" s="140">
        <f>+(K182)/(1+(VLOOKUP(D182,'[4]Yield Curve'!$D$7:$F$367,2,FALSE))/100)^(D182/12)</f>
        <v>0</v>
      </c>
      <c r="M182" s="140">
        <f>+(K182)/(1+(VLOOKUP(D182,'[4]Yield Curve'!$D$7:$F$367,3,FALSE))/100)^(D182/12)</f>
        <v>0</v>
      </c>
    </row>
    <row r="183" spans="4:13" x14ac:dyDescent="0.25">
      <c r="D183" s="137">
        <v>182</v>
      </c>
      <c r="E183" s="138">
        <f t="shared" si="12"/>
        <v>51195</v>
      </c>
      <c r="F183" s="139">
        <f>+IF(E183&lt;$B$11,$B$2/$B$8,IF(E183=$B$11,$B$2-SUM($F$2:F182),IF(E183&gt;$B$11,0)))</f>
        <v>0</v>
      </c>
      <c r="G183" s="139">
        <f t="shared" si="13"/>
        <v>0</v>
      </c>
      <c r="H183" s="139">
        <f t="shared" si="14"/>
        <v>0</v>
      </c>
      <c r="I183" s="139">
        <f t="shared" si="15"/>
        <v>0</v>
      </c>
      <c r="J183" s="139">
        <f t="shared" si="17"/>
        <v>0</v>
      </c>
      <c r="K183" s="140">
        <f t="shared" si="16"/>
        <v>0</v>
      </c>
      <c r="L183" s="140">
        <f>+(K183)/(1+(VLOOKUP(D183,'[4]Yield Curve'!$D$7:$F$367,2,FALSE))/100)^(D183/12)</f>
        <v>0</v>
      </c>
      <c r="M183" s="140">
        <f>+(K183)/(1+(VLOOKUP(D183,'[4]Yield Curve'!$D$7:$F$367,3,FALSE))/100)^(D183/12)</f>
        <v>0</v>
      </c>
    </row>
    <row r="184" spans="4:13" x14ac:dyDescent="0.25">
      <c r="D184" s="137">
        <v>183</v>
      </c>
      <c r="E184" s="138">
        <f t="shared" si="12"/>
        <v>51226</v>
      </c>
      <c r="F184" s="139">
        <f>+IF(E184&lt;$B$11,$B$2/$B$8,IF(E184=$B$11,$B$2-SUM($F$2:F183),IF(E184&gt;$B$11,0)))</f>
        <v>0</v>
      </c>
      <c r="G184" s="139">
        <f t="shared" si="13"/>
        <v>0</v>
      </c>
      <c r="H184" s="139">
        <f t="shared" si="14"/>
        <v>0</v>
      </c>
      <c r="I184" s="139">
        <f t="shared" si="15"/>
        <v>0</v>
      </c>
      <c r="J184" s="139">
        <f t="shared" si="17"/>
        <v>0</v>
      </c>
      <c r="K184" s="140">
        <f t="shared" si="16"/>
        <v>0</v>
      </c>
      <c r="L184" s="140">
        <f>+(K184)/(1+(VLOOKUP(D184,'[4]Yield Curve'!$D$7:$F$367,2,FALSE))/100)^(D184/12)</f>
        <v>0</v>
      </c>
      <c r="M184" s="140">
        <f>+(K184)/(1+(VLOOKUP(D184,'[4]Yield Curve'!$D$7:$F$367,3,FALSE))/100)^(D184/12)</f>
        <v>0</v>
      </c>
    </row>
    <row r="185" spans="4:13" x14ac:dyDescent="0.25">
      <c r="D185" s="137">
        <v>184</v>
      </c>
      <c r="E185" s="138">
        <f t="shared" si="12"/>
        <v>51256</v>
      </c>
      <c r="F185" s="139">
        <f>+IF(E185&lt;$B$11,$B$2/$B$8,IF(E185=$B$11,$B$2-SUM($F$2:F184),IF(E185&gt;$B$11,0)))</f>
        <v>0</v>
      </c>
      <c r="G185" s="139">
        <f t="shared" si="13"/>
        <v>0</v>
      </c>
      <c r="H185" s="139">
        <f t="shared" si="14"/>
        <v>0</v>
      </c>
      <c r="I185" s="139">
        <f t="shared" si="15"/>
        <v>0</v>
      </c>
      <c r="J185" s="139">
        <f t="shared" si="17"/>
        <v>0</v>
      </c>
      <c r="K185" s="140">
        <f t="shared" si="16"/>
        <v>0</v>
      </c>
      <c r="L185" s="140">
        <f>+(K185)/(1+(VLOOKUP(D185,'[4]Yield Curve'!$D$7:$F$367,2,FALSE))/100)^(D185/12)</f>
        <v>0</v>
      </c>
      <c r="M185" s="140">
        <f>+(K185)/(1+(VLOOKUP(D185,'[4]Yield Curve'!$D$7:$F$367,3,FALSE))/100)^(D185/12)</f>
        <v>0</v>
      </c>
    </row>
    <row r="186" spans="4:13" x14ac:dyDescent="0.25">
      <c r="D186" s="137">
        <v>185</v>
      </c>
      <c r="E186" s="138">
        <f t="shared" si="12"/>
        <v>51287</v>
      </c>
      <c r="F186" s="139">
        <f>+IF(E186&lt;$B$11,$B$2/$B$8,IF(E186=$B$11,$B$2-SUM($F$2:F185),IF(E186&gt;$B$11,0)))</f>
        <v>0</v>
      </c>
      <c r="G186" s="139">
        <f t="shared" si="13"/>
        <v>0</v>
      </c>
      <c r="H186" s="139">
        <f t="shared" si="14"/>
        <v>0</v>
      </c>
      <c r="I186" s="139">
        <f t="shared" si="15"/>
        <v>0</v>
      </c>
      <c r="J186" s="139">
        <f t="shared" si="17"/>
        <v>0</v>
      </c>
      <c r="K186" s="140">
        <f t="shared" si="16"/>
        <v>0</v>
      </c>
      <c r="L186" s="140">
        <f>+(K186)/(1+(VLOOKUP(D186,'[4]Yield Curve'!$D$7:$F$367,2,FALSE))/100)^(D186/12)</f>
        <v>0</v>
      </c>
      <c r="M186" s="140">
        <f>+(K186)/(1+(VLOOKUP(D186,'[4]Yield Curve'!$D$7:$F$367,3,FALSE))/100)^(D186/12)</f>
        <v>0</v>
      </c>
    </row>
    <row r="187" spans="4:13" x14ac:dyDescent="0.25">
      <c r="D187" s="137">
        <v>186</v>
      </c>
      <c r="E187" s="138">
        <f t="shared" si="12"/>
        <v>51317</v>
      </c>
      <c r="F187" s="139">
        <f>+IF(E187&lt;$B$11,$B$2/$B$8,IF(E187=$B$11,$B$2-SUM($F$2:F186),IF(E187&gt;$B$11,0)))</f>
        <v>0</v>
      </c>
      <c r="G187" s="139">
        <f t="shared" si="13"/>
        <v>0</v>
      </c>
      <c r="H187" s="139">
        <f t="shared" si="14"/>
        <v>0</v>
      </c>
      <c r="I187" s="139">
        <f t="shared" si="15"/>
        <v>0</v>
      </c>
      <c r="J187" s="139">
        <f t="shared" si="17"/>
        <v>0</v>
      </c>
      <c r="K187" s="140">
        <f t="shared" si="16"/>
        <v>0</v>
      </c>
      <c r="L187" s="140">
        <f>+(K187)/(1+(VLOOKUP(D187,'[4]Yield Curve'!$D$7:$F$367,2,FALSE))/100)^(D187/12)</f>
        <v>0</v>
      </c>
      <c r="M187" s="140">
        <f>+(K187)/(1+(VLOOKUP(D187,'[4]Yield Curve'!$D$7:$F$367,3,FALSE))/100)^(D187/12)</f>
        <v>0</v>
      </c>
    </row>
    <row r="188" spans="4:13" x14ac:dyDescent="0.25">
      <c r="D188" s="137">
        <v>187</v>
      </c>
      <c r="E188" s="138">
        <f t="shared" si="12"/>
        <v>51348</v>
      </c>
      <c r="F188" s="139">
        <f>+IF(E188&lt;$B$11,$B$2/$B$8,IF(E188=$B$11,$B$2-SUM($F$2:F187),IF(E188&gt;$B$11,0)))</f>
        <v>0</v>
      </c>
      <c r="G188" s="139">
        <f t="shared" si="13"/>
        <v>0</v>
      </c>
      <c r="H188" s="139">
        <f t="shared" si="14"/>
        <v>0</v>
      </c>
      <c r="I188" s="139">
        <f t="shared" si="15"/>
        <v>0</v>
      </c>
      <c r="J188" s="139">
        <f t="shared" si="17"/>
        <v>0</v>
      </c>
      <c r="K188" s="140">
        <f t="shared" si="16"/>
        <v>0</v>
      </c>
      <c r="L188" s="140">
        <f>+(K188)/(1+(VLOOKUP(D188,'[4]Yield Curve'!$D$7:$F$367,2,FALSE))/100)^(D188/12)</f>
        <v>0</v>
      </c>
      <c r="M188" s="140">
        <f>+(K188)/(1+(VLOOKUP(D188,'[4]Yield Curve'!$D$7:$F$367,3,FALSE))/100)^(D188/12)</f>
        <v>0</v>
      </c>
    </row>
    <row r="189" spans="4:13" x14ac:dyDescent="0.25">
      <c r="D189" s="137">
        <v>188</v>
      </c>
      <c r="E189" s="138">
        <f t="shared" si="12"/>
        <v>51379</v>
      </c>
      <c r="F189" s="139">
        <f>+IF(E189&lt;$B$11,$B$2/$B$8,IF(E189=$B$11,$B$2-SUM($F$2:F188),IF(E189&gt;$B$11,0)))</f>
        <v>0</v>
      </c>
      <c r="G189" s="139">
        <f t="shared" si="13"/>
        <v>0</v>
      </c>
      <c r="H189" s="139">
        <f t="shared" si="14"/>
        <v>0</v>
      </c>
      <c r="I189" s="139">
        <f t="shared" si="15"/>
        <v>0</v>
      </c>
      <c r="J189" s="139">
        <f t="shared" si="17"/>
        <v>0</v>
      </c>
      <c r="K189" s="140">
        <f t="shared" si="16"/>
        <v>0</v>
      </c>
      <c r="L189" s="140">
        <f>+(K189)/(1+(VLOOKUP(D189,'[4]Yield Curve'!$D$7:$F$367,2,FALSE))/100)^(D189/12)</f>
        <v>0</v>
      </c>
      <c r="M189" s="140">
        <f>+(K189)/(1+(VLOOKUP(D189,'[4]Yield Curve'!$D$7:$F$367,3,FALSE))/100)^(D189/12)</f>
        <v>0</v>
      </c>
    </row>
    <row r="190" spans="4:13" x14ac:dyDescent="0.25">
      <c r="D190" s="137">
        <v>189</v>
      </c>
      <c r="E190" s="138">
        <f t="shared" si="12"/>
        <v>51409</v>
      </c>
      <c r="F190" s="139">
        <f>+IF(E190&lt;$B$11,$B$2/$B$8,IF(E190=$B$11,$B$2-SUM($F$2:F189),IF(E190&gt;$B$11,0)))</f>
        <v>0</v>
      </c>
      <c r="G190" s="139">
        <f t="shared" si="13"/>
        <v>0</v>
      </c>
      <c r="H190" s="139">
        <f t="shared" si="14"/>
        <v>0</v>
      </c>
      <c r="I190" s="139">
        <f t="shared" si="15"/>
        <v>0</v>
      </c>
      <c r="J190" s="139">
        <f t="shared" si="17"/>
        <v>0</v>
      </c>
      <c r="K190" s="140">
        <f t="shared" si="16"/>
        <v>0</v>
      </c>
      <c r="L190" s="140">
        <f>+(K190)/(1+(VLOOKUP(D190,'[4]Yield Curve'!$D$7:$F$367,2,FALSE))/100)^(D190/12)</f>
        <v>0</v>
      </c>
      <c r="M190" s="140">
        <f>+(K190)/(1+(VLOOKUP(D190,'[4]Yield Curve'!$D$7:$F$367,3,FALSE))/100)^(D190/12)</f>
        <v>0</v>
      </c>
    </row>
    <row r="191" spans="4:13" x14ac:dyDescent="0.25">
      <c r="D191" s="137">
        <v>190</v>
      </c>
      <c r="E191" s="138">
        <f t="shared" si="12"/>
        <v>51440</v>
      </c>
      <c r="F191" s="139">
        <f>+IF(E191&lt;$B$11,$B$2/$B$8,IF(E191=$B$11,$B$2-SUM($F$2:F190),IF(E191&gt;$B$11,0)))</f>
        <v>0</v>
      </c>
      <c r="G191" s="139">
        <f t="shared" si="13"/>
        <v>0</v>
      </c>
      <c r="H191" s="139">
        <f t="shared" si="14"/>
        <v>0</v>
      </c>
      <c r="I191" s="139">
        <f t="shared" si="15"/>
        <v>0</v>
      </c>
      <c r="J191" s="139">
        <f t="shared" si="17"/>
        <v>0</v>
      </c>
      <c r="K191" s="140">
        <f t="shared" si="16"/>
        <v>0</v>
      </c>
      <c r="L191" s="140">
        <f>+(K191)/(1+(VLOOKUP(D191,'[4]Yield Curve'!$D$7:$F$367,2,FALSE))/100)^(D191/12)</f>
        <v>0</v>
      </c>
      <c r="M191" s="140">
        <f>+(K191)/(1+(VLOOKUP(D191,'[4]Yield Curve'!$D$7:$F$367,3,FALSE))/100)^(D191/12)</f>
        <v>0</v>
      </c>
    </row>
    <row r="192" spans="4:13" x14ac:dyDescent="0.25">
      <c r="D192" s="137">
        <v>191</v>
      </c>
      <c r="E192" s="138">
        <f t="shared" si="12"/>
        <v>51470</v>
      </c>
      <c r="F192" s="139">
        <f>+IF(E192&lt;$B$11,$B$2/$B$8,IF(E192=$B$11,$B$2-SUM($F$2:F191),IF(E192&gt;$B$11,0)))</f>
        <v>0</v>
      </c>
      <c r="G192" s="139">
        <f t="shared" si="13"/>
        <v>0</v>
      </c>
      <c r="H192" s="139">
        <f t="shared" si="14"/>
        <v>0</v>
      </c>
      <c r="I192" s="139">
        <f t="shared" si="15"/>
        <v>0</v>
      </c>
      <c r="J192" s="139">
        <f t="shared" si="17"/>
        <v>0</v>
      </c>
      <c r="K192" s="140">
        <f t="shared" si="16"/>
        <v>0</v>
      </c>
      <c r="L192" s="140">
        <f>+(K192)/(1+(VLOOKUP(D192,'[4]Yield Curve'!$D$7:$F$367,2,FALSE))/100)^(D192/12)</f>
        <v>0</v>
      </c>
      <c r="M192" s="140">
        <f>+(K192)/(1+(VLOOKUP(D192,'[4]Yield Curve'!$D$7:$F$367,3,FALSE))/100)^(D192/12)</f>
        <v>0</v>
      </c>
    </row>
    <row r="193" spans="4:13" x14ac:dyDescent="0.25">
      <c r="D193" s="137">
        <v>192</v>
      </c>
      <c r="E193" s="138">
        <f t="shared" si="12"/>
        <v>51501</v>
      </c>
      <c r="F193" s="139">
        <f>+IF(E193&lt;$B$11,$B$2/$B$8,IF(E193=$B$11,$B$2-SUM($F$2:F192),IF(E193&gt;$B$11,0)))</f>
        <v>0</v>
      </c>
      <c r="G193" s="139">
        <f t="shared" si="13"/>
        <v>0</v>
      </c>
      <c r="H193" s="139">
        <f t="shared" si="14"/>
        <v>0</v>
      </c>
      <c r="I193" s="139">
        <f t="shared" si="15"/>
        <v>0</v>
      </c>
      <c r="J193" s="139">
        <f t="shared" si="17"/>
        <v>0</v>
      </c>
      <c r="K193" s="140">
        <f t="shared" si="16"/>
        <v>0</v>
      </c>
      <c r="L193" s="140">
        <f>+(K193)/(1+(VLOOKUP(D193,'[4]Yield Curve'!$D$7:$F$367,2,FALSE))/100)^(D193/12)</f>
        <v>0</v>
      </c>
      <c r="M193" s="140">
        <f>+(K193)/(1+(VLOOKUP(D193,'[4]Yield Curve'!$D$7:$F$367,3,FALSE))/100)^(D193/12)</f>
        <v>0</v>
      </c>
    </row>
    <row r="194" spans="4:13" x14ac:dyDescent="0.25">
      <c r="D194" s="137">
        <v>193</v>
      </c>
      <c r="E194" s="138">
        <f t="shared" si="12"/>
        <v>51532</v>
      </c>
      <c r="F194" s="139">
        <f>+IF(E194&lt;$B$11,$B$2/$B$8,IF(E194=$B$11,$B$2-SUM($F$2:F193),IF(E194&gt;$B$11,0)))</f>
        <v>0</v>
      </c>
      <c r="G194" s="139">
        <f t="shared" si="13"/>
        <v>0</v>
      </c>
      <c r="H194" s="139">
        <f t="shared" si="14"/>
        <v>0</v>
      </c>
      <c r="I194" s="139">
        <f t="shared" si="15"/>
        <v>0</v>
      </c>
      <c r="J194" s="139">
        <f t="shared" si="17"/>
        <v>0</v>
      </c>
      <c r="K194" s="140">
        <f t="shared" si="16"/>
        <v>0</v>
      </c>
      <c r="L194" s="140">
        <f>+(K194)/(1+(VLOOKUP(D194,'[4]Yield Curve'!$D$7:$F$367,2,FALSE))/100)^(D194/12)</f>
        <v>0</v>
      </c>
      <c r="M194" s="140">
        <f>+(K194)/(1+(VLOOKUP(D194,'[4]Yield Curve'!$D$7:$F$367,3,FALSE))/100)^(D194/12)</f>
        <v>0</v>
      </c>
    </row>
    <row r="195" spans="4:13" x14ac:dyDescent="0.25">
      <c r="D195" s="137">
        <v>194</v>
      </c>
      <c r="E195" s="138">
        <f t="shared" ref="E195:E258" si="18">+EOMONTH($C$1,D195)</f>
        <v>51560</v>
      </c>
      <c r="F195" s="139">
        <f>+IF(E195&lt;$B$11,$B$2/$B$8,IF(E195=$B$11,$B$2-SUM($F$2:F194),IF(E195&gt;$B$11,0)))</f>
        <v>0</v>
      </c>
      <c r="G195" s="139">
        <f t="shared" ref="G195:G258" si="19">+IF(E195&lt;=$B$11,H195,0)</f>
        <v>0</v>
      </c>
      <c r="H195" s="139">
        <f t="shared" ref="H195:H258" si="20">+IF(E195&lt;=$B$9,($B$4/12)*($B$2-(D194*($B$2/$B$8))),0)</f>
        <v>0</v>
      </c>
      <c r="I195" s="139">
        <f t="shared" ref="I195:I258" si="21">+IF(E195&lt;=$B$9,($B$5/12)*($B$2-(D194*($B$2/$B$8))),0)</f>
        <v>0</v>
      </c>
      <c r="J195" s="139">
        <f t="shared" si="17"/>
        <v>0</v>
      </c>
      <c r="K195" s="140">
        <f t="shared" ref="K195:K258" si="22">+(F195+J195)</f>
        <v>0</v>
      </c>
      <c r="L195" s="140">
        <f>+(K195)/(1+(VLOOKUP(D195,'[4]Yield Curve'!$D$7:$F$367,2,FALSE))/100)^(D195/12)</f>
        <v>0</v>
      </c>
      <c r="M195" s="140">
        <f>+(K195)/(1+(VLOOKUP(D195,'[4]Yield Curve'!$D$7:$F$367,3,FALSE))/100)^(D195/12)</f>
        <v>0</v>
      </c>
    </row>
    <row r="196" spans="4:13" x14ac:dyDescent="0.25">
      <c r="D196" s="137">
        <v>195</v>
      </c>
      <c r="E196" s="138">
        <f t="shared" si="18"/>
        <v>51591</v>
      </c>
      <c r="F196" s="139">
        <f>+IF(E196&lt;$B$11,$B$2/$B$8,IF(E196=$B$11,$B$2-SUM($F$2:F195),IF(E196&gt;$B$11,0)))</f>
        <v>0</v>
      </c>
      <c r="G196" s="139">
        <f t="shared" si="19"/>
        <v>0</v>
      </c>
      <c r="H196" s="139">
        <f t="shared" si="20"/>
        <v>0</v>
      </c>
      <c r="I196" s="139">
        <f t="shared" si="21"/>
        <v>0</v>
      </c>
      <c r="J196" s="139">
        <f t="shared" ref="J196:J259" si="23">G196+I196</f>
        <v>0</v>
      </c>
      <c r="K196" s="140">
        <f t="shared" si="22"/>
        <v>0</v>
      </c>
      <c r="L196" s="140">
        <f>+(K196)/(1+(VLOOKUP(D196,'[4]Yield Curve'!$D$7:$F$367,2,FALSE))/100)^(D196/12)</f>
        <v>0</v>
      </c>
      <c r="M196" s="140">
        <f>+(K196)/(1+(VLOOKUP(D196,'[4]Yield Curve'!$D$7:$F$367,3,FALSE))/100)^(D196/12)</f>
        <v>0</v>
      </c>
    </row>
    <row r="197" spans="4:13" x14ac:dyDescent="0.25">
      <c r="D197" s="137">
        <v>196</v>
      </c>
      <c r="E197" s="138">
        <f t="shared" si="18"/>
        <v>51621</v>
      </c>
      <c r="F197" s="139">
        <f>+IF(E197&lt;$B$11,$B$2/$B$8,IF(E197=$B$11,$B$2-SUM($F$2:F196),IF(E197&gt;$B$11,0)))</f>
        <v>0</v>
      </c>
      <c r="G197" s="139">
        <f t="shared" si="19"/>
        <v>0</v>
      </c>
      <c r="H197" s="139">
        <f t="shared" si="20"/>
        <v>0</v>
      </c>
      <c r="I197" s="139">
        <f t="shared" si="21"/>
        <v>0</v>
      </c>
      <c r="J197" s="139">
        <f t="shared" si="23"/>
        <v>0</v>
      </c>
      <c r="K197" s="140">
        <f t="shared" si="22"/>
        <v>0</v>
      </c>
      <c r="L197" s="140">
        <f>+(K197)/(1+(VLOOKUP(D197,'[4]Yield Curve'!$D$7:$F$367,2,FALSE))/100)^(D197/12)</f>
        <v>0</v>
      </c>
      <c r="M197" s="140">
        <f>+(K197)/(1+(VLOOKUP(D197,'[4]Yield Curve'!$D$7:$F$367,3,FALSE))/100)^(D197/12)</f>
        <v>0</v>
      </c>
    </row>
    <row r="198" spans="4:13" x14ac:dyDescent="0.25">
      <c r="D198" s="137">
        <v>197</v>
      </c>
      <c r="E198" s="138">
        <f t="shared" si="18"/>
        <v>51652</v>
      </c>
      <c r="F198" s="139">
        <f>+IF(E198&lt;$B$11,$B$2/$B$8,IF(E198=$B$11,$B$2-SUM($F$2:F197),IF(E198&gt;$B$11,0)))</f>
        <v>0</v>
      </c>
      <c r="G198" s="139">
        <f t="shared" si="19"/>
        <v>0</v>
      </c>
      <c r="H198" s="139">
        <f t="shared" si="20"/>
        <v>0</v>
      </c>
      <c r="I198" s="139">
        <f t="shared" si="21"/>
        <v>0</v>
      </c>
      <c r="J198" s="139">
        <f t="shared" si="23"/>
        <v>0</v>
      </c>
      <c r="K198" s="140">
        <f t="shared" si="22"/>
        <v>0</v>
      </c>
      <c r="L198" s="140">
        <f>+(K198)/(1+(VLOOKUP(D198,'[4]Yield Curve'!$D$7:$F$367,2,FALSE))/100)^(D198/12)</f>
        <v>0</v>
      </c>
      <c r="M198" s="140">
        <f>+(K198)/(1+(VLOOKUP(D198,'[4]Yield Curve'!$D$7:$F$367,3,FALSE))/100)^(D198/12)</f>
        <v>0</v>
      </c>
    </row>
    <row r="199" spans="4:13" x14ac:dyDescent="0.25">
      <c r="D199" s="137">
        <v>198</v>
      </c>
      <c r="E199" s="138">
        <f t="shared" si="18"/>
        <v>51682</v>
      </c>
      <c r="F199" s="139">
        <f>+IF(E199&lt;$B$11,$B$2/$B$8,IF(E199=$B$11,$B$2-SUM($F$2:F198),IF(E199&gt;$B$11,0)))</f>
        <v>0</v>
      </c>
      <c r="G199" s="139">
        <f t="shared" si="19"/>
        <v>0</v>
      </c>
      <c r="H199" s="139">
        <f t="shared" si="20"/>
        <v>0</v>
      </c>
      <c r="I199" s="139">
        <f t="shared" si="21"/>
        <v>0</v>
      </c>
      <c r="J199" s="139">
        <f t="shared" si="23"/>
        <v>0</v>
      </c>
      <c r="K199" s="140">
        <f t="shared" si="22"/>
        <v>0</v>
      </c>
      <c r="L199" s="140">
        <f>+(K199)/(1+(VLOOKUP(D199,'[4]Yield Curve'!$D$7:$F$367,2,FALSE))/100)^(D199/12)</f>
        <v>0</v>
      </c>
      <c r="M199" s="140">
        <f>+(K199)/(1+(VLOOKUP(D199,'[4]Yield Curve'!$D$7:$F$367,3,FALSE))/100)^(D199/12)</f>
        <v>0</v>
      </c>
    </row>
    <row r="200" spans="4:13" x14ac:dyDescent="0.25">
      <c r="D200" s="137">
        <v>199</v>
      </c>
      <c r="E200" s="138">
        <f t="shared" si="18"/>
        <v>51713</v>
      </c>
      <c r="F200" s="139">
        <f>+IF(E200&lt;$B$11,$B$2/$B$8,IF(E200=$B$11,$B$2-SUM($F$2:F199),IF(E200&gt;$B$11,0)))</f>
        <v>0</v>
      </c>
      <c r="G200" s="139">
        <f t="shared" si="19"/>
        <v>0</v>
      </c>
      <c r="H200" s="139">
        <f t="shared" si="20"/>
        <v>0</v>
      </c>
      <c r="I200" s="139">
        <f t="shared" si="21"/>
        <v>0</v>
      </c>
      <c r="J200" s="139">
        <f t="shared" si="23"/>
        <v>0</v>
      </c>
      <c r="K200" s="140">
        <f t="shared" si="22"/>
        <v>0</v>
      </c>
      <c r="L200" s="140">
        <f>+(K200)/(1+(VLOOKUP(D200,'[4]Yield Curve'!$D$7:$F$367,2,FALSE))/100)^(D200/12)</f>
        <v>0</v>
      </c>
      <c r="M200" s="140">
        <f>+(K200)/(1+(VLOOKUP(D200,'[4]Yield Curve'!$D$7:$F$367,3,FALSE))/100)^(D200/12)</f>
        <v>0</v>
      </c>
    </row>
    <row r="201" spans="4:13" x14ac:dyDescent="0.25">
      <c r="D201" s="137">
        <v>200</v>
      </c>
      <c r="E201" s="138">
        <f t="shared" si="18"/>
        <v>51744</v>
      </c>
      <c r="F201" s="139">
        <f>+IF(E201&lt;$B$11,$B$2/$B$8,IF(E201=$B$11,$B$2-SUM($F$2:F200),IF(E201&gt;$B$11,0)))</f>
        <v>0</v>
      </c>
      <c r="G201" s="139">
        <f t="shared" si="19"/>
        <v>0</v>
      </c>
      <c r="H201" s="139">
        <f t="shared" si="20"/>
        <v>0</v>
      </c>
      <c r="I201" s="139">
        <f t="shared" si="21"/>
        <v>0</v>
      </c>
      <c r="J201" s="139">
        <f t="shared" si="23"/>
        <v>0</v>
      </c>
      <c r="K201" s="140">
        <f t="shared" si="22"/>
        <v>0</v>
      </c>
      <c r="L201" s="140">
        <f>+(K201)/(1+(VLOOKUP(D201,'[4]Yield Curve'!$D$7:$F$367,2,FALSE))/100)^(D201/12)</f>
        <v>0</v>
      </c>
      <c r="M201" s="140">
        <f>+(K201)/(1+(VLOOKUP(D201,'[4]Yield Curve'!$D$7:$F$367,3,FALSE))/100)^(D201/12)</f>
        <v>0</v>
      </c>
    </row>
    <row r="202" spans="4:13" x14ac:dyDescent="0.25">
      <c r="D202" s="137">
        <v>201</v>
      </c>
      <c r="E202" s="138">
        <f t="shared" si="18"/>
        <v>51774</v>
      </c>
      <c r="F202" s="139">
        <f>+IF(E202&lt;$B$11,$B$2/$B$8,IF(E202=$B$11,$B$2-SUM($F$2:F201),IF(E202&gt;$B$11,0)))</f>
        <v>0</v>
      </c>
      <c r="G202" s="139">
        <f t="shared" si="19"/>
        <v>0</v>
      </c>
      <c r="H202" s="139">
        <f t="shared" si="20"/>
        <v>0</v>
      </c>
      <c r="I202" s="139">
        <f t="shared" si="21"/>
        <v>0</v>
      </c>
      <c r="J202" s="139">
        <f t="shared" si="23"/>
        <v>0</v>
      </c>
      <c r="K202" s="140">
        <f t="shared" si="22"/>
        <v>0</v>
      </c>
      <c r="L202" s="140">
        <f>+(K202)/(1+(VLOOKUP(D202,'[4]Yield Curve'!$D$7:$F$367,2,FALSE))/100)^(D202/12)</f>
        <v>0</v>
      </c>
      <c r="M202" s="140">
        <f>+(K202)/(1+(VLOOKUP(D202,'[4]Yield Curve'!$D$7:$F$367,3,FALSE))/100)^(D202/12)</f>
        <v>0</v>
      </c>
    </row>
    <row r="203" spans="4:13" x14ac:dyDescent="0.25">
      <c r="D203" s="137">
        <v>202</v>
      </c>
      <c r="E203" s="138">
        <f t="shared" si="18"/>
        <v>51805</v>
      </c>
      <c r="F203" s="139">
        <f>+IF(E203&lt;$B$11,$B$2/$B$8,IF(E203=$B$11,$B$2-SUM($F$2:F202),IF(E203&gt;$B$11,0)))</f>
        <v>0</v>
      </c>
      <c r="G203" s="139">
        <f t="shared" si="19"/>
        <v>0</v>
      </c>
      <c r="H203" s="139">
        <f t="shared" si="20"/>
        <v>0</v>
      </c>
      <c r="I203" s="139">
        <f t="shared" si="21"/>
        <v>0</v>
      </c>
      <c r="J203" s="139">
        <f t="shared" si="23"/>
        <v>0</v>
      </c>
      <c r="K203" s="140">
        <f t="shared" si="22"/>
        <v>0</v>
      </c>
      <c r="L203" s="140">
        <f>+(K203)/(1+(VLOOKUP(D203,'[4]Yield Curve'!$D$7:$F$367,2,FALSE))/100)^(D203/12)</f>
        <v>0</v>
      </c>
      <c r="M203" s="140">
        <f>+(K203)/(1+(VLOOKUP(D203,'[4]Yield Curve'!$D$7:$F$367,3,FALSE))/100)^(D203/12)</f>
        <v>0</v>
      </c>
    </row>
    <row r="204" spans="4:13" x14ac:dyDescent="0.25">
      <c r="D204" s="137">
        <v>203</v>
      </c>
      <c r="E204" s="138">
        <f t="shared" si="18"/>
        <v>51835</v>
      </c>
      <c r="F204" s="139">
        <f>+IF(E204&lt;$B$11,$B$2/$B$8,IF(E204=$B$11,$B$2-SUM($F$2:F203),IF(E204&gt;$B$11,0)))</f>
        <v>0</v>
      </c>
      <c r="G204" s="139">
        <f t="shared" si="19"/>
        <v>0</v>
      </c>
      <c r="H204" s="139">
        <f t="shared" si="20"/>
        <v>0</v>
      </c>
      <c r="I204" s="139">
        <f t="shared" si="21"/>
        <v>0</v>
      </c>
      <c r="J204" s="139">
        <f t="shared" si="23"/>
        <v>0</v>
      </c>
      <c r="K204" s="140">
        <f t="shared" si="22"/>
        <v>0</v>
      </c>
      <c r="L204" s="140">
        <f>+(K204)/(1+(VLOOKUP(D204,'[4]Yield Curve'!$D$7:$F$367,2,FALSE))/100)^(D204/12)</f>
        <v>0</v>
      </c>
      <c r="M204" s="140">
        <f>+(K204)/(1+(VLOOKUP(D204,'[4]Yield Curve'!$D$7:$F$367,3,FALSE))/100)^(D204/12)</f>
        <v>0</v>
      </c>
    </row>
    <row r="205" spans="4:13" x14ac:dyDescent="0.25">
      <c r="D205" s="137">
        <v>204</v>
      </c>
      <c r="E205" s="138">
        <f t="shared" si="18"/>
        <v>51866</v>
      </c>
      <c r="F205" s="139">
        <f>+IF(E205&lt;$B$11,$B$2/$B$8,IF(E205=$B$11,$B$2-SUM($F$2:F204),IF(E205&gt;$B$11,0)))</f>
        <v>0</v>
      </c>
      <c r="G205" s="139">
        <f t="shared" si="19"/>
        <v>0</v>
      </c>
      <c r="H205" s="139">
        <f t="shared" si="20"/>
        <v>0</v>
      </c>
      <c r="I205" s="139">
        <f t="shared" si="21"/>
        <v>0</v>
      </c>
      <c r="J205" s="139">
        <f t="shared" si="23"/>
        <v>0</v>
      </c>
      <c r="K205" s="140">
        <f t="shared" si="22"/>
        <v>0</v>
      </c>
      <c r="L205" s="140">
        <f>+(K205)/(1+(VLOOKUP(D205,'[4]Yield Curve'!$D$7:$F$367,2,FALSE))/100)^(D205/12)</f>
        <v>0</v>
      </c>
      <c r="M205" s="140">
        <f>+(K205)/(1+(VLOOKUP(D205,'[4]Yield Curve'!$D$7:$F$367,3,FALSE))/100)^(D205/12)</f>
        <v>0</v>
      </c>
    </row>
    <row r="206" spans="4:13" x14ac:dyDescent="0.25">
      <c r="D206" s="137">
        <v>205</v>
      </c>
      <c r="E206" s="138">
        <f t="shared" si="18"/>
        <v>51897</v>
      </c>
      <c r="F206" s="139">
        <f>+IF(E206&lt;$B$11,$B$2/$B$8,IF(E206=$B$11,$B$2-SUM($F$2:F205),IF(E206&gt;$B$11,0)))</f>
        <v>0</v>
      </c>
      <c r="G206" s="139">
        <f t="shared" si="19"/>
        <v>0</v>
      </c>
      <c r="H206" s="139">
        <f t="shared" si="20"/>
        <v>0</v>
      </c>
      <c r="I206" s="139">
        <f t="shared" si="21"/>
        <v>0</v>
      </c>
      <c r="J206" s="139">
        <f t="shared" si="23"/>
        <v>0</v>
      </c>
      <c r="K206" s="140">
        <f t="shared" si="22"/>
        <v>0</v>
      </c>
      <c r="L206" s="140">
        <f>+(K206)/(1+(VLOOKUP(D206,'[4]Yield Curve'!$D$7:$F$367,2,FALSE))/100)^(D206/12)</f>
        <v>0</v>
      </c>
      <c r="M206" s="140">
        <f>+(K206)/(1+(VLOOKUP(D206,'[4]Yield Curve'!$D$7:$F$367,3,FALSE))/100)^(D206/12)</f>
        <v>0</v>
      </c>
    </row>
    <row r="207" spans="4:13" x14ac:dyDescent="0.25">
      <c r="D207" s="137">
        <v>206</v>
      </c>
      <c r="E207" s="138">
        <f t="shared" si="18"/>
        <v>51925</v>
      </c>
      <c r="F207" s="139">
        <f>+IF(E207&lt;$B$11,$B$2/$B$8,IF(E207=$B$11,$B$2-SUM($F$2:F206),IF(E207&gt;$B$11,0)))</f>
        <v>0</v>
      </c>
      <c r="G207" s="139">
        <f t="shared" si="19"/>
        <v>0</v>
      </c>
      <c r="H207" s="139">
        <f t="shared" si="20"/>
        <v>0</v>
      </c>
      <c r="I207" s="139">
        <f t="shared" si="21"/>
        <v>0</v>
      </c>
      <c r="J207" s="139">
        <f t="shared" si="23"/>
        <v>0</v>
      </c>
      <c r="K207" s="140">
        <f t="shared" si="22"/>
        <v>0</v>
      </c>
      <c r="L207" s="140">
        <f>+(K207)/(1+(VLOOKUP(D207,'[4]Yield Curve'!$D$7:$F$367,2,FALSE))/100)^(D207/12)</f>
        <v>0</v>
      </c>
      <c r="M207" s="140">
        <f>+(K207)/(1+(VLOOKUP(D207,'[4]Yield Curve'!$D$7:$F$367,3,FALSE))/100)^(D207/12)</f>
        <v>0</v>
      </c>
    </row>
    <row r="208" spans="4:13" x14ac:dyDescent="0.25">
      <c r="D208" s="137">
        <v>207</v>
      </c>
      <c r="E208" s="138">
        <f t="shared" si="18"/>
        <v>51956</v>
      </c>
      <c r="F208" s="139">
        <f>+IF(E208&lt;$B$11,$B$2/$B$8,IF(E208=$B$11,$B$2-SUM($F$2:F207),IF(E208&gt;$B$11,0)))</f>
        <v>0</v>
      </c>
      <c r="G208" s="139">
        <f t="shared" si="19"/>
        <v>0</v>
      </c>
      <c r="H208" s="139">
        <f t="shared" si="20"/>
        <v>0</v>
      </c>
      <c r="I208" s="139">
        <f t="shared" si="21"/>
        <v>0</v>
      </c>
      <c r="J208" s="139">
        <f t="shared" si="23"/>
        <v>0</v>
      </c>
      <c r="K208" s="140">
        <f t="shared" si="22"/>
        <v>0</v>
      </c>
      <c r="L208" s="140">
        <f>+(K208)/(1+(VLOOKUP(D208,'[4]Yield Curve'!$D$7:$F$367,2,FALSE))/100)^(D208/12)</f>
        <v>0</v>
      </c>
      <c r="M208" s="140">
        <f>+(K208)/(1+(VLOOKUP(D208,'[4]Yield Curve'!$D$7:$F$367,3,FALSE))/100)^(D208/12)</f>
        <v>0</v>
      </c>
    </row>
    <row r="209" spans="4:13" x14ac:dyDescent="0.25">
      <c r="D209" s="137">
        <v>208</v>
      </c>
      <c r="E209" s="138">
        <f t="shared" si="18"/>
        <v>51986</v>
      </c>
      <c r="F209" s="139">
        <f>+IF(E209&lt;$B$11,$B$2/$B$8,IF(E209=$B$11,$B$2-SUM($F$2:F208),IF(E209&gt;$B$11,0)))</f>
        <v>0</v>
      </c>
      <c r="G209" s="139">
        <f t="shared" si="19"/>
        <v>0</v>
      </c>
      <c r="H209" s="139">
        <f t="shared" si="20"/>
        <v>0</v>
      </c>
      <c r="I209" s="139">
        <f t="shared" si="21"/>
        <v>0</v>
      </c>
      <c r="J209" s="139">
        <f t="shared" si="23"/>
        <v>0</v>
      </c>
      <c r="K209" s="140">
        <f t="shared" si="22"/>
        <v>0</v>
      </c>
      <c r="L209" s="140">
        <f>+(K209)/(1+(VLOOKUP(D209,'[4]Yield Curve'!$D$7:$F$367,2,FALSE))/100)^(D209/12)</f>
        <v>0</v>
      </c>
      <c r="M209" s="140">
        <f>+(K209)/(1+(VLOOKUP(D209,'[4]Yield Curve'!$D$7:$F$367,3,FALSE))/100)^(D209/12)</f>
        <v>0</v>
      </c>
    </row>
    <row r="210" spans="4:13" x14ac:dyDescent="0.25">
      <c r="D210" s="137">
        <v>209</v>
      </c>
      <c r="E210" s="138">
        <f t="shared" si="18"/>
        <v>52017</v>
      </c>
      <c r="F210" s="139">
        <f>+IF(E210&lt;$B$11,$B$2/$B$8,IF(E210=$B$11,$B$2-SUM($F$2:F209),IF(E210&gt;$B$11,0)))</f>
        <v>0</v>
      </c>
      <c r="G210" s="139">
        <f t="shared" si="19"/>
        <v>0</v>
      </c>
      <c r="H210" s="139">
        <f t="shared" si="20"/>
        <v>0</v>
      </c>
      <c r="I210" s="139">
        <f t="shared" si="21"/>
        <v>0</v>
      </c>
      <c r="J210" s="139">
        <f t="shared" si="23"/>
        <v>0</v>
      </c>
      <c r="K210" s="140">
        <f t="shared" si="22"/>
        <v>0</v>
      </c>
      <c r="L210" s="140">
        <f>+(K210)/(1+(VLOOKUP(D210,'[4]Yield Curve'!$D$7:$F$367,2,FALSE))/100)^(D210/12)</f>
        <v>0</v>
      </c>
      <c r="M210" s="140">
        <f>+(K210)/(1+(VLOOKUP(D210,'[4]Yield Curve'!$D$7:$F$367,3,FALSE))/100)^(D210/12)</f>
        <v>0</v>
      </c>
    </row>
    <row r="211" spans="4:13" x14ac:dyDescent="0.25">
      <c r="D211" s="137">
        <v>210</v>
      </c>
      <c r="E211" s="138">
        <f t="shared" si="18"/>
        <v>52047</v>
      </c>
      <c r="F211" s="139">
        <f>+IF(E211&lt;$B$11,$B$2/$B$8,IF(E211=$B$11,$B$2-SUM($F$2:F210),IF(E211&gt;$B$11,0)))</f>
        <v>0</v>
      </c>
      <c r="G211" s="139">
        <f t="shared" si="19"/>
        <v>0</v>
      </c>
      <c r="H211" s="139">
        <f t="shared" si="20"/>
        <v>0</v>
      </c>
      <c r="I211" s="139">
        <f t="shared" si="21"/>
        <v>0</v>
      </c>
      <c r="J211" s="139">
        <f t="shared" si="23"/>
        <v>0</v>
      </c>
      <c r="K211" s="140">
        <f t="shared" si="22"/>
        <v>0</v>
      </c>
      <c r="L211" s="140">
        <f>+(K211)/(1+(VLOOKUP(D211,'[4]Yield Curve'!$D$7:$F$367,2,FALSE))/100)^(D211/12)</f>
        <v>0</v>
      </c>
      <c r="M211" s="140">
        <f>+(K211)/(1+(VLOOKUP(D211,'[4]Yield Curve'!$D$7:$F$367,3,FALSE))/100)^(D211/12)</f>
        <v>0</v>
      </c>
    </row>
    <row r="212" spans="4:13" x14ac:dyDescent="0.25">
      <c r="D212" s="137">
        <v>211</v>
      </c>
      <c r="E212" s="138">
        <f t="shared" si="18"/>
        <v>52078</v>
      </c>
      <c r="F212" s="139">
        <f>+IF(E212&lt;$B$11,$B$2/$B$8,IF(E212=$B$11,$B$2-SUM($F$2:F211),IF(E212&gt;$B$11,0)))</f>
        <v>0</v>
      </c>
      <c r="G212" s="139">
        <f t="shared" si="19"/>
        <v>0</v>
      </c>
      <c r="H212" s="139">
        <f t="shared" si="20"/>
        <v>0</v>
      </c>
      <c r="I212" s="139">
        <f t="shared" si="21"/>
        <v>0</v>
      </c>
      <c r="J212" s="139">
        <f t="shared" si="23"/>
        <v>0</v>
      </c>
      <c r="K212" s="140">
        <f t="shared" si="22"/>
        <v>0</v>
      </c>
      <c r="L212" s="140">
        <f>+(K212)/(1+(VLOOKUP(D212,'[4]Yield Curve'!$D$7:$F$367,2,FALSE))/100)^(D212/12)</f>
        <v>0</v>
      </c>
      <c r="M212" s="140">
        <f>+(K212)/(1+(VLOOKUP(D212,'[4]Yield Curve'!$D$7:$F$367,3,FALSE))/100)^(D212/12)</f>
        <v>0</v>
      </c>
    </row>
    <row r="213" spans="4:13" x14ac:dyDescent="0.25">
      <c r="D213" s="137">
        <v>212</v>
      </c>
      <c r="E213" s="138">
        <f t="shared" si="18"/>
        <v>52109</v>
      </c>
      <c r="F213" s="139">
        <f>+IF(E213&lt;$B$11,$B$2/$B$8,IF(E213=$B$11,$B$2-SUM($F$2:F212),IF(E213&gt;$B$11,0)))</f>
        <v>0</v>
      </c>
      <c r="G213" s="139">
        <f t="shared" si="19"/>
        <v>0</v>
      </c>
      <c r="H213" s="139">
        <f t="shared" si="20"/>
        <v>0</v>
      </c>
      <c r="I213" s="139">
        <f t="shared" si="21"/>
        <v>0</v>
      </c>
      <c r="J213" s="139">
        <f t="shared" si="23"/>
        <v>0</v>
      </c>
      <c r="K213" s="140">
        <f t="shared" si="22"/>
        <v>0</v>
      </c>
      <c r="L213" s="140">
        <f>+(K213)/(1+(VLOOKUP(D213,'[4]Yield Curve'!$D$7:$F$367,2,FALSE))/100)^(D213/12)</f>
        <v>0</v>
      </c>
      <c r="M213" s="140">
        <f>+(K213)/(1+(VLOOKUP(D213,'[4]Yield Curve'!$D$7:$F$367,3,FALSE))/100)^(D213/12)</f>
        <v>0</v>
      </c>
    </row>
    <row r="214" spans="4:13" x14ac:dyDescent="0.25">
      <c r="D214" s="137">
        <v>213</v>
      </c>
      <c r="E214" s="138">
        <f t="shared" si="18"/>
        <v>52139</v>
      </c>
      <c r="F214" s="139">
        <f>+IF(E214&lt;$B$11,$B$2/$B$8,IF(E214=$B$11,$B$2-SUM($F$2:F213),IF(E214&gt;$B$11,0)))</f>
        <v>0</v>
      </c>
      <c r="G214" s="139">
        <f t="shared" si="19"/>
        <v>0</v>
      </c>
      <c r="H214" s="139">
        <f t="shared" si="20"/>
        <v>0</v>
      </c>
      <c r="I214" s="139">
        <f t="shared" si="21"/>
        <v>0</v>
      </c>
      <c r="J214" s="139">
        <f t="shared" si="23"/>
        <v>0</v>
      </c>
      <c r="K214" s="140">
        <f t="shared" si="22"/>
        <v>0</v>
      </c>
      <c r="L214" s="140">
        <f>+(K214)/(1+(VLOOKUP(D214,'[4]Yield Curve'!$D$7:$F$367,2,FALSE))/100)^(D214/12)</f>
        <v>0</v>
      </c>
      <c r="M214" s="140">
        <f>+(K214)/(1+(VLOOKUP(D214,'[4]Yield Curve'!$D$7:$F$367,3,FALSE))/100)^(D214/12)</f>
        <v>0</v>
      </c>
    </row>
    <row r="215" spans="4:13" x14ac:dyDescent="0.25">
      <c r="D215" s="137">
        <v>214</v>
      </c>
      <c r="E215" s="138">
        <f t="shared" si="18"/>
        <v>52170</v>
      </c>
      <c r="F215" s="139">
        <f>+IF(E215&lt;$B$11,$B$2/$B$8,IF(E215=$B$11,$B$2-SUM($F$2:F214),IF(E215&gt;$B$11,0)))</f>
        <v>0</v>
      </c>
      <c r="G215" s="139">
        <f t="shared" si="19"/>
        <v>0</v>
      </c>
      <c r="H215" s="139">
        <f t="shared" si="20"/>
        <v>0</v>
      </c>
      <c r="I215" s="139">
        <f t="shared" si="21"/>
        <v>0</v>
      </c>
      <c r="J215" s="139">
        <f t="shared" si="23"/>
        <v>0</v>
      </c>
      <c r="K215" s="140">
        <f t="shared" si="22"/>
        <v>0</v>
      </c>
      <c r="L215" s="140">
        <f>+(K215)/(1+(VLOOKUP(D215,'[4]Yield Curve'!$D$7:$F$367,2,FALSE))/100)^(D215/12)</f>
        <v>0</v>
      </c>
      <c r="M215" s="140">
        <f>+(K215)/(1+(VLOOKUP(D215,'[4]Yield Curve'!$D$7:$F$367,3,FALSE))/100)^(D215/12)</f>
        <v>0</v>
      </c>
    </row>
    <row r="216" spans="4:13" x14ac:dyDescent="0.25">
      <c r="D216" s="137">
        <v>215</v>
      </c>
      <c r="E216" s="138">
        <f t="shared" si="18"/>
        <v>52200</v>
      </c>
      <c r="F216" s="139">
        <f>+IF(E216&lt;$B$11,$B$2/$B$8,IF(E216=$B$11,$B$2-SUM($F$2:F215),IF(E216&gt;$B$11,0)))</f>
        <v>0</v>
      </c>
      <c r="G216" s="139">
        <f t="shared" si="19"/>
        <v>0</v>
      </c>
      <c r="H216" s="139">
        <f t="shared" si="20"/>
        <v>0</v>
      </c>
      <c r="I216" s="139">
        <f t="shared" si="21"/>
        <v>0</v>
      </c>
      <c r="J216" s="139">
        <f t="shared" si="23"/>
        <v>0</v>
      </c>
      <c r="K216" s="140">
        <f t="shared" si="22"/>
        <v>0</v>
      </c>
      <c r="L216" s="140">
        <f>+(K216)/(1+(VLOOKUP(D216,'[4]Yield Curve'!$D$7:$F$367,2,FALSE))/100)^(D216/12)</f>
        <v>0</v>
      </c>
      <c r="M216" s="140">
        <f>+(K216)/(1+(VLOOKUP(D216,'[4]Yield Curve'!$D$7:$F$367,3,FALSE))/100)^(D216/12)</f>
        <v>0</v>
      </c>
    </row>
    <row r="217" spans="4:13" x14ac:dyDescent="0.25">
      <c r="D217" s="137">
        <v>216</v>
      </c>
      <c r="E217" s="138">
        <f t="shared" si="18"/>
        <v>52231</v>
      </c>
      <c r="F217" s="139">
        <f>+IF(E217&lt;$B$11,$B$2/$B$8,IF(E217=$B$11,$B$2-SUM($F$2:F216),IF(E217&gt;$B$11,0)))</f>
        <v>0</v>
      </c>
      <c r="G217" s="139">
        <f t="shared" si="19"/>
        <v>0</v>
      </c>
      <c r="H217" s="139">
        <f t="shared" si="20"/>
        <v>0</v>
      </c>
      <c r="I217" s="139">
        <f t="shared" si="21"/>
        <v>0</v>
      </c>
      <c r="J217" s="139">
        <f t="shared" si="23"/>
        <v>0</v>
      </c>
      <c r="K217" s="140">
        <f t="shared" si="22"/>
        <v>0</v>
      </c>
      <c r="L217" s="140">
        <f>+(K217)/(1+(VLOOKUP(D217,'[4]Yield Curve'!$D$7:$F$367,2,FALSE))/100)^(D217/12)</f>
        <v>0</v>
      </c>
      <c r="M217" s="140">
        <f>+(K217)/(1+(VLOOKUP(D217,'[4]Yield Curve'!$D$7:$F$367,3,FALSE))/100)^(D217/12)</f>
        <v>0</v>
      </c>
    </row>
    <row r="218" spans="4:13" x14ac:dyDescent="0.25">
      <c r="D218" s="137">
        <v>217</v>
      </c>
      <c r="E218" s="138">
        <f t="shared" si="18"/>
        <v>52262</v>
      </c>
      <c r="F218" s="139">
        <f>+IF(E218&lt;$B$11,$B$2/$B$8,IF(E218=$B$11,$B$2-SUM($F$2:F217),IF(E218&gt;$B$11,0)))</f>
        <v>0</v>
      </c>
      <c r="G218" s="139">
        <f t="shared" si="19"/>
        <v>0</v>
      </c>
      <c r="H218" s="139">
        <f t="shared" si="20"/>
        <v>0</v>
      </c>
      <c r="I218" s="139">
        <f t="shared" si="21"/>
        <v>0</v>
      </c>
      <c r="J218" s="139">
        <f t="shared" si="23"/>
        <v>0</v>
      </c>
      <c r="K218" s="140">
        <f t="shared" si="22"/>
        <v>0</v>
      </c>
      <c r="L218" s="140">
        <f>+(K218)/(1+(VLOOKUP(D218,'[4]Yield Curve'!$D$7:$F$367,2,FALSE))/100)^(D218/12)</f>
        <v>0</v>
      </c>
      <c r="M218" s="140">
        <f>+(K218)/(1+(VLOOKUP(D218,'[4]Yield Curve'!$D$7:$F$367,3,FALSE))/100)^(D218/12)</f>
        <v>0</v>
      </c>
    </row>
    <row r="219" spans="4:13" x14ac:dyDescent="0.25">
      <c r="D219" s="137">
        <v>218</v>
      </c>
      <c r="E219" s="138">
        <f t="shared" si="18"/>
        <v>52290</v>
      </c>
      <c r="F219" s="139">
        <f>+IF(E219&lt;$B$11,$B$2/$B$8,IF(E219=$B$11,$B$2-SUM($F$2:F218),IF(E219&gt;$B$11,0)))</f>
        <v>0</v>
      </c>
      <c r="G219" s="139">
        <f t="shared" si="19"/>
        <v>0</v>
      </c>
      <c r="H219" s="139">
        <f t="shared" si="20"/>
        <v>0</v>
      </c>
      <c r="I219" s="139">
        <f t="shared" si="21"/>
        <v>0</v>
      </c>
      <c r="J219" s="139">
        <f t="shared" si="23"/>
        <v>0</v>
      </c>
      <c r="K219" s="140">
        <f t="shared" si="22"/>
        <v>0</v>
      </c>
      <c r="L219" s="140">
        <f>+(K219)/(1+(VLOOKUP(D219,'[4]Yield Curve'!$D$7:$F$367,2,FALSE))/100)^(D219/12)</f>
        <v>0</v>
      </c>
      <c r="M219" s="140">
        <f>+(K219)/(1+(VLOOKUP(D219,'[4]Yield Curve'!$D$7:$F$367,3,FALSE))/100)^(D219/12)</f>
        <v>0</v>
      </c>
    </row>
    <row r="220" spans="4:13" x14ac:dyDescent="0.25">
      <c r="D220" s="137">
        <v>219</v>
      </c>
      <c r="E220" s="138">
        <f t="shared" si="18"/>
        <v>52321</v>
      </c>
      <c r="F220" s="139">
        <f>+IF(E220&lt;$B$11,$B$2/$B$8,IF(E220=$B$11,$B$2-SUM($F$2:F219),IF(E220&gt;$B$11,0)))</f>
        <v>0</v>
      </c>
      <c r="G220" s="139">
        <f t="shared" si="19"/>
        <v>0</v>
      </c>
      <c r="H220" s="139">
        <f t="shared" si="20"/>
        <v>0</v>
      </c>
      <c r="I220" s="139">
        <f t="shared" si="21"/>
        <v>0</v>
      </c>
      <c r="J220" s="139">
        <f t="shared" si="23"/>
        <v>0</v>
      </c>
      <c r="K220" s="140">
        <f t="shared" si="22"/>
        <v>0</v>
      </c>
      <c r="L220" s="140">
        <f>+(K220)/(1+(VLOOKUP(D220,'[4]Yield Curve'!$D$7:$F$367,2,FALSE))/100)^(D220/12)</f>
        <v>0</v>
      </c>
      <c r="M220" s="140">
        <f>+(K220)/(1+(VLOOKUP(D220,'[4]Yield Curve'!$D$7:$F$367,3,FALSE))/100)^(D220/12)</f>
        <v>0</v>
      </c>
    </row>
    <row r="221" spans="4:13" x14ac:dyDescent="0.25">
      <c r="D221" s="137">
        <v>220</v>
      </c>
      <c r="E221" s="138">
        <f t="shared" si="18"/>
        <v>52351</v>
      </c>
      <c r="F221" s="139">
        <f>+IF(E221&lt;$B$11,$B$2/$B$8,IF(E221=$B$11,$B$2-SUM($F$2:F220),IF(E221&gt;$B$11,0)))</f>
        <v>0</v>
      </c>
      <c r="G221" s="139">
        <f t="shared" si="19"/>
        <v>0</v>
      </c>
      <c r="H221" s="139">
        <f t="shared" si="20"/>
        <v>0</v>
      </c>
      <c r="I221" s="139">
        <f t="shared" si="21"/>
        <v>0</v>
      </c>
      <c r="J221" s="139">
        <f t="shared" si="23"/>
        <v>0</v>
      </c>
      <c r="K221" s="140">
        <f t="shared" si="22"/>
        <v>0</v>
      </c>
      <c r="L221" s="140">
        <f>+(K221)/(1+(VLOOKUP(D221,'[4]Yield Curve'!$D$7:$F$367,2,FALSE))/100)^(D221/12)</f>
        <v>0</v>
      </c>
      <c r="M221" s="140">
        <f>+(K221)/(1+(VLOOKUP(D221,'[4]Yield Curve'!$D$7:$F$367,3,FALSE))/100)^(D221/12)</f>
        <v>0</v>
      </c>
    </row>
    <row r="222" spans="4:13" x14ac:dyDescent="0.25">
      <c r="D222" s="137">
        <v>221</v>
      </c>
      <c r="E222" s="138">
        <f t="shared" si="18"/>
        <v>52382</v>
      </c>
      <c r="F222" s="139">
        <f>+IF(E222&lt;$B$11,$B$2/$B$8,IF(E222=$B$11,$B$2-SUM($F$2:F221),IF(E222&gt;$B$11,0)))</f>
        <v>0</v>
      </c>
      <c r="G222" s="139">
        <f t="shared" si="19"/>
        <v>0</v>
      </c>
      <c r="H222" s="139">
        <f t="shared" si="20"/>
        <v>0</v>
      </c>
      <c r="I222" s="139">
        <f t="shared" si="21"/>
        <v>0</v>
      </c>
      <c r="J222" s="139">
        <f t="shared" si="23"/>
        <v>0</v>
      </c>
      <c r="K222" s="140">
        <f t="shared" si="22"/>
        <v>0</v>
      </c>
      <c r="L222" s="140">
        <f>+(K222)/(1+(VLOOKUP(D222,'[4]Yield Curve'!$D$7:$F$367,2,FALSE))/100)^(D222/12)</f>
        <v>0</v>
      </c>
      <c r="M222" s="140">
        <f>+(K222)/(1+(VLOOKUP(D222,'[4]Yield Curve'!$D$7:$F$367,3,FALSE))/100)^(D222/12)</f>
        <v>0</v>
      </c>
    </row>
    <row r="223" spans="4:13" x14ac:dyDescent="0.25">
      <c r="D223" s="137">
        <v>222</v>
      </c>
      <c r="E223" s="138">
        <f t="shared" si="18"/>
        <v>52412</v>
      </c>
      <c r="F223" s="139">
        <f>+IF(E223&lt;$B$11,$B$2/$B$8,IF(E223=$B$11,$B$2-SUM($F$2:F222),IF(E223&gt;$B$11,0)))</f>
        <v>0</v>
      </c>
      <c r="G223" s="139">
        <f t="shared" si="19"/>
        <v>0</v>
      </c>
      <c r="H223" s="139">
        <f t="shared" si="20"/>
        <v>0</v>
      </c>
      <c r="I223" s="139">
        <f t="shared" si="21"/>
        <v>0</v>
      </c>
      <c r="J223" s="139">
        <f t="shared" si="23"/>
        <v>0</v>
      </c>
      <c r="K223" s="140">
        <f t="shared" si="22"/>
        <v>0</v>
      </c>
      <c r="L223" s="140">
        <f>+(K223)/(1+(VLOOKUP(D223,'[4]Yield Curve'!$D$7:$F$367,2,FALSE))/100)^(D223/12)</f>
        <v>0</v>
      </c>
      <c r="M223" s="140">
        <f>+(K223)/(1+(VLOOKUP(D223,'[4]Yield Curve'!$D$7:$F$367,3,FALSE))/100)^(D223/12)</f>
        <v>0</v>
      </c>
    </row>
    <row r="224" spans="4:13" x14ac:dyDescent="0.25">
      <c r="D224" s="137">
        <v>223</v>
      </c>
      <c r="E224" s="138">
        <f t="shared" si="18"/>
        <v>52443</v>
      </c>
      <c r="F224" s="139">
        <f>+IF(E224&lt;$B$11,$B$2/$B$8,IF(E224=$B$11,$B$2-SUM($F$2:F223),IF(E224&gt;$B$11,0)))</f>
        <v>0</v>
      </c>
      <c r="G224" s="139">
        <f t="shared" si="19"/>
        <v>0</v>
      </c>
      <c r="H224" s="139">
        <f t="shared" si="20"/>
        <v>0</v>
      </c>
      <c r="I224" s="139">
        <f t="shared" si="21"/>
        <v>0</v>
      </c>
      <c r="J224" s="139">
        <f t="shared" si="23"/>
        <v>0</v>
      </c>
      <c r="K224" s="140">
        <f t="shared" si="22"/>
        <v>0</v>
      </c>
      <c r="L224" s="140">
        <f>+(K224)/(1+(VLOOKUP(D224,'[4]Yield Curve'!$D$7:$F$367,2,FALSE))/100)^(D224/12)</f>
        <v>0</v>
      </c>
      <c r="M224" s="140">
        <f>+(K224)/(1+(VLOOKUP(D224,'[4]Yield Curve'!$D$7:$F$367,3,FALSE))/100)^(D224/12)</f>
        <v>0</v>
      </c>
    </row>
    <row r="225" spans="4:13" x14ac:dyDescent="0.25">
      <c r="D225" s="137">
        <v>224</v>
      </c>
      <c r="E225" s="138">
        <f t="shared" si="18"/>
        <v>52474</v>
      </c>
      <c r="F225" s="139">
        <f>+IF(E225&lt;$B$11,$B$2/$B$8,IF(E225=$B$11,$B$2-SUM($F$2:F224),IF(E225&gt;$B$11,0)))</f>
        <v>0</v>
      </c>
      <c r="G225" s="139">
        <f t="shared" si="19"/>
        <v>0</v>
      </c>
      <c r="H225" s="139">
        <f t="shared" si="20"/>
        <v>0</v>
      </c>
      <c r="I225" s="139">
        <f t="shared" si="21"/>
        <v>0</v>
      </c>
      <c r="J225" s="139">
        <f t="shared" si="23"/>
        <v>0</v>
      </c>
      <c r="K225" s="140">
        <f t="shared" si="22"/>
        <v>0</v>
      </c>
      <c r="L225" s="140">
        <f>+(K225)/(1+(VLOOKUP(D225,'[4]Yield Curve'!$D$7:$F$367,2,FALSE))/100)^(D225/12)</f>
        <v>0</v>
      </c>
      <c r="M225" s="140">
        <f>+(K225)/(1+(VLOOKUP(D225,'[4]Yield Curve'!$D$7:$F$367,3,FALSE))/100)^(D225/12)</f>
        <v>0</v>
      </c>
    </row>
    <row r="226" spans="4:13" x14ac:dyDescent="0.25">
      <c r="D226" s="137">
        <v>225</v>
      </c>
      <c r="E226" s="138">
        <f t="shared" si="18"/>
        <v>52504</v>
      </c>
      <c r="F226" s="139">
        <f>+IF(E226&lt;$B$11,$B$2/$B$8,IF(E226=$B$11,$B$2-SUM($F$2:F225),IF(E226&gt;$B$11,0)))</f>
        <v>0</v>
      </c>
      <c r="G226" s="139">
        <f t="shared" si="19"/>
        <v>0</v>
      </c>
      <c r="H226" s="139">
        <f t="shared" si="20"/>
        <v>0</v>
      </c>
      <c r="I226" s="139">
        <f t="shared" si="21"/>
        <v>0</v>
      </c>
      <c r="J226" s="139">
        <f t="shared" si="23"/>
        <v>0</v>
      </c>
      <c r="K226" s="140">
        <f t="shared" si="22"/>
        <v>0</v>
      </c>
      <c r="L226" s="140">
        <f>+(K226)/(1+(VLOOKUP(D226,'[4]Yield Curve'!$D$7:$F$367,2,FALSE))/100)^(D226/12)</f>
        <v>0</v>
      </c>
      <c r="M226" s="140">
        <f>+(K226)/(1+(VLOOKUP(D226,'[4]Yield Curve'!$D$7:$F$367,3,FALSE))/100)^(D226/12)</f>
        <v>0</v>
      </c>
    </row>
    <row r="227" spans="4:13" x14ac:dyDescent="0.25">
      <c r="D227" s="137">
        <v>226</v>
      </c>
      <c r="E227" s="138">
        <f t="shared" si="18"/>
        <v>52535</v>
      </c>
      <c r="F227" s="139">
        <f>+IF(E227&lt;$B$11,$B$2/$B$8,IF(E227=$B$11,$B$2-SUM($F$2:F226),IF(E227&gt;$B$11,0)))</f>
        <v>0</v>
      </c>
      <c r="G227" s="139">
        <f t="shared" si="19"/>
        <v>0</v>
      </c>
      <c r="H227" s="139">
        <f t="shared" si="20"/>
        <v>0</v>
      </c>
      <c r="I227" s="139">
        <f t="shared" si="21"/>
        <v>0</v>
      </c>
      <c r="J227" s="139">
        <f t="shared" si="23"/>
        <v>0</v>
      </c>
      <c r="K227" s="140">
        <f t="shared" si="22"/>
        <v>0</v>
      </c>
      <c r="L227" s="140">
        <f>+(K227)/(1+(VLOOKUP(D227,'[4]Yield Curve'!$D$7:$F$367,2,FALSE))/100)^(D227/12)</f>
        <v>0</v>
      </c>
      <c r="M227" s="140">
        <f>+(K227)/(1+(VLOOKUP(D227,'[4]Yield Curve'!$D$7:$F$367,3,FALSE))/100)^(D227/12)</f>
        <v>0</v>
      </c>
    </row>
    <row r="228" spans="4:13" x14ac:dyDescent="0.25">
      <c r="D228" s="137">
        <v>227</v>
      </c>
      <c r="E228" s="138">
        <f t="shared" si="18"/>
        <v>52565</v>
      </c>
      <c r="F228" s="139">
        <f>+IF(E228&lt;$B$11,$B$2/$B$8,IF(E228=$B$11,$B$2-SUM($F$2:F227),IF(E228&gt;$B$11,0)))</f>
        <v>0</v>
      </c>
      <c r="G228" s="139">
        <f t="shared" si="19"/>
        <v>0</v>
      </c>
      <c r="H228" s="139">
        <f t="shared" si="20"/>
        <v>0</v>
      </c>
      <c r="I228" s="139">
        <f t="shared" si="21"/>
        <v>0</v>
      </c>
      <c r="J228" s="139">
        <f t="shared" si="23"/>
        <v>0</v>
      </c>
      <c r="K228" s="140">
        <f t="shared" si="22"/>
        <v>0</v>
      </c>
      <c r="L228" s="140">
        <f>+(K228)/(1+(VLOOKUP(D228,'[4]Yield Curve'!$D$7:$F$367,2,FALSE))/100)^(D228/12)</f>
        <v>0</v>
      </c>
      <c r="M228" s="140">
        <f>+(K228)/(1+(VLOOKUP(D228,'[4]Yield Curve'!$D$7:$F$367,3,FALSE))/100)^(D228/12)</f>
        <v>0</v>
      </c>
    </row>
    <row r="229" spans="4:13" x14ac:dyDescent="0.25">
      <c r="D229" s="137">
        <v>228</v>
      </c>
      <c r="E229" s="138">
        <f t="shared" si="18"/>
        <v>52596</v>
      </c>
      <c r="F229" s="139">
        <f>+IF(E229&lt;$B$11,$B$2/$B$8,IF(E229=$B$11,$B$2-SUM($F$2:F228),IF(E229&gt;$B$11,0)))</f>
        <v>0</v>
      </c>
      <c r="G229" s="139">
        <f t="shared" si="19"/>
        <v>0</v>
      </c>
      <c r="H229" s="139">
        <f t="shared" si="20"/>
        <v>0</v>
      </c>
      <c r="I229" s="139">
        <f t="shared" si="21"/>
        <v>0</v>
      </c>
      <c r="J229" s="139">
        <f t="shared" si="23"/>
        <v>0</v>
      </c>
      <c r="K229" s="140">
        <f t="shared" si="22"/>
        <v>0</v>
      </c>
      <c r="L229" s="140">
        <f>+(K229)/(1+(VLOOKUP(D229,'[4]Yield Curve'!$D$7:$F$367,2,FALSE))/100)^(D229/12)</f>
        <v>0</v>
      </c>
      <c r="M229" s="140">
        <f>+(K229)/(1+(VLOOKUP(D229,'[4]Yield Curve'!$D$7:$F$367,3,FALSE))/100)^(D229/12)</f>
        <v>0</v>
      </c>
    </row>
    <row r="230" spans="4:13" x14ac:dyDescent="0.25">
      <c r="D230" s="137">
        <v>229</v>
      </c>
      <c r="E230" s="138">
        <f t="shared" si="18"/>
        <v>52627</v>
      </c>
      <c r="F230" s="139">
        <f>+IF(E230&lt;$B$11,$B$2/$B$8,IF(E230=$B$11,$B$2-SUM($F$2:F229),IF(E230&gt;$B$11,0)))</f>
        <v>0</v>
      </c>
      <c r="G230" s="139">
        <f t="shared" si="19"/>
        <v>0</v>
      </c>
      <c r="H230" s="139">
        <f t="shared" si="20"/>
        <v>0</v>
      </c>
      <c r="I230" s="139">
        <f t="shared" si="21"/>
        <v>0</v>
      </c>
      <c r="J230" s="139">
        <f t="shared" si="23"/>
        <v>0</v>
      </c>
      <c r="K230" s="140">
        <f t="shared" si="22"/>
        <v>0</v>
      </c>
      <c r="L230" s="140">
        <f>+(K230)/(1+(VLOOKUP(D230,'[4]Yield Curve'!$D$7:$F$367,2,FALSE))/100)^(D230/12)</f>
        <v>0</v>
      </c>
      <c r="M230" s="140">
        <f>+(K230)/(1+(VLOOKUP(D230,'[4]Yield Curve'!$D$7:$F$367,3,FALSE))/100)^(D230/12)</f>
        <v>0</v>
      </c>
    </row>
    <row r="231" spans="4:13" x14ac:dyDescent="0.25">
      <c r="D231" s="137">
        <v>230</v>
      </c>
      <c r="E231" s="138">
        <f t="shared" si="18"/>
        <v>52656</v>
      </c>
      <c r="F231" s="139">
        <f>+IF(E231&lt;$B$11,$B$2/$B$8,IF(E231=$B$11,$B$2-SUM($F$2:F230),IF(E231&gt;$B$11,0)))</f>
        <v>0</v>
      </c>
      <c r="G231" s="139">
        <f t="shared" si="19"/>
        <v>0</v>
      </c>
      <c r="H231" s="139">
        <f t="shared" si="20"/>
        <v>0</v>
      </c>
      <c r="I231" s="139">
        <f t="shared" si="21"/>
        <v>0</v>
      </c>
      <c r="J231" s="139">
        <f t="shared" si="23"/>
        <v>0</v>
      </c>
      <c r="K231" s="140">
        <f t="shared" si="22"/>
        <v>0</v>
      </c>
      <c r="L231" s="140">
        <f>+(K231)/(1+(VLOOKUP(D231,'[4]Yield Curve'!$D$7:$F$367,2,FALSE))/100)^(D231/12)</f>
        <v>0</v>
      </c>
      <c r="M231" s="140">
        <f>+(K231)/(1+(VLOOKUP(D231,'[4]Yield Curve'!$D$7:$F$367,3,FALSE))/100)^(D231/12)</f>
        <v>0</v>
      </c>
    </row>
    <row r="232" spans="4:13" x14ac:dyDescent="0.25">
      <c r="D232" s="137">
        <v>231</v>
      </c>
      <c r="E232" s="138">
        <f t="shared" si="18"/>
        <v>52687</v>
      </c>
      <c r="F232" s="139">
        <f>+IF(E232&lt;$B$11,$B$2/$B$8,IF(E232=$B$11,$B$2-SUM($F$2:F231),IF(E232&gt;$B$11,0)))</f>
        <v>0</v>
      </c>
      <c r="G232" s="139">
        <f t="shared" si="19"/>
        <v>0</v>
      </c>
      <c r="H232" s="139">
        <f t="shared" si="20"/>
        <v>0</v>
      </c>
      <c r="I232" s="139">
        <f t="shared" si="21"/>
        <v>0</v>
      </c>
      <c r="J232" s="139">
        <f t="shared" si="23"/>
        <v>0</v>
      </c>
      <c r="K232" s="140">
        <f t="shared" si="22"/>
        <v>0</v>
      </c>
      <c r="L232" s="140">
        <f>+(K232)/(1+(VLOOKUP(D232,'[4]Yield Curve'!$D$7:$F$367,2,FALSE))/100)^(D232/12)</f>
        <v>0</v>
      </c>
      <c r="M232" s="140">
        <f>+(K232)/(1+(VLOOKUP(D232,'[4]Yield Curve'!$D$7:$F$367,3,FALSE))/100)^(D232/12)</f>
        <v>0</v>
      </c>
    </row>
    <row r="233" spans="4:13" x14ac:dyDescent="0.25">
      <c r="D233" s="137">
        <v>232</v>
      </c>
      <c r="E233" s="138">
        <f t="shared" si="18"/>
        <v>52717</v>
      </c>
      <c r="F233" s="139">
        <f>+IF(E233&lt;$B$11,$B$2/$B$8,IF(E233=$B$11,$B$2-SUM($F$2:F232),IF(E233&gt;$B$11,0)))</f>
        <v>0</v>
      </c>
      <c r="G233" s="139">
        <f t="shared" si="19"/>
        <v>0</v>
      </c>
      <c r="H233" s="139">
        <f t="shared" si="20"/>
        <v>0</v>
      </c>
      <c r="I233" s="139">
        <f t="shared" si="21"/>
        <v>0</v>
      </c>
      <c r="J233" s="139">
        <f t="shared" si="23"/>
        <v>0</v>
      </c>
      <c r="K233" s="140">
        <f t="shared" si="22"/>
        <v>0</v>
      </c>
      <c r="L233" s="140">
        <f>+(K233)/(1+(VLOOKUP(D233,'[4]Yield Curve'!$D$7:$F$367,2,FALSE))/100)^(D233/12)</f>
        <v>0</v>
      </c>
      <c r="M233" s="140">
        <f>+(K233)/(1+(VLOOKUP(D233,'[4]Yield Curve'!$D$7:$F$367,3,FALSE))/100)^(D233/12)</f>
        <v>0</v>
      </c>
    </row>
    <row r="234" spans="4:13" x14ac:dyDescent="0.25">
      <c r="D234" s="137">
        <v>233</v>
      </c>
      <c r="E234" s="138">
        <f t="shared" si="18"/>
        <v>52748</v>
      </c>
      <c r="F234" s="139">
        <f>+IF(E234&lt;$B$11,$B$2/$B$8,IF(E234=$B$11,$B$2-SUM($F$2:F233),IF(E234&gt;$B$11,0)))</f>
        <v>0</v>
      </c>
      <c r="G234" s="139">
        <f t="shared" si="19"/>
        <v>0</v>
      </c>
      <c r="H234" s="139">
        <f t="shared" si="20"/>
        <v>0</v>
      </c>
      <c r="I234" s="139">
        <f t="shared" si="21"/>
        <v>0</v>
      </c>
      <c r="J234" s="139">
        <f t="shared" si="23"/>
        <v>0</v>
      </c>
      <c r="K234" s="140">
        <f t="shared" si="22"/>
        <v>0</v>
      </c>
      <c r="L234" s="140">
        <f>+(K234)/(1+(VLOOKUP(D234,'[4]Yield Curve'!$D$7:$F$367,2,FALSE))/100)^(D234/12)</f>
        <v>0</v>
      </c>
      <c r="M234" s="140">
        <f>+(K234)/(1+(VLOOKUP(D234,'[4]Yield Curve'!$D$7:$F$367,3,FALSE))/100)^(D234/12)</f>
        <v>0</v>
      </c>
    </row>
    <row r="235" spans="4:13" x14ac:dyDescent="0.25">
      <c r="D235" s="137">
        <v>234</v>
      </c>
      <c r="E235" s="138">
        <f t="shared" si="18"/>
        <v>52778</v>
      </c>
      <c r="F235" s="139">
        <f>+IF(E235&lt;$B$11,$B$2/$B$8,IF(E235=$B$11,$B$2-SUM($F$2:F234),IF(E235&gt;$B$11,0)))</f>
        <v>0</v>
      </c>
      <c r="G235" s="139">
        <f t="shared" si="19"/>
        <v>0</v>
      </c>
      <c r="H235" s="139">
        <f t="shared" si="20"/>
        <v>0</v>
      </c>
      <c r="I235" s="139">
        <f t="shared" si="21"/>
        <v>0</v>
      </c>
      <c r="J235" s="139">
        <f t="shared" si="23"/>
        <v>0</v>
      </c>
      <c r="K235" s="140">
        <f t="shared" si="22"/>
        <v>0</v>
      </c>
      <c r="L235" s="140">
        <f>+(K235)/(1+(VLOOKUP(D235,'[4]Yield Curve'!$D$7:$F$367,2,FALSE))/100)^(D235/12)</f>
        <v>0</v>
      </c>
      <c r="M235" s="140">
        <f>+(K235)/(1+(VLOOKUP(D235,'[4]Yield Curve'!$D$7:$F$367,3,FALSE))/100)^(D235/12)</f>
        <v>0</v>
      </c>
    </row>
    <row r="236" spans="4:13" x14ac:dyDescent="0.25">
      <c r="D236" s="137">
        <v>235</v>
      </c>
      <c r="E236" s="138">
        <f t="shared" si="18"/>
        <v>52809</v>
      </c>
      <c r="F236" s="139">
        <f>+IF(E236&lt;$B$11,$B$2/$B$8,IF(E236=$B$11,$B$2-SUM($F$2:F235),IF(E236&gt;$B$11,0)))</f>
        <v>0</v>
      </c>
      <c r="G236" s="139">
        <f t="shared" si="19"/>
        <v>0</v>
      </c>
      <c r="H236" s="139">
        <f t="shared" si="20"/>
        <v>0</v>
      </c>
      <c r="I236" s="139">
        <f t="shared" si="21"/>
        <v>0</v>
      </c>
      <c r="J236" s="139">
        <f t="shared" si="23"/>
        <v>0</v>
      </c>
      <c r="K236" s="140">
        <f t="shared" si="22"/>
        <v>0</v>
      </c>
      <c r="L236" s="140">
        <f>+(K236)/(1+(VLOOKUP(D236,'[4]Yield Curve'!$D$7:$F$367,2,FALSE))/100)^(D236/12)</f>
        <v>0</v>
      </c>
      <c r="M236" s="140">
        <f>+(K236)/(1+(VLOOKUP(D236,'[4]Yield Curve'!$D$7:$F$367,3,FALSE))/100)^(D236/12)</f>
        <v>0</v>
      </c>
    </row>
    <row r="237" spans="4:13" x14ac:dyDescent="0.25">
      <c r="D237" s="137">
        <v>236</v>
      </c>
      <c r="E237" s="138">
        <f t="shared" si="18"/>
        <v>52840</v>
      </c>
      <c r="F237" s="139">
        <f>+IF(E237&lt;$B$11,$B$2/$B$8,IF(E237=$B$11,$B$2-SUM($F$2:F236),IF(E237&gt;$B$11,0)))</f>
        <v>0</v>
      </c>
      <c r="G237" s="139">
        <f t="shared" si="19"/>
        <v>0</v>
      </c>
      <c r="H237" s="139">
        <f t="shared" si="20"/>
        <v>0</v>
      </c>
      <c r="I237" s="139">
        <f t="shared" si="21"/>
        <v>0</v>
      </c>
      <c r="J237" s="139">
        <f t="shared" si="23"/>
        <v>0</v>
      </c>
      <c r="K237" s="140">
        <f t="shared" si="22"/>
        <v>0</v>
      </c>
      <c r="L237" s="140">
        <f>+(K237)/(1+(VLOOKUP(D237,'[4]Yield Curve'!$D$7:$F$367,2,FALSE))/100)^(D237/12)</f>
        <v>0</v>
      </c>
      <c r="M237" s="140">
        <f>+(K237)/(1+(VLOOKUP(D237,'[4]Yield Curve'!$D$7:$F$367,3,FALSE))/100)^(D237/12)</f>
        <v>0</v>
      </c>
    </row>
    <row r="238" spans="4:13" x14ac:dyDescent="0.25">
      <c r="D238" s="137">
        <v>237</v>
      </c>
      <c r="E238" s="138">
        <f t="shared" si="18"/>
        <v>52870</v>
      </c>
      <c r="F238" s="139">
        <f>+IF(E238&lt;$B$11,$B$2/$B$8,IF(E238=$B$11,$B$2-SUM($F$2:F237),IF(E238&gt;$B$11,0)))</f>
        <v>0</v>
      </c>
      <c r="G238" s="139">
        <f t="shared" si="19"/>
        <v>0</v>
      </c>
      <c r="H238" s="139">
        <f t="shared" si="20"/>
        <v>0</v>
      </c>
      <c r="I238" s="139">
        <f t="shared" si="21"/>
        <v>0</v>
      </c>
      <c r="J238" s="139">
        <f t="shared" si="23"/>
        <v>0</v>
      </c>
      <c r="K238" s="140">
        <f t="shared" si="22"/>
        <v>0</v>
      </c>
      <c r="L238" s="140">
        <f>+(K238)/(1+(VLOOKUP(D238,'[4]Yield Curve'!$D$7:$F$367,2,FALSE))/100)^(D238/12)</f>
        <v>0</v>
      </c>
      <c r="M238" s="140">
        <f>+(K238)/(1+(VLOOKUP(D238,'[4]Yield Curve'!$D$7:$F$367,3,FALSE))/100)^(D238/12)</f>
        <v>0</v>
      </c>
    </row>
    <row r="239" spans="4:13" x14ac:dyDescent="0.25">
      <c r="D239" s="137">
        <v>238</v>
      </c>
      <c r="E239" s="138">
        <f t="shared" si="18"/>
        <v>52901</v>
      </c>
      <c r="F239" s="139">
        <f>+IF(E239&lt;$B$11,$B$2/$B$8,IF(E239=$B$11,$B$2-SUM($F$2:F238),IF(E239&gt;$B$11,0)))</f>
        <v>0</v>
      </c>
      <c r="G239" s="139">
        <f t="shared" si="19"/>
        <v>0</v>
      </c>
      <c r="H239" s="139">
        <f t="shared" si="20"/>
        <v>0</v>
      </c>
      <c r="I239" s="139">
        <f t="shared" si="21"/>
        <v>0</v>
      </c>
      <c r="J239" s="139">
        <f t="shared" si="23"/>
        <v>0</v>
      </c>
      <c r="K239" s="140">
        <f t="shared" si="22"/>
        <v>0</v>
      </c>
      <c r="L239" s="140">
        <f>+(K239)/(1+(VLOOKUP(D239,'[4]Yield Curve'!$D$7:$F$367,2,FALSE))/100)^(D239/12)</f>
        <v>0</v>
      </c>
      <c r="M239" s="140">
        <f>+(K239)/(1+(VLOOKUP(D239,'[4]Yield Curve'!$D$7:$F$367,3,FALSE))/100)^(D239/12)</f>
        <v>0</v>
      </c>
    </row>
    <row r="240" spans="4:13" x14ac:dyDescent="0.25">
      <c r="D240" s="137">
        <v>239</v>
      </c>
      <c r="E240" s="138">
        <f t="shared" si="18"/>
        <v>52931</v>
      </c>
      <c r="F240" s="139">
        <f>+IF(E240&lt;$B$11,$B$2/$B$8,IF(E240=$B$11,$B$2-SUM($F$2:F239),IF(E240&gt;$B$11,0)))</f>
        <v>0</v>
      </c>
      <c r="G240" s="139">
        <f t="shared" si="19"/>
        <v>0</v>
      </c>
      <c r="H240" s="139">
        <f t="shared" si="20"/>
        <v>0</v>
      </c>
      <c r="I240" s="139">
        <f t="shared" si="21"/>
        <v>0</v>
      </c>
      <c r="J240" s="139">
        <f t="shared" si="23"/>
        <v>0</v>
      </c>
      <c r="K240" s="140">
        <f t="shared" si="22"/>
        <v>0</v>
      </c>
      <c r="L240" s="140">
        <f>+(K240)/(1+(VLOOKUP(D240,'[4]Yield Curve'!$D$7:$F$367,2,FALSE))/100)^(D240/12)</f>
        <v>0</v>
      </c>
      <c r="M240" s="140">
        <f>+(K240)/(1+(VLOOKUP(D240,'[4]Yield Curve'!$D$7:$F$367,3,FALSE))/100)^(D240/12)</f>
        <v>0</v>
      </c>
    </row>
    <row r="241" spans="4:13" x14ac:dyDescent="0.25">
      <c r="D241" s="137">
        <v>240</v>
      </c>
      <c r="E241" s="138">
        <f t="shared" si="18"/>
        <v>52962</v>
      </c>
      <c r="F241" s="139">
        <f>+IF(E241&lt;$B$11,$B$2/$B$8,IF(E241=$B$11,$B$2-SUM($F$2:F240),IF(E241&gt;$B$11,0)))</f>
        <v>0</v>
      </c>
      <c r="G241" s="139">
        <f t="shared" si="19"/>
        <v>0</v>
      </c>
      <c r="H241" s="139">
        <f t="shared" si="20"/>
        <v>0</v>
      </c>
      <c r="I241" s="139">
        <f t="shared" si="21"/>
        <v>0</v>
      </c>
      <c r="J241" s="139">
        <f t="shared" si="23"/>
        <v>0</v>
      </c>
      <c r="K241" s="140">
        <f t="shared" si="22"/>
        <v>0</v>
      </c>
      <c r="L241" s="140">
        <f>+(K241)/(1+(VLOOKUP(D241,'[4]Yield Curve'!$D$7:$F$367,2,FALSE))/100)^(D241/12)</f>
        <v>0</v>
      </c>
      <c r="M241" s="140">
        <f>+(K241)/(1+(VLOOKUP(D241,'[4]Yield Curve'!$D$7:$F$367,3,FALSE))/100)^(D241/12)</f>
        <v>0</v>
      </c>
    </row>
    <row r="242" spans="4:13" x14ac:dyDescent="0.25">
      <c r="D242" s="137">
        <v>241</v>
      </c>
      <c r="E242" s="138">
        <f t="shared" si="18"/>
        <v>52993</v>
      </c>
      <c r="F242" s="139">
        <f>+IF(E242&lt;$B$11,$B$2/$B$8,IF(E242=$B$11,$B$2-SUM($F$2:F241),IF(E242&gt;$B$11,0)))</f>
        <v>0</v>
      </c>
      <c r="G242" s="139">
        <f t="shared" si="19"/>
        <v>0</v>
      </c>
      <c r="H242" s="139">
        <f t="shared" si="20"/>
        <v>0</v>
      </c>
      <c r="I242" s="139">
        <f t="shared" si="21"/>
        <v>0</v>
      </c>
      <c r="J242" s="139">
        <f t="shared" si="23"/>
        <v>0</v>
      </c>
      <c r="K242" s="140">
        <f t="shared" si="22"/>
        <v>0</v>
      </c>
      <c r="L242" s="140">
        <f>+(K242)/(1+(VLOOKUP(D242,'[4]Yield Curve'!$D$7:$F$367,2,FALSE))/100)^(D242/12)</f>
        <v>0</v>
      </c>
      <c r="M242" s="140">
        <f>+(K242)/(1+(VLOOKUP(D242,'[4]Yield Curve'!$D$7:$F$367,3,FALSE))/100)^(D242/12)</f>
        <v>0</v>
      </c>
    </row>
    <row r="243" spans="4:13" x14ac:dyDescent="0.25">
      <c r="D243" s="137">
        <v>242</v>
      </c>
      <c r="E243" s="138">
        <f t="shared" si="18"/>
        <v>53021</v>
      </c>
      <c r="F243" s="139">
        <f>+IF(E243&lt;$B$11,$B$2/$B$8,IF(E243=$B$11,$B$2-SUM($F$2:F242),IF(E243&gt;$B$11,0)))</f>
        <v>0</v>
      </c>
      <c r="G243" s="139">
        <f t="shared" si="19"/>
        <v>0</v>
      </c>
      <c r="H243" s="139">
        <f t="shared" si="20"/>
        <v>0</v>
      </c>
      <c r="I243" s="139">
        <f t="shared" si="21"/>
        <v>0</v>
      </c>
      <c r="J243" s="139">
        <f t="shared" si="23"/>
        <v>0</v>
      </c>
      <c r="K243" s="140">
        <f t="shared" si="22"/>
        <v>0</v>
      </c>
      <c r="L243" s="140">
        <f>+(K243)/(1+(VLOOKUP(D243,'[4]Yield Curve'!$D$7:$F$367,2,FALSE))/100)^(D243/12)</f>
        <v>0</v>
      </c>
      <c r="M243" s="140">
        <f>+(K243)/(1+(VLOOKUP(D243,'[4]Yield Curve'!$D$7:$F$367,3,FALSE))/100)^(D243/12)</f>
        <v>0</v>
      </c>
    </row>
    <row r="244" spans="4:13" x14ac:dyDescent="0.25">
      <c r="D244" s="137">
        <v>243</v>
      </c>
      <c r="E244" s="138">
        <f t="shared" si="18"/>
        <v>53052</v>
      </c>
      <c r="F244" s="139">
        <f>+IF(E244&lt;$B$11,$B$2/$B$8,IF(E244=$B$11,$B$2-SUM($F$2:F243),IF(E244&gt;$B$11,0)))</f>
        <v>0</v>
      </c>
      <c r="G244" s="139">
        <f t="shared" si="19"/>
        <v>0</v>
      </c>
      <c r="H244" s="139">
        <f t="shared" si="20"/>
        <v>0</v>
      </c>
      <c r="I244" s="139">
        <f t="shared" si="21"/>
        <v>0</v>
      </c>
      <c r="J244" s="139">
        <f t="shared" si="23"/>
        <v>0</v>
      </c>
      <c r="K244" s="140">
        <f t="shared" si="22"/>
        <v>0</v>
      </c>
      <c r="L244" s="140">
        <f>+(K244)/(1+(VLOOKUP(D244,'[4]Yield Curve'!$D$7:$F$367,2,FALSE))/100)^(D244/12)</f>
        <v>0</v>
      </c>
      <c r="M244" s="140">
        <f>+(K244)/(1+(VLOOKUP(D244,'[4]Yield Curve'!$D$7:$F$367,3,FALSE))/100)^(D244/12)</f>
        <v>0</v>
      </c>
    </row>
    <row r="245" spans="4:13" x14ac:dyDescent="0.25">
      <c r="D245" s="137">
        <v>244</v>
      </c>
      <c r="E245" s="138">
        <f t="shared" si="18"/>
        <v>53082</v>
      </c>
      <c r="F245" s="139">
        <f>+IF(E245&lt;$B$11,$B$2/$B$8,IF(E245=$B$11,$B$2-SUM($F$2:F244),IF(E245&gt;$B$11,0)))</f>
        <v>0</v>
      </c>
      <c r="G245" s="139">
        <f t="shared" si="19"/>
        <v>0</v>
      </c>
      <c r="H245" s="139">
        <f t="shared" si="20"/>
        <v>0</v>
      </c>
      <c r="I245" s="139">
        <f t="shared" si="21"/>
        <v>0</v>
      </c>
      <c r="J245" s="139">
        <f t="shared" si="23"/>
        <v>0</v>
      </c>
      <c r="K245" s="140">
        <f t="shared" si="22"/>
        <v>0</v>
      </c>
      <c r="L245" s="140">
        <f>+(K245)/(1+(VLOOKUP(D245,'[4]Yield Curve'!$D$7:$F$367,2,FALSE))/100)^(D245/12)</f>
        <v>0</v>
      </c>
      <c r="M245" s="140">
        <f>+(K245)/(1+(VLOOKUP(D245,'[4]Yield Curve'!$D$7:$F$367,3,FALSE))/100)^(D245/12)</f>
        <v>0</v>
      </c>
    </row>
    <row r="246" spans="4:13" x14ac:dyDescent="0.25">
      <c r="D246" s="137">
        <v>245</v>
      </c>
      <c r="E246" s="138">
        <f t="shared" si="18"/>
        <v>53113</v>
      </c>
      <c r="F246" s="139">
        <f>+IF(E246&lt;$B$11,$B$2/$B$8,IF(E246=$B$11,$B$2-SUM($F$2:F245),IF(E246&gt;$B$11,0)))</f>
        <v>0</v>
      </c>
      <c r="G246" s="139">
        <f t="shared" si="19"/>
        <v>0</v>
      </c>
      <c r="H246" s="139">
        <f t="shared" si="20"/>
        <v>0</v>
      </c>
      <c r="I246" s="139">
        <f t="shared" si="21"/>
        <v>0</v>
      </c>
      <c r="J246" s="139">
        <f t="shared" si="23"/>
        <v>0</v>
      </c>
      <c r="K246" s="140">
        <f t="shared" si="22"/>
        <v>0</v>
      </c>
      <c r="L246" s="140">
        <f>+(K246)/(1+(VLOOKUP(D246,'[4]Yield Curve'!$D$7:$F$367,2,FALSE))/100)^(D246/12)</f>
        <v>0</v>
      </c>
      <c r="M246" s="140">
        <f>+(K246)/(1+(VLOOKUP(D246,'[4]Yield Curve'!$D$7:$F$367,3,FALSE))/100)^(D246/12)</f>
        <v>0</v>
      </c>
    </row>
    <row r="247" spans="4:13" x14ac:dyDescent="0.25">
      <c r="D247" s="137">
        <v>246</v>
      </c>
      <c r="E247" s="138">
        <f t="shared" si="18"/>
        <v>53143</v>
      </c>
      <c r="F247" s="139">
        <f>+IF(E247&lt;$B$11,$B$2/$B$8,IF(E247=$B$11,$B$2-SUM($F$2:F246),IF(E247&gt;$B$11,0)))</f>
        <v>0</v>
      </c>
      <c r="G247" s="139">
        <f t="shared" si="19"/>
        <v>0</v>
      </c>
      <c r="H247" s="139">
        <f t="shared" si="20"/>
        <v>0</v>
      </c>
      <c r="I247" s="139">
        <f t="shared" si="21"/>
        <v>0</v>
      </c>
      <c r="J247" s="139">
        <f t="shared" si="23"/>
        <v>0</v>
      </c>
      <c r="K247" s="140">
        <f t="shared" si="22"/>
        <v>0</v>
      </c>
      <c r="L247" s="140">
        <f>+(K247)/(1+(VLOOKUP(D247,'[4]Yield Curve'!$D$7:$F$367,2,FALSE))/100)^(D247/12)</f>
        <v>0</v>
      </c>
      <c r="M247" s="140">
        <f>+(K247)/(1+(VLOOKUP(D247,'[4]Yield Curve'!$D$7:$F$367,3,FALSE))/100)^(D247/12)</f>
        <v>0</v>
      </c>
    </row>
    <row r="248" spans="4:13" x14ac:dyDescent="0.25">
      <c r="D248" s="137">
        <v>247</v>
      </c>
      <c r="E248" s="138">
        <f t="shared" si="18"/>
        <v>53174</v>
      </c>
      <c r="F248" s="139">
        <f>+IF(E248&lt;$B$11,$B$2/$B$8,IF(E248=$B$11,$B$2-SUM($F$2:F247),IF(E248&gt;$B$11,0)))</f>
        <v>0</v>
      </c>
      <c r="G248" s="139">
        <f t="shared" si="19"/>
        <v>0</v>
      </c>
      <c r="H248" s="139">
        <f t="shared" si="20"/>
        <v>0</v>
      </c>
      <c r="I248" s="139">
        <f t="shared" si="21"/>
        <v>0</v>
      </c>
      <c r="J248" s="139">
        <f t="shared" si="23"/>
        <v>0</v>
      </c>
      <c r="K248" s="140">
        <f t="shared" si="22"/>
        <v>0</v>
      </c>
      <c r="L248" s="140">
        <f>+(K248)/(1+(VLOOKUP(D248,'[4]Yield Curve'!$D$7:$F$367,2,FALSE))/100)^(D248/12)</f>
        <v>0</v>
      </c>
      <c r="M248" s="140">
        <f>+(K248)/(1+(VLOOKUP(D248,'[4]Yield Curve'!$D$7:$F$367,3,FALSE))/100)^(D248/12)</f>
        <v>0</v>
      </c>
    </row>
    <row r="249" spans="4:13" x14ac:dyDescent="0.25">
      <c r="D249" s="137">
        <v>248</v>
      </c>
      <c r="E249" s="138">
        <f t="shared" si="18"/>
        <v>53205</v>
      </c>
      <c r="F249" s="139">
        <f>+IF(E249&lt;$B$11,$B$2/$B$8,IF(E249=$B$11,$B$2-SUM($F$2:F248),IF(E249&gt;$B$11,0)))</f>
        <v>0</v>
      </c>
      <c r="G249" s="139">
        <f t="shared" si="19"/>
        <v>0</v>
      </c>
      <c r="H249" s="139">
        <f t="shared" si="20"/>
        <v>0</v>
      </c>
      <c r="I249" s="139">
        <f t="shared" si="21"/>
        <v>0</v>
      </c>
      <c r="J249" s="139">
        <f t="shared" si="23"/>
        <v>0</v>
      </c>
      <c r="K249" s="140">
        <f t="shared" si="22"/>
        <v>0</v>
      </c>
      <c r="L249" s="140">
        <f>+(K249)/(1+(VLOOKUP(D249,'[4]Yield Curve'!$D$7:$F$367,2,FALSE))/100)^(D249/12)</f>
        <v>0</v>
      </c>
      <c r="M249" s="140">
        <f>+(K249)/(1+(VLOOKUP(D249,'[4]Yield Curve'!$D$7:$F$367,3,FALSE))/100)^(D249/12)</f>
        <v>0</v>
      </c>
    </row>
    <row r="250" spans="4:13" x14ac:dyDescent="0.25">
      <c r="D250" s="137">
        <v>249</v>
      </c>
      <c r="E250" s="138">
        <f t="shared" si="18"/>
        <v>53235</v>
      </c>
      <c r="F250" s="139">
        <f>+IF(E250&lt;$B$11,$B$2/$B$8,IF(E250=$B$11,$B$2-SUM($F$2:F249),IF(E250&gt;$B$11,0)))</f>
        <v>0</v>
      </c>
      <c r="G250" s="139">
        <f t="shared" si="19"/>
        <v>0</v>
      </c>
      <c r="H250" s="139">
        <f t="shared" si="20"/>
        <v>0</v>
      </c>
      <c r="I250" s="139">
        <f t="shared" si="21"/>
        <v>0</v>
      </c>
      <c r="J250" s="139">
        <f t="shared" si="23"/>
        <v>0</v>
      </c>
      <c r="K250" s="140">
        <f t="shared" si="22"/>
        <v>0</v>
      </c>
      <c r="L250" s="140">
        <f>+(K250)/(1+(VLOOKUP(D250,'[4]Yield Curve'!$D$7:$F$367,2,FALSE))/100)^(D250/12)</f>
        <v>0</v>
      </c>
      <c r="M250" s="140">
        <f>+(K250)/(1+(VLOOKUP(D250,'[4]Yield Curve'!$D$7:$F$367,3,FALSE))/100)^(D250/12)</f>
        <v>0</v>
      </c>
    </row>
    <row r="251" spans="4:13" x14ac:dyDescent="0.25">
      <c r="D251" s="137">
        <v>250</v>
      </c>
      <c r="E251" s="138">
        <f t="shared" si="18"/>
        <v>53266</v>
      </c>
      <c r="F251" s="139">
        <f>+IF(E251&lt;$B$11,$B$2/$B$8,IF(E251=$B$11,$B$2-SUM($F$2:F250),IF(E251&gt;$B$11,0)))</f>
        <v>0</v>
      </c>
      <c r="G251" s="139">
        <f t="shared" si="19"/>
        <v>0</v>
      </c>
      <c r="H251" s="139">
        <f t="shared" si="20"/>
        <v>0</v>
      </c>
      <c r="I251" s="139">
        <f t="shared" si="21"/>
        <v>0</v>
      </c>
      <c r="J251" s="139">
        <f t="shared" si="23"/>
        <v>0</v>
      </c>
      <c r="K251" s="140">
        <f t="shared" si="22"/>
        <v>0</v>
      </c>
      <c r="L251" s="140">
        <f>+(K251)/(1+(VLOOKUP(D251,'[4]Yield Curve'!$D$7:$F$367,2,FALSE))/100)^(D251/12)</f>
        <v>0</v>
      </c>
      <c r="M251" s="140">
        <f>+(K251)/(1+(VLOOKUP(D251,'[4]Yield Curve'!$D$7:$F$367,3,FALSE))/100)^(D251/12)</f>
        <v>0</v>
      </c>
    </row>
    <row r="252" spans="4:13" x14ac:dyDescent="0.25">
      <c r="D252" s="137">
        <v>251</v>
      </c>
      <c r="E252" s="138">
        <f t="shared" si="18"/>
        <v>53296</v>
      </c>
      <c r="F252" s="139">
        <f>+IF(E252&lt;$B$11,$B$2/$B$8,IF(E252=$B$11,$B$2-SUM($F$2:F251),IF(E252&gt;$B$11,0)))</f>
        <v>0</v>
      </c>
      <c r="G252" s="139">
        <f t="shared" si="19"/>
        <v>0</v>
      </c>
      <c r="H252" s="139">
        <f t="shared" si="20"/>
        <v>0</v>
      </c>
      <c r="I252" s="139">
        <f t="shared" si="21"/>
        <v>0</v>
      </c>
      <c r="J252" s="139">
        <f t="shared" si="23"/>
        <v>0</v>
      </c>
      <c r="K252" s="140">
        <f t="shared" si="22"/>
        <v>0</v>
      </c>
      <c r="L252" s="140">
        <f>+(K252)/(1+(VLOOKUP(D252,'[4]Yield Curve'!$D$7:$F$367,2,FALSE))/100)^(D252/12)</f>
        <v>0</v>
      </c>
      <c r="M252" s="140">
        <f>+(K252)/(1+(VLOOKUP(D252,'[4]Yield Curve'!$D$7:$F$367,3,FALSE))/100)^(D252/12)</f>
        <v>0</v>
      </c>
    </row>
    <row r="253" spans="4:13" x14ac:dyDescent="0.25">
      <c r="D253" s="137">
        <v>252</v>
      </c>
      <c r="E253" s="138">
        <f t="shared" si="18"/>
        <v>53327</v>
      </c>
      <c r="F253" s="139">
        <f>+IF(E253&lt;$B$11,$B$2/$B$8,IF(E253=$B$11,$B$2-SUM($F$2:F252),IF(E253&gt;$B$11,0)))</f>
        <v>0</v>
      </c>
      <c r="G253" s="139">
        <f t="shared" si="19"/>
        <v>0</v>
      </c>
      <c r="H253" s="139">
        <f t="shared" si="20"/>
        <v>0</v>
      </c>
      <c r="I253" s="139">
        <f t="shared" si="21"/>
        <v>0</v>
      </c>
      <c r="J253" s="139">
        <f t="shared" si="23"/>
        <v>0</v>
      </c>
      <c r="K253" s="140">
        <f t="shared" si="22"/>
        <v>0</v>
      </c>
      <c r="L253" s="140">
        <f>+(K253)/(1+(VLOOKUP(D253,'[4]Yield Curve'!$D$7:$F$367,2,FALSE))/100)^(D253/12)</f>
        <v>0</v>
      </c>
      <c r="M253" s="140">
        <f>+(K253)/(1+(VLOOKUP(D253,'[4]Yield Curve'!$D$7:$F$367,3,FALSE))/100)^(D253/12)</f>
        <v>0</v>
      </c>
    </row>
    <row r="254" spans="4:13" x14ac:dyDescent="0.25">
      <c r="D254" s="137">
        <v>253</v>
      </c>
      <c r="E254" s="138">
        <f t="shared" si="18"/>
        <v>53358</v>
      </c>
      <c r="F254" s="139">
        <f>+IF(E254&lt;$B$11,$B$2/$B$8,IF(E254=$B$11,$B$2-SUM($F$2:F253),IF(E254&gt;$B$11,0)))</f>
        <v>0</v>
      </c>
      <c r="G254" s="139">
        <f t="shared" si="19"/>
        <v>0</v>
      </c>
      <c r="H254" s="139">
        <f t="shared" si="20"/>
        <v>0</v>
      </c>
      <c r="I254" s="139">
        <f t="shared" si="21"/>
        <v>0</v>
      </c>
      <c r="J254" s="139">
        <f t="shared" si="23"/>
        <v>0</v>
      </c>
      <c r="K254" s="140">
        <f t="shared" si="22"/>
        <v>0</v>
      </c>
      <c r="L254" s="140">
        <f>+(K254)/(1+(VLOOKUP(D254,'[4]Yield Curve'!$D$7:$F$367,2,FALSE))/100)^(D254/12)</f>
        <v>0</v>
      </c>
      <c r="M254" s="140">
        <f>+(K254)/(1+(VLOOKUP(D254,'[4]Yield Curve'!$D$7:$F$367,3,FALSE))/100)^(D254/12)</f>
        <v>0</v>
      </c>
    </row>
    <row r="255" spans="4:13" x14ac:dyDescent="0.25">
      <c r="D255" s="137">
        <v>254</v>
      </c>
      <c r="E255" s="138">
        <f t="shared" si="18"/>
        <v>53386</v>
      </c>
      <c r="F255" s="139">
        <f>+IF(E255&lt;$B$11,$B$2/$B$8,IF(E255=$B$11,$B$2-SUM($F$2:F254),IF(E255&gt;$B$11,0)))</f>
        <v>0</v>
      </c>
      <c r="G255" s="139">
        <f t="shared" si="19"/>
        <v>0</v>
      </c>
      <c r="H255" s="139">
        <f t="shared" si="20"/>
        <v>0</v>
      </c>
      <c r="I255" s="139">
        <f t="shared" si="21"/>
        <v>0</v>
      </c>
      <c r="J255" s="139">
        <f t="shared" si="23"/>
        <v>0</v>
      </c>
      <c r="K255" s="140">
        <f t="shared" si="22"/>
        <v>0</v>
      </c>
      <c r="L255" s="140">
        <f>+(K255)/(1+(VLOOKUP(D255,'[4]Yield Curve'!$D$7:$F$367,2,FALSE))/100)^(D255/12)</f>
        <v>0</v>
      </c>
      <c r="M255" s="140">
        <f>+(K255)/(1+(VLOOKUP(D255,'[4]Yield Curve'!$D$7:$F$367,3,FALSE))/100)^(D255/12)</f>
        <v>0</v>
      </c>
    </row>
    <row r="256" spans="4:13" x14ac:dyDescent="0.25">
      <c r="D256" s="137">
        <v>255</v>
      </c>
      <c r="E256" s="138">
        <f t="shared" si="18"/>
        <v>53417</v>
      </c>
      <c r="F256" s="139">
        <f>+IF(E256&lt;$B$11,$B$2/$B$8,IF(E256=$B$11,$B$2-SUM($F$2:F255),IF(E256&gt;$B$11,0)))</f>
        <v>0</v>
      </c>
      <c r="G256" s="139">
        <f t="shared" si="19"/>
        <v>0</v>
      </c>
      <c r="H256" s="139">
        <f t="shared" si="20"/>
        <v>0</v>
      </c>
      <c r="I256" s="139">
        <f t="shared" si="21"/>
        <v>0</v>
      </c>
      <c r="J256" s="139">
        <f t="shared" si="23"/>
        <v>0</v>
      </c>
      <c r="K256" s="140">
        <f t="shared" si="22"/>
        <v>0</v>
      </c>
      <c r="L256" s="140">
        <f>+(K256)/(1+(VLOOKUP(D256,'[4]Yield Curve'!$D$7:$F$367,2,FALSE))/100)^(D256/12)</f>
        <v>0</v>
      </c>
      <c r="M256" s="140">
        <f>+(K256)/(1+(VLOOKUP(D256,'[4]Yield Curve'!$D$7:$F$367,3,FALSE))/100)^(D256/12)</f>
        <v>0</v>
      </c>
    </row>
    <row r="257" spans="4:13" x14ac:dyDescent="0.25">
      <c r="D257" s="137">
        <v>256</v>
      </c>
      <c r="E257" s="138">
        <f t="shared" si="18"/>
        <v>53447</v>
      </c>
      <c r="F257" s="139">
        <f>+IF(E257&lt;$B$11,$B$2/$B$8,IF(E257=$B$11,$B$2-SUM($F$2:F256),IF(E257&gt;$B$11,0)))</f>
        <v>0</v>
      </c>
      <c r="G257" s="139">
        <f t="shared" si="19"/>
        <v>0</v>
      </c>
      <c r="H257" s="139">
        <f t="shared" si="20"/>
        <v>0</v>
      </c>
      <c r="I257" s="139">
        <f t="shared" si="21"/>
        <v>0</v>
      </c>
      <c r="J257" s="139">
        <f t="shared" si="23"/>
        <v>0</v>
      </c>
      <c r="K257" s="140">
        <f t="shared" si="22"/>
        <v>0</v>
      </c>
      <c r="L257" s="140">
        <f>+(K257)/(1+(VLOOKUP(D257,'[4]Yield Curve'!$D$7:$F$367,2,FALSE))/100)^(D257/12)</f>
        <v>0</v>
      </c>
      <c r="M257" s="140">
        <f>+(K257)/(1+(VLOOKUP(D257,'[4]Yield Curve'!$D$7:$F$367,3,FALSE))/100)^(D257/12)</f>
        <v>0</v>
      </c>
    </row>
    <row r="258" spans="4:13" x14ac:dyDescent="0.25">
      <c r="D258" s="137">
        <v>257</v>
      </c>
      <c r="E258" s="138">
        <f t="shared" si="18"/>
        <v>53478</v>
      </c>
      <c r="F258" s="139">
        <f>+IF(E258&lt;$B$11,$B$2/$B$8,IF(E258=$B$11,$B$2-SUM($F$2:F257),IF(E258&gt;$B$11,0)))</f>
        <v>0</v>
      </c>
      <c r="G258" s="139">
        <f t="shared" si="19"/>
        <v>0</v>
      </c>
      <c r="H258" s="139">
        <f t="shared" si="20"/>
        <v>0</v>
      </c>
      <c r="I258" s="139">
        <f t="shared" si="21"/>
        <v>0</v>
      </c>
      <c r="J258" s="139">
        <f t="shared" si="23"/>
        <v>0</v>
      </c>
      <c r="K258" s="140">
        <f t="shared" si="22"/>
        <v>0</v>
      </c>
      <c r="L258" s="140">
        <f>+(K258)/(1+(VLOOKUP(D258,'[4]Yield Curve'!$D$7:$F$367,2,FALSE))/100)^(D258/12)</f>
        <v>0</v>
      </c>
      <c r="M258" s="140">
        <f>+(K258)/(1+(VLOOKUP(D258,'[4]Yield Curve'!$D$7:$F$367,3,FALSE))/100)^(D258/12)</f>
        <v>0</v>
      </c>
    </row>
    <row r="259" spans="4:13" x14ac:dyDescent="0.25">
      <c r="D259" s="137">
        <v>258</v>
      </c>
      <c r="E259" s="138">
        <f t="shared" ref="E259:E322" si="24">+EOMONTH($C$1,D259)</f>
        <v>53508</v>
      </c>
      <c r="F259" s="139">
        <f>+IF(E259&lt;$B$11,$B$2/$B$8,IF(E259=$B$11,$B$2-SUM($F$2:F258),IF(E259&gt;$B$11,0)))</f>
        <v>0</v>
      </c>
      <c r="G259" s="139">
        <f t="shared" ref="G259:G322" si="25">+IF(E259&lt;=$B$11,H259,0)</f>
        <v>0</v>
      </c>
      <c r="H259" s="139">
        <f t="shared" ref="H259:H322" si="26">+IF(E259&lt;=$B$9,($B$4/12)*($B$2-(D258*($B$2/$B$8))),0)</f>
        <v>0</v>
      </c>
      <c r="I259" s="139">
        <f t="shared" ref="I259:I322" si="27">+IF(E259&lt;=$B$9,($B$5/12)*($B$2-(D258*($B$2/$B$8))),0)</f>
        <v>0</v>
      </c>
      <c r="J259" s="139">
        <f t="shared" si="23"/>
        <v>0</v>
      </c>
      <c r="K259" s="140">
        <f t="shared" ref="K259:K322" si="28">+(F259+J259)</f>
        <v>0</v>
      </c>
      <c r="L259" s="140">
        <f>+(K259)/(1+(VLOOKUP(D259,'[4]Yield Curve'!$D$7:$F$367,2,FALSE))/100)^(D259/12)</f>
        <v>0</v>
      </c>
      <c r="M259" s="140">
        <f>+(K259)/(1+(VLOOKUP(D259,'[4]Yield Curve'!$D$7:$F$367,3,FALSE))/100)^(D259/12)</f>
        <v>0</v>
      </c>
    </row>
    <row r="260" spans="4:13" x14ac:dyDescent="0.25">
      <c r="D260" s="137">
        <v>259</v>
      </c>
      <c r="E260" s="138">
        <f t="shared" si="24"/>
        <v>53539</v>
      </c>
      <c r="F260" s="139">
        <f>+IF(E260&lt;$B$11,$B$2/$B$8,IF(E260=$B$11,$B$2-SUM($F$2:F259),IF(E260&gt;$B$11,0)))</f>
        <v>0</v>
      </c>
      <c r="G260" s="139">
        <f t="shared" si="25"/>
        <v>0</v>
      </c>
      <c r="H260" s="139">
        <f t="shared" si="26"/>
        <v>0</v>
      </c>
      <c r="I260" s="139">
        <f t="shared" si="27"/>
        <v>0</v>
      </c>
      <c r="J260" s="139">
        <f t="shared" ref="J260:J323" si="29">G260+I260</f>
        <v>0</v>
      </c>
      <c r="K260" s="140">
        <f t="shared" si="28"/>
        <v>0</v>
      </c>
      <c r="L260" s="140">
        <f>+(K260)/(1+(VLOOKUP(D260,'[4]Yield Curve'!$D$7:$F$367,2,FALSE))/100)^(D260/12)</f>
        <v>0</v>
      </c>
      <c r="M260" s="140">
        <f>+(K260)/(1+(VLOOKUP(D260,'[4]Yield Curve'!$D$7:$F$367,3,FALSE))/100)^(D260/12)</f>
        <v>0</v>
      </c>
    </row>
    <row r="261" spans="4:13" x14ac:dyDescent="0.25">
      <c r="D261" s="137">
        <v>260</v>
      </c>
      <c r="E261" s="138">
        <f t="shared" si="24"/>
        <v>53570</v>
      </c>
      <c r="F261" s="139">
        <f>+IF(E261&lt;$B$11,$B$2/$B$8,IF(E261=$B$11,$B$2-SUM($F$2:F260),IF(E261&gt;$B$11,0)))</f>
        <v>0</v>
      </c>
      <c r="G261" s="139">
        <f t="shared" si="25"/>
        <v>0</v>
      </c>
      <c r="H261" s="139">
        <f t="shared" si="26"/>
        <v>0</v>
      </c>
      <c r="I261" s="139">
        <f t="shared" si="27"/>
        <v>0</v>
      </c>
      <c r="J261" s="139">
        <f t="shared" si="29"/>
        <v>0</v>
      </c>
      <c r="K261" s="140">
        <f t="shared" si="28"/>
        <v>0</v>
      </c>
      <c r="L261" s="140">
        <f>+(K261)/(1+(VLOOKUP(D261,'[4]Yield Curve'!$D$7:$F$367,2,FALSE))/100)^(D261/12)</f>
        <v>0</v>
      </c>
      <c r="M261" s="140">
        <f>+(K261)/(1+(VLOOKUP(D261,'[4]Yield Curve'!$D$7:$F$367,3,FALSE))/100)^(D261/12)</f>
        <v>0</v>
      </c>
    </row>
    <row r="262" spans="4:13" x14ac:dyDescent="0.25">
      <c r="D262" s="137">
        <v>261</v>
      </c>
      <c r="E262" s="138">
        <f t="shared" si="24"/>
        <v>53600</v>
      </c>
      <c r="F262" s="139">
        <f>+IF(E262&lt;$B$11,$B$2/$B$8,IF(E262=$B$11,$B$2-SUM($F$2:F261),IF(E262&gt;$B$11,0)))</f>
        <v>0</v>
      </c>
      <c r="G262" s="139">
        <f t="shared" si="25"/>
        <v>0</v>
      </c>
      <c r="H262" s="139">
        <f t="shared" si="26"/>
        <v>0</v>
      </c>
      <c r="I262" s="139">
        <f t="shared" si="27"/>
        <v>0</v>
      </c>
      <c r="J262" s="139">
        <f t="shared" si="29"/>
        <v>0</v>
      </c>
      <c r="K262" s="140">
        <f t="shared" si="28"/>
        <v>0</v>
      </c>
      <c r="L262" s="140">
        <f>+(K262)/(1+(VLOOKUP(D262,'[4]Yield Curve'!$D$7:$F$367,2,FALSE))/100)^(D262/12)</f>
        <v>0</v>
      </c>
      <c r="M262" s="140">
        <f>+(K262)/(1+(VLOOKUP(D262,'[4]Yield Curve'!$D$7:$F$367,3,FALSE))/100)^(D262/12)</f>
        <v>0</v>
      </c>
    </row>
    <row r="263" spans="4:13" x14ac:dyDescent="0.25">
      <c r="D263" s="137">
        <v>262</v>
      </c>
      <c r="E263" s="138">
        <f t="shared" si="24"/>
        <v>53631</v>
      </c>
      <c r="F263" s="139">
        <f>+IF(E263&lt;$B$11,$B$2/$B$8,IF(E263=$B$11,$B$2-SUM($F$2:F262),IF(E263&gt;$B$11,0)))</f>
        <v>0</v>
      </c>
      <c r="G263" s="139">
        <f t="shared" si="25"/>
        <v>0</v>
      </c>
      <c r="H263" s="139">
        <f t="shared" si="26"/>
        <v>0</v>
      </c>
      <c r="I263" s="139">
        <f t="shared" si="27"/>
        <v>0</v>
      </c>
      <c r="J263" s="139">
        <f t="shared" si="29"/>
        <v>0</v>
      </c>
      <c r="K263" s="140">
        <f t="shared" si="28"/>
        <v>0</v>
      </c>
      <c r="L263" s="140">
        <f>+(K263)/(1+(VLOOKUP(D263,'[4]Yield Curve'!$D$7:$F$367,2,FALSE))/100)^(D263/12)</f>
        <v>0</v>
      </c>
      <c r="M263" s="140">
        <f>+(K263)/(1+(VLOOKUP(D263,'[4]Yield Curve'!$D$7:$F$367,3,FALSE))/100)^(D263/12)</f>
        <v>0</v>
      </c>
    </row>
    <row r="264" spans="4:13" x14ac:dyDescent="0.25">
      <c r="D264" s="137">
        <v>263</v>
      </c>
      <c r="E264" s="138">
        <f t="shared" si="24"/>
        <v>53661</v>
      </c>
      <c r="F264" s="139">
        <f>+IF(E264&lt;$B$11,$B$2/$B$8,IF(E264=$B$11,$B$2-SUM($F$2:F263),IF(E264&gt;$B$11,0)))</f>
        <v>0</v>
      </c>
      <c r="G264" s="139">
        <f t="shared" si="25"/>
        <v>0</v>
      </c>
      <c r="H264" s="139">
        <f t="shared" si="26"/>
        <v>0</v>
      </c>
      <c r="I264" s="139">
        <f t="shared" si="27"/>
        <v>0</v>
      </c>
      <c r="J264" s="139">
        <f t="shared" si="29"/>
        <v>0</v>
      </c>
      <c r="K264" s="140">
        <f t="shared" si="28"/>
        <v>0</v>
      </c>
      <c r="L264" s="140">
        <f>+(K264)/(1+(VLOOKUP(D264,'[4]Yield Curve'!$D$7:$F$367,2,FALSE))/100)^(D264/12)</f>
        <v>0</v>
      </c>
      <c r="M264" s="140">
        <f>+(K264)/(1+(VLOOKUP(D264,'[4]Yield Curve'!$D$7:$F$367,3,FALSE))/100)^(D264/12)</f>
        <v>0</v>
      </c>
    </row>
    <row r="265" spans="4:13" x14ac:dyDescent="0.25">
      <c r="D265" s="137">
        <v>264</v>
      </c>
      <c r="E265" s="138">
        <f t="shared" si="24"/>
        <v>53692</v>
      </c>
      <c r="F265" s="139">
        <f>+IF(E265&lt;$B$11,$B$2/$B$8,IF(E265=$B$11,$B$2-SUM($F$2:F264),IF(E265&gt;$B$11,0)))</f>
        <v>0</v>
      </c>
      <c r="G265" s="139">
        <f t="shared" si="25"/>
        <v>0</v>
      </c>
      <c r="H265" s="139">
        <f t="shared" si="26"/>
        <v>0</v>
      </c>
      <c r="I265" s="139">
        <f t="shared" si="27"/>
        <v>0</v>
      </c>
      <c r="J265" s="139">
        <f t="shared" si="29"/>
        <v>0</v>
      </c>
      <c r="K265" s="140">
        <f t="shared" si="28"/>
        <v>0</v>
      </c>
      <c r="L265" s="140">
        <f>+(K265)/(1+(VLOOKUP(D265,'[4]Yield Curve'!$D$7:$F$367,2,FALSE))/100)^(D265/12)</f>
        <v>0</v>
      </c>
      <c r="M265" s="140">
        <f>+(K265)/(1+(VLOOKUP(D265,'[4]Yield Curve'!$D$7:$F$367,3,FALSE))/100)^(D265/12)</f>
        <v>0</v>
      </c>
    </row>
    <row r="266" spans="4:13" x14ac:dyDescent="0.25">
      <c r="D266" s="137">
        <v>265</v>
      </c>
      <c r="E266" s="138">
        <f t="shared" si="24"/>
        <v>53723</v>
      </c>
      <c r="F266" s="139">
        <f>+IF(E266&lt;$B$11,$B$2/$B$8,IF(E266=$B$11,$B$2-SUM($F$2:F265),IF(E266&gt;$B$11,0)))</f>
        <v>0</v>
      </c>
      <c r="G266" s="139">
        <f t="shared" si="25"/>
        <v>0</v>
      </c>
      <c r="H266" s="139">
        <f t="shared" si="26"/>
        <v>0</v>
      </c>
      <c r="I266" s="139">
        <f t="shared" si="27"/>
        <v>0</v>
      </c>
      <c r="J266" s="139">
        <f t="shared" si="29"/>
        <v>0</v>
      </c>
      <c r="K266" s="140">
        <f t="shared" si="28"/>
        <v>0</v>
      </c>
      <c r="L266" s="140">
        <f>+(K266)/(1+(VLOOKUP(D266,'[4]Yield Curve'!$D$7:$F$367,2,FALSE))/100)^(D266/12)</f>
        <v>0</v>
      </c>
      <c r="M266" s="140">
        <f>+(K266)/(1+(VLOOKUP(D266,'[4]Yield Curve'!$D$7:$F$367,3,FALSE))/100)^(D266/12)</f>
        <v>0</v>
      </c>
    </row>
    <row r="267" spans="4:13" x14ac:dyDescent="0.25">
      <c r="D267" s="137">
        <v>266</v>
      </c>
      <c r="E267" s="138">
        <f t="shared" si="24"/>
        <v>53751</v>
      </c>
      <c r="F267" s="139">
        <f>+IF(E267&lt;$B$11,$B$2/$B$8,IF(E267=$B$11,$B$2-SUM($F$2:F266),IF(E267&gt;$B$11,0)))</f>
        <v>0</v>
      </c>
      <c r="G267" s="139">
        <f t="shared" si="25"/>
        <v>0</v>
      </c>
      <c r="H267" s="139">
        <f t="shared" si="26"/>
        <v>0</v>
      </c>
      <c r="I267" s="139">
        <f t="shared" si="27"/>
        <v>0</v>
      </c>
      <c r="J267" s="139">
        <f t="shared" si="29"/>
        <v>0</v>
      </c>
      <c r="K267" s="140">
        <f t="shared" si="28"/>
        <v>0</v>
      </c>
      <c r="L267" s="140">
        <f>+(K267)/(1+(VLOOKUP(D267,'[4]Yield Curve'!$D$7:$F$367,2,FALSE))/100)^(D267/12)</f>
        <v>0</v>
      </c>
      <c r="M267" s="140">
        <f>+(K267)/(1+(VLOOKUP(D267,'[4]Yield Curve'!$D$7:$F$367,3,FALSE))/100)^(D267/12)</f>
        <v>0</v>
      </c>
    </row>
    <row r="268" spans="4:13" x14ac:dyDescent="0.25">
      <c r="D268" s="137">
        <v>267</v>
      </c>
      <c r="E268" s="138">
        <f t="shared" si="24"/>
        <v>53782</v>
      </c>
      <c r="F268" s="139">
        <f>+IF(E268&lt;$B$11,$B$2/$B$8,IF(E268=$B$11,$B$2-SUM($F$2:F267),IF(E268&gt;$B$11,0)))</f>
        <v>0</v>
      </c>
      <c r="G268" s="139">
        <f t="shared" si="25"/>
        <v>0</v>
      </c>
      <c r="H268" s="139">
        <f t="shared" si="26"/>
        <v>0</v>
      </c>
      <c r="I268" s="139">
        <f t="shared" si="27"/>
        <v>0</v>
      </c>
      <c r="J268" s="139">
        <f t="shared" si="29"/>
        <v>0</v>
      </c>
      <c r="K268" s="140">
        <f t="shared" si="28"/>
        <v>0</v>
      </c>
      <c r="L268" s="140">
        <f>+(K268)/(1+(VLOOKUP(D268,'[4]Yield Curve'!$D$7:$F$367,2,FALSE))/100)^(D268/12)</f>
        <v>0</v>
      </c>
      <c r="M268" s="140">
        <f>+(K268)/(1+(VLOOKUP(D268,'[4]Yield Curve'!$D$7:$F$367,3,FALSE))/100)^(D268/12)</f>
        <v>0</v>
      </c>
    </row>
    <row r="269" spans="4:13" x14ac:dyDescent="0.25">
      <c r="D269" s="137">
        <v>268</v>
      </c>
      <c r="E269" s="138">
        <f t="shared" si="24"/>
        <v>53812</v>
      </c>
      <c r="F269" s="139">
        <f>+IF(E269&lt;$B$11,$B$2/$B$8,IF(E269=$B$11,$B$2-SUM($F$2:F268),IF(E269&gt;$B$11,0)))</f>
        <v>0</v>
      </c>
      <c r="G269" s="139">
        <f t="shared" si="25"/>
        <v>0</v>
      </c>
      <c r="H269" s="139">
        <f t="shared" si="26"/>
        <v>0</v>
      </c>
      <c r="I269" s="139">
        <f t="shared" si="27"/>
        <v>0</v>
      </c>
      <c r="J269" s="139">
        <f t="shared" si="29"/>
        <v>0</v>
      </c>
      <c r="K269" s="140">
        <f t="shared" si="28"/>
        <v>0</v>
      </c>
      <c r="L269" s="140">
        <f>+(K269)/(1+(VLOOKUP(D269,'[4]Yield Curve'!$D$7:$F$367,2,FALSE))/100)^(D269/12)</f>
        <v>0</v>
      </c>
      <c r="M269" s="140">
        <f>+(K269)/(1+(VLOOKUP(D269,'[4]Yield Curve'!$D$7:$F$367,3,FALSE))/100)^(D269/12)</f>
        <v>0</v>
      </c>
    </row>
    <row r="270" spans="4:13" x14ac:dyDescent="0.25">
      <c r="D270" s="137">
        <v>269</v>
      </c>
      <c r="E270" s="138">
        <f t="shared" si="24"/>
        <v>53843</v>
      </c>
      <c r="F270" s="139">
        <f>+IF(E270&lt;$B$11,$B$2/$B$8,IF(E270=$B$11,$B$2-SUM($F$2:F269),IF(E270&gt;$B$11,0)))</f>
        <v>0</v>
      </c>
      <c r="G270" s="139">
        <f t="shared" si="25"/>
        <v>0</v>
      </c>
      <c r="H270" s="139">
        <f t="shared" si="26"/>
        <v>0</v>
      </c>
      <c r="I270" s="139">
        <f t="shared" si="27"/>
        <v>0</v>
      </c>
      <c r="J270" s="139">
        <f t="shared" si="29"/>
        <v>0</v>
      </c>
      <c r="K270" s="140">
        <f t="shared" si="28"/>
        <v>0</v>
      </c>
      <c r="L270" s="140">
        <f>+(K270)/(1+(VLOOKUP(D270,'[4]Yield Curve'!$D$7:$F$367,2,FALSE))/100)^(D270/12)</f>
        <v>0</v>
      </c>
      <c r="M270" s="140">
        <f>+(K270)/(1+(VLOOKUP(D270,'[4]Yield Curve'!$D$7:$F$367,3,FALSE))/100)^(D270/12)</f>
        <v>0</v>
      </c>
    </row>
    <row r="271" spans="4:13" x14ac:dyDescent="0.25">
      <c r="D271" s="137">
        <v>270</v>
      </c>
      <c r="E271" s="138">
        <f t="shared" si="24"/>
        <v>53873</v>
      </c>
      <c r="F271" s="139">
        <f>+IF(E271&lt;$B$11,$B$2/$B$8,IF(E271=$B$11,$B$2-SUM($F$2:F270),IF(E271&gt;$B$11,0)))</f>
        <v>0</v>
      </c>
      <c r="G271" s="139">
        <f t="shared" si="25"/>
        <v>0</v>
      </c>
      <c r="H271" s="139">
        <f t="shared" si="26"/>
        <v>0</v>
      </c>
      <c r="I271" s="139">
        <f t="shared" si="27"/>
        <v>0</v>
      </c>
      <c r="J271" s="139">
        <f t="shared" si="29"/>
        <v>0</v>
      </c>
      <c r="K271" s="140">
        <f t="shared" si="28"/>
        <v>0</v>
      </c>
      <c r="L271" s="140">
        <f>+(K271)/(1+(VLOOKUP(D271,'[4]Yield Curve'!$D$7:$F$367,2,FALSE))/100)^(D271/12)</f>
        <v>0</v>
      </c>
      <c r="M271" s="140">
        <f>+(K271)/(1+(VLOOKUP(D271,'[4]Yield Curve'!$D$7:$F$367,3,FALSE))/100)^(D271/12)</f>
        <v>0</v>
      </c>
    </row>
    <row r="272" spans="4:13" x14ac:dyDescent="0.25">
      <c r="D272" s="137">
        <v>271</v>
      </c>
      <c r="E272" s="138">
        <f t="shared" si="24"/>
        <v>53904</v>
      </c>
      <c r="F272" s="139">
        <f>+IF(E272&lt;$B$11,$B$2/$B$8,IF(E272=$B$11,$B$2-SUM($F$2:F271),IF(E272&gt;$B$11,0)))</f>
        <v>0</v>
      </c>
      <c r="G272" s="139">
        <f t="shared" si="25"/>
        <v>0</v>
      </c>
      <c r="H272" s="139">
        <f t="shared" si="26"/>
        <v>0</v>
      </c>
      <c r="I272" s="139">
        <f t="shared" si="27"/>
        <v>0</v>
      </c>
      <c r="J272" s="139">
        <f t="shared" si="29"/>
        <v>0</v>
      </c>
      <c r="K272" s="140">
        <f t="shared" si="28"/>
        <v>0</v>
      </c>
      <c r="L272" s="140">
        <f>+(K272)/(1+(VLOOKUP(D272,'[4]Yield Curve'!$D$7:$F$367,2,FALSE))/100)^(D272/12)</f>
        <v>0</v>
      </c>
      <c r="M272" s="140">
        <f>+(K272)/(1+(VLOOKUP(D272,'[4]Yield Curve'!$D$7:$F$367,3,FALSE))/100)^(D272/12)</f>
        <v>0</v>
      </c>
    </row>
    <row r="273" spans="4:13" x14ac:dyDescent="0.25">
      <c r="D273" s="137">
        <v>272</v>
      </c>
      <c r="E273" s="138">
        <f t="shared" si="24"/>
        <v>53935</v>
      </c>
      <c r="F273" s="139">
        <f>+IF(E273&lt;$B$11,$B$2/$B$8,IF(E273=$B$11,$B$2-SUM($F$2:F272),IF(E273&gt;$B$11,0)))</f>
        <v>0</v>
      </c>
      <c r="G273" s="139">
        <f t="shared" si="25"/>
        <v>0</v>
      </c>
      <c r="H273" s="139">
        <f t="shared" si="26"/>
        <v>0</v>
      </c>
      <c r="I273" s="139">
        <f t="shared" si="27"/>
        <v>0</v>
      </c>
      <c r="J273" s="139">
        <f t="shared" si="29"/>
        <v>0</v>
      </c>
      <c r="K273" s="140">
        <f t="shared" si="28"/>
        <v>0</v>
      </c>
      <c r="L273" s="140">
        <f>+(K273)/(1+(VLOOKUP(D273,'[4]Yield Curve'!$D$7:$F$367,2,FALSE))/100)^(D273/12)</f>
        <v>0</v>
      </c>
      <c r="M273" s="140">
        <f>+(K273)/(1+(VLOOKUP(D273,'[4]Yield Curve'!$D$7:$F$367,3,FALSE))/100)^(D273/12)</f>
        <v>0</v>
      </c>
    </row>
    <row r="274" spans="4:13" x14ac:dyDescent="0.25">
      <c r="D274" s="137">
        <v>273</v>
      </c>
      <c r="E274" s="138">
        <f t="shared" si="24"/>
        <v>53965</v>
      </c>
      <c r="F274" s="139">
        <f>+IF(E274&lt;$B$11,$B$2/$B$8,IF(E274=$B$11,$B$2-SUM($F$2:F273),IF(E274&gt;$B$11,0)))</f>
        <v>0</v>
      </c>
      <c r="G274" s="139">
        <f t="shared" si="25"/>
        <v>0</v>
      </c>
      <c r="H274" s="139">
        <f t="shared" si="26"/>
        <v>0</v>
      </c>
      <c r="I274" s="139">
        <f t="shared" si="27"/>
        <v>0</v>
      </c>
      <c r="J274" s="139">
        <f t="shared" si="29"/>
        <v>0</v>
      </c>
      <c r="K274" s="140">
        <f t="shared" si="28"/>
        <v>0</v>
      </c>
      <c r="L274" s="140">
        <f>+(K274)/(1+(VLOOKUP(D274,'[4]Yield Curve'!$D$7:$F$367,2,FALSE))/100)^(D274/12)</f>
        <v>0</v>
      </c>
      <c r="M274" s="140">
        <f>+(K274)/(1+(VLOOKUP(D274,'[4]Yield Curve'!$D$7:$F$367,3,FALSE))/100)^(D274/12)</f>
        <v>0</v>
      </c>
    </row>
    <row r="275" spans="4:13" x14ac:dyDescent="0.25">
      <c r="D275" s="137">
        <v>274</v>
      </c>
      <c r="E275" s="138">
        <f t="shared" si="24"/>
        <v>53996</v>
      </c>
      <c r="F275" s="139">
        <f>+IF(E275&lt;$B$11,$B$2/$B$8,IF(E275=$B$11,$B$2-SUM($F$2:F274),IF(E275&gt;$B$11,0)))</f>
        <v>0</v>
      </c>
      <c r="G275" s="139">
        <f t="shared" si="25"/>
        <v>0</v>
      </c>
      <c r="H275" s="139">
        <f t="shared" si="26"/>
        <v>0</v>
      </c>
      <c r="I275" s="139">
        <f t="shared" si="27"/>
        <v>0</v>
      </c>
      <c r="J275" s="139">
        <f t="shared" si="29"/>
        <v>0</v>
      </c>
      <c r="K275" s="140">
        <f t="shared" si="28"/>
        <v>0</v>
      </c>
      <c r="L275" s="140">
        <f>+(K275)/(1+(VLOOKUP(D275,'[4]Yield Curve'!$D$7:$F$367,2,FALSE))/100)^(D275/12)</f>
        <v>0</v>
      </c>
      <c r="M275" s="140">
        <f>+(K275)/(1+(VLOOKUP(D275,'[4]Yield Curve'!$D$7:$F$367,3,FALSE))/100)^(D275/12)</f>
        <v>0</v>
      </c>
    </row>
    <row r="276" spans="4:13" x14ac:dyDescent="0.25">
      <c r="D276" s="137">
        <v>275</v>
      </c>
      <c r="E276" s="138">
        <f t="shared" si="24"/>
        <v>54026</v>
      </c>
      <c r="F276" s="139">
        <f>+IF(E276&lt;$B$11,$B$2/$B$8,IF(E276=$B$11,$B$2-SUM($F$2:F275),IF(E276&gt;$B$11,0)))</f>
        <v>0</v>
      </c>
      <c r="G276" s="139">
        <f t="shared" si="25"/>
        <v>0</v>
      </c>
      <c r="H276" s="139">
        <f t="shared" si="26"/>
        <v>0</v>
      </c>
      <c r="I276" s="139">
        <f t="shared" si="27"/>
        <v>0</v>
      </c>
      <c r="J276" s="139">
        <f t="shared" si="29"/>
        <v>0</v>
      </c>
      <c r="K276" s="140">
        <f t="shared" si="28"/>
        <v>0</v>
      </c>
      <c r="L276" s="140">
        <f>+(K276)/(1+(VLOOKUP(D276,'[4]Yield Curve'!$D$7:$F$367,2,FALSE))/100)^(D276/12)</f>
        <v>0</v>
      </c>
      <c r="M276" s="140">
        <f>+(K276)/(1+(VLOOKUP(D276,'[4]Yield Curve'!$D$7:$F$367,3,FALSE))/100)^(D276/12)</f>
        <v>0</v>
      </c>
    </row>
    <row r="277" spans="4:13" x14ac:dyDescent="0.25">
      <c r="D277" s="137">
        <v>276</v>
      </c>
      <c r="E277" s="138">
        <f t="shared" si="24"/>
        <v>54057</v>
      </c>
      <c r="F277" s="139">
        <f>+IF(E277&lt;$B$11,$B$2/$B$8,IF(E277=$B$11,$B$2-SUM($F$2:F276),IF(E277&gt;$B$11,0)))</f>
        <v>0</v>
      </c>
      <c r="G277" s="139">
        <f t="shared" si="25"/>
        <v>0</v>
      </c>
      <c r="H277" s="139">
        <f t="shared" si="26"/>
        <v>0</v>
      </c>
      <c r="I277" s="139">
        <f t="shared" si="27"/>
        <v>0</v>
      </c>
      <c r="J277" s="139">
        <f t="shared" si="29"/>
        <v>0</v>
      </c>
      <c r="K277" s="140">
        <f t="shared" si="28"/>
        <v>0</v>
      </c>
      <c r="L277" s="140">
        <f>+(K277)/(1+(VLOOKUP(D277,'[4]Yield Curve'!$D$7:$F$367,2,FALSE))/100)^(D277/12)</f>
        <v>0</v>
      </c>
      <c r="M277" s="140">
        <f>+(K277)/(1+(VLOOKUP(D277,'[4]Yield Curve'!$D$7:$F$367,3,FALSE))/100)^(D277/12)</f>
        <v>0</v>
      </c>
    </row>
    <row r="278" spans="4:13" x14ac:dyDescent="0.25">
      <c r="D278" s="137">
        <v>277</v>
      </c>
      <c r="E278" s="138">
        <f t="shared" si="24"/>
        <v>54088</v>
      </c>
      <c r="F278" s="139">
        <f>+IF(E278&lt;$B$11,$B$2/$B$8,IF(E278=$B$11,$B$2-SUM($F$2:F277),IF(E278&gt;$B$11,0)))</f>
        <v>0</v>
      </c>
      <c r="G278" s="139">
        <f t="shared" si="25"/>
        <v>0</v>
      </c>
      <c r="H278" s="139">
        <f t="shared" si="26"/>
        <v>0</v>
      </c>
      <c r="I278" s="139">
        <f t="shared" si="27"/>
        <v>0</v>
      </c>
      <c r="J278" s="139">
        <f t="shared" si="29"/>
        <v>0</v>
      </c>
      <c r="K278" s="140">
        <f t="shared" si="28"/>
        <v>0</v>
      </c>
      <c r="L278" s="140">
        <f>+(K278)/(1+(VLOOKUP(D278,'[4]Yield Curve'!$D$7:$F$367,2,FALSE))/100)^(D278/12)</f>
        <v>0</v>
      </c>
      <c r="M278" s="140">
        <f>+(K278)/(1+(VLOOKUP(D278,'[4]Yield Curve'!$D$7:$F$367,3,FALSE))/100)^(D278/12)</f>
        <v>0</v>
      </c>
    </row>
    <row r="279" spans="4:13" x14ac:dyDescent="0.25">
      <c r="D279" s="137">
        <v>278</v>
      </c>
      <c r="E279" s="138">
        <f t="shared" si="24"/>
        <v>54117</v>
      </c>
      <c r="F279" s="139">
        <f>+IF(E279&lt;$B$11,$B$2/$B$8,IF(E279=$B$11,$B$2-SUM($F$2:F278),IF(E279&gt;$B$11,0)))</f>
        <v>0</v>
      </c>
      <c r="G279" s="139">
        <f t="shared" si="25"/>
        <v>0</v>
      </c>
      <c r="H279" s="139">
        <f t="shared" si="26"/>
        <v>0</v>
      </c>
      <c r="I279" s="139">
        <f t="shared" si="27"/>
        <v>0</v>
      </c>
      <c r="J279" s="139">
        <f t="shared" si="29"/>
        <v>0</v>
      </c>
      <c r="K279" s="140">
        <f t="shared" si="28"/>
        <v>0</v>
      </c>
      <c r="L279" s="140">
        <f>+(K279)/(1+(VLOOKUP(D279,'[4]Yield Curve'!$D$7:$F$367,2,FALSE))/100)^(D279/12)</f>
        <v>0</v>
      </c>
      <c r="M279" s="140">
        <f>+(K279)/(1+(VLOOKUP(D279,'[4]Yield Curve'!$D$7:$F$367,3,FALSE))/100)^(D279/12)</f>
        <v>0</v>
      </c>
    </row>
    <row r="280" spans="4:13" x14ac:dyDescent="0.25">
      <c r="D280" s="137">
        <v>279</v>
      </c>
      <c r="E280" s="138">
        <f t="shared" si="24"/>
        <v>54148</v>
      </c>
      <c r="F280" s="139">
        <f>+IF(E280&lt;$B$11,$B$2/$B$8,IF(E280=$B$11,$B$2-SUM($F$2:F279),IF(E280&gt;$B$11,0)))</f>
        <v>0</v>
      </c>
      <c r="G280" s="139">
        <f t="shared" si="25"/>
        <v>0</v>
      </c>
      <c r="H280" s="139">
        <f t="shared" si="26"/>
        <v>0</v>
      </c>
      <c r="I280" s="139">
        <f t="shared" si="27"/>
        <v>0</v>
      </c>
      <c r="J280" s="139">
        <f t="shared" si="29"/>
        <v>0</v>
      </c>
      <c r="K280" s="140">
        <f t="shared" si="28"/>
        <v>0</v>
      </c>
      <c r="L280" s="140">
        <f>+(K280)/(1+(VLOOKUP(D280,'[4]Yield Curve'!$D$7:$F$367,2,FALSE))/100)^(D280/12)</f>
        <v>0</v>
      </c>
      <c r="M280" s="140">
        <f>+(K280)/(1+(VLOOKUP(D280,'[4]Yield Curve'!$D$7:$F$367,3,FALSE))/100)^(D280/12)</f>
        <v>0</v>
      </c>
    </row>
    <row r="281" spans="4:13" x14ac:dyDescent="0.25">
      <c r="D281" s="137">
        <v>280</v>
      </c>
      <c r="E281" s="138">
        <f t="shared" si="24"/>
        <v>54178</v>
      </c>
      <c r="F281" s="139">
        <f>+IF(E281&lt;$B$11,$B$2/$B$8,IF(E281=$B$11,$B$2-SUM($F$2:F280),IF(E281&gt;$B$11,0)))</f>
        <v>0</v>
      </c>
      <c r="G281" s="139">
        <f t="shared" si="25"/>
        <v>0</v>
      </c>
      <c r="H281" s="139">
        <f t="shared" si="26"/>
        <v>0</v>
      </c>
      <c r="I281" s="139">
        <f t="shared" si="27"/>
        <v>0</v>
      </c>
      <c r="J281" s="139">
        <f t="shared" si="29"/>
        <v>0</v>
      </c>
      <c r="K281" s="140">
        <f t="shared" si="28"/>
        <v>0</v>
      </c>
      <c r="L281" s="140">
        <f>+(K281)/(1+(VLOOKUP(D281,'[4]Yield Curve'!$D$7:$F$367,2,FALSE))/100)^(D281/12)</f>
        <v>0</v>
      </c>
      <c r="M281" s="140">
        <f>+(K281)/(1+(VLOOKUP(D281,'[4]Yield Curve'!$D$7:$F$367,3,FALSE))/100)^(D281/12)</f>
        <v>0</v>
      </c>
    </row>
    <row r="282" spans="4:13" x14ac:dyDescent="0.25">
      <c r="D282" s="137">
        <v>281</v>
      </c>
      <c r="E282" s="138">
        <f t="shared" si="24"/>
        <v>54209</v>
      </c>
      <c r="F282" s="139">
        <f>+IF(E282&lt;$B$11,$B$2/$B$8,IF(E282=$B$11,$B$2-SUM($F$2:F281),IF(E282&gt;$B$11,0)))</f>
        <v>0</v>
      </c>
      <c r="G282" s="139">
        <f t="shared" si="25"/>
        <v>0</v>
      </c>
      <c r="H282" s="139">
        <f t="shared" si="26"/>
        <v>0</v>
      </c>
      <c r="I282" s="139">
        <f t="shared" si="27"/>
        <v>0</v>
      </c>
      <c r="J282" s="139">
        <f t="shared" si="29"/>
        <v>0</v>
      </c>
      <c r="K282" s="140">
        <f t="shared" si="28"/>
        <v>0</v>
      </c>
      <c r="L282" s="140">
        <f>+(K282)/(1+(VLOOKUP(D282,'[4]Yield Curve'!$D$7:$F$367,2,FALSE))/100)^(D282/12)</f>
        <v>0</v>
      </c>
      <c r="M282" s="140">
        <f>+(K282)/(1+(VLOOKUP(D282,'[4]Yield Curve'!$D$7:$F$367,3,FALSE))/100)^(D282/12)</f>
        <v>0</v>
      </c>
    </row>
    <row r="283" spans="4:13" x14ac:dyDescent="0.25">
      <c r="D283" s="137">
        <v>282</v>
      </c>
      <c r="E283" s="138">
        <f t="shared" si="24"/>
        <v>54239</v>
      </c>
      <c r="F283" s="139">
        <f>+IF(E283&lt;$B$11,$B$2/$B$8,IF(E283=$B$11,$B$2-SUM($F$2:F282),IF(E283&gt;$B$11,0)))</f>
        <v>0</v>
      </c>
      <c r="G283" s="139">
        <f t="shared" si="25"/>
        <v>0</v>
      </c>
      <c r="H283" s="139">
        <f t="shared" si="26"/>
        <v>0</v>
      </c>
      <c r="I283" s="139">
        <f t="shared" si="27"/>
        <v>0</v>
      </c>
      <c r="J283" s="139">
        <f t="shared" si="29"/>
        <v>0</v>
      </c>
      <c r="K283" s="140">
        <f t="shared" si="28"/>
        <v>0</v>
      </c>
      <c r="L283" s="140">
        <f>+(K283)/(1+(VLOOKUP(D283,'[4]Yield Curve'!$D$7:$F$367,2,FALSE))/100)^(D283/12)</f>
        <v>0</v>
      </c>
      <c r="M283" s="140">
        <f>+(K283)/(1+(VLOOKUP(D283,'[4]Yield Curve'!$D$7:$F$367,3,FALSE))/100)^(D283/12)</f>
        <v>0</v>
      </c>
    </row>
    <row r="284" spans="4:13" x14ac:dyDescent="0.25">
      <c r="D284" s="137">
        <v>283</v>
      </c>
      <c r="E284" s="138">
        <f t="shared" si="24"/>
        <v>54270</v>
      </c>
      <c r="F284" s="139">
        <f>+IF(E284&lt;$B$11,$B$2/$B$8,IF(E284=$B$11,$B$2-SUM($F$2:F283),IF(E284&gt;$B$11,0)))</f>
        <v>0</v>
      </c>
      <c r="G284" s="139">
        <f t="shared" si="25"/>
        <v>0</v>
      </c>
      <c r="H284" s="139">
        <f t="shared" si="26"/>
        <v>0</v>
      </c>
      <c r="I284" s="139">
        <f t="shared" si="27"/>
        <v>0</v>
      </c>
      <c r="J284" s="139">
        <f t="shared" si="29"/>
        <v>0</v>
      </c>
      <c r="K284" s="140">
        <f t="shared" si="28"/>
        <v>0</v>
      </c>
      <c r="L284" s="140">
        <f>+(K284)/(1+(VLOOKUP(D284,'[4]Yield Curve'!$D$7:$F$367,2,FALSE))/100)^(D284/12)</f>
        <v>0</v>
      </c>
      <c r="M284" s="140">
        <f>+(K284)/(1+(VLOOKUP(D284,'[4]Yield Curve'!$D$7:$F$367,3,FALSE))/100)^(D284/12)</f>
        <v>0</v>
      </c>
    </row>
    <row r="285" spans="4:13" x14ac:dyDescent="0.25">
      <c r="D285" s="137">
        <v>284</v>
      </c>
      <c r="E285" s="138">
        <f t="shared" si="24"/>
        <v>54301</v>
      </c>
      <c r="F285" s="139">
        <f>+IF(E285&lt;$B$11,$B$2/$B$8,IF(E285=$B$11,$B$2-SUM($F$2:F284),IF(E285&gt;$B$11,0)))</f>
        <v>0</v>
      </c>
      <c r="G285" s="139">
        <f t="shared" si="25"/>
        <v>0</v>
      </c>
      <c r="H285" s="139">
        <f t="shared" si="26"/>
        <v>0</v>
      </c>
      <c r="I285" s="139">
        <f t="shared" si="27"/>
        <v>0</v>
      </c>
      <c r="J285" s="139">
        <f t="shared" si="29"/>
        <v>0</v>
      </c>
      <c r="K285" s="140">
        <f t="shared" si="28"/>
        <v>0</v>
      </c>
      <c r="L285" s="140">
        <f>+(K285)/(1+(VLOOKUP(D285,'[4]Yield Curve'!$D$7:$F$367,2,FALSE))/100)^(D285/12)</f>
        <v>0</v>
      </c>
      <c r="M285" s="140">
        <f>+(K285)/(1+(VLOOKUP(D285,'[4]Yield Curve'!$D$7:$F$367,3,FALSE))/100)^(D285/12)</f>
        <v>0</v>
      </c>
    </row>
    <row r="286" spans="4:13" x14ac:dyDescent="0.25">
      <c r="D286" s="137">
        <v>285</v>
      </c>
      <c r="E286" s="138">
        <f t="shared" si="24"/>
        <v>54331</v>
      </c>
      <c r="F286" s="139">
        <f>+IF(E286&lt;$B$11,$B$2/$B$8,IF(E286=$B$11,$B$2-SUM($F$2:F285),IF(E286&gt;$B$11,0)))</f>
        <v>0</v>
      </c>
      <c r="G286" s="139">
        <f t="shared" si="25"/>
        <v>0</v>
      </c>
      <c r="H286" s="139">
        <f t="shared" si="26"/>
        <v>0</v>
      </c>
      <c r="I286" s="139">
        <f t="shared" si="27"/>
        <v>0</v>
      </c>
      <c r="J286" s="139">
        <f t="shared" si="29"/>
        <v>0</v>
      </c>
      <c r="K286" s="140">
        <f t="shared" si="28"/>
        <v>0</v>
      </c>
      <c r="L286" s="140">
        <f>+(K286)/(1+(VLOOKUP(D286,'[4]Yield Curve'!$D$7:$F$367,2,FALSE))/100)^(D286/12)</f>
        <v>0</v>
      </c>
      <c r="M286" s="140">
        <f>+(K286)/(1+(VLOOKUP(D286,'[4]Yield Curve'!$D$7:$F$367,3,FALSE))/100)^(D286/12)</f>
        <v>0</v>
      </c>
    </row>
    <row r="287" spans="4:13" x14ac:dyDescent="0.25">
      <c r="D287" s="137">
        <v>286</v>
      </c>
      <c r="E287" s="138">
        <f t="shared" si="24"/>
        <v>54362</v>
      </c>
      <c r="F287" s="139">
        <f>+IF(E287&lt;$B$11,$B$2/$B$8,IF(E287=$B$11,$B$2-SUM($F$2:F286),IF(E287&gt;$B$11,0)))</f>
        <v>0</v>
      </c>
      <c r="G287" s="139">
        <f t="shared" si="25"/>
        <v>0</v>
      </c>
      <c r="H287" s="139">
        <f t="shared" si="26"/>
        <v>0</v>
      </c>
      <c r="I287" s="139">
        <f t="shared" si="27"/>
        <v>0</v>
      </c>
      <c r="J287" s="139">
        <f t="shared" si="29"/>
        <v>0</v>
      </c>
      <c r="K287" s="140">
        <f t="shared" si="28"/>
        <v>0</v>
      </c>
      <c r="L287" s="140">
        <f>+(K287)/(1+(VLOOKUP(D287,'[4]Yield Curve'!$D$7:$F$367,2,FALSE))/100)^(D287/12)</f>
        <v>0</v>
      </c>
      <c r="M287" s="140">
        <f>+(K287)/(1+(VLOOKUP(D287,'[4]Yield Curve'!$D$7:$F$367,3,FALSE))/100)^(D287/12)</f>
        <v>0</v>
      </c>
    </row>
    <row r="288" spans="4:13" x14ac:dyDescent="0.25">
      <c r="D288" s="137">
        <v>287</v>
      </c>
      <c r="E288" s="138">
        <f t="shared" si="24"/>
        <v>54392</v>
      </c>
      <c r="F288" s="139">
        <f>+IF(E288&lt;$B$11,$B$2/$B$8,IF(E288=$B$11,$B$2-SUM($F$2:F287),IF(E288&gt;$B$11,0)))</f>
        <v>0</v>
      </c>
      <c r="G288" s="139">
        <f t="shared" si="25"/>
        <v>0</v>
      </c>
      <c r="H288" s="139">
        <f t="shared" si="26"/>
        <v>0</v>
      </c>
      <c r="I288" s="139">
        <f t="shared" si="27"/>
        <v>0</v>
      </c>
      <c r="J288" s="139">
        <f t="shared" si="29"/>
        <v>0</v>
      </c>
      <c r="K288" s="140">
        <f t="shared" si="28"/>
        <v>0</v>
      </c>
      <c r="L288" s="140">
        <f>+(K288)/(1+(VLOOKUP(D288,'[4]Yield Curve'!$D$7:$F$367,2,FALSE))/100)^(D288/12)</f>
        <v>0</v>
      </c>
      <c r="M288" s="140">
        <f>+(K288)/(1+(VLOOKUP(D288,'[4]Yield Curve'!$D$7:$F$367,3,FALSE))/100)^(D288/12)</f>
        <v>0</v>
      </c>
    </row>
    <row r="289" spans="4:13" x14ac:dyDescent="0.25">
      <c r="D289" s="137">
        <v>288</v>
      </c>
      <c r="E289" s="138">
        <f t="shared" si="24"/>
        <v>54423</v>
      </c>
      <c r="F289" s="139">
        <f>+IF(E289&lt;$B$11,$B$2/$B$8,IF(E289=$B$11,$B$2-SUM($F$2:F288),IF(E289&gt;$B$11,0)))</f>
        <v>0</v>
      </c>
      <c r="G289" s="139">
        <f t="shared" si="25"/>
        <v>0</v>
      </c>
      <c r="H289" s="139">
        <f t="shared" si="26"/>
        <v>0</v>
      </c>
      <c r="I289" s="139">
        <f t="shared" si="27"/>
        <v>0</v>
      </c>
      <c r="J289" s="139">
        <f t="shared" si="29"/>
        <v>0</v>
      </c>
      <c r="K289" s="140">
        <f t="shared" si="28"/>
        <v>0</v>
      </c>
      <c r="L289" s="140">
        <f>+(K289)/(1+(VLOOKUP(D289,'[4]Yield Curve'!$D$7:$F$367,2,FALSE))/100)^(D289/12)</f>
        <v>0</v>
      </c>
      <c r="M289" s="140">
        <f>+(K289)/(1+(VLOOKUP(D289,'[4]Yield Curve'!$D$7:$F$367,3,FALSE))/100)^(D289/12)</f>
        <v>0</v>
      </c>
    </row>
    <row r="290" spans="4:13" x14ac:dyDescent="0.25">
      <c r="D290" s="137">
        <v>289</v>
      </c>
      <c r="E290" s="138">
        <f t="shared" si="24"/>
        <v>54454</v>
      </c>
      <c r="F290" s="139">
        <f>+IF(E290&lt;$B$11,$B$2/$B$8,IF(E290=$B$11,$B$2-SUM($F$2:F289),IF(E290&gt;$B$11,0)))</f>
        <v>0</v>
      </c>
      <c r="G290" s="139">
        <f t="shared" si="25"/>
        <v>0</v>
      </c>
      <c r="H290" s="139">
        <f t="shared" si="26"/>
        <v>0</v>
      </c>
      <c r="I290" s="139">
        <f t="shared" si="27"/>
        <v>0</v>
      </c>
      <c r="J290" s="139">
        <f t="shared" si="29"/>
        <v>0</v>
      </c>
      <c r="K290" s="140">
        <f t="shared" si="28"/>
        <v>0</v>
      </c>
      <c r="L290" s="140">
        <f>+(K290)/(1+(VLOOKUP(D290,'[4]Yield Curve'!$D$7:$F$367,2,FALSE))/100)^(D290/12)</f>
        <v>0</v>
      </c>
      <c r="M290" s="140">
        <f>+(K290)/(1+(VLOOKUP(D290,'[4]Yield Curve'!$D$7:$F$367,3,FALSE))/100)^(D290/12)</f>
        <v>0</v>
      </c>
    </row>
    <row r="291" spans="4:13" x14ac:dyDescent="0.25">
      <c r="D291" s="137">
        <v>290</v>
      </c>
      <c r="E291" s="138">
        <f t="shared" si="24"/>
        <v>54482</v>
      </c>
      <c r="F291" s="139">
        <f>+IF(E291&lt;$B$11,$B$2/$B$8,IF(E291=$B$11,$B$2-SUM($F$2:F290),IF(E291&gt;$B$11,0)))</f>
        <v>0</v>
      </c>
      <c r="G291" s="139">
        <f t="shared" si="25"/>
        <v>0</v>
      </c>
      <c r="H291" s="139">
        <f t="shared" si="26"/>
        <v>0</v>
      </c>
      <c r="I291" s="139">
        <f t="shared" si="27"/>
        <v>0</v>
      </c>
      <c r="J291" s="139">
        <f t="shared" si="29"/>
        <v>0</v>
      </c>
      <c r="K291" s="140">
        <f t="shared" si="28"/>
        <v>0</v>
      </c>
      <c r="L291" s="140">
        <f>+(K291)/(1+(VLOOKUP(D291,'[4]Yield Curve'!$D$7:$F$367,2,FALSE))/100)^(D291/12)</f>
        <v>0</v>
      </c>
      <c r="M291" s="140">
        <f>+(K291)/(1+(VLOOKUP(D291,'[4]Yield Curve'!$D$7:$F$367,3,FALSE))/100)^(D291/12)</f>
        <v>0</v>
      </c>
    </row>
    <row r="292" spans="4:13" x14ac:dyDescent="0.25">
      <c r="D292" s="137">
        <v>291</v>
      </c>
      <c r="E292" s="138">
        <f t="shared" si="24"/>
        <v>54513</v>
      </c>
      <c r="F292" s="139">
        <f>+IF(E292&lt;$B$11,$B$2/$B$8,IF(E292=$B$11,$B$2-SUM($F$2:F291),IF(E292&gt;$B$11,0)))</f>
        <v>0</v>
      </c>
      <c r="G292" s="139">
        <f t="shared" si="25"/>
        <v>0</v>
      </c>
      <c r="H292" s="139">
        <f t="shared" si="26"/>
        <v>0</v>
      </c>
      <c r="I292" s="139">
        <f t="shared" si="27"/>
        <v>0</v>
      </c>
      <c r="J292" s="139">
        <f t="shared" si="29"/>
        <v>0</v>
      </c>
      <c r="K292" s="140">
        <f t="shared" si="28"/>
        <v>0</v>
      </c>
      <c r="L292" s="140">
        <f>+(K292)/(1+(VLOOKUP(D292,'[4]Yield Curve'!$D$7:$F$367,2,FALSE))/100)^(D292/12)</f>
        <v>0</v>
      </c>
      <c r="M292" s="140">
        <f>+(K292)/(1+(VLOOKUP(D292,'[4]Yield Curve'!$D$7:$F$367,3,FALSE))/100)^(D292/12)</f>
        <v>0</v>
      </c>
    </row>
    <row r="293" spans="4:13" x14ac:dyDescent="0.25">
      <c r="D293" s="137">
        <v>292</v>
      </c>
      <c r="E293" s="138">
        <f t="shared" si="24"/>
        <v>54543</v>
      </c>
      <c r="F293" s="139">
        <f>+IF(E293&lt;$B$11,$B$2/$B$8,IF(E293=$B$11,$B$2-SUM($F$2:F292),IF(E293&gt;$B$11,0)))</f>
        <v>0</v>
      </c>
      <c r="G293" s="139">
        <f t="shared" si="25"/>
        <v>0</v>
      </c>
      <c r="H293" s="139">
        <f t="shared" si="26"/>
        <v>0</v>
      </c>
      <c r="I293" s="139">
        <f t="shared" si="27"/>
        <v>0</v>
      </c>
      <c r="J293" s="139">
        <f t="shared" si="29"/>
        <v>0</v>
      </c>
      <c r="K293" s="140">
        <f t="shared" si="28"/>
        <v>0</v>
      </c>
      <c r="L293" s="140">
        <f>+(K293)/(1+(VLOOKUP(D293,'[4]Yield Curve'!$D$7:$F$367,2,FALSE))/100)^(D293/12)</f>
        <v>0</v>
      </c>
      <c r="M293" s="140">
        <f>+(K293)/(1+(VLOOKUP(D293,'[4]Yield Curve'!$D$7:$F$367,3,FALSE))/100)^(D293/12)</f>
        <v>0</v>
      </c>
    </row>
    <row r="294" spans="4:13" x14ac:dyDescent="0.25">
      <c r="D294" s="137">
        <v>293</v>
      </c>
      <c r="E294" s="138">
        <f t="shared" si="24"/>
        <v>54574</v>
      </c>
      <c r="F294" s="139">
        <f>+IF(E294&lt;$B$11,$B$2/$B$8,IF(E294=$B$11,$B$2-SUM($F$2:F293),IF(E294&gt;$B$11,0)))</f>
        <v>0</v>
      </c>
      <c r="G294" s="139">
        <f t="shared" si="25"/>
        <v>0</v>
      </c>
      <c r="H294" s="139">
        <f t="shared" si="26"/>
        <v>0</v>
      </c>
      <c r="I294" s="139">
        <f t="shared" si="27"/>
        <v>0</v>
      </c>
      <c r="J294" s="139">
        <f t="shared" si="29"/>
        <v>0</v>
      </c>
      <c r="K294" s="140">
        <f t="shared" si="28"/>
        <v>0</v>
      </c>
      <c r="L294" s="140">
        <f>+(K294)/(1+(VLOOKUP(D294,'[4]Yield Curve'!$D$7:$F$367,2,FALSE))/100)^(D294/12)</f>
        <v>0</v>
      </c>
      <c r="M294" s="140">
        <f>+(K294)/(1+(VLOOKUP(D294,'[4]Yield Curve'!$D$7:$F$367,3,FALSE))/100)^(D294/12)</f>
        <v>0</v>
      </c>
    </row>
    <row r="295" spans="4:13" x14ac:dyDescent="0.25">
      <c r="D295" s="137">
        <v>294</v>
      </c>
      <c r="E295" s="138">
        <f t="shared" si="24"/>
        <v>54604</v>
      </c>
      <c r="F295" s="139">
        <f>+IF(E295&lt;$B$11,$B$2/$B$8,IF(E295=$B$11,$B$2-SUM($F$2:F294),IF(E295&gt;$B$11,0)))</f>
        <v>0</v>
      </c>
      <c r="G295" s="139">
        <f t="shared" si="25"/>
        <v>0</v>
      </c>
      <c r="H295" s="139">
        <f t="shared" si="26"/>
        <v>0</v>
      </c>
      <c r="I295" s="139">
        <f t="shared" si="27"/>
        <v>0</v>
      </c>
      <c r="J295" s="139">
        <f t="shared" si="29"/>
        <v>0</v>
      </c>
      <c r="K295" s="140">
        <f t="shared" si="28"/>
        <v>0</v>
      </c>
      <c r="L295" s="140">
        <f>+(K295)/(1+(VLOOKUP(D295,'[4]Yield Curve'!$D$7:$F$367,2,FALSE))/100)^(D295/12)</f>
        <v>0</v>
      </c>
      <c r="M295" s="140">
        <f>+(K295)/(1+(VLOOKUP(D295,'[4]Yield Curve'!$D$7:$F$367,3,FALSE))/100)^(D295/12)</f>
        <v>0</v>
      </c>
    </row>
    <row r="296" spans="4:13" x14ac:dyDescent="0.25">
      <c r="D296" s="137">
        <v>295</v>
      </c>
      <c r="E296" s="138">
        <f t="shared" si="24"/>
        <v>54635</v>
      </c>
      <c r="F296" s="139">
        <f>+IF(E296&lt;$B$11,$B$2/$B$8,IF(E296=$B$11,$B$2-SUM($F$2:F295),IF(E296&gt;$B$11,0)))</f>
        <v>0</v>
      </c>
      <c r="G296" s="139">
        <f t="shared" si="25"/>
        <v>0</v>
      </c>
      <c r="H296" s="139">
        <f t="shared" si="26"/>
        <v>0</v>
      </c>
      <c r="I296" s="139">
        <f t="shared" si="27"/>
        <v>0</v>
      </c>
      <c r="J296" s="139">
        <f t="shared" si="29"/>
        <v>0</v>
      </c>
      <c r="K296" s="140">
        <f t="shared" si="28"/>
        <v>0</v>
      </c>
      <c r="L296" s="140">
        <f>+(K296)/(1+(VLOOKUP(D296,'[4]Yield Curve'!$D$7:$F$367,2,FALSE))/100)^(D296/12)</f>
        <v>0</v>
      </c>
      <c r="M296" s="140">
        <f>+(K296)/(1+(VLOOKUP(D296,'[4]Yield Curve'!$D$7:$F$367,3,FALSE))/100)^(D296/12)</f>
        <v>0</v>
      </c>
    </row>
    <row r="297" spans="4:13" x14ac:dyDescent="0.25">
      <c r="D297" s="137">
        <v>296</v>
      </c>
      <c r="E297" s="138">
        <f t="shared" si="24"/>
        <v>54666</v>
      </c>
      <c r="F297" s="139">
        <f>+IF(E297&lt;$B$11,$B$2/$B$8,IF(E297=$B$11,$B$2-SUM($F$2:F296),IF(E297&gt;$B$11,0)))</f>
        <v>0</v>
      </c>
      <c r="G297" s="139">
        <f t="shared" si="25"/>
        <v>0</v>
      </c>
      <c r="H297" s="139">
        <f t="shared" si="26"/>
        <v>0</v>
      </c>
      <c r="I297" s="139">
        <f t="shared" si="27"/>
        <v>0</v>
      </c>
      <c r="J297" s="139">
        <f t="shared" si="29"/>
        <v>0</v>
      </c>
      <c r="K297" s="140">
        <f t="shared" si="28"/>
        <v>0</v>
      </c>
      <c r="L297" s="140">
        <f>+(K297)/(1+(VLOOKUP(D297,'[4]Yield Curve'!$D$7:$F$367,2,FALSE))/100)^(D297/12)</f>
        <v>0</v>
      </c>
      <c r="M297" s="140">
        <f>+(K297)/(1+(VLOOKUP(D297,'[4]Yield Curve'!$D$7:$F$367,3,FALSE))/100)^(D297/12)</f>
        <v>0</v>
      </c>
    </row>
    <row r="298" spans="4:13" x14ac:dyDescent="0.25">
      <c r="D298" s="137">
        <v>297</v>
      </c>
      <c r="E298" s="138">
        <f t="shared" si="24"/>
        <v>54696</v>
      </c>
      <c r="F298" s="139">
        <f>+IF(E298&lt;$B$11,$B$2/$B$8,IF(E298=$B$11,$B$2-SUM($F$2:F297),IF(E298&gt;$B$11,0)))</f>
        <v>0</v>
      </c>
      <c r="G298" s="139">
        <f t="shared" si="25"/>
        <v>0</v>
      </c>
      <c r="H298" s="139">
        <f t="shared" si="26"/>
        <v>0</v>
      </c>
      <c r="I298" s="139">
        <f t="shared" si="27"/>
        <v>0</v>
      </c>
      <c r="J298" s="139">
        <f t="shared" si="29"/>
        <v>0</v>
      </c>
      <c r="K298" s="140">
        <f t="shared" si="28"/>
        <v>0</v>
      </c>
      <c r="L298" s="140">
        <f>+(K298)/(1+(VLOOKUP(D298,'[4]Yield Curve'!$D$7:$F$367,2,FALSE))/100)^(D298/12)</f>
        <v>0</v>
      </c>
      <c r="M298" s="140">
        <f>+(K298)/(1+(VLOOKUP(D298,'[4]Yield Curve'!$D$7:$F$367,3,FALSE))/100)^(D298/12)</f>
        <v>0</v>
      </c>
    </row>
    <row r="299" spans="4:13" x14ac:dyDescent="0.25">
      <c r="D299" s="137">
        <v>298</v>
      </c>
      <c r="E299" s="138">
        <f t="shared" si="24"/>
        <v>54727</v>
      </c>
      <c r="F299" s="139">
        <f>+IF(E299&lt;$B$11,$B$2/$B$8,IF(E299=$B$11,$B$2-SUM($F$2:F298),IF(E299&gt;$B$11,0)))</f>
        <v>0</v>
      </c>
      <c r="G299" s="139">
        <f t="shared" si="25"/>
        <v>0</v>
      </c>
      <c r="H299" s="139">
        <f t="shared" si="26"/>
        <v>0</v>
      </c>
      <c r="I299" s="139">
        <f t="shared" si="27"/>
        <v>0</v>
      </c>
      <c r="J299" s="139">
        <f t="shared" si="29"/>
        <v>0</v>
      </c>
      <c r="K299" s="140">
        <f t="shared" si="28"/>
        <v>0</v>
      </c>
      <c r="L299" s="140">
        <f>+(K299)/(1+(VLOOKUP(D299,'[4]Yield Curve'!$D$7:$F$367,2,FALSE))/100)^(D299/12)</f>
        <v>0</v>
      </c>
      <c r="M299" s="140">
        <f>+(K299)/(1+(VLOOKUP(D299,'[4]Yield Curve'!$D$7:$F$367,3,FALSE))/100)^(D299/12)</f>
        <v>0</v>
      </c>
    </row>
    <row r="300" spans="4:13" x14ac:dyDescent="0.25">
      <c r="D300" s="137">
        <v>299</v>
      </c>
      <c r="E300" s="138">
        <f t="shared" si="24"/>
        <v>54757</v>
      </c>
      <c r="F300" s="139">
        <f>+IF(E300&lt;$B$11,$B$2/$B$8,IF(E300=$B$11,$B$2-SUM($F$2:F299),IF(E300&gt;$B$11,0)))</f>
        <v>0</v>
      </c>
      <c r="G300" s="139">
        <f t="shared" si="25"/>
        <v>0</v>
      </c>
      <c r="H300" s="139">
        <f t="shared" si="26"/>
        <v>0</v>
      </c>
      <c r="I300" s="139">
        <f t="shared" si="27"/>
        <v>0</v>
      </c>
      <c r="J300" s="139">
        <f t="shared" si="29"/>
        <v>0</v>
      </c>
      <c r="K300" s="140">
        <f t="shared" si="28"/>
        <v>0</v>
      </c>
      <c r="L300" s="140">
        <f>+(K300)/(1+(VLOOKUP(D300,'[4]Yield Curve'!$D$7:$F$367,2,FALSE))/100)^(D300/12)</f>
        <v>0</v>
      </c>
      <c r="M300" s="140">
        <f>+(K300)/(1+(VLOOKUP(D300,'[4]Yield Curve'!$D$7:$F$367,3,FALSE))/100)^(D300/12)</f>
        <v>0</v>
      </c>
    </row>
    <row r="301" spans="4:13" x14ac:dyDescent="0.25">
      <c r="D301" s="137">
        <v>300</v>
      </c>
      <c r="E301" s="138">
        <f t="shared" si="24"/>
        <v>54788</v>
      </c>
      <c r="F301" s="139">
        <f>+IF(E301&lt;$B$11,$B$2/$B$8,IF(E301=$B$11,$B$2-SUM($F$2:F300),IF(E301&gt;$B$11,0)))</f>
        <v>0</v>
      </c>
      <c r="G301" s="139">
        <f t="shared" si="25"/>
        <v>0</v>
      </c>
      <c r="H301" s="139">
        <f t="shared" si="26"/>
        <v>0</v>
      </c>
      <c r="I301" s="139">
        <f t="shared" si="27"/>
        <v>0</v>
      </c>
      <c r="J301" s="139">
        <f t="shared" si="29"/>
        <v>0</v>
      </c>
      <c r="K301" s="140">
        <f t="shared" si="28"/>
        <v>0</v>
      </c>
      <c r="L301" s="140">
        <f>+(K301)/(1+(VLOOKUP(D301,'[4]Yield Curve'!$D$7:$F$367,2,FALSE))/100)^(D301/12)</f>
        <v>0</v>
      </c>
      <c r="M301" s="140">
        <f>+(K301)/(1+(VLOOKUP(D301,'[4]Yield Curve'!$D$7:$F$367,3,FALSE))/100)^(D301/12)</f>
        <v>0</v>
      </c>
    </row>
    <row r="302" spans="4:13" x14ac:dyDescent="0.25">
      <c r="D302" s="137">
        <v>301</v>
      </c>
      <c r="E302" s="138">
        <f t="shared" si="24"/>
        <v>54819</v>
      </c>
      <c r="F302" s="139">
        <f>+IF(E302&lt;$B$11,$B$2/$B$8,IF(E302=$B$11,$B$2-SUM($F$2:F301),IF(E302&gt;$B$11,0)))</f>
        <v>0</v>
      </c>
      <c r="G302" s="139">
        <f t="shared" si="25"/>
        <v>0</v>
      </c>
      <c r="H302" s="139">
        <f t="shared" si="26"/>
        <v>0</v>
      </c>
      <c r="I302" s="139">
        <f t="shared" si="27"/>
        <v>0</v>
      </c>
      <c r="J302" s="139">
        <f t="shared" si="29"/>
        <v>0</v>
      </c>
      <c r="K302" s="140">
        <f t="shared" si="28"/>
        <v>0</v>
      </c>
      <c r="L302" s="140">
        <f>+(K302)/(1+(VLOOKUP(D302,'[4]Yield Curve'!$D$7:$F$367,2,FALSE))/100)^(D302/12)</f>
        <v>0</v>
      </c>
      <c r="M302" s="140">
        <f>+(K302)/(1+(VLOOKUP(D302,'[4]Yield Curve'!$D$7:$F$367,3,FALSE))/100)^(D302/12)</f>
        <v>0</v>
      </c>
    </row>
    <row r="303" spans="4:13" x14ac:dyDescent="0.25">
      <c r="D303" s="137">
        <v>302</v>
      </c>
      <c r="E303" s="138">
        <f t="shared" si="24"/>
        <v>54847</v>
      </c>
      <c r="F303" s="139">
        <f>+IF(E303&lt;$B$11,$B$2/$B$8,IF(E303=$B$11,$B$2-SUM($F$2:F302),IF(E303&gt;$B$11,0)))</f>
        <v>0</v>
      </c>
      <c r="G303" s="139">
        <f t="shared" si="25"/>
        <v>0</v>
      </c>
      <c r="H303" s="139">
        <f t="shared" si="26"/>
        <v>0</v>
      </c>
      <c r="I303" s="139">
        <f t="shared" si="27"/>
        <v>0</v>
      </c>
      <c r="J303" s="139">
        <f t="shared" si="29"/>
        <v>0</v>
      </c>
      <c r="K303" s="140">
        <f t="shared" si="28"/>
        <v>0</v>
      </c>
      <c r="L303" s="140">
        <f>+(K303)/(1+(VLOOKUP(D303,'[4]Yield Curve'!$D$7:$F$367,2,FALSE))/100)^(D303/12)</f>
        <v>0</v>
      </c>
      <c r="M303" s="140">
        <f>+(K303)/(1+(VLOOKUP(D303,'[4]Yield Curve'!$D$7:$F$367,3,FALSE))/100)^(D303/12)</f>
        <v>0</v>
      </c>
    </row>
    <row r="304" spans="4:13" x14ac:dyDescent="0.25">
      <c r="D304" s="137">
        <v>303</v>
      </c>
      <c r="E304" s="138">
        <f t="shared" si="24"/>
        <v>54878</v>
      </c>
      <c r="F304" s="139">
        <f>+IF(E304&lt;$B$11,$B$2/$B$8,IF(E304=$B$11,$B$2-SUM($F$2:F303),IF(E304&gt;$B$11,0)))</f>
        <v>0</v>
      </c>
      <c r="G304" s="139">
        <f t="shared" si="25"/>
        <v>0</v>
      </c>
      <c r="H304" s="139">
        <f t="shared" si="26"/>
        <v>0</v>
      </c>
      <c r="I304" s="139">
        <f t="shared" si="27"/>
        <v>0</v>
      </c>
      <c r="J304" s="139">
        <f t="shared" si="29"/>
        <v>0</v>
      </c>
      <c r="K304" s="140">
        <f t="shared" si="28"/>
        <v>0</v>
      </c>
      <c r="L304" s="140">
        <f>+(K304)/(1+(VLOOKUP(D304,'[4]Yield Curve'!$D$7:$F$367,2,FALSE))/100)^(D304/12)</f>
        <v>0</v>
      </c>
      <c r="M304" s="140">
        <f>+(K304)/(1+(VLOOKUP(D304,'[4]Yield Curve'!$D$7:$F$367,3,FALSE))/100)^(D304/12)</f>
        <v>0</v>
      </c>
    </row>
    <row r="305" spans="4:13" x14ac:dyDescent="0.25">
      <c r="D305" s="137">
        <v>304</v>
      </c>
      <c r="E305" s="138">
        <f t="shared" si="24"/>
        <v>54908</v>
      </c>
      <c r="F305" s="139">
        <f>+IF(E305&lt;$B$11,$B$2/$B$8,IF(E305=$B$11,$B$2-SUM($F$2:F304),IF(E305&gt;$B$11,0)))</f>
        <v>0</v>
      </c>
      <c r="G305" s="139">
        <f t="shared" si="25"/>
        <v>0</v>
      </c>
      <c r="H305" s="139">
        <f t="shared" si="26"/>
        <v>0</v>
      </c>
      <c r="I305" s="139">
        <f t="shared" si="27"/>
        <v>0</v>
      </c>
      <c r="J305" s="139">
        <f t="shared" si="29"/>
        <v>0</v>
      </c>
      <c r="K305" s="140">
        <f t="shared" si="28"/>
        <v>0</v>
      </c>
      <c r="L305" s="140">
        <f>+(K305)/(1+(VLOOKUP(D305,'[4]Yield Curve'!$D$7:$F$367,2,FALSE))/100)^(D305/12)</f>
        <v>0</v>
      </c>
      <c r="M305" s="140">
        <f>+(K305)/(1+(VLOOKUP(D305,'[4]Yield Curve'!$D$7:$F$367,3,FALSE))/100)^(D305/12)</f>
        <v>0</v>
      </c>
    </row>
    <row r="306" spans="4:13" x14ac:dyDescent="0.25">
      <c r="D306" s="137">
        <v>305</v>
      </c>
      <c r="E306" s="138">
        <f t="shared" si="24"/>
        <v>54939</v>
      </c>
      <c r="F306" s="139">
        <f>+IF(E306&lt;$B$11,$B$2/$B$8,IF(E306=$B$11,$B$2-SUM($F$2:F305),IF(E306&gt;$B$11,0)))</f>
        <v>0</v>
      </c>
      <c r="G306" s="139">
        <f t="shared" si="25"/>
        <v>0</v>
      </c>
      <c r="H306" s="139">
        <f t="shared" si="26"/>
        <v>0</v>
      </c>
      <c r="I306" s="139">
        <f t="shared" si="27"/>
        <v>0</v>
      </c>
      <c r="J306" s="139">
        <f t="shared" si="29"/>
        <v>0</v>
      </c>
      <c r="K306" s="140">
        <f t="shared" si="28"/>
        <v>0</v>
      </c>
      <c r="L306" s="140">
        <f>+(K306)/(1+(VLOOKUP(D306,'[4]Yield Curve'!$D$7:$F$367,2,FALSE))/100)^(D306/12)</f>
        <v>0</v>
      </c>
      <c r="M306" s="140">
        <f>+(K306)/(1+(VLOOKUP(D306,'[4]Yield Curve'!$D$7:$F$367,3,FALSE))/100)^(D306/12)</f>
        <v>0</v>
      </c>
    </row>
    <row r="307" spans="4:13" x14ac:dyDescent="0.25">
      <c r="D307" s="137">
        <v>306</v>
      </c>
      <c r="E307" s="138">
        <f t="shared" si="24"/>
        <v>54969</v>
      </c>
      <c r="F307" s="139">
        <f>+IF(E307&lt;$B$11,$B$2/$B$8,IF(E307=$B$11,$B$2-SUM($F$2:F306),IF(E307&gt;$B$11,0)))</f>
        <v>0</v>
      </c>
      <c r="G307" s="139">
        <f t="shared" si="25"/>
        <v>0</v>
      </c>
      <c r="H307" s="139">
        <f t="shared" si="26"/>
        <v>0</v>
      </c>
      <c r="I307" s="139">
        <f t="shared" si="27"/>
        <v>0</v>
      </c>
      <c r="J307" s="139">
        <f t="shared" si="29"/>
        <v>0</v>
      </c>
      <c r="K307" s="140">
        <f t="shared" si="28"/>
        <v>0</v>
      </c>
      <c r="L307" s="140">
        <f>+(K307)/(1+(VLOOKUP(D307,'[4]Yield Curve'!$D$7:$F$367,2,FALSE))/100)^(D307/12)</f>
        <v>0</v>
      </c>
      <c r="M307" s="140">
        <f>+(K307)/(1+(VLOOKUP(D307,'[4]Yield Curve'!$D$7:$F$367,3,FALSE))/100)^(D307/12)</f>
        <v>0</v>
      </c>
    </row>
    <row r="308" spans="4:13" x14ac:dyDescent="0.25">
      <c r="D308" s="137">
        <v>307</v>
      </c>
      <c r="E308" s="138">
        <f t="shared" si="24"/>
        <v>55000</v>
      </c>
      <c r="F308" s="139">
        <f>+IF(E308&lt;$B$11,$B$2/$B$8,IF(E308=$B$11,$B$2-SUM($F$2:F307),IF(E308&gt;$B$11,0)))</f>
        <v>0</v>
      </c>
      <c r="G308" s="139">
        <f t="shared" si="25"/>
        <v>0</v>
      </c>
      <c r="H308" s="139">
        <f t="shared" si="26"/>
        <v>0</v>
      </c>
      <c r="I308" s="139">
        <f t="shared" si="27"/>
        <v>0</v>
      </c>
      <c r="J308" s="139">
        <f t="shared" si="29"/>
        <v>0</v>
      </c>
      <c r="K308" s="140">
        <f t="shared" si="28"/>
        <v>0</v>
      </c>
      <c r="L308" s="140">
        <f>+(K308)/(1+(VLOOKUP(D308,'[4]Yield Curve'!$D$7:$F$367,2,FALSE))/100)^(D308/12)</f>
        <v>0</v>
      </c>
      <c r="M308" s="140">
        <f>+(K308)/(1+(VLOOKUP(D308,'[4]Yield Curve'!$D$7:$F$367,3,FALSE))/100)^(D308/12)</f>
        <v>0</v>
      </c>
    </row>
    <row r="309" spans="4:13" x14ac:dyDescent="0.25">
      <c r="D309" s="137">
        <v>308</v>
      </c>
      <c r="E309" s="138">
        <f t="shared" si="24"/>
        <v>55031</v>
      </c>
      <c r="F309" s="139">
        <f>+IF(E309&lt;$B$11,$B$2/$B$8,IF(E309=$B$11,$B$2-SUM($F$2:F308),IF(E309&gt;$B$11,0)))</f>
        <v>0</v>
      </c>
      <c r="G309" s="139">
        <f t="shared" si="25"/>
        <v>0</v>
      </c>
      <c r="H309" s="139">
        <f t="shared" si="26"/>
        <v>0</v>
      </c>
      <c r="I309" s="139">
        <f t="shared" si="27"/>
        <v>0</v>
      </c>
      <c r="J309" s="139">
        <f t="shared" si="29"/>
        <v>0</v>
      </c>
      <c r="K309" s="140">
        <f t="shared" si="28"/>
        <v>0</v>
      </c>
      <c r="L309" s="140">
        <f>+(K309)/(1+(VLOOKUP(D309,'[4]Yield Curve'!$D$7:$F$367,2,FALSE))/100)^(D309/12)</f>
        <v>0</v>
      </c>
      <c r="M309" s="140">
        <f>+(K309)/(1+(VLOOKUP(D309,'[4]Yield Curve'!$D$7:$F$367,3,FALSE))/100)^(D309/12)</f>
        <v>0</v>
      </c>
    </row>
    <row r="310" spans="4:13" x14ac:dyDescent="0.25">
      <c r="D310" s="137">
        <v>309</v>
      </c>
      <c r="E310" s="138">
        <f t="shared" si="24"/>
        <v>55061</v>
      </c>
      <c r="F310" s="139">
        <f>+IF(E310&lt;$B$11,$B$2/$B$8,IF(E310=$B$11,$B$2-SUM($F$2:F309),IF(E310&gt;$B$11,0)))</f>
        <v>0</v>
      </c>
      <c r="G310" s="139">
        <f t="shared" si="25"/>
        <v>0</v>
      </c>
      <c r="H310" s="139">
        <f t="shared" si="26"/>
        <v>0</v>
      </c>
      <c r="I310" s="139">
        <f t="shared" si="27"/>
        <v>0</v>
      </c>
      <c r="J310" s="139">
        <f t="shared" si="29"/>
        <v>0</v>
      </c>
      <c r="K310" s="140">
        <f t="shared" si="28"/>
        <v>0</v>
      </c>
      <c r="L310" s="140">
        <f>+(K310)/(1+(VLOOKUP(D310,'[4]Yield Curve'!$D$7:$F$367,2,FALSE))/100)^(D310/12)</f>
        <v>0</v>
      </c>
      <c r="M310" s="140">
        <f>+(K310)/(1+(VLOOKUP(D310,'[4]Yield Curve'!$D$7:$F$367,3,FALSE))/100)^(D310/12)</f>
        <v>0</v>
      </c>
    </row>
    <row r="311" spans="4:13" x14ac:dyDescent="0.25">
      <c r="D311" s="137">
        <v>310</v>
      </c>
      <c r="E311" s="138">
        <f t="shared" si="24"/>
        <v>55092</v>
      </c>
      <c r="F311" s="139">
        <f>+IF(E311&lt;$B$11,$B$2/$B$8,IF(E311=$B$11,$B$2-SUM($F$2:F310),IF(E311&gt;$B$11,0)))</f>
        <v>0</v>
      </c>
      <c r="G311" s="139">
        <f t="shared" si="25"/>
        <v>0</v>
      </c>
      <c r="H311" s="139">
        <f t="shared" si="26"/>
        <v>0</v>
      </c>
      <c r="I311" s="139">
        <f t="shared" si="27"/>
        <v>0</v>
      </c>
      <c r="J311" s="139">
        <f t="shared" si="29"/>
        <v>0</v>
      </c>
      <c r="K311" s="140">
        <f t="shared" si="28"/>
        <v>0</v>
      </c>
      <c r="L311" s="140">
        <f>+(K311)/(1+(VLOOKUP(D311,'[4]Yield Curve'!$D$7:$F$367,2,FALSE))/100)^(D311/12)</f>
        <v>0</v>
      </c>
      <c r="M311" s="140">
        <f>+(K311)/(1+(VLOOKUP(D311,'[4]Yield Curve'!$D$7:$F$367,3,FALSE))/100)^(D311/12)</f>
        <v>0</v>
      </c>
    </row>
    <row r="312" spans="4:13" x14ac:dyDescent="0.25">
      <c r="D312" s="137">
        <v>311</v>
      </c>
      <c r="E312" s="138">
        <f t="shared" si="24"/>
        <v>55122</v>
      </c>
      <c r="F312" s="139">
        <f>+IF(E312&lt;$B$11,$B$2/$B$8,IF(E312=$B$11,$B$2-SUM($F$2:F311),IF(E312&gt;$B$11,0)))</f>
        <v>0</v>
      </c>
      <c r="G312" s="139">
        <f t="shared" si="25"/>
        <v>0</v>
      </c>
      <c r="H312" s="139">
        <f t="shared" si="26"/>
        <v>0</v>
      </c>
      <c r="I312" s="139">
        <f t="shared" si="27"/>
        <v>0</v>
      </c>
      <c r="J312" s="139">
        <f t="shared" si="29"/>
        <v>0</v>
      </c>
      <c r="K312" s="140">
        <f t="shared" si="28"/>
        <v>0</v>
      </c>
      <c r="L312" s="140">
        <f>+(K312)/(1+(VLOOKUP(D312,'[4]Yield Curve'!$D$7:$F$367,2,FALSE))/100)^(D312/12)</f>
        <v>0</v>
      </c>
      <c r="M312" s="140">
        <f>+(K312)/(1+(VLOOKUP(D312,'[4]Yield Curve'!$D$7:$F$367,3,FALSE))/100)^(D312/12)</f>
        <v>0</v>
      </c>
    </row>
    <row r="313" spans="4:13" x14ac:dyDescent="0.25">
      <c r="D313" s="137">
        <v>312</v>
      </c>
      <c r="E313" s="138">
        <f t="shared" si="24"/>
        <v>55153</v>
      </c>
      <c r="F313" s="139">
        <f>+IF(E313&lt;$B$11,$B$2/$B$8,IF(E313=$B$11,$B$2-SUM($F$2:F312),IF(E313&gt;$B$11,0)))</f>
        <v>0</v>
      </c>
      <c r="G313" s="139">
        <f t="shared" si="25"/>
        <v>0</v>
      </c>
      <c r="H313" s="139">
        <f t="shared" si="26"/>
        <v>0</v>
      </c>
      <c r="I313" s="139">
        <f t="shared" si="27"/>
        <v>0</v>
      </c>
      <c r="J313" s="139">
        <f t="shared" si="29"/>
        <v>0</v>
      </c>
      <c r="K313" s="140">
        <f t="shared" si="28"/>
        <v>0</v>
      </c>
      <c r="L313" s="140">
        <f>+(K313)/(1+(VLOOKUP(D313,'[4]Yield Curve'!$D$7:$F$367,2,FALSE))/100)^(D313/12)</f>
        <v>0</v>
      </c>
      <c r="M313" s="140">
        <f>+(K313)/(1+(VLOOKUP(D313,'[4]Yield Curve'!$D$7:$F$367,3,FALSE))/100)^(D313/12)</f>
        <v>0</v>
      </c>
    </row>
    <row r="314" spans="4:13" x14ac:dyDescent="0.25">
      <c r="D314" s="137">
        <v>313</v>
      </c>
      <c r="E314" s="138">
        <f t="shared" si="24"/>
        <v>55184</v>
      </c>
      <c r="F314" s="139">
        <f>+IF(E314&lt;$B$11,$B$2/$B$8,IF(E314=$B$11,$B$2-SUM($F$2:F313),IF(E314&gt;$B$11,0)))</f>
        <v>0</v>
      </c>
      <c r="G314" s="139">
        <f t="shared" si="25"/>
        <v>0</v>
      </c>
      <c r="H314" s="139">
        <f t="shared" si="26"/>
        <v>0</v>
      </c>
      <c r="I314" s="139">
        <f t="shared" si="27"/>
        <v>0</v>
      </c>
      <c r="J314" s="139">
        <f t="shared" si="29"/>
        <v>0</v>
      </c>
      <c r="K314" s="140">
        <f t="shared" si="28"/>
        <v>0</v>
      </c>
      <c r="L314" s="140">
        <f>+(K314)/(1+(VLOOKUP(D314,'[4]Yield Curve'!$D$7:$F$367,2,FALSE))/100)^(D314/12)</f>
        <v>0</v>
      </c>
      <c r="M314" s="140">
        <f>+(K314)/(1+(VLOOKUP(D314,'[4]Yield Curve'!$D$7:$F$367,3,FALSE))/100)^(D314/12)</f>
        <v>0</v>
      </c>
    </row>
    <row r="315" spans="4:13" x14ac:dyDescent="0.25">
      <c r="D315" s="137">
        <v>314</v>
      </c>
      <c r="E315" s="138">
        <f t="shared" si="24"/>
        <v>55212</v>
      </c>
      <c r="F315" s="139">
        <f>+IF(E315&lt;$B$11,$B$2/$B$8,IF(E315=$B$11,$B$2-SUM($F$2:F314),IF(E315&gt;$B$11,0)))</f>
        <v>0</v>
      </c>
      <c r="G315" s="139">
        <f t="shared" si="25"/>
        <v>0</v>
      </c>
      <c r="H315" s="139">
        <f t="shared" si="26"/>
        <v>0</v>
      </c>
      <c r="I315" s="139">
        <f t="shared" si="27"/>
        <v>0</v>
      </c>
      <c r="J315" s="139">
        <f t="shared" si="29"/>
        <v>0</v>
      </c>
      <c r="K315" s="140">
        <f t="shared" si="28"/>
        <v>0</v>
      </c>
      <c r="L315" s="140">
        <f>+(K315)/(1+(VLOOKUP(D315,'[4]Yield Curve'!$D$7:$F$367,2,FALSE))/100)^(D315/12)</f>
        <v>0</v>
      </c>
      <c r="M315" s="140">
        <f>+(K315)/(1+(VLOOKUP(D315,'[4]Yield Curve'!$D$7:$F$367,3,FALSE))/100)^(D315/12)</f>
        <v>0</v>
      </c>
    </row>
    <row r="316" spans="4:13" x14ac:dyDescent="0.25">
      <c r="D316" s="137">
        <v>315</v>
      </c>
      <c r="E316" s="138">
        <f t="shared" si="24"/>
        <v>55243</v>
      </c>
      <c r="F316" s="139">
        <f>+IF(E316&lt;$B$11,$B$2/$B$8,IF(E316=$B$11,$B$2-SUM($F$2:F315),IF(E316&gt;$B$11,0)))</f>
        <v>0</v>
      </c>
      <c r="G316" s="139">
        <f t="shared" si="25"/>
        <v>0</v>
      </c>
      <c r="H316" s="139">
        <f t="shared" si="26"/>
        <v>0</v>
      </c>
      <c r="I316" s="139">
        <f t="shared" si="27"/>
        <v>0</v>
      </c>
      <c r="J316" s="139">
        <f t="shared" si="29"/>
        <v>0</v>
      </c>
      <c r="K316" s="140">
        <f t="shared" si="28"/>
        <v>0</v>
      </c>
      <c r="L316" s="140">
        <f>+(K316)/(1+(VLOOKUP(D316,'[4]Yield Curve'!$D$7:$F$367,2,FALSE))/100)^(D316/12)</f>
        <v>0</v>
      </c>
      <c r="M316" s="140">
        <f>+(K316)/(1+(VLOOKUP(D316,'[4]Yield Curve'!$D$7:$F$367,3,FALSE))/100)^(D316/12)</f>
        <v>0</v>
      </c>
    </row>
    <row r="317" spans="4:13" x14ac:dyDescent="0.25">
      <c r="D317" s="137">
        <v>316</v>
      </c>
      <c r="E317" s="138">
        <f t="shared" si="24"/>
        <v>55273</v>
      </c>
      <c r="F317" s="139">
        <f>+IF(E317&lt;$B$11,$B$2/$B$8,IF(E317=$B$11,$B$2-SUM($F$2:F316),IF(E317&gt;$B$11,0)))</f>
        <v>0</v>
      </c>
      <c r="G317" s="139">
        <f t="shared" si="25"/>
        <v>0</v>
      </c>
      <c r="H317" s="139">
        <f t="shared" si="26"/>
        <v>0</v>
      </c>
      <c r="I317" s="139">
        <f t="shared" si="27"/>
        <v>0</v>
      </c>
      <c r="J317" s="139">
        <f t="shared" si="29"/>
        <v>0</v>
      </c>
      <c r="K317" s="140">
        <f t="shared" si="28"/>
        <v>0</v>
      </c>
      <c r="L317" s="140">
        <f>+(K317)/(1+(VLOOKUP(D317,'[4]Yield Curve'!$D$7:$F$367,2,FALSE))/100)^(D317/12)</f>
        <v>0</v>
      </c>
      <c r="M317" s="140">
        <f>+(K317)/(1+(VLOOKUP(D317,'[4]Yield Curve'!$D$7:$F$367,3,FALSE))/100)^(D317/12)</f>
        <v>0</v>
      </c>
    </row>
    <row r="318" spans="4:13" x14ac:dyDescent="0.25">
      <c r="D318" s="137">
        <v>317</v>
      </c>
      <c r="E318" s="138">
        <f t="shared" si="24"/>
        <v>55304</v>
      </c>
      <c r="F318" s="139">
        <f>+IF(E318&lt;$B$11,$B$2/$B$8,IF(E318=$B$11,$B$2-SUM($F$2:F317),IF(E318&gt;$B$11,0)))</f>
        <v>0</v>
      </c>
      <c r="G318" s="139">
        <f t="shared" si="25"/>
        <v>0</v>
      </c>
      <c r="H318" s="139">
        <f t="shared" si="26"/>
        <v>0</v>
      </c>
      <c r="I318" s="139">
        <f t="shared" si="27"/>
        <v>0</v>
      </c>
      <c r="J318" s="139">
        <f t="shared" si="29"/>
        <v>0</v>
      </c>
      <c r="K318" s="140">
        <f t="shared" si="28"/>
        <v>0</v>
      </c>
      <c r="L318" s="140">
        <f>+(K318)/(1+(VLOOKUP(D318,'[4]Yield Curve'!$D$7:$F$367,2,FALSE))/100)^(D318/12)</f>
        <v>0</v>
      </c>
      <c r="M318" s="140">
        <f>+(K318)/(1+(VLOOKUP(D318,'[4]Yield Curve'!$D$7:$F$367,3,FALSE))/100)^(D318/12)</f>
        <v>0</v>
      </c>
    </row>
    <row r="319" spans="4:13" x14ac:dyDescent="0.25">
      <c r="D319" s="137">
        <v>318</v>
      </c>
      <c r="E319" s="138">
        <f t="shared" si="24"/>
        <v>55334</v>
      </c>
      <c r="F319" s="139">
        <f>+IF(E319&lt;$B$11,$B$2/$B$8,IF(E319=$B$11,$B$2-SUM($F$2:F318),IF(E319&gt;$B$11,0)))</f>
        <v>0</v>
      </c>
      <c r="G319" s="139">
        <f t="shared" si="25"/>
        <v>0</v>
      </c>
      <c r="H319" s="139">
        <f t="shared" si="26"/>
        <v>0</v>
      </c>
      <c r="I319" s="139">
        <f t="shared" si="27"/>
        <v>0</v>
      </c>
      <c r="J319" s="139">
        <f t="shared" si="29"/>
        <v>0</v>
      </c>
      <c r="K319" s="140">
        <f t="shared" si="28"/>
        <v>0</v>
      </c>
      <c r="L319" s="140">
        <f>+(K319)/(1+(VLOOKUP(D319,'[4]Yield Curve'!$D$7:$F$367,2,FALSE))/100)^(D319/12)</f>
        <v>0</v>
      </c>
      <c r="M319" s="140">
        <f>+(K319)/(1+(VLOOKUP(D319,'[4]Yield Curve'!$D$7:$F$367,3,FALSE))/100)^(D319/12)</f>
        <v>0</v>
      </c>
    </row>
    <row r="320" spans="4:13" x14ac:dyDescent="0.25">
      <c r="D320" s="137">
        <v>319</v>
      </c>
      <c r="E320" s="138">
        <f t="shared" si="24"/>
        <v>55365</v>
      </c>
      <c r="F320" s="139">
        <f>+IF(E320&lt;$B$11,$B$2/$B$8,IF(E320=$B$11,$B$2-SUM($F$2:F319),IF(E320&gt;$B$11,0)))</f>
        <v>0</v>
      </c>
      <c r="G320" s="139">
        <f t="shared" si="25"/>
        <v>0</v>
      </c>
      <c r="H320" s="139">
        <f t="shared" si="26"/>
        <v>0</v>
      </c>
      <c r="I320" s="139">
        <f t="shared" si="27"/>
        <v>0</v>
      </c>
      <c r="J320" s="139">
        <f t="shared" si="29"/>
        <v>0</v>
      </c>
      <c r="K320" s="140">
        <f t="shared" si="28"/>
        <v>0</v>
      </c>
      <c r="L320" s="140">
        <f>+(K320)/(1+(VLOOKUP(D320,'[4]Yield Curve'!$D$7:$F$367,2,FALSE))/100)^(D320/12)</f>
        <v>0</v>
      </c>
      <c r="M320" s="140">
        <f>+(K320)/(1+(VLOOKUP(D320,'[4]Yield Curve'!$D$7:$F$367,3,FALSE))/100)^(D320/12)</f>
        <v>0</v>
      </c>
    </row>
    <row r="321" spans="4:13" x14ac:dyDescent="0.25">
      <c r="D321" s="137">
        <v>320</v>
      </c>
      <c r="E321" s="138">
        <f t="shared" si="24"/>
        <v>55396</v>
      </c>
      <c r="F321" s="139">
        <f>+IF(E321&lt;$B$11,$B$2/$B$8,IF(E321=$B$11,$B$2-SUM($F$2:F320),IF(E321&gt;$B$11,0)))</f>
        <v>0</v>
      </c>
      <c r="G321" s="139">
        <f t="shared" si="25"/>
        <v>0</v>
      </c>
      <c r="H321" s="139">
        <f t="shared" si="26"/>
        <v>0</v>
      </c>
      <c r="I321" s="139">
        <f t="shared" si="27"/>
        <v>0</v>
      </c>
      <c r="J321" s="139">
        <f t="shared" si="29"/>
        <v>0</v>
      </c>
      <c r="K321" s="140">
        <f t="shared" si="28"/>
        <v>0</v>
      </c>
      <c r="L321" s="140">
        <f>+(K321)/(1+(VLOOKUP(D321,'[4]Yield Curve'!$D$7:$F$367,2,FALSE))/100)^(D321/12)</f>
        <v>0</v>
      </c>
      <c r="M321" s="140">
        <f>+(K321)/(1+(VLOOKUP(D321,'[4]Yield Curve'!$D$7:$F$367,3,FALSE))/100)^(D321/12)</f>
        <v>0</v>
      </c>
    </row>
    <row r="322" spans="4:13" x14ac:dyDescent="0.25">
      <c r="D322" s="137">
        <v>321</v>
      </c>
      <c r="E322" s="138">
        <f t="shared" si="24"/>
        <v>55426</v>
      </c>
      <c r="F322" s="139">
        <f>+IF(E322&lt;$B$11,$B$2/$B$8,IF(E322=$B$11,$B$2-SUM($F$2:F321),IF(E322&gt;$B$11,0)))</f>
        <v>0</v>
      </c>
      <c r="G322" s="139">
        <f t="shared" si="25"/>
        <v>0</v>
      </c>
      <c r="H322" s="139">
        <f t="shared" si="26"/>
        <v>0</v>
      </c>
      <c r="I322" s="139">
        <f t="shared" si="27"/>
        <v>0</v>
      </c>
      <c r="J322" s="139">
        <f t="shared" si="29"/>
        <v>0</v>
      </c>
      <c r="K322" s="140">
        <f t="shared" si="28"/>
        <v>0</v>
      </c>
      <c r="L322" s="140">
        <f>+(K322)/(1+(VLOOKUP(D322,'[4]Yield Curve'!$D$7:$F$367,2,FALSE))/100)^(D322/12)</f>
        <v>0</v>
      </c>
      <c r="M322" s="140">
        <f>+(K322)/(1+(VLOOKUP(D322,'[4]Yield Curve'!$D$7:$F$367,3,FALSE))/100)^(D322/12)</f>
        <v>0</v>
      </c>
    </row>
    <row r="323" spans="4:13" x14ac:dyDescent="0.25">
      <c r="D323" s="137">
        <v>322</v>
      </c>
      <c r="E323" s="138">
        <f t="shared" ref="E323:E361" si="30">+EOMONTH($C$1,D323)</f>
        <v>55457</v>
      </c>
      <c r="F323" s="139">
        <f>+IF(E323&lt;$B$11,$B$2/$B$8,IF(E323=$B$11,$B$2-SUM($F$2:F322),IF(E323&gt;$B$11,0)))</f>
        <v>0</v>
      </c>
      <c r="G323" s="139">
        <f t="shared" ref="G323:G360" si="31">+IF(E323&lt;=$B$11,H323,0)</f>
        <v>0</v>
      </c>
      <c r="H323" s="139">
        <f t="shared" ref="H323:H361" si="32">+IF(E323&lt;=$B$9,($B$4/12)*($B$2-(D322*($B$2/$B$8))),0)</f>
        <v>0</v>
      </c>
      <c r="I323" s="139">
        <f t="shared" ref="I323:I361" si="33">+IF(E323&lt;=$B$9,($B$5/12)*($B$2-(D322*($B$2/$B$8))),0)</f>
        <v>0</v>
      </c>
      <c r="J323" s="139">
        <f t="shared" si="29"/>
        <v>0</v>
      </c>
      <c r="K323" s="140">
        <f t="shared" ref="K323:K361" si="34">+(F323+J323)</f>
        <v>0</v>
      </c>
      <c r="L323" s="140">
        <f>+(K323)/(1+(VLOOKUP(D323,'[4]Yield Curve'!$D$7:$F$367,2,FALSE))/100)^(D323/12)</f>
        <v>0</v>
      </c>
      <c r="M323" s="140">
        <f>+(K323)/(1+(VLOOKUP(D323,'[4]Yield Curve'!$D$7:$F$367,3,FALSE))/100)^(D323/12)</f>
        <v>0</v>
      </c>
    </row>
    <row r="324" spans="4:13" x14ac:dyDescent="0.25">
      <c r="D324" s="137">
        <v>323</v>
      </c>
      <c r="E324" s="138">
        <f t="shared" si="30"/>
        <v>55487</v>
      </c>
      <c r="F324" s="139">
        <f>+IF(E324&lt;$B$11,$B$2/$B$8,IF(E324=$B$11,$B$2-SUM($F$2:F323),IF(E324&gt;$B$11,0)))</f>
        <v>0</v>
      </c>
      <c r="G324" s="139">
        <f t="shared" si="31"/>
        <v>0</v>
      </c>
      <c r="H324" s="139">
        <f t="shared" si="32"/>
        <v>0</v>
      </c>
      <c r="I324" s="139">
        <f t="shared" si="33"/>
        <v>0</v>
      </c>
      <c r="J324" s="139">
        <f t="shared" ref="J324:J361" si="35">G324+I324</f>
        <v>0</v>
      </c>
      <c r="K324" s="140">
        <f t="shared" si="34"/>
        <v>0</v>
      </c>
      <c r="L324" s="140">
        <f>+(K324)/(1+(VLOOKUP(D324,'[4]Yield Curve'!$D$7:$F$367,2,FALSE))/100)^(D324/12)</f>
        <v>0</v>
      </c>
      <c r="M324" s="140">
        <f>+(K324)/(1+(VLOOKUP(D324,'[4]Yield Curve'!$D$7:$F$367,3,FALSE))/100)^(D324/12)</f>
        <v>0</v>
      </c>
    </row>
    <row r="325" spans="4:13" x14ac:dyDescent="0.25">
      <c r="D325" s="137">
        <v>324</v>
      </c>
      <c r="E325" s="138">
        <f t="shared" si="30"/>
        <v>55518</v>
      </c>
      <c r="F325" s="139">
        <f>+IF(E325&lt;$B$11,$B$2/$B$8,IF(E325=$B$11,$B$2-SUM($F$2:F324),IF(E325&gt;$B$11,0)))</f>
        <v>0</v>
      </c>
      <c r="G325" s="139">
        <f t="shared" si="31"/>
        <v>0</v>
      </c>
      <c r="H325" s="139">
        <f t="shared" si="32"/>
        <v>0</v>
      </c>
      <c r="I325" s="139">
        <f t="shared" si="33"/>
        <v>0</v>
      </c>
      <c r="J325" s="139">
        <f t="shared" si="35"/>
        <v>0</v>
      </c>
      <c r="K325" s="140">
        <f t="shared" si="34"/>
        <v>0</v>
      </c>
      <c r="L325" s="140">
        <f>+(K325)/(1+(VLOOKUP(D325,'[4]Yield Curve'!$D$7:$F$367,2,FALSE))/100)^(D325/12)</f>
        <v>0</v>
      </c>
      <c r="M325" s="140">
        <f>+(K325)/(1+(VLOOKUP(D325,'[4]Yield Curve'!$D$7:$F$367,3,FALSE))/100)^(D325/12)</f>
        <v>0</v>
      </c>
    </row>
    <row r="326" spans="4:13" x14ac:dyDescent="0.25">
      <c r="D326" s="137">
        <v>325</v>
      </c>
      <c r="E326" s="138">
        <f t="shared" si="30"/>
        <v>55549</v>
      </c>
      <c r="F326" s="139">
        <f>+IF(E326&lt;$B$11,$B$2/$B$8,IF(E326=$B$11,$B$2-SUM($F$2:F325),IF(E326&gt;$B$11,0)))</f>
        <v>0</v>
      </c>
      <c r="G326" s="139">
        <f t="shared" si="31"/>
        <v>0</v>
      </c>
      <c r="H326" s="139">
        <f t="shared" si="32"/>
        <v>0</v>
      </c>
      <c r="I326" s="139">
        <f t="shared" si="33"/>
        <v>0</v>
      </c>
      <c r="J326" s="139">
        <f t="shared" si="35"/>
        <v>0</v>
      </c>
      <c r="K326" s="140">
        <f t="shared" si="34"/>
        <v>0</v>
      </c>
      <c r="L326" s="140">
        <f>+(K326)/(1+(VLOOKUP(D326,'[4]Yield Curve'!$D$7:$F$367,2,FALSE))/100)^(D326/12)</f>
        <v>0</v>
      </c>
      <c r="M326" s="140">
        <f>+(K326)/(1+(VLOOKUP(D326,'[4]Yield Curve'!$D$7:$F$367,3,FALSE))/100)^(D326/12)</f>
        <v>0</v>
      </c>
    </row>
    <row r="327" spans="4:13" x14ac:dyDescent="0.25">
      <c r="D327" s="137">
        <v>326</v>
      </c>
      <c r="E327" s="138">
        <f t="shared" si="30"/>
        <v>55578</v>
      </c>
      <c r="F327" s="139">
        <f>+IF(E327&lt;$B$11,$B$2/$B$8,IF(E327=$B$11,$B$2-SUM($F$2:F326),IF(E327&gt;$B$11,0)))</f>
        <v>0</v>
      </c>
      <c r="G327" s="139">
        <f t="shared" si="31"/>
        <v>0</v>
      </c>
      <c r="H327" s="139">
        <f t="shared" si="32"/>
        <v>0</v>
      </c>
      <c r="I327" s="139">
        <f t="shared" si="33"/>
        <v>0</v>
      </c>
      <c r="J327" s="139">
        <f t="shared" si="35"/>
        <v>0</v>
      </c>
      <c r="K327" s="140">
        <f t="shared" si="34"/>
        <v>0</v>
      </c>
      <c r="L327" s="140">
        <f>+(K327)/(1+(VLOOKUP(D327,'[4]Yield Curve'!$D$7:$F$367,2,FALSE))/100)^(D327/12)</f>
        <v>0</v>
      </c>
      <c r="M327" s="140">
        <f>+(K327)/(1+(VLOOKUP(D327,'[4]Yield Curve'!$D$7:$F$367,3,FALSE))/100)^(D327/12)</f>
        <v>0</v>
      </c>
    </row>
    <row r="328" spans="4:13" x14ac:dyDescent="0.25">
      <c r="D328" s="137">
        <v>327</v>
      </c>
      <c r="E328" s="138">
        <f t="shared" si="30"/>
        <v>55609</v>
      </c>
      <c r="F328" s="139">
        <f>+IF(E328&lt;$B$11,$B$2/$B$8,IF(E328=$B$11,$B$2-SUM($F$2:F327),IF(E328&gt;$B$11,0)))</f>
        <v>0</v>
      </c>
      <c r="G328" s="139">
        <f t="shared" si="31"/>
        <v>0</v>
      </c>
      <c r="H328" s="139">
        <f t="shared" si="32"/>
        <v>0</v>
      </c>
      <c r="I328" s="139">
        <f t="shared" si="33"/>
        <v>0</v>
      </c>
      <c r="J328" s="139">
        <f t="shared" si="35"/>
        <v>0</v>
      </c>
      <c r="K328" s="140">
        <f t="shared" si="34"/>
        <v>0</v>
      </c>
      <c r="L328" s="140">
        <f>+(K328)/(1+(VLOOKUP(D328,'[4]Yield Curve'!$D$7:$F$367,2,FALSE))/100)^(D328/12)</f>
        <v>0</v>
      </c>
      <c r="M328" s="140">
        <f>+(K328)/(1+(VLOOKUP(D328,'[4]Yield Curve'!$D$7:$F$367,3,FALSE))/100)^(D328/12)</f>
        <v>0</v>
      </c>
    </row>
    <row r="329" spans="4:13" x14ac:dyDescent="0.25">
      <c r="D329" s="137">
        <v>328</v>
      </c>
      <c r="E329" s="138">
        <f t="shared" si="30"/>
        <v>55639</v>
      </c>
      <c r="F329" s="139">
        <f>+IF(E329&lt;$B$11,$B$2/$B$8,IF(E329=$B$11,$B$2-SUM($F$2:F328),IF(E329&gt;$B$11,0)))</f>
        <v>0</v>
      </c>
      <c r="G329" s="139">
        <f t="shared" si="31"/>
        <v>0</v>
      </c>
      <c r="H329" s="139">
        <f t="shared" si="32"/>
        <v>0</v>
      </c>
      <c r="I329" s="139">
        <f t="shared" si="33"/>
        <v>0</v>
      </c>
      <c r="J329" s="139">
        <f t="shared" si="35"/>
        <v>0</v>
      </c>
      <c r="K329" s="140">
        <f t="shared" si="34"/>
        <v>0</v>
      </c>
      <c r="L329" s="140">
        <f>+(K329)/(1+(VLOOKUP(D329,'[4]Yield Curve'!$D$7:$F$367,2,FALSE))/100)^(D329/12)</f>
        <v>0</v>
      </c>
      <c r="M329" s="140">
        <f>+(K329)/(1+(VLOOKUP(D329,'[4]Yield Curve'!$D$7:$F$367,3,FALSE))/100)^(D329/12)</f>
        <v>0</v>
      </c>
    </row>
    <row r="330" spans="4:13" x14ac:dyDescent="0.25">
      <c r="D330" s="137">
        <v>329</v>
      </c>
      <c r="E330" s="138">
        <f t="shared" si="30"/>
        <v>55670</v>
      </c>
      <c r="F330" s="139">
        <f>+IF(E330&lt;$B$11,$B$2/$B$8,IF(E330=$B$11,$B$2-SUM($F$2:F329),IF(E330&gt;$B$11,0)))</f>
        <v>0</v>
      </c>
      <c r="G330" s="139">
        <f t="shared" si="31"/>
        <v>0</v>
      </c>
      <c r="H330" s="139">
        <f t="shared" si="32"/>
        <v>0</v>
      </c>
      <c r="I330" s="139">
        <f t="shared" si="33"/>
        <v>0</v>
      </c>
      <c r="J330" s="139">
        <f t="shared" si="35"/>
        <v>0</v>
      </c>
      <c r="K330" s="140">
        <f t="shared" si="34"/>
        <v>0</v>
      </c>
      <c r="L330" s="140">
        <f>+(K330)/(1+(VLOOKUP(D330,'[4]Yield Curve'!$D$7:$F$367,2,FALSE))/100)^(D330/12)</f>
        <v>0</v>
      </c>
      <c r="M330" s="140">
        <f>+(K330)/(1+(VLOOKUP(D330,'[4]Yield Curve'!$D$7:$F$367,3,FALSE))/100)^(D330/12)</f>
        <v>0</v>
      </c>
    </row>
    <row r="331" spans="4:13" x14ac:dyDescent="0.25">
      <c r="D331" s="137">
        <v>330</v>
      </c>
      <c r="E331" s="138">
        <f t="shared" si="30"/>
        <v>55700</v>
      </c>
      <c r="F331" s="139">
        <f>+IF(E331&lt;$B$11,$B$2/$B$8,IF(E331=$B$11,$B$2-SUM($F$2:F330),IF(E331&gt;$B$11,0)))</f>
        <v>0</v>
      </c>
      <c r="G331" s="139">
        <f t="shared" si="31"/>
        <v>0</v>
      </c>
      <c r="H331" s="139">
        <f t="shared" si="32"/>
        <v>0</v>
      </c>
      <c r="I331" s="139">
        <f t="shared" si="33"/>
        <v>0</v>
      </c>
      <c r="J331" s="139">
        <f t="shared" si="35"/>
        <v>0</v>
      </c>
      <c r="K331" s="140">
        <f t="shared" si="34"/>
        <v>0</v>
      </c>
      <c r="L331" s="140">
        <f>+(K331)/(1+(VLOOKUP(D331,'[4]Yield Curve'!$D$7:$F$367,2,FALSE))/100)^(D331/12)</f>
        <v>0</v>
      </c>
      <c r="M331" s="140">
        <f>+(K331)/(1+(VLOOKUP(D331,'[4]Yield Curve'!$D$7:$F$367,3,FALSE))/100)^(D331/12)</f>
        <v>0</v>
      </c>
    </row>
    <row r="332" spans="4:13" x14ac:dyDescent="0.25">
      <c r="D332" s="137">
        <v>331</v>
      </c>
      <c r="E332" s="138">
        <f t="shared" si="30"/>
        <v>55731</v>
      </c>
      <c r="F332" s="139">
        <f>+IF(E332&lt;$B$11,$B$2/$B$8,IF(E332=$B$11,$B$2-SUM($F$2:F331),IF(E332&gt;$B$11,0)))</f>
        <v>0</v>
      </c>
      <c r="G332" s="139">
        <f t="shared" si="31"/>
        <v>0</v>
      </c>
      <c r="H332" s="139">
        <f t="shared" si="32"/>
        <v>0</v>
      </c>
      <c r="I332" s="139">
        <f t="shared" si="33"/>
        <v>0</v>
      </c>
      <c r="J332" s="139">
        <f t="shared" si="35"/>
        <v>0</v>
      </c>
      <c r="K332" s="140">
        <f t="shared" si="34"/>
        <v>0</v>
      </c>
      <c r="L332" s="140">
        <f>+(K332)/(1+(VLOOKUP(D332,'[4]Yield Curve'!$D$7:$F$367,2,FALSE))/100)^(D332/12)</f>
        <v>0</v>
      </c>
      <c r="M332" s="140">
        <f>+(K332)/(1+(VLOOKUP(D332,'[4]Yield Curve'!$D$7:$F$367,3,FALSE))/100)^(D332/12)</f>
        <v>0</v>
      </c>
    </row>
    <row r="333" spans="4:13" x14ac:dyDescent="0.25">
      <c r="D333" s="137">
        <v>332</v>
      </c>
      <c r="E333" s="138">
        <f t="shared" si="30"/>
        <v>55762</v>
      </c>
      <c r="F333" s="139">
        <f>+IF(E333&lt;$B$11,$B$2/$B$8,IF(E333=$B$11,$B$2-SUM($F$2:F332),IF(E333&gt;$B$11,0)))</f>
        <v>0</v>
      </c>
      <c r="G333" s="139">
        <f t="shared" si="31"/>
        <v>0</v>
      </c>
      <c r="H333" s="139">
        <f t="shared" si="32"/>
        <v>0</v>
      </c>
      <c r="I333" s="139">
        <f t="shared" si="33"/>
        <v>0</v>
      </c>
      <c r="J333" s="139">
        <f t="shared" si="35"/>
        <v>0</v>
      </c>
      <c r="K333" s="140">
        <f t="shared" si="34"/>
        <v>0</v>
      </c>
      <c r="L333" s="140">
        <f>+(K333)/(1+(VLOOKUP(D333,'[4]Yield Curve'!$D$7:$F$367,2,FALSE))/100)^(D333/12)</f>
        <v>0</v>
      </c>
      <c r="M333" s="140">
        <f>+(K333)/(1+(VLOOKUP(D333,'[4]Yield Curve'!$D$7:$F$367,3,FALSE))/100)^(D333/12)</f>
        <v>0</v>
      </c>
    </row>
    <row r="334" spans="4:13" x14ac:dyDescent="0.25">
      <c r="D334" s="137">
        <v>333</v>
      </c>
      <c r="E334" s="138">
        <f t="shared" si="30"/>
        <v>55792</v>
      </c>
      <c r="F334" s="139">
        <f>+IF(E334&lt;$B$11,$B$2/$B$8,IF(E334=$B$11,$B$2-SUM($F$2:F333),IF(E334&gt;$B$11,0)))</f>
        <v>0</v>
      </c>
      <c r="G334" s="139">
        <f t="shared" si="31"/>
        <v>0</v>
      </c>
      <c r="H334" s="139">
        <f t="shared" si="32"/>
        <v>0</v>
      </c>
      <c r="I334" s="139">
        <f t="shared" si="33"/>
        <v>0</v>
      </c>
      <c r="J334" s="139">
        <f t="shared" si="35"/>
        <v>0</v>
      </c>
      <c r="K334" s="140">
        <f t="shared" si="34"/>
        <v>0</v>
      </c>
      <c r="L334" s="140">
        <f>+(K334)/(1+(VLOOKUP(D334,'[4]Yield Curve'!$D$7:$F$367,2,FALSE))/100)^(D334/12)</f>
        <v>0</v>
      </c>
      <c r="M334" s="140">
        <f>+(K334)/(1+(VLOOKUP(D334,'[4]Yield Curve'!$D$7:$F$367,3,FALSE))/100)^(D334/12)</f>
        <v>0</v>
      </c>
    </row>
    <row r="335" spans="4:13" x14ac:dyDescent="0.25">
      <c r="D335" s="137">
        <v>334</v>
      </c>
      <c r="E335" s="138">
        <f t="shared" si="30"/>
        <v>55823</v>
      </c>
      <c r="F335" s="139">
        <f>+IF(E335&lt;$B$11,$B$2/$B$8,IF(E335=$B$11,$B$2-SUM($F$2:F334),IF(E335&gt;$B$11,0)))</f>
        <v>0</v>
      </c>
      <c r="G335" s="139">
        <f t="shared" si="31"/>
        <v>0</v>
      </c>
      <c r="H335" s="139">
        <f t="shared" si="32"/>
        <v>0</v>
      </c>
      <c r="I335" s="139">
        <f t="shared" si="33"/>
        <v>0</v>
      </c>
      <c r="J335" s="139">
        <f t="shared" si="35"/>
        <v>0</v>
      </c>
      <c r="K335" s="140">
        <f t="shared" si="34"/>
        <v>0</v>
      </c>
      <c r="L335" s="140">
        <f>+(K335)/(1+(VLOOKUP(D335,'[4]Yield Curve'!$D$7:$F$367,2,FALSE))/100)^(D335/12)</f>
        <v>0</v>
      </c>
      <c r="M335" s="140">
        <f>+(K335)/(1+(VLOOKUP(D335,'[4]Yield Curve'!$D$7:$F$367,3,FALSE))/100)^(D335/12)</f>
        <v>0</v>
      </c>
    </row>
    <row r="336" spans="4:13" x14ac:dyDescent="0.25">
      <c r="D336" s="137">
        <v>335</v>
      </c>
      <c r="E336" s="138">
        <f t="shared" si="30"/>
        <v>55853</v>
      </c>
      <c r="F336" s="139">
        <f>+IF(E336&lt;$B$11,$B$2/$B$8,IF(E336=$B$11,$B$2-SUM($F$2:F335),IF(E336&gt;$B$11,0)))</f>
        <v>0</v>
      </c>
      <c r="G336" s="139">
        <f t="shared" si="31"/>
        <v>0</v>
      </c>
      <c r="H336" s="139">
        <f t="shared" si="32"/>
        <v>0</v>
      </c>
      <c r="I336" s="139">
        <f t="shared" si="33"/>
        <v>0</v>
      </c>
      <c r="J336" s="139">
        <f t="shared" si="35"/>
        <v>0</v>
      </c>
      <c r="K336" s="140">
        <f t="shared" si="34"/>
        <v>0</v>
      </c>
      <c r="L336" s="140">
        <f>+(K336)/(1+(VLOOKUP(D336,'[4]Yield Curve'!$D$7:$F$367,2,FALSE))/100)^(D336/12)</f>
        <v>0</v>
      </c>
      <c r="M336" s="140">
        <f>+(K336)/(1+(VLOOKUP(D336,'[4]Yield Curve'!$D$7:$F$367,3,FALSE))/100)^(D336/12)</f>
        <v>0</v>
      </c>
    </row>
    <row r="337" spans="4:13" x14ac:dyDescent="0.25">
      <c r="D337" s="137">
        <v>336</v>
      </c>
      <c r="E337" s="138">
        <f t="shared" si="30"/>
        <v>55884</v>
      </c>
      <c r="F337" s="139">
        <f>+IF(E337&lt;$B$11,$B$2/$B$8,IF(E337=$B$11,$B$2-SUM($F$2:F336),IF(E337&gt;$B$11,0)))</f>
        <v>0</v>
      </c>
      <c r="G337" s="139">
        <f t="shared" si="31"/>
        <v>0</v>
      </c>
      <c r="H337" s="139">
        <f t="shared" si="32"/>
        <v>0</v>
      </c>
      <c r="I337" s="139">
        <f t="shared" si="33"/>
        <v>0</v>
      </c>
      <c r="J337" s="139">
        <f t="shared" si="35"/>
        <v>0</v>
      </c>
      <c r="K337" s="140">
        <f t="shared" si="34"/>
        <v>0</v>
      </c>
      <c r="L337" s="140">
        <f>+(K337)/(1+(VLOOKUP(D337,'[4]Yield Curve'!$D$7:$F$367,2,FALSE))/100)^(D337/12)</f>
        <v>0</v>
      </c>
      <c r="M337" s="140">
        <f>+(K337)/(1+(VLOOKUP(D337,'[4]Yield Curve'!$D$7:$F$367,3,FALSE))/100)^(D337/12)</f>
        <v>0</v>
      </c>
    </row>
    <row r="338" spans="4:13" x14ac:dyDescent="0.25">
      <c r="D338" s="137">
        <v>337</v>
      </c>
      <c r="E338" s="138">
        <f t="shared" si="30"/>
        <v>55915</v>
      </c>
      <c r="F338" s="139">
        <f>+IF(E338&lt;$B$11,$B$2/$B$8,IF(E338=$B$11,$B$2-SUM($F$2:F337),IF(E338&gt;$B$11,0)))</f>
        <v>0</v>
      </c>
      <c r="G338" s="139">
        <f t="shared" si="31"/>
        <v>0</v>
      </c>
      <c r="H338" s="139">
        <f t="shared" si="32"/>
        <v>0</v>
      </c>
      <c r="I338" s="139">
        <f t="shared" si="33"/>
        <v>0</v>
      </c>
      <c r="J338" s="139">
        <f t="shared" si="35"/>
        <v>0</v>
      </c>
      <c r="K338" s="140">
        <f t="shared" si="34"/>
        <v>0</v>
      </c>
      <c r="L338" s="140">
        <f>+(K338)/(1+(VLOOKUP(D338,'[4]Yield Curve'!$D$7:$F$367,2,FALSE))/100)^(D338/12)</f>
        <v>0</v>
      </c>
      <c r="M338" s="140">
        <f>+(K338)/(1+(VLOOKUP(D338,'[4]Yield Curve'!$D$7:$F$367,3,FALSE))/100)^(D338/12)</f>
        <v>0</v>
      </c>
    </row>
    <row r="339" spans="4:13" x14ac:dyDescent="0.25">
      <c r="D339" s="137">
        <v>338</v>
      </c>
      <c r="E339" s="138">
        <f t="shared" si="30"/>
        <v>55943</v>
      </c>
      <c r="F339" s="139">
        <f>+IF(E339&lt;$B$11,$B$2/$B$8,IF(E339=$B$11,$B$2-SUM($F$2:F338),IF(E339&gt;$B$11,0)))</f>
        <v>0</v>
      </c>
      <c r="G339" s="139">
        <f t="shared" si="31"/>
        <v>0</v>
      </c>
      <c r="H339" s="139">
        <f t="shared" si="32"/>
        <v>0</v>
      </c>
      <c r="I339" s="139">
        <f t="shared" si="33"/>
        <v>0</v>
      </c>
      <c r="J339" s="139">
        <f t="shared" si="35"/>
        <v>0</v>
      </c>
      <c r="K339" s="140">
        <f t="shared" si="34"/>
        <v>0</v>
      </c>
      <c r="L339" s="140">
        <f>+(K339)/(1+(VLOOKUP(D339,'[4]Yield Curve'!$D$7:$F$367,2,FALSE))/100)^(D339/12)</f>
        <v>0</v>
      </c>
      <c r="M339" s="140">
        <f>+(K339)/(1+(VLOOKUP(D339,'[4]Yield Curve'!$D$7:$F$367,3,FALSE))/100)^(D339/12)</f>
        <v>0</v>
      </c>
    </row>
    <row r="340" spans="4:13" x14ac:dyDescent="0.25">
      <c r="D340" s="137">
        <v>339</v>
      </c>
      <c r="E340" s="138">
        <f t="shared" si="30"/>
        <v>55974</v>
      </c>
      <c r="F340" s="139">
        <f>+IF(E340&lt;$B$11,$B$2/$B$8,IF(E340=$B$11,$B$2-SUM($F$2:F339),IF(E340&gt;$B$11,0)))</f>
        <v>0</v>
      </c>
      <c r="G340" s="139">
        <f t="shared" si="31"/>
        <v>0</v>
      </c>
      <c r="H340" s="139">
        <f t="shared" si="32"/>
        <v>0</v>
      </c>
      <c r="I340" s="139">
        <f t="shared" si="33"/>
        <v>0</v>
      </c>
      <c r="J340" s="139">
        <f t="shared" si="35"/>
        <v>0</v>
      </c>
      <c r="K340" s="140">
        <f t="shared" si="34"/>
        <v>0</v>
      </c>
      <c r="L340" s="140">
        <f>+(K340)/(1+(VLOOKUP(D340,'[4]Yield Curve'!$D$7:$F$367,2,FALSE))/100)^(D340/12)</f>
        <v>0</v>
      </c>
      <c r="M340" s="140">
        <f>+(K340)/(1+(VLOOKUP(D340,'[4]Yield Curve'!$D$7:$F$367,3,FALSE))/100)^(D340/12)</f>
        <v>0</v>
      </c>
    </row>
    <row r="341" spans="4:13" x14ac:dyDescent="0.25">
      <c r="D341" s="137">
        <v>340</v>
      </c>
      <c r="E341" s="138">
        <f t="shared" si="30"/>
        <v>56004</v>
      </c>
      <c r="F341" s="139">
        <f>+IF(E341&lt;$B$11,$B$2/$B$8,IF(E341=$B$11,$B$2-SUM($F$2:F340),IF(E341&gt;$B$11,0)))</f>
        <v>0</v>
      </c>
      <c r="G341" s="139">
        <f t="shared" si="31"/>
        <v>0</v>
      </c>
      <c r="H341" s="139">
        <f t="shared" si="32"/>
        <v>0</v>
      </c>
      <c r="I341" s="139">
        <f t="shared" si="33"/>
        <v>0</v>
      </c>
      <c r="J341" s="139">
        <f t="shared" si="35"/>
        <v>0</v>
      </c>
      <c r="K341" s="140">
        <f t="shared" si="34"/>
        <v>0</v>
      </c>
      <c r="L341" s="140">
        <f>+(K341)/(1+(VLOOKUP(D341,'[4]Yield Curve'!$D$7:$F$367,2,FALSE))/100)^(D341/12)</f>
        <v>0</v>
      </c>
      <c r="M341" s="140">
        <f>+(K341)/(1+(VLOOKUP(D341,'[4]Yield Curve'!$D$7:$F$367,3,FALSE))/100)^(D341/12)</f>
        <v>0</v>
      </c>
    </row>
    <row r="342" spans="4:13" x14ac:dyDescent="0.25">
      <c r="D342" s="137">
        <v>341</v>
      </c>
      <c r="E342" s="138">
        <f t="shared" si="30"/>
        <v>56035</v>
      </c>
      <c r="F342" s="139">
        <f>+IF(E342&lt;$B$11,$B$2/$B$8,IF(E342=$B$11,$B$2-SUM($F$2:F341),IF(E342&gt;$B$11,0)))</f>
        <v>0</v>
      </c>
      <c r="G342" s="139">
        <f t="shared" si="31"/>
        <v>0</v>
      </c>
      <c r="H342" s="139">
        <f t="shared" si="32"/>
        <v>0</v>
      </c>
      <c r="I342" s="139">
        <f t="shared" si="33"/>
        <v>0</v>
      </c>
      <c r="J342" s="139">
        <f t="shared" si="35"/>
        <v>0</v>
      </c>
      <c r="K342" s="140">
        <f t="shared" si="34"/>
        <v>0</v>
      </c>
      <c r="L342" s="140">
        <f>+(K342)/(1+(VLOOKUP(D342,'[4]Yield Curve'!$D$7:$F$367,2,FALSE))/100)^(D342/12)</f>
        <v>0</v>
      </c>
      <c r="M342" s="140">
        <f>+(K342)/(1+(VLOOKUP(D342,'[4]Yield Curve'!$D$7:$F$367,3,FALSE))/100)^(D342/12)</f>
        <v>0</v>
      </c>
    </row>
    <row r="343" spans="4:13" x14ac:dyDescent="0.25">
      <c r="D343" s="137">
        <v>342</v>
      </c>
      <c r="E343" s="138">
        <f t="shared" si="30"/>
        <v>56065</v>
      </c>
      <c r="F343" s="139">
        <f>+IF(E343&lt;$B$11,$B$2/$B$8,IF(E343=$B$11,$B$2-SUM($F$2:F342),IF(E343&gt;$B$11,0)))</f>
        <v>0</v>
      </c>
      <c r="G343" s="139">
        <f t="shared" si="31"/>
        <v>0</v>
      </c>
      <c r="H343" s="139">
        <f t="shared" si="32"/>
        <v>0</v>
      </c>
      <c r="I343" s="139">
        <f t="shared" si="33"/>
        <v>0</v>
      </c>
      <c r="J343" s="139">
        <f t="shared" si="35"/>
        <v>0</v>
      </c>
      <c r="K343" s="140">
        <f t="shared" si="34"/>
        <v>0</v>
      </c>
      <c r="L343" s="140">
        <f>+(K343)/(1+(VLOOKUP(D343,'[4]Yield Curve'!$D$7:$F$367,2,FALSE))/100)^(D343/12)</f>
        <v>0</v>
      </c>
      <c r="M343" s="140">
        <f>+(K343)/(1+(VLOOKUP(D343,'[4]Yield Curve'!$D$7:$F$367,3,FALSE))/100)^(D343/12)</f>
        <v>0</v>
      </c>
    </row>
    <row r="344" spans="4:13" x14ac:dyDescent="0.25">
      <c r="D344" s="137">
        <v>343</v>
      </c>
      <c r="E344" s="138">
        <f t="shared" si="30"/>
        <v>56096</v>
      </c>
      <c r="F344" s="139">
        <f>+IF(E344&lt;$B$11,$B$2/$B$8,IF(E344=$B$11,$B$2-SUM($F$2:F343),IF(E344&gt;$B$11,0)))</f>
        <v>0</v>
      </c>
      <c r="G344" s="139">
        <f t="shared" si="31"/>
        <v>0</v>
      </c>
      <c r="H344" s="139">
        <f t="shared" si="32"/>
        <v>0</v>
      </c>
      <c r="I344" s="139">
        <f t="shared" si="33"/>
        <v>0</v>
      </c>
      <c r="J344" s="139">
        <f t="shared" si="35"/>
        <v>0</v>
      </c>
      <c r="K344" s="140">
        <f t="shared" si="34"/>
        <v>0</v>
      </c>
      <c r="L344" s="140">
        <f>+(K344)/(1+(VLOOKUP(D344,'[4]Yield Curve'!$D$7:$F$367,2,FALSE))/100)^(D344/12)</f>
        <v>0</v>
      </c>
      <c r="M344" s="140">
        <f>+(K344)/(1+(VLOOKUP(D344,'[4]Yield Curve'!$D$7:$F$367,3,FALSE))/100)^(D344/12)</f>
        <v>0</v>
      </c>
    </row>
    <row r="345" spans="4:13" x14ac:dyDescent="0.25">
      <c r="D345" s="137">
        <v>344</v>
      </c>
      <c r="E345" s="138">
        <f t="shared" si="30"/>
        <v>56127</v>
      </c>
      <c r="F345" s="139">
        <f>+IF(E345&lt;$B$11,$B$2/$B$8,IF(E345=$B$11,$B$2-SUM($F$2:F344),IF(E345&gt;$B$11,0)))</f>
        <v>0</v>
      </c>
      <c r="G345" s="139">
        <f t="shared" si="31"/>
        <v>0</v>
      </c>
      <c r="H345" s="139">
        <f t="shared" si="32"/>
        <v>0</v>
      </c>
      <c r="I345" s="139">
        <f t="shared" si="33"/>
        <v>0</v>
      </c>
      <c r="J345" s="139">
        <f t="shared" si="35"/>
        <v>0</v>
      </c>
      <c r="K345" s="140">
        <f t="shared" si="34"/>
        <v>0</v>
      </c>
      <c r="L345" s="140">
        <f>+(K345)/(1+(VLOOKUP(D345,'[4]Yield Curve'!$D$7:$F$367,2,FALSE))/100)^(D345/12)</f>
        <v>0</v>
      </c>
      <c r="M345" s="140">
        <f>+(K345)/(1+(VLOOKUP(D345,'[4]Yield Curve'!$D$7:$F$367,3,FALSE))/100)^(D345/12)</f>
        <v>0</v>
      </c>
    </row>
    <row r="346" spans="4:13" x14ac:dyDescent="0.25">
      <c r="D346" s="137">
        <v>345</v>
      </c>
      <c r="E346" s="138">
        <f t="shared" si="30"/>
        <v>56157</v>
      </c>
      <c r="F346" s="139">
        <f>+IF(E346&lt;$B$11,$B$2/$B$8,IF(E346=$B$11,$B$2-SUM($F$2:F345),IF(E346&gt;$B$11,0)))</f>
        <v>0</v>
      </c>
      <c r="G346" s="139">
        <f t="shared" si="31"/>
        <v>0</v>
      </c>
      <c r="H346" s="139">
        <f t="shared" si="32"/>
        <v>0</v>
      </c>
      <c r="I346" s="139">
        <f t="shared" si="33"/>
        <v>0</v>
      </c>
      <c r="J346" s="139">
        <f t="shared" si="35"/>
        <v>0</v>
      </c>
      <c r="K346" s="140">
        <f t="shared" si="34"/>
        <v>0</v>
      </c>
      <c r="L346" s="140">
        <f>+(K346)/(1+(VLOOKUP(D346,'[4]Yield Curve'!$D$7:$F$367,2,FALSE))/100)^(D346/12)</f>
        <v>0</v>
      </c>
      <c r="M346" s="140">
        <f>+(K346)/(1+(VLOOKUP(D346,'[4]Yield Curve'!$D$7:$F$367,3,FALSE))/100)^(D346/12)</f>
        <v>0</v>
      </c>
    </row>
    <row r="347" spans="4:13" x14ac:dyDescent="0.25">
      <c r="D347" s="137">
        <v>346</v>
      </c>
      <c r="E347" s="138">
        <f t="shared" si="30"/>
        <v>56188</v>
      </c>
      <c r="F347" s="139">
        <f>+IF(E347&lt;$B$11,$B$2/$B$8,IF(E347=$B$11,$B$2-SUM($F$2:F346),IF(E347&gt;$B$11,0)))</f>
        <v>0</v>
      </c>
      <c r="G347" s="139">
        <f t="shared" si="31"/>
        <v>0</v>
      </c>
      <c r="H347" s="139">
        <f t="shared" si="32"/>
        <v>0</v>
      </c>
      <c r="I347" s="139">
        <f t="shared" si="33"/>
        <v>0</v>
      </c>
      <c r="J347" s="139">
        <f t="shared" si="35"/>
        <v>0</v>
      </c>
      <c r="K347" s="140">
        <f t="shared" si="34"/>
        <v>0</v>
      </c>
      <c r="L347" s="140">
        <f>+(K347)/(1+(VLOOKUP(D347,'[4]Yield Curve'!$D$7:$F$367,2,FALSE))/100)^(D347/12)</f>
        <v>0</v>
      </c>
      <c r="M347" s="140">
        <f>+(K347)/(1+(VLOOKUP(D347,'[4]Yield Curve'!$D$7:$F$367,3,FALSE))/100)^(D347/12)</f>
        <v>0</v>
      </c>
    </row>
    <row r="348" spans="4:13" x14ac:dyDescent="0.25">
      <c r="D348" s="137">
        <v>347</v>
      </c>
      <c r="E348" s="138">
        <f t="shared" si="30"/>
        <v>56218</v>
      </c>
      <c r="F348" s="139">
        <f>+IF(E348&lt;$B$11,$B$2/$B$8,IF(E348=$B$11,$B$2-SUM($F$2:F347),IF(E348&gt;$B$11,0)))</f>
        <v>0</v>
      </c>
      <c r="G348" s="139">
        <f t="shared" si="31"/>
        <v>0</v>
      </c>
      <c r="H348" s="139">
        <f t="shared" si="32"/>
        <v>0</v>
      </c>
      <c r="I348" s="139">
        <f t="shared" si="33"/>
        <v>0</v>
      </c>
      <c r="J348" s="139">
        <f t="shared" si="35"/>
        <v>0</v>
      </c>
      <c r="K348" s="140">
        <f t="shared" si="34"/>
        <v>0</v>
      </c>
      <c r="L348" s="140">
        <f>+(K348)/(1+(VLOOKUP(D348,'[4]Yield Curve'!$D$7:$F$367,2,FALSE))/100)^(D348/12)</f>
        <v>0</v>
      </c>
      <c r="M348" s="140">
        <f>+(K348)/(1+(VLOOKUP(D348,'[4]Yield Curve'!$D$7:$F$367,3,FALSE))/100)^(D348/12)</f>
        <v>0</v>
      </c>
    </row>
    <row r="349" spans="4:13" x14ac:dyDescent="0.25">
      <c r="D349" s="137">
        <v>348</v>
      </c>
      <c r="E349" s="138">
        <f t="shared" si="30"/>
        <v>56249</v>
      </c>
      <c r="F349" s="139">
        <f>+IF(E349&lt;$B$11,$B$2/$B$8,IF(E349=$B$11,$B$2-SUM($F$2:F348),IF(E349&gt;$B$11,0)))</f>
        <v>0</v>
      </c>
      <c r="G349" s="139">
        <f t="shared" si="31"/>
        <v>0</v>
      </c>
      <c r="H349" s="139">
        <f t="shared" si="32"/>
        <v>0</v>
      </c>
      <c r="I349" s="139">
        <f t="shared" si="33"/>
        <v>0</v>
      </c>
      <c r="J349" s="139">
        <f t="shared" si="35"/>
        <v>0</v>
      </c>
      <c r="K349" s="140">
        <f t="shared" si="34"/>
        <v>0</v>
      </c>
      <c r="L349" s="140">
        <f>+(K349)/(1+(VLOOKUP(D349,'[4]Yield Curve'!$D$7:$F$367,2,FALSE))/100)^(D349/12)</f>
        <v>0</v>
      </c>
      <c r="M349" s="140">
        <f>+(K349)/(1+(VLOOKUP(D349,'[4]Yield Curve'!$D$7:$F$367,3,FALSE))/100)^(D349/12)</f>
        <v>0</v>
      </c>
    </row>
    <row r="350" spans="4:13" x14ac:dyDescent="0.25">
      <c r="D350" s="137">
        <v>349</v>
      </c>
      <c r="E350" s="138">
        <f t="shared" si="30"/>
        <v>56280</v>
      </c>
      <c r="F350" s="139">
        <f>+IF(E350&lt;$B$11,$B$2/$B$8,IF(E350=$B$11,$B$2-SUM($F$2:F349),IF(E350&gt;$B$11,0)))</f>
        <v>0</v>
      </c>
      <c r="G350" s="139">
        <f t="shared" si="31"/>
        <v>0</v>
      </c>
      <c r="H350" s="139">
        <f t="shared" si="32"/>
        <v>0</v>
      </c>
      <c r="I350" s="139">
        <f t="shared" si="33"/>
        <v>0</v>
      </c>
      <c r="J350" s="139">
        <f t="shared" si="35"/>
        <v>0</v>
      </c>
      <c r="K350" s="140">
        <f t="shared" si="34"/>
        <v>0</v>
      </c>
      <c r="L350" s="140">
        <f>+(K350)/(1+(VLOOKUP(D350,'[4]Yield Curve'!$D$7:$F$367,2,FALSE))/100)^(D350/12)</f>
        <v>0</v>
      </c>
      <c r="M350" s="140">
        <f>+(K350)/(1+(VLOOKUP(D350,'[4]Yield Curve'!$D$7:$F$367,3,FALSE))/100)^(D350/12)</f>
        <v>0</v>
      </c>
    </row>
    <row r="351" spans="4:13" x14ac:dyDescent="0.25">
      <c r="D351" s="137">
        <v>350</v>
      </c>
      <c r="E351" s="138">
        <f t="shared" si="30"/>
        <v>56308</v>
      </c>
      <c r="F351" s="139">
        <f>+IF(E351&lt;$B$11,$B$2/$B$8,IF(E351=$B$11,$B$2-SUM($F$2:F350),IF(E351&gt;$B$11,0)))</f>
        <v>0</v>
      </c>
      <c r="G351" s="139">
        <f t="shared" si="31"/>
        <v>0</v>
      </c>
      <c r="H351" s="139">
        <f t="shared" si="32"/>
        <v>0</v>
      </c>
      <c r="I351" s="139">
        <f t="shared" si="33"/>
        <v>0</v>
      </c>
      <c r="J351" s="139">
        <f t="shared" si="35"/>
        <v>0</v>
      </c>
      <c r="K351" s="140">
        <f t="shared" si="34"/>
        <v>0</v>
      </c>
      <c r="L351" s="140">
        <f>+(K351)/(1+(VLOOKUP(D351,'[4]Yield Curve'!$D$7:$F$367,2,FALSE))/100)^(D351/12)</f>
        <v>0</v>
      </c>
      <c r="M351" s="140">
        <f>+(K351)/(1+(VLOOKUP(D351,'[4]Yield Curve'!$D$7:$F$367,3,FALSE))/100)^(D351/12)</f>
        <v>0</v>
      </c>
    </row>
    <row r="352" spans="4:13" x14ac:dyDescent="0.25">
      <c r="D352" s="137">
        <v>351</v>
      </c>
      <c r="E352" s="138">
        <f t="shared" si="30"/>
        <v>56339</v>
      </c>
      <c r="F352" s="139">
        <f>+IF(E352&lt;$B$11,$B$2/$B$8,IF(E352=$B$11,$B$2-SUM($F$2:F351),IF(E352&gt;$B$11,0)))</f>
        <v>0</v>
      </c>
      <c r="G352" s="139">
        <f t="shared" si="31"/>
        <v>0</v>
      </c>
      <c r="H352" s="139">
        <f t="shared" si="32"/>
        <v>0</v>
      </c>
      <c r="I352" s="139">
        <f t="shared" si="33"/>
        <v>0</v>
      </c>
      <c r="J352" s="139">
        <f t="shared" si="35"/>
        <v>0</v>
      </c>
      <c r="K352" s="140">
        <f t="shared" si="34"/>
        <v>0</v>
      </c>
      <c r="L352" s="140">
        <f>+(K352)/(1+(VLOOKUP(D352,'[4]Yield Curve'!$D$7:$F$367,2,FALSE))/100)^(D352/12)</f>
        <v>0</v>
      </c>
      <c r="M352" s="140">
        <f>+(K352)/(1+(VLOOKUP(D352,'[4]Yield Curve'!$D$7:$F$367,3,FALSE))/100)^(D352/12)</f>
        <v>0</v>
      </c>
    </row>
    <row r="353" spans="4:13" x14ac:dyDescent="0.25">
      <c r="D353" s="137">
        <v>352</v>
      </c>
      <c r="E353" s="138">
        <f t="shared" si="30"/>
        <v>56369</v>
      </c>
      <c r="F353" s="139">
        <f>+IF(E353&lt;$B$11,$B$2/$B$8,IF(E353=$B$11,$B$2-SUM($F$2:F352),IF(E353&gt;$B$11,0)))</f>
        <v>0</v>
      </c>
      <c r="G353" s="139">
        <f t="shared" si="31"/>
        <v>0</v>
      </c>
      <c r="H353" s="139">
        <f t="shared" si="32"/>
        <v>0</v>
      </c>
      <c r="I353" s="139">
        <f t="shared" si="33"/>
        <v>0</v>
      </c>
      <c r="J353" s="139">
        <f t="shared" si="35"/>
        <v>0</v>
      </c>
      <c r="K353" s="140">
        <f t="shared" si="34"/>
        <v>0</v>
      </c>
      <c r="L353" s="140">
        <f>+(K353)/(1+(VLOOKUP(D353,'[4]Yield Curve'!$D$7:$F$367,2,FALSE))/100)^(D353/12)</f>
        <v>0</v>
      </c>
      <c r="M353" s="140">
        <f>+(K353)/(1+(VLOOKUP(D353,'[4]Yield Curve'!$D$7:$F$367,3,FALSE))/100)^(D353/12)</f>
        <v>0</v>
      </c>
    </row>
    <row r="354" spans="4:13" x14ac:dyDescent="0.25">
      <c r="D354" s="137">
        <v>353</v>
      </c>
      <c r="E354" s="138">
        <f t="shared" si="30"/>
        <v>56400</v>
      </c>
      <c r="F354" s="139">
        <f>+IF(E354&lt;$B$11,$B$2/$B$8,IF(E354=$B$11,$B$2-SUM($F$2:F353),IF(E354&gt;$B$11,0)))</f>
        <v>0</v>
      </c>
      <c r="G354" s="139">
        <f t="shared" si="31"/>
        <v>0</v>
      </c>
      <c r="H354" s="139">
        <f t="shared" si="32"/>
        <v>0</v>
      </c>
      <c r="I354" s="139">
        <f t="shared" si="33"/>
        <v>0</v>
      </c>
      <c r="J354" s="139">
        <f t="shared" si="35"/>
        <v>0</v>
      </c>
      <c r="K354" s="140">
        <f t="shared" si="34"/>
        <v>0</v>
      </c>
      <c r="L354" s="140">
        <f>+(K354)/(1+(VLOOKUP(D354,'[4]Yield Curve'!$D$7:$F$367,2,FALSE))/100)^(D354/12)</f>
        <v>0</v>
      </c>
      <c r="M354" s="140">
        <f>+(K354)/(1+(VLOOKUP(D354,'[4]Yield Curve'!$D$7:$F$367,3,FALSE))/100)^(D354/12)</f>
        <v>0</v>
      </c>
    </row>
    <row r="355" spans="4:13" x14ac:dyDescent="0.25">
      <c r="D355" s="137">
        <v>354</v>
      </c>
      <c r="E355" s="138">
        <f t="shared" si="30"/>
        <v>56430</v>
      </c>
      <c r="F355" s="139">
        <f>+IF(E355&lt;$B$11,$B$2/$B$8,IF(E355=$B$11,$B$2-SUM($F$2:F354),IF(E355&gt;$B$11,0)))</f>
        <v>0</v>
      </c>
      <c r="G355" s="139">
        <f t="shared" si="31"/>
        <v>0</v>
      </c>
      <c r="H355" s="139">
        <f t="shared" si="32"/>
        <v>0</v>
      </c>
      <c r="I355" s="139">
        <f t="shared" si="33"/>
        <v>0</v>
      </c>
      <c r="J355" s="139">
        <f t="shared" si="35"/>
        <v>0</v>
      </c>
      <c r="K355" s="140">
        <f t="shared" si="34"/>
        <v>0</v>
      </c>
      <c r="L355" s="140">
        <f>+(K355)/(1+(VLOOKUP(D355,'[4]Yield Curve'!$D$7:$F$367,2,FALSE))/100)^(D355/12)</f>
        <v>0</v>
      </c>
      <c r="M355" s="140">
        <f>+(K355)/(1+(VLOOKUP(D355,'[4]Yield Curve'!$D$7:$F$367,3,FALSE))/100)^(D355/12)</f>
        <v>0</v>
      </c>
    </row>
    <row r="356" spans="4:13" x14ac:dyDescent="0.25">
      <c r="D356" s="137">
        <v>355</v>
      </c>
      <c r="E356" s="138">
        <f t="shared" si="30"/>
        <v>56461</v>
      </c>
      <c r="F356" s="139">
        <f>+IF(E356&lt;$B$11,$B$2/$B$8,IF(E356=$B$11,$B$2-SUM($F$2:F355),IF(E356&gt;$B$11,0)))</f>
        <v>0</v>
      </c>
      <c r="G356" s="139">
        <f t="shared" si="31"/>
        <v>0</v>
      </c>
      <c r="H356" s="139">
        <f t="shared" si="32"/>
        <v>0</v>
      </c>
      <c r="I356" s="139">
        <f t="shared" si="33"/>
        <v>0</v>
      </c>
      <c r="J356" s="139">
        <f t="shared" si="35"/>
        <v>0</v>
      </c>
      <c r="K356" s="140">
        <f t="shared" si="34"/>
        <v>0</v>
      </c>
      <c r="L356" s="140">
        <f>+(K356)/(1+(VLOOKUP(D356,'[4]Yield Curve'!$D$7:$F$367,2,FALSE))/100)^(D356/12)</f>
        <v>0</v>
      </c>
      <c r="M356" s="140">
        <f>+(K356)/(1+(VLOOKUP(D356,'[4]Yield Curve'!$D$7:$F$367,3,FALSE))/100)^(D356/12)</f>
        <v>0</v>
      </c>
    </row>
    <row r="357" spans="4:13" x14ac:dyDescent="0.25">
      <c r="D357" s="137">
        <v>356</v>
      </c>
      <c r="E357" s="138">
        <f t="shared" si="30"/>
        <v>56492</v>
      </c>
      <c r="F357" s="139">
        <f>+IF(E357&lt;$B$11,$B$2/$B$8,IF(E357=$B$11,$B$2-SUM($F$2:F356),IF(E357&gt;$B$11,0)))</f>
        <v>0</v>
      </c>
      <c r="G357" s="139">
        <f t="shared" si="31"/>
        <v>0</v>
      </c>
      <c r="H357" s="139">
        <f t="shared" si="32"/>
        <v>0</v>
      </c>
      <c r="I357" s="139">
        <f t="shared" si="33"/>
        <v>0</v>
      </c>
      <c r="J357" s="139">
        <f t="shared" si="35"/>
        <v>0</v>
      </c>
      <c r="K357" s="140">
        <f t="shared" si="34"/>
        <v>0</v>
      </c>
      <c r="L357" s="140">
        <f>+(K357)/(1+(VLOOKUP(D357,'[4]Yield Curve'!$D$7:$F$367,2,FALSE))/100)^(D357/12)</f>
        <v>0</v>
      </c>
      <c r="M357" s="140">
        <f>+(K357)/(1+(VLOOKUP(D357,'[4]Yield Curve'!$D$7:$F$367,3,FALSE))/100)^(D357/12)</f>
        <v>0</v>
      </c>
    </row>
    <row r="358" spans="4:13" x14ac:dyDescent="0.25">
      <c r="D358" s="137">
        <v>357</v>
      </c>
      <c r="E358" s="138">
        <f t="shared" si="30"/>
        <v>56522</v>
      </c>
      <c r="F358" s="139">
        <f>+IF(E358&lt;$B$11,$B$2/$B$8,IF(E358=$B$11,$B$2-SUM($F$2:F357),IF(E358&gt;$B$11,0)))</f>
        <v>0</v>
      </c>
      <c r="G358" s="139">
        <f t="shared" si="31"/>
        <v>0</v>
      </c>
      <c r="H358" s="139">
        <f t="shared" si="32"/>
        <v>0</v>
      </c>
      <c r="I358" s="139">
        <f t="shared" si="33"/>
        <v>0</v>
      </c>
      <c r="J358" s="139">
        <f t="shared" si="35"/>
        <v>0</v>
      </c>
      <c r="K358" s="140">
        <f t="shared" si="34"/>
        <v>0</v>
      </c>
      <c r="L358" s="140">
        <f>+(K358)/(1+(VLOOKUP(D358,'[4]Yield Curve'!$D$7:$F$367,2,FALSE))/100)^(D358/12)</f>
        <v>0</v>
      </c>
      <c r="M358" s="140">
        <f>+(K358)/(1+(VLOOKUP(D358,'[4]Yield Curve'!$D$7:$F$367,3,FALSE))/100)^(D358/12)</f>
        <v>0</v>
      </c>
    </row>
    <row r="359" spans="4:13" x14ac:dyDescent="0.25">
      <c r="D359" s="137">
        <v>358</v>
      </c>
      <c r="E359" s="138">
        <f t="shared" si="30"/>
        <v>56553</v>
      </c>
      <c r="F359" s="139">
        <f>+IF(E359&lt;$B$11,$B$2/$B$8,IF(E359=$B$11,$B$2-SUM($F$2:F358),IF(E359&gt;$B$11,0)))</f>
        <v>0</v>
      </c>
      <c r="G359" s="139">
        <f t="shared" si="31"/>
        <v>0</v>
      </c>
      <c r="H359" s="139">
        <f t="shared" si="32"/>
        <v>0</v>
      </c>
      <c r="I359" s="139">
        <f t="shared" si="33"/>
        <v>0</v>
      </c>
      <c r="J359" s="139">
        <f t="shared" si="35"/>
        <v>0</v>
      </c>
      <c r="K359" s="140">
        <f t="shared" si="34"/>
        <v>0</v>
      </c>
      <c r="L359" s="140">
        <f>+(K359)/(1+(VLOOKUP(D359,'[4]Yield Curve'!$D$7:$F$367,2,FALSE))/100)^(D359/12)</f>
        <v>0</v>
      </c>
      <c r="M359" s="140">
        <f>+(K359)/(1+(VLOOKUP(D359,'[4]Yield Curve'!$D$7:$F$367,3,FALSE))/100)^(D359/12)</f>
        <v>0</v>
      </c>
    </row>
    <row r="360" spans="4:13" x14ac:dyDescent="0.25">
      <c r="D360" s="137">
        <v>359</v>
      </c>
      <c r="E360" s="138">
        <f t="shared" si="30"/>
        <v>56583</v>
      </c>
      <c r="F360" s="139">
        <f>+IF(E360&lt;$B$11,$B$2/$B$8,IF(E360=$B$11,$B$2-SUM($F$2:F359),IF(E360&gt;$B$11,0)))</f>
        <v>0</v>
      </c>
      <c r="G360" s="139">
        <f t="shared" si="31"/>
        <v>0</v>
      </c>
      <c r="H360" s="139">
        <f t="shared" si="32"/>
        <v>0</v>
      </c>
      <c r="I360" s="139">
        <f t="shared" si="33"/>
        <v>0</v>
      </c>
      <c r="J360" s="139">
        <f t="shared" si="35"/>
        <v>0</v>
      </c>
      <c r="K360" s="140">
        <f t="shared" si="34"/>
        <v>0</v>
      </c>
      <c r="L360" s="140">
        <f>+(K360)/(1+(VLOOKUP(D360,'[4]Yield Curve'!$D$7:$F$367,2,FALSE))/100)^(D360/12)</f>
        <v>0</v>
      </c>
      <c r="M360" s="140">
        <f>+(K360)/(1+(VLOOKUP(D360,'[4]Yield Curve'!$D$7:$F$367,3,FALSE))/100)^(D360/12)</f>
        <v>0</v>
      </c>
    </row>
    <row r="361" spans="4:13" x14ac:dyDescent="0.25">
      <c r="D361" s="137">
        <v>360</v>
      </c>
      <c r="E361" s="138">
        <f t="shared" si="30"/>
        <v>56614</v>
      </c>
      <c r="F361" s="139">
        <f>+IF(E361&lt;$B$11,$B$2/$B$8,IF(E361=$B$11,$B$2-SUM($F$2:F360),IF(E361&gt;$B$11,0)))</f>
        <v>0</v>
      </c>
      <c r="G361" s="139">
        <f>+IF(E361&lt;$B$11,H361,IF(E361=$B$11,SUM(H361:$H$361),IF(E361&gt;$B$11,0)))</f>
        <v>0</v>
      </c>
      <c r="H361" s="139">
        <f t="shared" si="32"/>
        <v>0</v>
      </c>
      <c r="I361" s="139">
        <f t="shared" si="33"/>
        <v>0</v>
      </c>
      <c r="J361" s="139">
        <f t="shared" si="35"/>
        <v>0</v>
      </c>
      <c r="K361" s="140">
        <f t="shared" si="34"/>
        <v>0</v>
      </c>
      <c r="L361" s="140">
        <f>+(K361)/(1+(VLOOKUP(D361,'[4]Yield Curve'!$D$7:$F$367,2,FALSE))/100)^(D361/12)</f>
        <v>0</v>
      </c>
      <c r="M361" s="140">
        <f>+(K361)/(1+(VLOOKUP(D361,'[4]Yield Curve'!$D$7:$F$367,3,FALSE))/100)^(D361/12)</f>
        <v>0</v>
      </c>
    </row>
    <row r="381" spans="11:12" x14ac:dyDescent="0.25">
      <c r="K381" s="160"/>
      <c r="L381" s="160"/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Doprinos nerizične KS</vt:lpstr>
      <vt:lpstr>Doprinos komercijalne marže</vt:lpstr>
      <vt:lpstr>Kamata do sljedeće promjene KS</vt:lpstr>
      <vt:lpstr>Rizik osnove</vt:lpstr>
      <vt:lpstr>NII</vt:lpstr>
      <vt:lpstr>Hipotetski Otplatni plan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Elma Merdžanović</dc:creator>
  <cp:keywords/>
  <dc:description/>
  <cp:lastModifiedBy>Elma Merdžanović</cp:lastModifiedBy>
  <dcterms:created xsi:type="dcterms:W3CDTF">2025-03-12T11:31:18Z</dcterms:created>
  <dcterms:modified xsi:type="dcterms:W3CDTF">2025-06-12T10:37:49Z</dcterms:modified>
  <cp:category/>
</cp:coreProperties>
</file>