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_{DD022625-048C-4774-8B2E-735D4C894D92}" xr6:coauthVersionLast="44" xr6:coauthVersionMax="44" xr10:uidLastSave="{00000000-0000-0000-0000-000000000000}"/>
  <bookViews>
    <workbookView xWindow="-120" yWindow="-120" windowWidth="29040" windowHeight="15840" firstSheet="39" activeTab="49" xr2:uid="{00000000-000D-0000-FFFF-FFFF00000000}"/>
  </bookViews>
  <sheets>
    <sheet name="Tabela 1." sheetId="55" r:id="rId1"/>
    <sheet name="Tabela 2." sheetId="2" r:id="rId2"/>
    <sheet name="Tabela 3." sheetId="3" r:id="rId3"/>
    <sheet name="Tabela 4." sheetId="4" r:id="rId4"/>
    <sheet name="Tabela 5." sheetId="5" r:id="rId5"/>
    <sheet name="Tabela 6." sheetId="6" r:id="rId6"/>
    <sheet name="Tabela 7." sheetId="7" r:id="rId7"/>
    <sheet name="Tabela 8." sheetId="8" r:id="rId8"/>
    <sheet name="Tabla 9." sheetId="9" r:id="rId9"/>
    <sheet name="Tabela 10." sheetId="10" r:id="rId10"/>
    <sheet name="Tabela 11." sheetId="11" r:id="rId11"/>
    <sheet name="Tabela 12." sheetId="12" r:id="rId12"/>
    <sheet name="Tabela 13." sheetId="13" r:id="rId13"/>
    <sheet name="Tabela 14." sheetId="14" r:id="rId14"/>
    <sheet name="Tabela 15." sheetId="54" r:id="rId15"/>
    <sheet name="Tabela 16." sheetId="15" r:id="rId16"/>
    <sheet name="Tabela 17." sheetId="16" r:id="rId17"/>
    <sheet name="Tabela 18." sheetId="17" r:id="rId18"/>
    <sheet name="Tabela 19." sheetId="18" r:id="rId19"/>
    <sheet name="Tabela 20." sheetId="22" r:id="rId20"/>
    <sheet name="Tabela 21." sheetId="67" r:id="rId21"/>
    <sheet name="Tabela 22." sheetId="68" r:id="rId22"/>
    <sheet name="Tabela 23." sheetId="23" r:id="rId23"/>
    <sheet name="Tabela 24." sheetId="69" r:id="rId24"/>
    <sheet name="Tabela 25." sheetId="27" r:id="rId25"/>
    <sheet name="Tabela 26." sheetId="28" r:id="rId26"/>
    <sheet name="Tabela 27." sheetId="29" r:id="rId27"/>
    <sheet name="Tabela 28." sheetId="30" r:id="rId28"/>
    <sheet name="Tabela 29." sheetId="31" r:id="rId29"/>
    <sheet name="Tabela 30." sheetId="32" r:id="rId30"/>
    <sheet name="Tabela 31." sheetId="33" r:id="rId31"/>
    <sheet name="Tabela 32." sheetId="34" r:id="rId32"/>
    <sheet name="Tabela 33." sheetId="35" r:id="rId33"/>
    <sheet name="Tabela 34." sheetId="57" r:id="rId34"/>
    <sheet name="Tabela 35." sheetId="36" r:id="rId35"/>
    <sheet name="Tabela 36." sheetId="37" r:id="rId36"/>
    <sheet name="Tabela 37." sheetId="38" r:id="rId37"/>
    <sheet name="Tabela 38." sheetId="39" r:id="rId38"/>
    <sheet name="Tabela 39." sheetId="40" r:id="rId39"/>
    <sheet name="Tabela 40." sheetId="41" r:id="rId40"/>
    <sheet name="Tabela 41." sheetId="42" r:id="rId41"/>
    <sheet name="Tabela 42." sheetId="58" r:id="rId42"/>
    <sheet name="Tabela 43." sheetId="43" r:id="rId43"/>
    <sheet name="Tabela 44." sheetId="44" r:id="rId44"/>
    <sheet name="Tabela 45." sheetId="45" r:id="rId45"/>
    <sheet name="Tabela 46." sheetId="46" r:id="rId46"/>
    <sheet name="Tabela 47." sheetId="49" r:id="rId47"/>
    <sheet name="Tabela 48." sheetId="50" r:id="rId48"/>
    <sheet name="Tabela 49." sheetId="51" r:id="rId49"/>
    <sheet name="Tabela 50." sheetId="20" r:id="rId50"/>
  </sheets>
  <externalReferences>
    <externalReference r:id="rId51"/>
  </externalReferences>
  <definedNames>
    <definedName name="_ftn1" localSheetId="9">'Tabela 10.'!$B$17</definedName>
    <definedName name="_ftn2" localSheetId="30">'Tabela 31.'!$B$14</definedName>
    <definedName name="_ftn3" localSheetId="30">'Tabela 31.'!$B$15</definedName>
    <definedName name="_ftnref1" localSheetId="9">'Tabela 10.'!$B$14</definedName>
    <definedName name="_Hlk24466834" localSheetId="4">'Tabela 5.'!$B$4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7" l="1"/>
  <c r="E10" i="27"/>
  <c r="C10" i="27"/>
  <c r="I13" i="36" l="1"/>
  <c r="I18" i="36" s="1"/>
  <c r="H13" i="36"/>
  <c r="H18" i="36" s="1"/>
  <c r="J24" i="36"/>
  <c r="L24" i="36" s="1"/>
  <c r="F24" i="36"/>
  <c r="I23" i="36"/>
  <c r="H23" i="36"/>
  <c r="J23" i="36" s="1"/>
  <c r="E23" i="36"/>
  <c r="D23" i="36"/>
  <c r="J22" i="36"/>
  <c r="F22" i="36"/>
  <c r="J21" i="36"/>
  <c r="F21" i="36"/>
  <c r="J20" i="36"/>
  <c r="F20" i="36"/>
  <c r="D18" i="36"/>
  <c r="J17" i="36"/>
  <c r="F17" i="36"/>
  <c r="J16" i="36"/>
  <c r="F16" i="36"/>
  <c r="J15" i="36"/>
  <c r="L15" i="36" s="1"/>
  <c r="F15" i="36"/>
  <c r="J14" i="36"/>
  <c r="F14" i="36"/>
  <c r="J13" i="36"/>
  <c r="E13" i="36"/>
  <c r="E18" i="36" s="1"/>
  <c r="D13" i="36"/>
  <c r="J12" i="36"/>
  <c r="F12" i="36"/>
  <c r="J11" i="36"/>
  <c r="F11" i="36"/>
  <c r="J10" i="36"/>
  <c r="F10" i="36"/>
  <c r="J9" i="36"/>
  <c r="F9" i="36"/>
  <c r="G11" i="57"/>
  <c r="H10" i="57"/>
  <c r="H9" i="57"/>
  <c r="H8" i="57"/>
  <c r="H7" i="57"/>
  <c r="D7" i="57"/>
  <c r="K22" i="36" l="1"/>
  <c r="L12" i="36"/>
  <c r="K21" i="36"/>
  <c r="L14" i="36"/>
  <c r="L21" i="36"/>
  <c r="L9" i="36"/>
  <c r="L20" i="36"/>
  <c r="L10" i="36"/>
  <c r="L16" i="36"/>
  <c r="J18" i="36"/>
  <c r="K9" i="36" s="1"/>
  <c r="F23" i="36"/>
  <c r="L11" i="36"/>
  <c r="F13" i="36"/>
  <c r="L17" i="36"/>
  <c r="L22" i="36"/>
  <c r="K20" i="36"/>
  <c r="D11" i="57"/>
  <c r="F11" i="57"/>
  <c r="K14" i="36" l="1"/>
  <c r="K13" i="36"/>
  <c r="K23" i="36"/>
  <c r="G20" i="36"/>
  <c r="G22" i="36"/>
  <c r="K10" i="36"/>
  <c r="K15" i="36"/>
  <c r="L13" i="36"/>
  <c r="K17" i="36"/>
  <c r="K11" i="36"/>
  <c r="L23" i="36"/>
  <c r="G21" i="36"/>
  <c r="G23" i="36" s="1"/>
  <c r="K12" i="36"/>
  <c r="F18" i="36"/>
  <c r="G13" i="36" s="1"/>
  <c r="K16" i="36"/>
  <c r="H11" i="57"/>
  <c r="G9" i="57"/>
  <c r="G8" i="57"/>
  <c r="E8" i="57"/>
  <c r="E9" i="57"/>
  <c r="E10" i="57"/>
  <c r="E7" i="57"/>
  <c r="G7" i="57"/>
  <c r="G10" i="57"/>
  <c r="K18" i="36" l="1"/>
  <c r="G15" i="36"/>
  <c r="G9" i="36"/>
  <c r="G12" i="36"/>
  <c r="G16" i="36"/>
  <c r="G17" i="36"/>
  <c r="G11" i="36"/>
  <c r="G10" i="36"/>
  <c r="G14" i="36"/>
  <c r="L18" i="36"/>
  <c r="G18" i="36" l="1"/>
  <c r="J18" i="20"/>
  <c r="K17" i="20" s="1"/>
  <c r="H18" i="20"/>
  <c r="I16" i="20" s="1"/>
  <c r="I18" i="20" s="1"/>
  <c r="F18" i="20"/>
  <c r="D18" i="20"/>
  <c r="E16" i="20" s="1"/>
  <c r="E18" i="20" s="1"/>
  <c r="N17" i="20"/>
  <c r="L17" i="20"/>
  <c r="I17" i="20"/>
  <c r="E17" i="20"/>
  <c r="N16" i="20"/>
  <c r="P16" i="20" s="1"/>
  <c r="L16" i="20"/>
  <c r="K16" i="20"/>
  <c r="G18" i="20"/>
  <c r="J15" i="20"/>
  <c r="K13" i="20" s="1"/>
  <c r="H15" i="20"/>
  <c r="I14" i="20" s="1"/>
  <c r="F15" i="20"/>
  <c r="D15" i="20"/>
  <c r="E12" i="20" s="1"/>
  <c r="N14" i="20"/>
  <c r="P14" i="20" s="1"/>
  <c r="L14" i="20"/>
  <c r="K14" i="20"/>
  <c r="N13" i="20"/>
  <c r="L13" i="20"/>
  <c r="L15" i="20" s="1"/>
  <c r="I13" i="20"/>
  <c r="E13" i="20"/>
  <c r="N12" i="20"/>
  <c r="P12" i="20" s="1"/>
  <c r="L12" i="20"/>
  <c r="K12" i="20"/>
  <c r="G15" i="20"/>
  <c r="M13" i="51"/>
  <c r="L13" i="51"/>
  <c r="K13" i="51"/>
  <c r="J13" i="51"/>
  <c r="G13" i="51"/>
  <c r="F13" i="51"/>
  <c r="E13" i="51"/>
  <c r="D13" i="51"/>
  <c r="O12" i="51"/>
  <c r="N12" i="51"/>
  <c r="I12" i="51"/>
  <c r="H12" i="51"/>
  <c r="O11" i="51"/>
  <c r="N11" i="51"/>
  <c r="I11" i="51"/>
  <c r="H11" i="51"/>
  <c r="O10" i="51"/>
  <c r="N10" i="51"/>
  <c r="I10" i="51"/>
  <c r="H10" i="51"/>
  <c r="O9" i="51"/>
  <c r="O13" i="51" s="1"/>
  <c r="N9" i="51"/>
  <c r="N13" i="51" s="1"/>
  <c r="I9" i="51"/>
  <c r="I13" i="51" s="1"/>
  <c r="H9" i="51"/>
  <c r="H13" i="51" s="1"/>
  <c r="F16" i="50"/>
  <c r="H17" i="50"/>
  <c r="D15" i="50"/>
  <c r="H14" i="50"/>
  <c r="H13" i="50"/>
  <c r="F11" i="50"/>
  <c r="D11" i="50"/>
  <c r="H11" i="50" s="1"/>
  <c r="H9" i="50"/>
  <c r="H8" i="50"/>
  <c r="F16" i="49"/>
  <c r="H16" i="49" s="1"/>
  <c r="D16" i="49"/>
  <c r="H15" i="49"/>
  <c r="H14" i="49"/>
  <c r="H13" i="49"/>
  <c r="D11" i="49"/>
  <c r="D18" i="49" s="1"/>
  <c r="H10" i="49"/>
  <c r="H9" i="49"/>
  <c r="H8" i="49"/>
  <c r="J10" i="46"/>
  <c r="L13" i="46"/>
  <c r="I13" i="46"/>
  <c r="H13" i="46"/>
  <c r="G13" i="46"/>
  <c r="F13" i="46"/>
  <c r="K12" i="46"/>
  <c r="M12" i="46" s="1"/>
  <c r="J12" i="46"/>
  <c r="K11" i="46"/>
  <c r="J11" i="46"/>
  <c r="M11" i="46" s="1"/>
  <c r="K10" i="46"/>
  <c r="M10" i="46"/>
  <c r="M9" i="46"/>
  <c r="K9" i="46"/>
  <c r="J9" i="46"/>
  <c r="J13" i="46" s="1"/>
  <c r="K8" i="46"/>
  <c r="K13" i="46" s="1"/>
  <c r="J8" i="46"/>
  <c r="D11" i="45"/>
  <c r="E9" i="45" s="1"/>
  <c r="F10" i="45"/>
  <c r="H10" i="45" s="1"/>
  <c r="H9" i="45"/>
  <c r="H8" i="45"/>
  <c r="F8" i="45"/>
  <c r="H7" i="45"/>
  <c r="D18" i="44"/>
  <c r="E17" i="44"/>
  <c r="F17" i="44" s="1"/>
  <c r="E16" i="44"/>
  <c r="F16" i="44" s="1"/>
  <c r="E15" i="44"/>
  <c r="F15" i="44" s="1"/>
  <c r="E14" i="44"/>
  <c r="D12" i="44"/>
  <c r="E11" i="44"/>
  <c r="F11" i="44" s="1"/>
  <c r="E10" i="44"/>
  <c r="F10" i="44" s="1"/>
  <c r="E9" i="44"/>
  <c r="F9" i="44" s="1"/>
  <c r="E8" i="44"/>
  <c r="E7" i="44"/>
  <c r="F7" i="44" s="1"/>
  <c r="F20" i="43"/>
  <c r="E20" i="43"/>
  <c r="D20" i="43"/>
  <c r="G19" i="43"/>
  <c r="H19" i="43" s="1"/>
  <c r="G18" i="43"/>
  <c r="G17" i="43"/>
  <c r="G16" i="43"/>
  <c r="G20" i="43" s="1"/>
  <c r="F14" i="43"/>
  <c r="E14" i="43"/>
  <c r="D14" i="43"/>
  <c r="G13" i="43"/>
  <c r="G12" i="43"/>
  <c r="G11" i="43"/>
  <c r="G9" i="43"/>
  <c r="G8" i="43"/>
  <c r="G14" i="43" s="1"/>
  <c r="F12" i="58"/>
  <c r="G10" i="58" s="1"/>
  <c r="D12" i="58"/>
  <c r="E9" i="58" s="1"/>
  <c r="H11" i="58"/>
  <c r="H10" i="58"/>
  <c r="H9" i="58"/>
  <c r="H8" i="58"/>
  <c r="E8" i="58"/>
  <c r="K10" i="42"/>
  <c r="K11" i="42"/>
  <c r="K9" i="42"/>
  <c r="J20" i="42"/>
  <c r="L20" i="42" s="1"/>
  <c r="F20" i="42"/>
  <c r="E19" i="42"/>
  <c r="E21" i="42" s="1"/>
  <c r="I18" i="42"/>
  <c r="H18" i="42"/>
  <c r="E18" i="42"/>
  <c r="D18" i="42"/>
  <c r="J17" i="42"/>
  <c r="F17" i="42"/>
  <c r="L17" i="42" s="1"/>
  <c r="J16" i="42"/>
  <c r="F16" i="42"/>
  <c r="J15" i="42"/>
  <c r="F15" i="42"/>
  <c r="J14" i="42"/>
  <c r="F14" i="42"/>
  <c r="I12" i="42"/>
  <c r="I19" i="42" s="1"/>
  <c r="I21" i="42" s="1"/>
  <c r="H12" i="42"/>
  <c r="H19" i="42" s="1"/>
  <c r="E12" i="42"/>
  <c r="D12" i="42"/>
  <c r="D19" i="42" s="1"/>
  <c r="J11" i="42"/>
  <c r="F11" i="42"/>
  <c r="J10" i="42"/>
  <c r="F10" i="42"/>
  <c r="J9" i="42"/>
  <c r="J12" i="42" s="1"/>
  <c r="F9" i="42"/>
  <c r="F12" i="42" s="1"/>
  <c r="G10" i="42" s="1"/>
  <c r="M14" i="41"/>
  <c r="L14" i="41"/>
  <c r="K14" i="41"/>
  <c r="J14" i="41"/>
  <c r="N14" i="41" s="1"/>
  <c r="I14" i="41"/>
  <c r="H14" i="41"/>
  <c r="E14" i="41"/>
  <c r="F12" i="41" s="1"/>
  <c r="N13" i="41"/>
  <c r="N12" i="41"/>
  <c r="N11" i="41"/>
  <c r="N10" i="41"/>
  <c r="N9" i="41"/>
  <c r="N8" i="41"/>
  <c r="H9" i="40"/>
  <c r="H10" i="40"/>
  <c r="H11" i="40"/>
  <c r="H12" i="40"/>
  <c r="H8" i="40"/>
  <c r="F21" i="40"/>
  <c r="E21" i="40"/>
  <c r="D21" i="40"/>
  <c r="D22" i="40" s="1"/>
  <c r="G20" i="40"/>
  <c r="G19" i="40"/>
  <c r="G18" i="40"/>
  <c r="H18" i="40" s="1"/>
  <c r="G17" i="40"/>
  <c r="G16" i="40"/>
  <c r="G15" i="40"/>
  <c r="G21" i="40" s="1"/>
  <c r="F13" i="40"/>
  <c r="F22" i="40" s="1"/>
  <c r="E13" i="40"/>
  <c r="E22" i="40" s="1"/>
  <c r="D13" i="40"/>
  <c r="G12" i="40"/>
  <c r="G11" i="40"/>
  <c r="G10" i="40"/>
  <c r="G9" i="40"/>
  <c r="G8" i="40"/>
  <c r="G13" i="40" s="1"/>
  <c r="G9" i="58" l="1"/>
  <c r="G11" i="58"/>
  <c r="G8" i="58"/>
  <c r="E12" i="44"/>
  <c r="F12" i="44" s="1"/>
  <c r="F8" i="44"/>
  <c r="E18" i="44"/>
  <c r="F18" i="44" s="1"/>
  <c r="M14" i="20"/>
  <c r="M12" i="20"/>
  <c r="O13" i="20"/>
  <c r="E15" i="20"/>
  <c r="K18" i="20"/>
  <c r="K15" i="20"/>
  <c r="M17" i="20"/>
  <c r="P13" i="20"/>
  <c r="N15" i="20"/>
  <c r="L18" i="20"/>
  <c r="M16" i="20" s="1"/>
  <c r="I12" i="20"/>
  <c r="I15" i="20" s="1"/>
  <c r="M13" i="20"/>
  <c r="E14" i="20"/>
  <c r="N18" i="20"/>
  <c r="F19" i="50"/>
  <c r="D16" i="50"/>
  <c r="H15" i="50"/>
  <c r="E17" i="49"/>
  <c r="E15" i="49"/>
  <c r="E8" i="49"/>
  <c r="E13" i="49"/>
  <c r="E9" i="49"/>
  <c r="E14" i="49"/>
  <c r="E10" i="49"/>
  <c r="E16" i="49"/>
  <c r="E11" i="49"/>
  <c r="E18" i="49" s="1"/>
  <c r="F11" i="49"/>
  <c r="M13" i="46"/>
  <c r="M8" i="46"/>
  <c r="E8" i="45"/>
  <c r="E7" i="45"/>
  <c r="E11" i="45" s="1"/>
  <c r="F11" i="45"/>
  <c r="E10" i="45"/>
  <c r="F14" i="44"/>
  <c r="H13" i="43"/>
  <c r="H12" i="43"/>
  <c r="H9" i="43"/>
  <c r="H17" i="43"/>
  <c r="H11" i="43"/>
  <c r="H18" i="43"/>
  <c r="H16" i="43"/>
  <c r="H8" i="43"/>
  <c r="H14" i="43" s="1"/>
  <c r="E12" i="58"/>
  <c r="E10" i="58"/>
  <c r="H12" i="58"/>
  <c r="E11" i="58"/>
  <c r="L12" i="42"/>
  <c r="L15" i="42"/>
  <c r="L10" i="42"/>
  <c r="D21" i="42"/>
  <c r="F21" i="42" s="1"/>
  <c r="F19" i="42"/>
  <c r="G11" i="42"/>
  <c r="H21" i="42"/>
  <c r="J21" i="42" s="1"/>
  <c r="J19" i="42"/>
  <c r="L14" i="42"/>
  <c r="G17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G22" i="40"/>
  <c r="H19" i="40"/>
  <c r="H16" i="40"/>
  <c r="H20" i="40"/>
  <c r="H17" i="40"/>
  <c r="H15" i="40"/>
  <c r="H21" i="40" s="1"/>
  <c r="G17" i="50" l="1"/>
  <c r="G9" i="50"/>
  <c r="G16" i="50"/>
  <c r="G12" i="58"/>
  <c r="O16" i="20"/>
  <c r="O18" i="20" s="1"/>
  <c r="P18" i="20"/>
  <c r="M18" i="20"/>
  <c r="O17" i="20"/>
  <c r="P15" i="20"/>
  <c r="O12" i="20"/>
  <c r="O14" i="20"/>
  <c r="M15" i="20"/>
  <c r="G10" i="50"/>
  <c r="G8" i="50"/>
  <c r="G14" i="50"/>
  <c r="G15" i="50"/>
  <c r="G13" i="50"/>
  <c r="G11" i="50"/>
  <c r="G18" i="50"/>
  <c r="D19" i="50"/>
  <c r="E17" i="50" s="1"/>
  <c r="E16" i="50"/>
  <c r="H16" i="50"/>
  <c r="F18" i="49"/>
  <c r="G11" i="49" s="1"/>
  <c r="H11" i="49"/>
  <c r="G7" i="45"/>
  <c r="H11" i="45"/>
  <c r="G9" i="45"/>
  <c r="G8" i="45"/>
  <c r="G10" i="45"/>
  <c r="H20" i="43"/>
  <c r="L21" i="42"/>
  <c r="L18" i="42"/>
  <c r="K17" i="42"/>
  <c r="K15" i="42"/>
  <c r="G14" i="42"/>
  <c r="K12" i="42"/>
  <c r="K16" i="42"/>
  <c r="L19" i="42"/>
  <c r="K14" i="42"/>
  <c r="K18" i="42" s="1"/>
  <c r="G16" i="42"/>
  <c r="F14" i="41"/>
  <c r="H13" i="40"/>
  <c r="O15" i="20" l="1"/>
  <c r="G19" i="50"/>
  <c r="E9" i="50"/>
  <c r="E18" i="50"/>
  <c r="E14" i="50"/>
  <c r="E13" i="50"/>
  <c r="E10" i="50"/>
  <c r="E8" i="50"/>
  <c r="E15" i="50"/>
  <c r="E11" i="50"/>
  <c r="E19" i="50" s="1"/>
  <c r="H19" i="50"/>
  <c r="G8" i="49"/>
  <c r="H18" i="49"/>
  <c r="G13" i="49"/>
  <c r="G9" i="49"/>
  <c r="G14" i="49"/>
  <c r="G17" i="49"/>
  <c r="G15" i="49"/>
  <c r="G16" i="49"/>
  <c r="G18" i="49" s="1"/>
  <c r="G10" i="49"/>
  <c r="G11" i="45"/>
  <c r="G18" i="42"/>
  <c r="H10" i="39"/>
  <c r="G10" i="39"/>
  <c r="E10" i="39"/>
  <c r="D10" i="39"/>
  <c r="I9" i="39"/>
  <c r="J9" i="39" s="1"/>
  <c r="F9" i="39"/>
  <c r="I8" i="39"/>
  <c r="I10" i="39" s="1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L13" i="38" s="1"/>
  <c r="J12" i="38"/>
  <c r="F12" i="38"/>
  <c r="J11" i="38"/>
  <c r="F11" i="38"/>
  <c r="J10" i="38"/>
  <c r="F10" i="38"/>
  <c r="J9" i="38"/>
  <c r="F9" i="38"/>
  <c r="L10" i="38" l="1"/>
  <c r="F16" i="38"/>
  <c r="G9" i="38" s="1"/>
  <c r="L15" i="38"/>
  <c r="J10" i="39"/>
  <c r="J8" i="39"/>
  <c r="G14" i="38"/>
  <c r="L9" i="38"/>
  <c r="G13" i="38"/>
  <c r="L14" i="38"/>
  <c r="J16" i="38"/>
  <c r="K14" i="38" s="1"/>
  <c r="L11" i="38"/>
  <c r="G11" i="38" l="1"/>
  <c r="G12" i="38"/>
  <c r="G16" i="38" s="1"/>
  <c r="G10" i="38"/>
  <c r="G15" i="38"/>
  <c r="K15" i="38"/>
  <c r="K9" i="38"/>
  <c r="K11" i="38"/>
  <c r="K12" i="38"/>
  <c r="L16" i="38"/>
  <c r="K13" i="38"/>
  <c r="K10" i="38"/>
  <c r="K16" i="38" l="1"/>
  <c r="L10" i="37"/>
  <c r="L11" i="37"/>
  <c r="K11" i="37"/>
  <c r="K10" i="37"/>
  <c r="J11" i="37"/>
  <c r="I11" i="37"/>
  <c r="H11" i="37"/>
  <c r="J10" i="37"/>
  <c r="J8" i="37"/>
  <c r="J9" i="37"/>
  <c r="G11" i="37"/>
  <c r="F10" i="37"/>
  <c r="F11" i="37" s="1"/>
  <c r="G10" i="37" s="1"/>
  <c r="E11" i="37"/>
  <c r="D11" i="37"/>
  <c r="F8" i="37"/>
  <c r="F9" i="37"/>
  <c r="G14" i="32" l="1"/>
  <c r="E19" i="29"/>
  <c r="J21" i="69"/>
  <c r="J20" i="69"/>
  <c r="J19" i="69"/>
  <c r="F19" i="22"/>
  <c r="H18" i="15" l="1"/>
  <c r="M9" i="7"/>
  <c r="L9" i="7"/>
  <c r="K9" i="67" l="1"/>
  <c r="K10" i="67"/>
  <c r="K13" i="67"/>
  <c r="K14" i="67"/>
  <c r="K15" i="67"/>
  <c r="K16" i="67"/>
  <c r="K8" i="67"/>
  <c r="H9" i="67"/>
  <c r="H10" i="67"/>
  <c r="H11" i="67"/>
  <c r="H13" i="67"/>
  <c r="H14" i="67"/>
  <c r="H15" i="67"/>
  <c r="H16" i="67"/>
  <c r="H18" i="67"/>
  <c r="H8" i="67"/>
  <c r="E9" i="67"/>
  <c r="E10" i="67"/>
  <c r="E11" i="67"/>
  <c r="E13" i="67"/>
  <c r="E14" i="67"/>
  <c r="E15" i="67"/>
  <c r="E16" i="67"/>
  <c r="E18" i="67"/>
  <c r="E8" i="67"/>
  <c r="K10" i="69"/>
  <c r="K11" i="69"/>
  <c r="K12" i="69"/>
  <c r="K14" i="69"/>
  <c r="K15" i="69"/>
  <c r="K16" i="69"/>
  <c r="K17" i="69"/>
  <c r="K19" i="69"/>
  <c r="K20" i="69"/>
  <c r="K21" i="69"/>
  <c r="K9" i="69"/>
  <c r="H10" i="69"/>
  <c r="H11" i="69"/>
  <c r="H12" i="69"/>
  <c r="H14" i="69"/>
  <c r="H15" i="69"/>
  <c r="H16" i="69"/>
  <c r="H17" i="69"/>
  <c r="H19" i="69"/>
  <c r="H20" i="69"/>
  <c r="H21" i="69"/>
  <c r="H22" i="69"/>
  <c r="H9" i="69"/>
  <c r="E20" i="69"/>
  <c r="E21" i="69"/>
  <c r="E22" i="69"/>
  <c r="E19" i="69"/>
  <c r="E15" i="69"/>
  <c r="E16" i="69"/>
  <c r="E17" i="69"/>
  <c r="E14" i="69"/>
  <c r="E12" i="69"/>
  <c r="E10" i="69"/>
  <c r="E11" i="69"/>
  <c r="E9" i="69"/>
  <c r="K19" i="22"/>
  <c r="K17" i="22"/>
  <c r="K14" i="22"/>
  <c r="K15" i="22"/>
  <c r="K16" i="22"/>
  <c r="K13" i="22"/>
  <c r="K11" i="22"/>
  <c r="K8" i="22"/>
  <c r="K9" i="22"/>
  <c r="K10" i="22"/>
  <c r="K7" i="22"/>
  <c r="H8" i="22"/>
  <c r="H9" i="22"/>
  <c r="H10" i="22"/>
  <c r="H11" i="22"/>
  <c r="H13" i="22"/>
  <c r="H14" i="22"/>
  <c r="H15" i="22"/>
  <c r="H16" i="22"/>
  <c r="H17" i="22"/>
  <c r="H19" i="22"/>
  <c r="H7" i="22"/>
  <c r="E19" i="22"/>
  <c r="E14" i="22"/>
  <c r="E15" i="22"/>
  <c r="E16" i="22"/>
  <c r="E17" i="22"/>
  <c r="E13" i="22"/>
  <c r="E11" i="22"/>
  <c r="E9" i="22"/>
  <c r="E10" i="22"/>
  <c r="E8" i="22"/>
  <c r="E7" i="22"/>
  <c r="E8" i="54"/>
  <c r="D8" i="54"/>
  <c r="C8" i="54"/>
  <c r="I11" i="14"/>
  <c r="I10" i="14"/>
  <c r="F10" i="13"/>
  <c r="F12" i="13"/>
  <c r="F11" i="13"/>
  <c r="J7" i="9"/>
  <c r="I7" i="9"/>
  <c r="D11" i="8"/>
  <c r="J10" i="6"/>
  <c r="I10" i="6"/>
  <c r="J25" i="4"/>
  <c r="I25" i="4"/>
  <c r="L9" i="35" l="1"/>
  <c r="K9" i="35"/>
  <c r="I30" i="35"/>
  <c r="I27" i="35"/>
  <c r="G30" i="35"/>
  <c r="G27" i="35"/>
  <c r="F17" i="34"/>
  <c r="F16" i="34"/>
  <c r="F8" i="34"/>
  <c r="J7" i="32"/>
  <c r="I7" i="32"/>
  <c r="G8" i="31"/>
  <c r="G7" i="31"/>
  <c r="D9" i="31"/>
  <c r="F8" i="31"/>
  <c r="F7" i="31"/>
  <c r="E9" i="31"/>
  <c r="G9" i="31" s="1"/>
  <c r="D21" i="30"/>
  <c r="E21" i="30"/>
  <c r="D20" i="30"/>
  <c r="E20" i="30"/>
  <c r="D19" i="30"/>
  <c r="E19" i="30"/>
  <c r="D18" i="30"/>
  <c r="E18" i="30"/>
  <c r="C21" i="30"/>
  <c r="C20" i="30"/>
  <c r="C19" i="30"/>
  <c r="C18" i="30"/>
  <c r="G8" i="29"/>
  <c r="G9" i="28"/>
  <c r="J12" i="69" l="1"/>
  <c r="J17" i="69"/>
  <c r="J22" i="69"/>
  <c r="K22" i="69" s="1"/>
  <c r="F12" i="69"/>
  <c r="F17" i="69"/>
  <c r="F19" i="69"/>
  <c r="F20" i="69"/>
  <c r="F21" i="69"/>
  <c r="F22" i="69"/>
  <c r="D12" i="69"/>
  <c r="D17" i="69"/>
  <c r="D19" i="69"/>
  <c r="D20" i="69"/>
  <c r="D21" i="69"/>
  <c r="D22" i="69"/>
  <c r="G12" i="69"/>
  <c r="I12" i="69"/>
  <c r="G17" i="69"/>
  <c r="I17" i="69"/>
  <c r="G19" i="69"/>
  <c r="I19" i="69"/>
  <c r="G20" i="69"/>
  <c r="I20" i="69"/>
  <c r="G21" i="69"/>
  <c r="I21" i="69"/>
  <c r="I8" i="68"/>
  <c r="J15" i="68"/>
  <c r="J9" i="68"/>
  <c r="J10" i="68"/>
  <c r="J11" i="68"/>
  <c r="J12" i="68"/>
  <c r="J13" i="68"/>
  <c r="J14" i="68"/>
  <c r="C21" i="69"/>
  <c r="C20" i="69"/>
  <c r="C19" i="69"/>
  <c r="C22" i="69" s="1"/>
  <c r="C17" i="69"/>
  <c r="C12" i="69"/>
  <c r="G22" i="69" l="1"/>
  <c r="I22" i="69"/>
  <c r="J8" i="68"/>
  <c r="I9" i="68"/>
  <c r="I10" i="68"/>
  <c r="I11" i="68"/>
  <c r="I12" i="68"/>
  <c r="I13" i="68"/>
  <c r="I14" i="68"/>
  <c r="I15" i="68"/>
  <c r="H15" i="68"/>
  <c r="H9" i="68"/>
  <c r="H10" i="68"/>
  <c r="H11" i="68"/>
  <c r="H12" i="68"/>
  <c r="H13" i="68"/>
  <c r="H14" i="68"/>
  <c r="H8" i="68"/>
  <c r="G15" i="68"/>
  <c r="F15" i="68"/>
  <c r="F9" i="68"/>
  <c r="F10" i="68"/>
  <c r="F11" i="68"/>
  <c r="F12" i="68"/>
  <c r="F13" i="68"/>
  <c r="F14" i="68"/>
  <c r="F8" i="68"/>
  <c r="E15" i="68"/>
  <c r="D15" i="68"/>
  <c r="D9" i="68"/>
  <c r="D10" i="68"/>
  <c r="D11" i="68"/>
  <c r="D12" i="68"/>
  <c r="D13" i="68"/>
  <c r="D14" i="68"/>
  <c r="D8" i="68"/>
  <c r="C15" i="68"/>
  <c r="J17" i="22" l="1"/>
  <c r="I17" i="22"/>
  <c r="G17" i="22"/>
  <c r="F17" i="22"/>
  <c r="I18" i="67"/>
  <c r="G18" i="67"/>
  <c r="F18" i="67"/>
  <c r="D18" i="67"/>
  <c r="C18" i="67"/>
  <c r="G11" i="67"/>
  <c r="F11" i="67"/>
  <c r="D11" i="67"/>
  <c r="C11" i="67"/>
  <c r="J11" i="67"/>
  <c r="K11" i="67" s="1"/>
  <c r="D17" i="22"/>
  <c r="C17" i="22"/>
  <c r="D16" i="67"/>
  <c r="C16" i="67"/>
  <c r="J18" i="67" l="1"/>
  <c r="K18" i="67" s="1"/>
  <c r="G16" i="67"/>
  <c r="F16" i="67"/>
  <c r="I11" i="67"/>
  <c r="J16" i="67"/>
  <c r="I16" i="67"/>
  <c r="J11" i="22" l="1"/>
  <c r="J19" i="22"/>
  <c r="G19" i="22"/>
  <c r="I19" i="22"/>
  <c r="I11" i="22"/>
  <c r="G11" i="22"/>
  <c r="F11" i="22"/>
  <c r="D11" i="22"/>
  <c r="D19" i="22" s="1"/>
  <c r="C11" i="22"/>
  <c r="C19" i="22" s="1"/>
  <c r="D8" i="29" l="1"/>
  <c r="D9" i="29"/>
  <c r="D10" i="29"/>
  <c r="D11" i="29"/>
  <c r="D19" i="29" s="1"/>
  <c r="D13" i="29"/>
  <c r="D14" i="29"/>
  <c r="D15" i="29"/>
  <c r="D16" i="29"/>
  <c r="D17" i="29"/>
  <c r="D18" i="29"/>
  <c r="E7" i="18" l="1"/>
  <c r="G12" i="16"/>
  <c r="H8" i="16" s="1"/>
  <c r="D12" i="13" l="1"/>
  <c r="G11" i="11"/>
  <c r="G8" i="11"/>
  <c r="G11" i="10"/>
  <c r="C15" i="6"/>
  <c r="E15" i="6"/>
  <c r="G15" i="6"/>
  <c r="J10" i="16" l="1"/>
  <c r="J11" i="16"/>
  <c r="J8" i="16"/>
  <c r="I10" i="16"/>
  <c r="I11" i="16"/>
  <c r="I8" i="16"/>
  <c r="H11" i="16"/>
  <c r="H12" i="16" s="1"/>
  <c r="H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s="1"/>
  <c r="E8" i="15" l="1"/>
  <c r="E7" i="15" s="1"/>
  <c r="H7" i="15"/>
  <c r="H8" i="15"/>
  <c r="G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E11" i="10"/>
  <c r="D10" i="8"/>
  <c r="D9" i="8"/>
  <c r="D8" i="8"/>
  <c r="D7" i="8"/>
  <c r="D6" i="8"/>
  <c r="D11" i="2"/>
  <c r="D10" i="2"/>
  <c r="C9" i="31" l="1"/>
  <c r="F9" i="31" s="1"/>
  <c r="C30" i="35" l="1"/>
  <c r="E30" i="35"/>
  <c r="C28" i="34"/>
  <c r="C30" i="34" s="1"/>
  <c r="D28" i="34"/>
  <c r="D30" i="34" s="1"/>
  <c r="C26" i="34"/>
  <c r="D26" i="34"/>
  <c r="F25" i="34"/>
  <c r="F24" i="34"/>
  <c r="C20" i="34"/>
  <c r="C22" i="34" s="1"/>
  <c r="D20" i="34"/>
  <c r="D22" i="34" s="1"/>
  <c r="C18" i="34"/>
  <c r="D18" i="34"/>
  <c r="F9" i="34"/>
  <c r="C12" i="34"/>
  <c r="C14" i="34" s="1"/>
  <c r="D12" i="34"/>
  <c r="D14" i="34" s="1"/>
  <c r="D10" i="34"/>
  <c r="C10" i="34"/>
  <c r="E13" i="32"/>
  <c r="E10" i="32"/>
  <c r="C13" i="32"/>
  <c r="C10" i="32"/>
  <c r="C14" i="32" s="1"/>
  <c r="D11" i="32" s="1"/>
  <c r="G15" i="29"/>
  <c r="H10" i="27"/>
  <c r="F10" i="27"/>
  <c r="D10" i="27"/>
  <c r="E12" i="16"/>
  <c r="F12" i="54"/>
  <c r="F8" i="54"/>
  <c r="F9" i="54"/>
  <c r="F10" i="54"/>
  <c r="F7" i="54"/>
  <c r="E12" i="14"/>
  <c r="F11" i="14" s="1"/>
  <c r="C12" i="14"/>
  <c r="D11" i="14" s="1"/>
  <c r="C12" i="13"/>
  <c r="I14" i="12"/>
  <c r="I13" i="12"/>
  <c r="I12" i="12"/>
  <c r="I11" i="12"/>
  <c r="I10" i="12"/>
  <c r="I9" i="12"/>
  <c r="I8" i="12"/>
  <c r="I11" i="11"/>
  <c r="I9" i="11"/>
  <c r="I10" i="11"/>
  <c r="I13" i="11"/>
  <c r="I8" i="11"/>
  <c r="I12" i="10"/>
  <c r="I13" i="10"/>
  <c r="I14" i="10"/>
  <c r="I10" i="10"/>
  <c r="I11" i="10"/>
  <c r="I8" i="9"/>
  <c r="I9" i="9"/>
  <c r="I10" i="9"/>
  <c r="I11" i="9"/>
  <c r="E12" i="9"/>
  <c r="F11" i="9" s="1"/>
  <c r="C12" i="9"/>
  <c r="D9" i="9" s="1"/>
  <c r="C11" i="7"/>
  <c r="E14" i="32" l="1"/>
  <c r="F7" i="32" s="1"/>
  <c r="D10" i="32"/>
  <c r="J12" i="16"/>
  <c r="I12" i="14"/>
  <c r="D7" i="9"/>
  <c r="I12" i="9"/>
  <c r="D9" i="32"/>
  <c r="D7" i="32"/>
  <c r="D13" i="32"/>
  <c r="D14" i="32" s="1"/>
  <c r="D12" i="32"/>
  <c r="D8" i="32"/>
  <c r="D10" i="14"/>
  <c r="D12" i="14" s="1"/>
  <c r="F10" i="14"/>
  <c r="F12" i="14" s="1"/>
  <c r="D11" i="9"/>
  <c r="F9" i="9"/>
  <c r="D8" i="9"/>
  <c r="D12" i="9" s="1"/>
  <c r="F8" i="9"/>
  <c r="F7" i="9"/>
  <c r="D10" i="9"/>
  <c r="F10" i="9"/>
  <c r="F12" i="9"/>
  <c r="F10" i="32" l="1"/>
  <c r="F9" i="32"/>
  <c r="F13" i="32"/>
  <c r="F14" i="32" s="1"/>
  <c r="F11" i="32"/>
  <c r="F12" i="32"/>
  <c r="F8" i="32"/>
  <c r="D12" i="2" l="1"/>
  <c r="C12" i="2"/>
  <c r="E15" i="12" l="1"/>
  <c r="C15" i="12"/>
  <c r="D9" i="12" s="1"/>
  <c r="E14" i="11"/>
  <c r="C14" i="11"/>
  <c r="E15" i="10"/>
  <c r="I15" i="10" s="1"/>
  <c r="C15" i="10"/>
  <c r="I15" i="12" l="1"/>
  <c r="D8" i="12"/>
  <c r="D12" i="12"/>
  <c r="D11" i="12"/>
  <c r="F12" i="12"/>
  <c r="F8" i="12"/>
  <c r="F11" i="12"/>
  <c r="D14" i="12"/>
  <c r="D10" i="12"/>
  <c r="F14" i="12"/>
  <c r="F10" i="12"/>
  <c r="D13" i="12"/>
  <c r="D15" i="12" s="1"/>
  <c r="F13" i="12"/>
  <c r="F9" i="12"/>
  <c r="I14" i="11"/>
  <c r="D13" i="10"/>
  <c r="D10" i="10"/>
  <c r="D14" i="10"/>
  <c r="D11" i="10"/>
  <c r="D12" i="10"/>
  <c r="C11" i="8"/>
  <c r="F11" i="8"/>
  <c r="E11" i="8"/>
  <c r="H11" i="8"/>
  <c r="K11" i="8"/>
  <c r="I11" i="7"/>
  <c r="F11" i="7"/>
  <c r="L10" i="7"/>
  <c r="G11" i="7"/>
  <c r="D11" i="7"/>
  <c r="I22" i="6"/>
  <c r="I23" i="6"/>
  <c r="I25" i="6"/>
  <c r="I20" i="6"/>
  <c r="C26" i="6"/>
  <c r="E26" i="6"/>
  <c r="I11" i="6"/>
  <c r="I12" i="6"/>
  <c r="I13" i="6"/>
  <c r="I14" i="6"/>
  <c r="I15" i="6"/>
  <c r="I16" i="6"/>
  <c r="I17" i="6"/>
  <c r="C18" i="6"/>
  <c r="E18" i="6"/>
  <c r="I26" i="4"/>
  <c r="I27" i="4"/>
  <c r="I28" i="4"/>
  <c r="E29" i="4"/>
  <c r="C29" i="4"/>
  <c r="I10" i="3"/>
  <c r="I11" i="3"/>
  <c r="I9" i="3"/>
  <c r="G12" i="3"/>
  <c r="E12" i="3"/>
  <c r="C12" i="3"/>
  <c r="I11" i="2"/>
  <c r="I10" i="2"/>
  <c r="E12" i="2"/>
  <c r="I12" i="2" s="1"/>
  <c r="I18" i="6" l="1"/>
  <c r="F15" i="12"/>
  <c r="D15" i="10"/>
  <c r="G8" i="8"/>
  <c r="G9" i="8"/>
  <c r="G10" i="8"/>
  <c r="G7" i="8"/>
  <c r="G6" i="8"/>
  <c r="E10" i="7"/>
  <c r="E9" i="7"/>
  <c r="H10" i="7"/>
  <c r="H9" i="7"/>
  <c r="H11" i="7" s="1"/>
  <c r="L11" i="7"/>
  <c r="I26" i="6"/>
  <c r="F21" i="6"/>
  <c r="F20" i="6"/>
  <c r="F22" i="6"/>
  <c r="F23" i="6"/>
  <c r="F25" i="6"/>
  <c r="D21" i="6"/>
  <c r="D25" i="6"/>
  <c r="D22" i="6"/>
  <c r="D20" i="6"/>
  <c r="D23" i="6"/>
  <c r="F13" i="6"/>
  <c r="F17" i="6"/>
  <c r="F12" i="6"/>
  <c r="F14" i="6"/>
  <c r="F10" i="6"/>
  <c r="F15" i="6"/>
  <c r="F11" i="6"/>
  <c r="F16" i="6"/>
  <c r="D14" i="6"/>
  <c r="D11" i="6"/>
  <c r="D15" i="6"/>
  <c r="D17" i="6"/>
  <c r="D12" i="6"/>
  <c r="D16" i="6"/>
  <c r="D10" i="6"/>
  <c r="D13" i="6"/>
  <c r="F28" i="4"/>
  <c r="F27" i="4"/>
  <c r="F25" i="4"/>
  <c r="F26" i="4"/>
  <c r="I29" i="4"/>
  <c r="D28" i="4"/>
  <c r="D26" i="4"/>
  <c r="D25" i="4"/>
  <c r="D27" i="4"/>
  <c r="D11" i="3"/>
  <c r="D9" i="3"/>
  <c r="D10" i="3"/>
  <c r="I12" i="3"/>
  <c r="F10" i="3"/>
  <c r="F9" i="3"/>
  <c r="F11" i="3"/>
  <c r="F11" i="2"/>
  <c r="F10" i="2"/>
  <c r="F12" i="2" s="1"/>
  <c r="E11" i="7" l="1"/>
  <c r="D29" i="4"/>
  <c r="G9" i="37"/>
  <c r="L9" i="37"/>
  <c r="G11" i="8"/>
  <c r="F26" i="6"/>
  <c r="D26" i="6"/>
  <c r="F18" i="6"/>
  <c r="D18" i="6"/>
  <c r="F29" i="4"/>
  <c r="L8" i="37"/>
  <c r="K8" i="37" l="1"/>
  <c r="G8" i="37"/>
  <c r="K9" i="37"/>
  <c r="G26" i="6" l="1"/>
  <c r="E16" i="23" l="1"/>
  <c r="D16" i="23"/>
  <c r="C16" i="23"/>
  <c r="C12" i="16" l="1"/>
  <c r="I12" i="16" s="1"/>
  <c r="D9" i="16" l="1"/>
  <c r="D10" i="16"/>
  <c r="D11" i="16"/>
  <c r="D8" i="16"/>
  <c r="G22" i="55"/>
  <c r="F22" i="55"/>
  <c r="G27" i="55"/>
  <c r="F27" i="55"/>
  <c r="E27" i="55"/>
  <c r="D27" i="55"/>
  <c r="E22" i="55"/>
  <c r="D22" i="55"/>
  <c r="D12" i="16" l="1"/>
  <c r="E20" i="35"/>
  <c r="E14" i="35"/>
  <c r="C20" i="35"/>
  <c r="C14" i="35"/>
  <c r="F13" i="35" l="1"/>
  <c r="F10" i="35"/>
  <c r="F9" i="35"/>
  <c r="F14" i="35" s="1"/>
  <c r="E25" i="35"/>
  <c r="F12" i="35"/>
  <c r="F11" i="35"/>
  <c r="D10" i="35"/>
  <c r="D9" i="35"/>
  <c r="D11" i="35"/>
  <c r="D13" i="35"/>
  <c r="C25" i="35"/>
  <c r="D12" i="35"/>
  <c r="D16" i="35"/>
  <c r="D17" i="35"/>
  <c r="D18" i="35"/>
  <c r="D19" i="35"/>
  <c r="F16" i="35"/>
  <c r="F17" i="35"/>
  <c r="F19" i="35"/>
  <c r="F18" i="35"/>
  <c r="F20" i="35" l="1"/>
  <c r="D14" i="35"/>
  <c r="D20" i="35"/>
  <c r="F11" i="10"/>
  <c r="F12" i="10"/>
  <c r="F13" i="10"/>
  <c r="F14" i="10"/>
  <c r="F10" i="10"/>
  <c r="F15" i="10" s="1"/>
  <c r="F9" i="11"/>
  <c r="F10" i="11"/>
  <c r="F12" i="11"/>
  <c r="F13" i="11"/>
  <c r="D9" i="11"/>
  <c r="D10" i="11"/>
  <c r="D12" i="11"/>
  <c r="D13" i="11"/>
  <c r="G12" i="9"/>
  <c r="H9" i="9" s="1"/>
  <c r="D11" i="11" l="1"/>
  <c r="F8" i="11"/>
  <c r="F11" i="11"/>
  <c r="F14" i="11" s="1"/>
  <c r="D8" i="11"/>
  <c r="H10" i="9"/>
  <c r="H7" i="9"/>
  <c r="H11" i="9"/>
  <c r="H8" i="9"/>
  <c r="I11" i="8"/>
  <c r="J7" i="8" s="1"/>
  <c r="M10" i="7"/>
  <c r="H11" i="3"/>
  <c r="H10" i="3"/>
  <c r="H9" i="3"/>
  <c r="F12" i="3"/>
  <c r="D12" i="3"/>
  <c r="G29" i="4"/>
  <c r="J11" i="7"/>
  <c r="D14" i="11" l="1"/>
  <c r="H12" i="9"/>
  <c r="K10" i="7"/>
  <c r="K9" i="7"/>
  <c r="M11" i="7"/>
  <c r="H25" i="4"/>
  <c r="H26" i="4"/>
  <c r="H27" i="4"/>
  <c r="H28" i="4"/>
  <c r="H12" i="3"/>
  <c r="J9" i="8"/>
  <c r="J8" i="8"/>
  <c r="J10" i="8"/>
  <c r="J6" i="8"/>
  <c r="J26" i="6"/>
  <c r="J22" i="6"/>
  <c r="J23" i="6"/>
  <c r="J25" i="6"/>
  <c r="J20" i="6"/>
  <c r="H21" i="6"/>
  <c r="H22" i="6"/>
  <c r="H23" i="6"/>
  <c r="H25" i="6"/>
  <c r="H20" i="6"/>
  <c r="J11" i="6"/>
  <c r="J12" i="6"/>
  <c r="J13" i="6"/>
  <c r="J14" i="6"/>
  <c r="J16" i="6"/>
  <c r="J17" i="6"/>
  <c r="G18" i="6"/>
  <c r="H13" i="6" s="1"/>
  <c r="J11" i="8" l="1"/>
  <c r="K11" i="7"/>
  <c r="J15" i="6"/>
  <c r="H26" i="6"/>
  <c r="H29" i="4"/>
  <c r="H16" i="6"/>
  <c r="H12" i="6"/>
  <c r="H14" i="6"/>
  <c r="J18" i="6"/>
  <c r="H15" i="6"/>
  <c r="H11" i="6"/>
  <c r="H10" i="6"/>
  <c r="H17" i="6"/>
  <c r="J26" i="4"/>
  <c r="J27" i="4"/>
  <c r="J28" i="4"/>
  <c r="J29" i="4"/>
  <c r="J11" i="2"/>
  <c r="J10" i="2"/>
  <c r="G12" i="2"/>
  <c r="J12" i="2" s="1"/>
  <c r="H18" i="6" l="1"/>
  <c r="H11" i="2"/>
  <c r="H10" i="2"/>
  <c r="H12" i="2" s="1"/>
  <c r="L17" i="35" l="1"/>
  <c r="L18" i="35"/>
  <c r="L19" i="35"/>
  <c r="L16" i="35"/>
  <c r="K17" i="35"/>
  <c r="K18" i="35"/>
  <c r="K19" i="35"/>
  <c r="K16" i="35"/>
  <c r="L10" i="35"/>
  <c r="L11" i="35"/>
  <c r="L12" i="35"/>
  <c r="L13" i="35"/>
  <c r="K10" i="35"/>
  <c r="K11" i="35"/>
  <c r="K12" i="35"/>
  <c r="K13" i="35"/>
  <c r="I20" i="35"/>
  <c r="J18" i="35" s="1"/>
  <c r="I14" i="35"/>
  <c r="J12" i="35" s="1"/>
  <c r="G20" i="35"/>
  <c r="G14" i="35"/>
  <c r="G9" i="34"/>
  <c r="G16" i="34"/>
  <c r="G17" i="34"/>
  <c r="G24" i="34"/>
  <c r="G25" i="34"/>
  <c r="G8" i="34"/>
  <c r="E28" i="34"/>
  <c r="E30" i="34" s="1"/>
  <c r="E26" i="34"/>
  <c r="E20" i="34"/>
  <c r="E22" i="34" s="1"/>
  <c r="E18" i="34"/>
  <c r="E12" i="34"/>
  <c r="E14" i="34" s="1"/>
  <c r="E10" i="34"/>
  <c r="J8" i="32"/>
  <c r="J9" i="32"/>
  <c r="J11" i="32"/>
  <c r="J12" i="32"/>
  <c r="I8" i="32"/>
  <c r="I9" i="32"/>
  <c r="I10" i="32"/>
  <c r="I11" i="32"/>
  <c r="I12" i="32"/>
  <c r="I13" i="32"/>
  <c r="I14" i="32"/>
  <c r="G10" i="32"/>
  <c r="G13" i="32"/>
  <c r="J13" i="32" s="1"/>
  <c r="G9" i="29"/>
  <c r="G10" i="29"/>
  <c r="G13" i="29"/>
  <c r="G14" i="29"/>
  <c r="G16" i="29"/>
  <c r="G17" i="29"/>
  <c r="E18" i="29"/>
  <c r="C18" i="29"/>
  <c r="E11" i="29"/>
  <c r="C11" i="29"/>
  <c r="G10" i="28"/>
  <c r="G11" i="28"/>
  <c r="G14" i="28"/>
  <c r="G15" i="28"/>
  <c r="G16" i="28"/>
  <c r="E17" i="28"/>
  <c r="C17" i="28"/>
  <c r="E12" i="28"/>
  <c r="C12" i="28"/>
  <c r="L20" i="35" l="1"/>
  <c r="H12" i="32"/>
  <c r="G17" i="28"/>
  <c r="G12" i="28"/>
  <c r="H16" i="35"/>
  <c r="H17" i="35"/>
  <c r="H18" i="35"/>
  <c r="H19" i="35"/>
  <c r="H13" i="35"/>
  <c r="K20" i="35"/>
  <c r="G18" i="29"/>
  <c r="C19" i="29"/>
  <c r="C18" i="28"/>
  <c r="D10" i="28" s="1"/>
  <c r="E18" i="28"/>
  <c r="F16" i="28" s="1"/>
  <c r="L14" i="35"/>
  <c r="H8" i="32"/>
  <c r="J14" i="32"/>
  <c r="H13" i="32"/>
  <c r="H9" i="32"/>
  <c r="H10" i="32"/>
  <c r="J10" i="32"/>
  <c r="F11" i="29"/>
  <c r="G11" i="29"/>
  <c r="H10" i="35"/>
  <c r="H11" i="35"/>
  <c r="H12" i="35"/>
  <c r="J19" i="35"/>
  <c r="J16" i="35"/>
  <c r="J13" i="35"/>
  <c r="J11" i="35"/>
  <c r="J17" i="35"/>
  <c r="K14" i="35"/>
  <c r="J9" i="35"/>
  <c r="J10" i="35"/>
  <c r="H9" i="35"/>
  <c r="H14" i="35" l="1"/>
  <c r="H11" i="32"/>
  <c r="H7" i="32"/>
  <c r="F11" i="28"/>
  <c r="J14" i="35"/>
  <c r="H20" i="35"/>
  <c r="J20" i="35"/>
  <c r="H14" i="32"/>
  <c r="F14" i="28"/>
  <c r="F10" i="28"/>
  <c r="D15" i="28"/>
  <c r="D11" i="28"/>
  <c r="D9" i="28"/>
  <c r="D14" i="28"/>
  <c r="D16" i="28"/>
  <c r="F9" i="28"/>
  <c r="F17" i="28"/>
  <c r="D12" i="28"/>
  <c r="F15" i="28"/>
  <c r="G18" i="28"/>
  <c r="F12" i="28"/>
  <c r="F18" i="28" s="1"/>
  <c r="D17" i="28"/>
  <c r="G19" i="29"/>
  <c r="F16" i="29"/>
  <c r="F15" i="29"/>
  <c r="F10" i="29"/>
  <c r="F13" i="29"/>
  <c r="F18" i="29"/>
  <c r="F19" i="29" s="1"/>
  <c r="F14" i="29"/>
  <c r="F9" i="29"/>
  <c r="F17" i="29"/>
  <c r="F8" i="29"/>
  <c r="D18" i="28" l="1"/>
  <c r="K10" i="23"/>
  <c r="K11" i="23"/>
  <c r="K12" i="23"/>
  <c r="K13" i="23"/>
  <c r="K14" i="23"/>
  <c r="K15" i="23"/>
  <c r="J10" i="23"/>
  <c r="J11" i="23"/>
  <c r="J13" i="23"/>
  <c r="J14" i="23"/>
  <c r="J15" i="23"/>
  <c r="J9" i="23"/>
  <c r="K9" i="23"/>
  <c r="I10" i="23"/>
  <c r="I11" i="23"/>
  <c r="I12" i="23"/>
  <c r="I13" i="23"/>
  <c r="I14" i="23"/>
  <c r="I15" i="23"/>
  <c r="I9" i="23"/>
  <c r="G16" i="23"/>
  <c r="J16" i="23" s="1"/>
  <c r="H16" i="23"/>
  <c r="K16" i="23" s="1"/>
  <c r="F16" i="23"/>
  <c r="I16" i="23" s="1"/>
  <c r="G12" i="54" l="1"/>
  <c r="G8" i="54"/>
  <c r="G9" i="54"/>
  <c r="G10" i="54"/>
  <c r="G7" i="54"/>
  <c r="E13" i="54"/>
  <c r="E11" i="54"/>
  <c r="J11" i="14"/>
  <c r="J10" i="14"/>
  <c r="G12" i="14"/>
  <c r="G11" i="13"/>
  <c r="G10" i="13"/>
  <c r="E12" i="13"/>
  <c r="G12" i="13" s="1"/>
  <c r="J9" i="12"/>
  <c r="J10" i="12"/>
  <c r="J11" i="12"/>
  <c r="J12" i="12"/>
  <c r="J13" i="12"/>
  <c r="J14" i="12"/>
  <c r="J8" i="12"/>
  <c r="G15" i="12"/>
  <c r="J9" i="11"/>
  <c r="J10" i="11"/>
  <c r="J13" i="11"/>
  <c r="J11" i="11"/>
  <c r="J8" i="11"/>
  <c r="J12" i="10"/>
  <c r="J13" i="10"/>
  <c r="J14" i="10"/>
  <c r="J10" i="10"/>
  <c r="H10" i="14" l="1"/>
  <c r="H11" i="14"/>
  <c r="J12" i="14"/>
  <c r="J11" i="10"/>
  <c r="F11" i="16"/>
  <c r="F10" i="16"/>
  <c r="F8" i="16"/>
  <c r="F12" i="16" s="1"/>
  <c r="G14" i="11"/>
  <c r="H10" i="12"/>
  <c r="H14" i="12"/>
  <c r="H11" i="12"/>
  <c r="H12" i="12"/>
  <c r="H9" i="12"/>
  <c r="H13" i="12"/>
  <c r="H8" i="12"/>
  <c r="J15" i="12"/>
  <c r="G15" i="10"/>
  <c r="J8" i="9"/>
  <c r="J9" i="9"/>
  <c r="J10" i="9"/>
  <c r="J11" i="9"/>
  <c r="J12" i="9"/>
  <c r="H12" i="14" l="1"/>
  <c r="H15" i="12"/>
  <c r="H14" i="10"/>
  <c r="H10" i="10"/>
  <c r="H13" i="10"/>
  <c r="H12" i="10"/>
  <c r="H11" i="10"/>
  <c r="H10" i="11"/>
  <c r="H12" i="11"/>
  <c r="H9" i="11"/>
  <c r="H13" i="11"/>
  <c r="J14" i="11"/>
  <c r="J15" i="10"/>
  <c r="J10" i="3"/>
  <c r="J11" i="3"/>
  <c r="J12" i="3"/>
  <c r="J9" i="3"/>
  <c r="H15" i="10" l="1"/>
  <c r="H8" i="11"/>
  <c r="H11" i="11"/>
  <c r="D13" i="54"/>
  <c r="C13" i="54"/>
  <c r="D11" i="54"/>
  <c r="C11" i="54"/>
  <c r="H14" i="11" l="1"/>
</calcChain>
</file>

<file path=xl/sharedStrings.xml><?xml version="1.0" encoding="utf-8"?>
<sst xmlns="http://schemas.openxmlformats.org/spreadsheetml/2006/main" count="1405" uniqueCount="688">
  <si>
    <t>Banke</t>
  </si>
  <si>
    <t>31.12.2018.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</si>
  <si>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</si>
  <si>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</si>
  <si>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</si>
  <si>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</si>
  <si>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</si>
  <si>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</si>
  <si>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</si>
  <si>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>(4/2)</t>
  </si>
  <si>
    <t>(6/4)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</si>
  <si>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</si>
  <si>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</si>
  <si>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</si>
  <si>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</si>
  <si>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</si>
  <si>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</si>
  <si>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</si>
  <si>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</si>
  <si>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</si>
  <si>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</si>
  <si>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</si>
  <si>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</si>
  <si>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</si>
  <si>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</si>
  <si>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</si>
  <si>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</si>
  <si>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</si>
  <si>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</si>
  <si>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</si>
  <si>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</si>
  <si>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8=(4/2)</t>
  </si>
  <si>
    <t xml:space="preserve">     9=(6/4)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</si>
  <si>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</si>
  <si>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</si>
  <si>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</si>
  <si>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</si>
  <si>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</si>
  <si>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</si>
  <si>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</si>
  <si>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</si>
  <si>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</si>
  <si>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</si>
  <si>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</si>
  <si>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</si>
  <si>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</si>
  <si>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</si>
  <si>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</si>
  <si>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</si>
  <si>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</si>
  <si>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</si>
  <si>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</si>
  <si>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</si>
  <si>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</si>
  <si>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 xml:space="preserve">      3                  4</t>
  </si>
  <si>
    <t xml:space="preserve">        6                 7  </t>
  </si>
  <si>
    <t xml:space="preserve">         9                10</t>
  </si>
  <si>
    <t>11=(6/3)</t>
  </si>
  <si>
    <t>12=(9/6)</t>
  </si>
  <si>
    <t>Državne</t>
  </si>
  <si>
    <t>Privatne</t>
  </si>
  <si>
    <t>Iznos aktive</t>
  </si>
  <si>
    <t xml:space="preserve"> I (preko 2 milijarde KM)</t>
  </si>
  <si>
    <t xml:space="preserve"> II (1-2 milijarde KM)</t>
  </si>
  <si>
    <t xml:space="preserve"> III (0,5-1 milijarda KM)</t>
  </si>
  <si>
    <t xml:space="preserve"> IV (0,1-0,5 milijarde KM)</t>
  </si>
  <si>
    <t xml:space="preserve"> V (ispod 0,1 milijarde KM)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</si>
  <si>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</si>
  <si>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</si>
  <si>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</si>
  <si>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</si>
  <si>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</si>
  <si>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</si>
  <si>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</si>
  <si>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</si>
  <si>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</si>
  <si>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</si>
  <si>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- VP svih nivoa vlasti u BiH</t>
  </si>
  <si>
    <t xml:space="preserve"> - Državni VP (druge zemlje)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</si>
  <si>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</si>
  <si>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</si>
  <si>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</si>
  <si>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</si>
  <si>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</si>
  <si>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</si>
  <si>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</si>
  <si>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</si>
  <si>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</si>
  <si>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</si>
  <si>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Nebankarske finans.instit.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</si>
  <si>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</si>
  <si>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</si>
  <si>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</si>
  <si>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</si>
  <si>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</si>
  <si>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</si>
  <si>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</si>
  <si>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</si>
  <si>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</si>
  <si>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</si>
  <si>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</si>
  <si>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</si>
  <si>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</si>
  <si>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R.br.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</si>
  <si>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</si>
  <si>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</si>
  <si>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</si>
  <si>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</si>
  <si>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</si>
  <si>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</si>
  <si>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</si>
  <si>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</si>
  <si>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</si>
  <si>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</si>
  <si>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</si>
  <si>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</si>
  <si>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</si>
  <si>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</si>
  <si>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</si>
  <si>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</si>
  <si>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</si>
  <si>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</si>
  <si>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</si>
  <si>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</si>
  <si>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</si>
  <si>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</si>
  <si>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</si>
  <si>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</si>
  <si>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</si>
  <si>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</si>
  <si>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 xml:space="preserve">(–) Odbitak od stavki dodatnog osnovnog kapitala koji premašuje dodatni osnovni kapital </t>
  </si>
  <si>
    <t>1.1.1.11.</t>
  </si>
  <si>
    <t>(–) Odgođena poreska imovina koja se može odbiti i koja zavisi o budućoj profitabilnosti i proizlazi iz privremenih razlika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</si>
  <si>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</si>
  <si>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</si>
  <si>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</si>
  <si>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</si>
  <si>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</si>
  <si>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</si>
  <si>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</si>
  <si>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</si>
  <si>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</si>
  <si>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</si>
  <si>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</si>
  <si>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</si>
  <si>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</si>
  <si>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</si>
  <si>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</si>
  <si>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</si>
  <si>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</si>
  <si>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</si>
  <si>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</si>
  <si>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</si>
  <si>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</si>
  <si>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</si>
  <si>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</si>
  <si>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</si>
  <si>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</si>
  <si>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16,6%</t>
  </si>
  <si>
    <t>Višak (+) / manjak (–) redovnog osnovnog kapitala</t>
  </si>
  <si>
    <t>Stopa osnovnog kapitala</t>
  </si>
  <si>
    <t>Višak (+) / manjak (–) osnovnog kapitala</t>
  </si>
  <si>
    <t>Stopa regulatornog kapitala</t>
  </si>
  <si>
    <t>17,5%</t>
  </si>
  <si>
    <t xml:space="preserve">Višak (+) / manjak (–) regulatornog kapitala </t>
  </si>
  <si>
    <t>Vrijednosti izloženosti</t>
  </si>
  <si>
    <t>Izloženosti stope finansijske poluge - u skladu sa članom 37. stav (4) Odluke o izračunavanju kapitala banke</t>
  </si>
  <si>
    <t>Osnovni kapital - u skladu sa članom 37. stav (3) Odluke o izračunavanju kapitala banke</t>
  </si>
  <si>
    <t>Stopa finansijske poluge - skladu sa članom 37. stav (2) Odluke o izračunavanju kapitala banke</t>
  </si>
  <si>
    <t xml:space="preserve"> 10,1%</t>
  </si>
  <si>
    <t>O p i s</t>
  </si>
  <si>
    <t>5=(3/2)</t>
  </si>
  <si>
    <t>6=(4/3)</t>
  </si>
  <si>
    <t>9=(6/4)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</si>
  <si>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</si>
  <si>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</si>
  <si>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</si>
  <si>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</si>
  <si>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</si>
  <si>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</si>
  <si>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</si>
  <si>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</si>
  <si>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</si>
  <si>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</si>
  <si>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</si>
  <si>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</si>
  <si>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</si>
  <si>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</si>
  <si>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</si>
  <si>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</si>
  <si>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</si>
  <si>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</si>
  <si>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</si>
  <si>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</si>
  <si>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</si>
  <si>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</si>
  <si>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6=(4/2)</t>
  </si>
  <si>
    <t xml:space="preserve">  I Prihodi od kamata i slični prihodi</t>
  </si>
  <si>
    <t xml:space="preserve">    Krediti i poslovi lizinga</t>
  </si>
  <si>
    <t xml:space="preserve">    Ostali prihodi od kamata</t>
  </si>
  <si>
    <t xml:space="preserve">    Ukupno I</t>
  </si>
  <si>
    <t xml:space="preserve"> II Operativni prihodi</t>
  </si>
  <si>
    <t xml:space="preserve">    Naknade za izvršene usluge</t>
  </si>
  <si>
    <t xml:space="preserve">    Prihodi iz posl. sa devizama</t>
  </si>
  <si>
    <t xml:space="preserve">    Ostali operativni prihodi </t>
  </si>
  <si>
    <t xml:space="preserve">   Ukupno II</t>
  </si>
  <si>
    <t>Struktura ukupnih rashoda</t>
  </si>
  <si>
    <t xml:space="preserve">  I Rashodi od kamata i slični rashodi</t>
  </si>
  <si>
    <t xml:space="preserve"> Depoziti</t>
  </si>
  <si>
    <t xml:space="preserve"> Ostali rashodi od kamata</t>
  </si>
  <si>
    <t xml:space="preserve"> II Ukupni nekamatni rashodi</t>
  </si>
  <si>
    <t xml:space="preserve"> Troškovi IV vrijednosti rizične aktive, rezerv. po potenc. obavez. i ostala vrijedn. usklađenja 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</si>
  <si>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</si>
  <si>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</si>
  <si>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</si>
  <si>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</si>
  <si>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</si>
  <si>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</si>
  <si>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</si>
  <si>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</si>
  <si>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</si>
  <si>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</si>
  <si>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</si>
  <si>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</si>
  <si>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</si>
  <si>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</si>
  <si>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</si>
  <si>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</si>
  <si>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</si>
  <si>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</si>
  <si>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</si>
  <si>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</si>
  <si>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</si>
  <si>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</si>
  <si>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*Likvidna sredstva u užem smislu: gotovina i depoziti i druga finansijska sredstva sa preostalim rokom dospijeća manjim od tri mjeseca, isključujući međubankarske depozite</t>
  </si>
  <si>
    <t>***Prethodni koeficijent je proširen, u izvore su uključeni i subordinisani dugovi, što je realniji pokazatelj</t>
  </si>
  <si>
    <t>I 1-30 dana</t>
  </si>
  <si>
    <t>1. Iznos finansijske aktive</t>
  </si>
  <si>
    <t>2. Iznos finansijskih obaveza</t>
  </si>
  <si>
    <t>3. Razlika (+ ili -) = 1-2</t>
  </si>
  <si>
    <t>Obračun izvršenja propisane obaveze u %</t>
  </si>
  <si>
    <t>a) Ostvareno %= red.br.1 / red.br.2</t>
  </si>
  <si>
    <t>b)  Propisani minimum %</t>
  </si>
  <si>
    <t>85,0%</t>
  </si>
  <si>
    <t>Više (+) ili manje (-) = a - b</t>
  </si>
  <si>
    <t>II 1-90 dana</t>
  </si>
  <si>
    <t>b) Propisani minimum %</t>
  </si>
  <si>
    <t>80,0%</t>
  </si>
  <si>
    <t>III 1-180 dana</t>
  </si>
  <si>
    <t>75,0%</t>
  </si>
  <si>
    <t>EUR</t>
  </si>
  <si>
    <t>(6/2)</t>
  </si>
  <si>
    <t>(8/4)</t>
  </si>
  <si>
    <t xml:space="preserve"> I  Finansijska aktiva</t>
  </si>
  <si>
    <t>1. Novčana sredstva</t>
  </si>
  <si>
    <t>2. Krediti</t>
  </si>
  <si>
    <t>3. Krediti sa val.klauzulom</t>
  </si>
  <si>
    <t>4. Ostalo</t>
  </si>
  <si>
    <t>5. Ostala fin.akt. s val.kl.</t>
  </si>
  <si>
    <t xml:space="preserve">    Ukupno I (1+2+3+4+5)</t>
  </si>
  <si>
    <t>II  Finansijske obaveze</t>
  </si>
  <si>
    <t>1. Depoziti</t>
  </si>
  <si>
    <t>2. Uzeti krediti</t>
  </si>
  <si>
    <t>3. Dep. i kred. s val.klauz.</t>
  </si>
  <si>
    <t xml:space="preserve">   Ukupno II (1+2+3+4)</t>
  </si>
  <si>
    <t>III Vanbilans</t>
  </si>
  <si>
    <t>1. Aktiva</t>
  </si>
  <si>
    <t>2. Pasiva</t>
  </si>
  <si>
    <t>IV  Pozicija</t>
  </si>
  <si>
    <t>Duga (iznos)</t>
  </si>
  <si>
    <t>Kratka</t>
  </si>
  <si>
    <t xml:space="preserve">Dozvoljena </t>
  </si>
  <si>
    <t>30,0%</t>
  </si>
  <si>
    <t xml:space="preserve">Manja od dozvoljene 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</si>
  <si>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</si>
  <si>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</si>
  <si>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</si>
  <si>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</si>
  <si>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</si>
  <si>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</si>
  <si>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</si>
  <si>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</si>
  <si>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</si>
  <si>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</si>
  <si>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</si>
  <si>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</si>
  <si>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</si>
  <si>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</si>
  <si>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</si>
  <si>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</si>
  <si>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</si>
  <si>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</si>
  <si>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</si>
  <si>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</si>
  <si>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</si>
  <si>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</si>
  <si>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</si>
  <si>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</si>
  <si>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</si>
  <si>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</si>
  <si>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</si>
  <si>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</si>
  <si>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</si>
  <si>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</si>
  <si>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</si>
  <si>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</si>
  <si>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</si>
  <si>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</si>
  <si>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</si>
  <si>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</si>
  <si>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</si>
  <si>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Ukupno 1:</t>
  </si>
  <si>
    <t>Fizičkim licima</t>
  </si>
  <si>
    <t>Stambene potrebe</t>
  </si>
  <si>
    <t>Ukupno 2:</t>
  </si>
  <si>
    <t xml:space="preserve">      Ukupno (1+2):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</si>
  <si>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</si>
  <si>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</si>
  <si>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</si>
  <si>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</si>
  <si>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</si>
  <si>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</si>
  <si>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</si>
  <si>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</si>
  <si>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</si>
  <si>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</si>
  <si>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</si>
  <si>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</si>
  <si>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</si>
  <si>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</si>
  <si>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</si>
  <si>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</si>
  <si>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</si>
  <si>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</si>
  <si>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</si>
  <si>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</si>
  <si>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 xml:space="preserve"> 11=(9/5)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</si>
  <si>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</si>
  <si>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</si>
  <si>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</si>
  <si>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</si>
  <si>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</si>
  <si>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</si>
  <si>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</si>
  <si>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</si>
  <si>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</si>
  <si>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</si>
  <si>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Prema predmetu lizinga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</si>
  <si>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</si>
  <si>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</si>
  <si>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</si>
  <si>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</si>
  <si>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</si>
  <si>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Mašine i oprema</t>
  </si>
  <si>
    <t xml:space="preserve"> Nekretnine</t>
  </si>
  <si>
    <t xml:space="preserve"> Ostalo</t>
  </si>
  <si>
    <t>Preduzetnici</t>
  </si>
  <si>
    <t xml:space="preserve">Fizička lica </t>
  </si>
  <si>
    <t xml:space="preserve">Ostalo </t>
  </si>
  <si>
    <t xml:space="preserve"> Pravna lica</t>
  </si>
  <si>
    <t xml:space="preserve"> Preduzetnici</t>
  </si>
  <si>
    <t xml:space="preserve"> Fizička lica </t>
  </si>
  <si>
    <t xml:space="preserve"> Ostalo </t>
  </si>
  <si>
    <t>Finansijski lizing</t>
  </si>
  <si>
    <t>Operativni lizing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</si>
  <si>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</si>
  <si>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</si>
  <si>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</si>
  <si>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</si>
  <si>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</si>
  <si>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</si>
  <si>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</si>
  <si>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</si>
  <si>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</si>
  <si>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</si>
  <si>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</si>
  <si>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</si>
  <si>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</si>
  <si>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</si>
  <si>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</si>
  <si>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</si>
  <si>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</si>
  <si>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</si>
  <si>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</si>
  <si>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Porez na dobit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</si>
  <si>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</si>
  <si>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</si>
  <si>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</si>
  <si>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</si>
  <si>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</si>
  <si>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</si>
  <si>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</si>
  <si>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</si>
  <si>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</si>
  <si>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</si>
  <si>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>2.1. Oročena štednja</t>
  </si>
  <si>
    <t>3. Krediti/Štednja</t>
  </si>
  <si>
    <t>2.2. Štednja po viđenju</t>
  </si>
  <si>
    <t xml:space="preserve">     Indeks</t>
  </si>
  <si>
    <t>31.12.2019.</t>
  </si>
  <si>
    <t xml:space="preserve">       31.12.2019.</t>
  </si>
  <si>
    <t xml:space="preserve">Aktiva         (000 KM) </t>
  </si>
  <si>
    <t xml:space="preserve">Aktiva        (000 KM) </t>
  </si>
  <si>
    <t>8=(5/2)</t>
  </si>
  <si>
    <t>9=(6/3)</t>
  </si>
  <si>
    <t>10=(7/3)</t>
  </si>
  <si>
    <t>Index</t>
  </si>
  <si>
    <t xml:space="preserve"> Obaveze po uzetim kreditima i ostal. pozajmicama</t>
  </si>
  <si>
    <t xml:space="preserve">31.12.2019. </t>
  </si>
  <si>
    <t>11=(9/5)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</si>
  <si>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</si>
  <si>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</si>
  <si>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</si>
  <si>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</si>
  <si>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</si>
  <si>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</si>
  <si>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</si>
  <si>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</si>
  <si>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</si>
  <si>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1. Krediti stanovništva</t>
  </si>
  <si>
    <t>4. Depoziti stanovništva</t>
  </si>
  <si>
    <t>2. Štednja stanovništva</t>
  </si>
  <si>
    <t xml:space="preserve">    Kamaton. rač. depozita kod depoz. inst.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</si>
  <si>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</si>
  <si>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</si>
  <si>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</si>
  <si>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</si>
  <si>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</si>
  <si>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</si>
  <si>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</si>
  <si>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</si>
  <si>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</si>
  <si>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</si>
  <si>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</si>
  <si>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</si>
  <si>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</si>
  <si>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Likvidna sredstva/kratkoročne finans. obaveze</t>
  </si>
  <si>
    <t>Krediti/depoziti, uzeti krediti i subordinisani dugovi***</t>
  </si>
  <si>
    <t>Naziv banke</t>
  </si>
  <si>
    <t>Poslovna jedinica/ filijala</t>
  </si>
  <si>
    <t>Ostali organizacioni dijelovi</t>
  </si>
  <si>
    <t>POS uređaji</t>
  </si>
  <si>
    <t>Bankomati</t>
  </si>
  <si>
    <t>I Banke sa sjedištem u FBiH (na području BiH)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</si>
  <si>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</si>
  <si>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</si>
  <si>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</si>
  <si>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</si>
  <si>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</si>
  <si>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</si>
  <si>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</si>
  <si>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</si>
  <si>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</si>
  <si>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</si>
  <si>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</si>
  <si>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</si>
  <si>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</si>
  <si>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</si>
  <si>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</si>
  <si>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</si>
  <si>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Ukupno I:</t>
  </si>
  <si>
    <t>II Organizacioni dijelovi banaka iz RS u FBiH</t>
  </si>
  <si>
    <t>Komercijalna banka a.d. Banja Luka</t>
  </si>
  <si>
    <t>Nova banka a.d. Banja Luka</t>
  </si>
  <si>
    <t>MF banka a.d. Banja Luka</t>
  </si>
  <si>
    <t>Ukupno II: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</si>
  <si>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</si>
  <si>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</si>
  <si>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</si>
  <si>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</si>
  <si>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</si>
  <si>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</si>
  <si>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</si>
  <si>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</si>
  <si>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</si>
  <si>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</si>
  <si>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</si>
  <si>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>7=5/3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</si>
  <si>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</si>
  <si>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</si>
  <si>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</si>
  <si>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</si>
  <si>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</si>
  <si>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</si>
  <si>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</si>
  <si>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</si>
  <si>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</si>
  <si>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</si>
  <si>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</si>
  <si>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</si>
  <si>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</si>
  <si>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</si>
  <si>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</si>
  <si>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</si>
  <si>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</si>
  <si>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</si>
  <si>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</si>
  <si>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</si>
  <si>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</si>
  <si>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</si>
  <si>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</si>
  <si>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</si>
  <si>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</si>
  <si>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</si>
  <si>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</si>
  <si>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</si>
  <si>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</si>
  <si>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</si>
  <si>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</si>
  <si>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Ukupni rashodi (1+2+3+4)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</si>
  <si>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</si>
  <si>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</si>
  <si>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</si>
  <si>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</si>
  <si>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</si>
  <si>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</si>
  <si>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</si>
  <si>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</si>
  <si>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</si>
  <si>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</si>
  <si>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</si>
  <si>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</si>
  <si>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</si>
  <si>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</si>
  <si>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</si>
  <si>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</si>
  <si>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</si>
  <si>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</si>
  <si>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31.03.2020.</t>
  </si>
  <si>
    <t xml:space="preserve">       31.03.2020.</t>
  </si>
  <si>
    <t>7=(5/4)</t>
  </si>
  <si>
    <t>Tabela 3: Struktura vlasništva prema učešću državnog, privatnog i stranog kapitala</t>
  </si>
  <si>
    <t xml:space="preserve"> Tabela 2: Struktura vlasništva prema ukupnom kapitalu</t>
  </si>
  <si>
    <t>Tabela 4: Kvalifikaciona struktura zaposlenih u bankama FBiH</t>
  </si>
  <si>
    <t>Tabela 5: Ukupna aktiva po zaposlenom</t>
  </si>
  <si>
    <t>Tabela 6: Bilans stanja</t>
  </si>
  <si>
    <t>Tabela 7: Aktiva banaka prema vlasničkoj strukturi</t>
  </si>
  <si>
    <t>Tabela 8: Učešće grupa banaka u ukupnoj aktivi kroz periode</t>
  </si>
  <si>
    <t>Tabela 9: Novčana sredstva banaka</t>
  </si>
  <si>
    <t>Tabela 10: Ulaganja u vrijednosne papire prema vrsti instrumenta</t>
  </si>
  <si>
    <t>- Korporativne obveznice*</t>
  </si>
  <si>
    <t>* Najveći dio, od cca. 75%, odnosi se na obveznice banaka iz EU i SAD, a preostali dio na obveznice kompanija iz EU i BiH.</t>
  </si>
  <si>
    <t>Tabela 11: Vrijednosni papiri entitetskih vlada BiH</t>
  </si>
  <si>
    <t>Tabela 12: Sektorska struktura depozita</t>
  </si>
  <si>
    <t xml:space="preserve">Tabela 13: Štednja stanovništva  </t>
  </si>
  <si>
    <t>Tabela 14: Ročna struktura štednih depozita stanovništva</t>
  </si>
  <si>
    <t>Tabela 15: Krediti, štednja i depoziti stanovništva</t>
  </si>
  <si>
    <t xml:space="preserve">Tabela 16: Izvještaj o stanju regulatornog kapitala </t>
  </si>
  <si>
    <t>Tabela 17: Struktura izloženosti riziku</t>
  </si>
  <si>
    <t>Izloženosti riziku namirenja/slobodne isporuke</t>
  </si>
  <si>
    <t>Izloženost riziku</t>
  </si>
  <si>
    <t>Tabela 18: Pokazatelji adekvatnosti kapitala</t>
  </si>
  <si>
    <t>Tabela 19: Stopa finansijske poluge</t>
  </si>
  <si>
    <t>31.03.2018.</t>
  </si>
  <si>
    <t>31.03.2019.</t>
  </si>
  <si>
    <t xml:space="preserve"> 31.03.2020.</t>
  </si>
  <si>
    <t xml:space="preserve">                  31.03.2018.</t>
  </si>
  <si>
    <t xml:space="preserve">                 31.03.2019.</t>
  </si>
  <si>
    <t xml:space="preserve">    31.03.2020.</t>
  </si>
  <si>
    <t xml:space="preserve">Tabela 20: Finansijska imovina, vanbilansne stavke i ECL </t>
  </si>
  <si>
    <t>3. Finansijska imovina po fer vrijednosti</t>
  </si>
  <si>
    <t>4. Ostala finansijska potraživanja</t>
  </si>
  <si>
    <t>Ukupna izloženost (I+II)</t>
  </si>
  <si>
    <t>I Ukupno bilansna izloženost:</t>
  </si>
  <si>
    <t>ECL</t>
  </si>
  <si>
    <t>% ECL</t>
  </si>
  <si>
    <t>1. Novac i novčani plasmani</t>
  </si>
  <si>
    <t>2. Finansijska imovina po amortiziranom trošku</t>
  </si>
  <si>
    <t>Nivo kreditnog rizika 1</t>
  </si>
  <si>
    <t>Nivo kreditnog rizika 2</t>
  </si>
  <si>
    <t>Nivo kreditnog rizika 3</t>
  </si>
  <si>
    <t>II Ukupno vanbilansne stavke:</t>
  </si>
  <si>
    <t>1. Izdate garancije</t>
  </si>
  <si>
    <t>2. Nepokriveni akreditivi</t>
  </si>
  <si>
    <t>3. Neopozivo odobreni a neiskorišteni krediti</t>
  </si>
  <si>
    <t>4. Ostale potencijalne obaveze banke</t>
  </si>
  <si>
    <t xml:space="preserve">    8=(4/2)</t>
  </si>
  <si>
    <t>Privatna preduzeća i društ.</t>
  </si>
  <si>
    <t>Nebankarske finansijske instit.</t>
  </si>
  <si>
    <t xml:space="preserve"> 9=(6/4)</t>
  </si>
  <si>
    <t>Tabela 22: Sektorska struktura kredita</t>
  </si>
  <si>
    <t>Tabela 23: Ročna struktura kredita</t>
  </si>
  <si>
    <t>Ukupno krediti (I+II):</t>
  </si>
  <si>
    <t>Tabela 24: Krediti prema nivoima kreditnog rizika</t>
  </si>
  <si>
    <t>Ukupno krediti:</t>
  </si>
  <si>
    <t>Tabela 25: Ostvareni finansijski rezultat: dobit/gubitak</t>
  </si>
  <si>
    <t>Tabela 26: Struktura ukupnih prihoda</t>
  </si>
  <si>
    <t>Tabela 27: Struktura ukupnih rashoda</t>
  </si>
  <si>
    <t>Tabela 29: LCR</t>
  </si>
  <si>
    <t>5 (3/2)</t>
  </si>
  <si>
    <t>6 (4/3)</t>
  </si>
  <si>
    <t>Tabela 30: Ročna struktura depozita po preostalom dospijeću</t>
  </si>
  <si>
    <t>Tabela 31: Koeficijenti likvidnosti</t>
  </si>
  <si>
    <t>Likvidna sredstva*/ukupna aktiva</t>
  </si>
  <si>
    <t xml:space="preserve">Kratkoročne finans. obaveze/ukupne finans. obaveze </t>
  </si>
  <si>
    <t>Krediti/depoziti i uzeti krediti**</t>
  </si>
  <si>
    <t>Tabela 32: Ročna usklađenost finansijske aktive i obaveza do 180 dana</t>
  </si>
  <si>
    <t>Tabela 33: Devizna usklađenost finansijske aktive i obaveza (EUR i ukupno)*</t>
  </si>
  <si>
    <t>**Iskustveni standardi su: manji od 70% - veoma solidan, 71%-75% - zadovoljavajući, 76%-80% - na granici zadovoljavajućeg,  81%-85% - nedovoljan, preko 85% - kritičan</t>
  </si>
  <si>
    <t>Tabela 1: Banke FBiH i organizacioni dijelovi banaka iz RS u FBiH i mreža bankomata i POS uređaja</t>
  </si>
  <si>
    <t>5. Krediti/Depoziti stanovništva</t>
  </si>
  <si>
    <t>II Krediti stanovništvo:</t>
  </si>
  <si>
    <t>I Krediti pravna lica:</t>
  </si>
  <si>
    <t xml:space="preserve">    Ukupno II</t>
  </si>
  <si>
    <t xml:space="preserve">    Ukupni prihodi (I+II)</t>
  </si>
  <si>
    <t>Tabela 34: Kvalifikaciona struktura zaposlenih u MKO u FBiH</t>
  </si>
  <si>
    <t xml:space="preserve">Tabela 35: Bilans stanja mikrokreditnog sektora   </t>
  </si>
  <si>
    <t xml:space="preserve">31.03.2020. </t>
  </si>
  <si>
    <t xml:space="preserve">Tabela 36: Ročna struktura uzetih kredita </t>
  </si>
  <si>
    <t>Obaveze po dospjelim kamatama</t>
  </si>
  <si>
    <t xml:space="preserve">Tabela 37: Struktura kapitala mikrokreditnog sektora  </t>
  </si>
  <si>
    <t xml:space="preserve">       5=3+4</t>
  </si>
  <si>
    <t>11=9/5</t>
  </si>
  <si>
    <t xml:space="preserve">Tabela 38: Neto mikrokrediti  </t>
  </si>
  <si>
    <t>8=6+7</t>
  </si>
  <si>
    <t>9=8/5</t>
  </si>
  <si>
    <t>Neto mikrokrediti (1.-2.)</t>
  </si>
  <si>
    <t>Tabela 39: Sektorska i ročna struktura mikrokredita</t>
  </si>
  <si>
    <t>6=3+4+5</t>
  </si>
  <si>
    <t xml:space="preserve">Tabela 40: RKG 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</si>
  <si>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</si>
  <si>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</si>
  <si>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</si>
  <si>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</si>
  <si>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</si>
  <si>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</si>
  <si>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</si>
  <si>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</si>
  <si>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Tabela 41: Zbirni bilans uspjeha mikrokreditnog sektora</t>
  </si>
  <si>
    <t xml:space="preserve">Za period 01.01. - 31.03.2019. </t>
  </si>
  <si>
    <t xml:space="preserve">Za period 01.01. - 31.03.2020.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</si>
  <si>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</si>
  <si>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</si>
  <si>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</si>
  <si>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</si>
  <si>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</si>
  <si>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</si>
  <si>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</si>
  <si>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</si>
  <si>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Tabela 43: Struktura potraživanja po finansijskom lizingu</t>
  </si>
  <si>
    <t>Mašine i oprema</t>
  </si>
  <si>
    <t>Vozila za obavljanje djelatnosti (terenska i putnička)</t>
  </si>
  <si>
    <t>Tabela 44: Struktura potraživanja po finansijskom lizingu - uporedni pregled</t>
  </si>
  <si>
    <t>5=4/3</t>
  </si>
  <si>
    <t>Tabela 45: Struktura neto bilansnih pozicija aktive</t>
  </si>
  <si>
    <t>Tabela 46: Pregled rezervi za finansijski lizing</t>
  </si>
  <si>
    <t xml:space="preserve">Više obračunate i izdvojene rezerve </t>
  </si>
  <si>
    <t xml:space="preserve">  9=7*3</t>
  </si>
  <si>
    <t xml:space="preserve"> 10=8*4</t>
  </si>
  <si>
    <t>12=9+10+11</t>
  </si>
  <si>
    <t>Tabela 47: Struktura ukupnih prihoda</t>
  </si>
  <si>
    <t>01.01.-31.03.2019.</t>
  </si>
  <si>
    <t>01.01.-31.03.2020.</t>
  </si>
  <si>
    <t>Tabela 48: Struktura ukupnih rashoda</t>
  </si>
  <si>
    <t>01.01.-31.03.2020. 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</si>
  <si>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</si>
  <si>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Tabela 49: Struktura broja zaključenih ugovora i iznosa finansiranja lizing sistema</t>
  </si>
  <si>
    <t>7=3+5</t>
  </si>
  <si>
    <t>8=4+6</t>
  </si>
  <si>
    <t>13=9+11</t>
  </si>
  <si>
    <t>14=10+12</t>
  </si>
  <si>
    <t>Tabela 50: Nominalni iznos otkupljenih novčanih potraživanja i isplaćenih kupčevih obaveza prema dobavljačima u FBiH, prema vrsti faktoringa i domicilnosti</t>
  </si>
  <si>
    <t>Volumen otkupljenih novčanih potraživanja i isplaćenih kupčevih obaveza prema dobavljačima</t>
  </si>
  <si>
    <t>01.01. - 31.03.2019.</t>
  </si>
  <si>
    <t>01.01. - 31.03.2020.</t>
  </si>
  <si>
    <t xml:space="preserve"> 31.12.2018.</t>
  </si>
  <si>
    <t xml:space="preserve"> 31.12.2019.</t>
  </si>
  <si>
    <t>Učešće            %</t>
  </si>
  <si>
    <t>15=13/11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</si>
  <si>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</si>
  <si>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</si>
  <si>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</si>
  <si>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</si>
  <si>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</si>
  <si>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</si>
  <si>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</si>
  <si>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</si>
  <si>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>Obaveza po uzetim kreditima</t>
  </si>
  <si>
    <t>Vanbilansna evidencija</t>
  </si>
  <si>
    <t xml:space="preserve">    - 000 KM -</t>
  </si>
  <si>
    <t xml:space="preserve">  - 000 KM -</t>
  </si>
  <si>
    <t>Vrsta faktoringa/domicilnost</t>
  </si>
  <si>
    <t>OBAVEZE:</t>
  </si>
  <si>
    <t>Tabela 21: Izloženosti prema nivoima kreditnog rizika</t>
  </si>
  <si>
    <t>Tabela 28: Pokazatelji profitabilnosti, produktivnosti i efikasnosti</t>
  </si>
  <si>
    <t>Tabela 42: Kvalifikaciona struktura zaposlenih u lizing društvima FBiH</t>
  </si>
  <si>
    <t xml:space="preserve"> 31.12.2019. </t>
  </si>
  <si>
    <t xml:space="preserve"> 31.03.2020.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</si>
</sst>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</font>
    <font>
      <sz val="12"/>
      <color rgb="FF0000FF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97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4" fillId="0" borderId="9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Fill="1"/>
    <xf numFmtId="0" fontId="15" fillId="0" borderId="1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center"/>
    </xf>
    <xf numFmtId="0" fontId="15" fillId="0" borderId="1" xfId="0" applyFont="1" applyBorder="1" applyAlignment="1">
      <alignment vertical="top" wrapText="1"/>
    </xf>
    <xf numFmtId="0" fontId="15" fillId="0" borderId="8" xfId="0" applyFont="1" applyBorder="1" applyAlignment="1">
      <alignment horizontal="righ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5" fillId="0" borderId="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3" fontId="11" fillId="0" borderId="8" xfId="0" applyNumberFormat="1" applyFont="1" applyBorder="1" applyAlignment="1">
      <alignment horizontal="righ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/>
    </xf>
    <xf numFmtId="3" fontId="14" fillId="0" borderId="21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 wrapText="1"/>
    </xf>
    <xf numFmtId="3" fontId="11" fillId="0" borderId="21" xfId="0" applyNumberFormat="1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0" fontId="0" fillId="0" borderId="0" xfId="0" applyFill="1"/>
    <xf numFmtId="0" fontId="31" fillId="0" borderId="0" xfId="0" applyFont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21" xfId="0" applyFont="1" applyBorder="1" applyAlignment="1">
      <alignment horizontal="center" vertical="center" wrapText="1"/>
    </xf>
    <xf numFmtId="0" fontId="0" fillId="0" borderId="0" xfId="0" applyBorder="1"/>
    <xf numFmtId="0" fontId="13" fillId="0" borderId="4" xfId="0" applyFont="1" applyBorder="1" applyAlignment="1">
      <alignment horizont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3" fontId="22" fillId="0" borderId="18" xfId="0" applyNumberFormat="1" applyFont="1" applyBorder="1" applyAlignment="1">
      <alignment horizontal="right" vertical="center"/>
    </xf>
    <xf numFmtId="3" fontId="14" fillId="0" borderId="25" xfId="0" applyNumberFormat="1" applyFont="1" applyBorder="1" applyAlignment="1">
      <alignment horizontal="center" vertical="center" wrapText="1"/>
    </xf>
    <xf numFmtId="3" fontId="14" fillId="0" borderId="26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center" vertical="center" wrapText="1"/>
    </xf>
    <xf numFmtId="1" fontId="26" fillId="0" borderId="21" xfId="0" applyNumberFormat="1" applyFont="1" applyBorder="1" applyAlignment="1">
      <alignment horizontal="center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9" fontId="25" fillId="0" borderId="25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3" fontId="26" fillId="0" borderId="18" xfId="0" applyNumberFormat="1" applyFont="1" applyBorder="1" applyAlignment="1">
      <alignment horizontal="right" vertical="center" wrapText="1"/>
    </xf>
    <xf numFmtId="0" fontId="26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9" fontId="13" fillId="0" borderId="37" xfId="0" applyNumberFormat="1" applyFont="1" applyBorder="1" applyAlignment="1">
      <alignment horizontal="center" vertical="center" wrapText="1"/>
    </xf>
    <xf numFmtId="9" fontId="15" fillId="0" borderId="37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0" fontId="26" fillId="0" borderId="32" xfId="0" applyFont="1" applyBorder="1" applyAlignment="1">
      <alignment horizontal="left" vertical="center" wrapText="1"/>
    </xf>
    <xf numFmtId="1" fontId="14" fillId="0" borderId="33" xfId="0" applyNumberFormat="1" applyFont="1" applyBorder="1" applyAlignment="1">
      <alignment horizontal="center" vertical="center" wrapText="1"/>
    </xf>
    <xf numFmtId="1" fontId="14" fillId="0" borderId="35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9" fontId="13" fillId="0" borderId="40" xfId="0" applyNumberFormat="1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34" xfId="0" applyFont="1" applyBorder="1" applyAlignment="1">
      <alignment horizontal="justify" vertical="center" wrapText="1"/>
    </xf>
    <xf numFmtId="0" fontId="11" fillId="0" borderId="32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4" fillId="0" borderId="34" xfId="0" applyFont="1" applyBorder="1" applyAlignment="1">
      <alignment horizontal="justify" vertical="center" wrapText="1"/>
    </xf>
    <xf numFmtId="0" fontId="9" fillId="0" borderId="32" xfId="0" applyFont="1" applyFill="1" applyBorder="1"/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3" fontId="25" fillId="0" borderId="37" xfId="0" applyNumberFormat="1" applyFont="1" applyBorder="1" applyAlignment="1">
      <alignment horizontal="right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13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36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66" fontId="14" fillId="0" borderId="21" xfId="0" applyNumberFormat="1" applyFont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center" wrapText="1"/>
    </xf>
    <xf numFmtId="1" fontId="11" fillId="0" borderId="33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5" fillId="0" borderId="35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 wrapText="1"/>
    </xf>
    <xf numFmtId="49" fontId="13" fillId="0" borderId="38" xfId="0" applyNumberFormat="1" applyFont="1" applyBorder="1" applyAlignment="1">
      <alignment horizontal="center" vertical="center" wrapText="1"/>
    </xf>
    <xf numFmtId="1" fontId="26" fillId="0" borderId="33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top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3" fontId="13" fillId="0" borderId="18" xfId="0" applyNumberFormat="1" applyFont="1" applyBorder="1" applyAlignment="1">
      <alignment horizontal="right" vertical="center" wrapText="1"/>
    </xf>
    <xf numFmtId="3" fontId="13" fillId="0" borderId="37" xfId="0" applyNumberFormat="1" applyFont="1" applyBorder="1" applyAlignment="1">
      <alignment horizontal="right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13" fillId="0" borderId="21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66" fontId="25" fillId="0" borderId="18" xfId="0" applyNumberFormat="1" applyFont="1" applyBorder="1" applyAlignment="1">
      <alignment horizontal="center" vertical="center" wrapText="1"/>
    </xf>
    <xf numFmtId="1" fontId="25" fillId="0" borderId="35" xfId="0" applyNumberFormat="1" applyFont="1" applyBorder="1" applyAlignment="1">
      <alignment horizontal="center" vertical="center" wrapText="1"/>
    </xf>
    <xf numFmtId="1" fontId="25" fillId="0" borderId="38" xfId="0" applyNumberFormat="1" applyFont="1" applyBorder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3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" fontId="11" fillId="0" borderId="0" xfId="0" applyNumberFormat="1" applyFont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1" fillId="6" borderId="0" xfId="0" applyFont="1" applyFill="1"/>
    <xf numFmtId="0" fontId="0" fillId="6" borderId="0" xfId="0" applyFill="1"/>
    <xf numFmtId="0" fontId="13" fillId="6" borderId="19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3" fontId="11" fillId="6" borderId="8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3" fontId="15" fillId="6" borderId="8" xfId="0" applyNumberFormat="1" applyFont="1" applyFill="1" applyBorder="1" applyAlignment="1">
      <alignment horizontal="right" vertical="center" wrapText="1"/>
    </xf>
    <xf numFmtId="0" fontId="15" fillId="6" borderId="8" xfId="0" applyFont="1" applyFill="1" applyBorder="1" applyAlignment="1">
      <alignment horizontal="center" vertical="center" wrapText="1"/>
    </xf>
    <xf numFmtId="166" fontId="14" fillId="6" borderId="8" xfId="0" applyNumberFormat="1" applyFont="1" applyFill="1" applyBorder="1" applyAlignment="1">
      <alignment horizontal="center" vertical="center" wrapText="1"/>
    </xf>
    <xf numFmtId="166" fontId="11" fillId="6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6" fontId="11" fillId="0" borderId="21" xfId="0" applyNumberFormat="1" applyFont="1" applyBorder="1" applyAlignment="1">
      <alignment horizontal="center" vertical="center" wrapText="1"/>
    </xf>
    <xf numFmtId="3" fontId="26" fillId="0" borderId="21" xfId="0" applyNumberFormat="1" applyFont="1" applyBorder="1" applyAlignment="1">
      <alignment horizontal="righ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3" fontId="26" fillId="0" borderId="9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4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0" fontId="13" fillId="0" borderId="7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3" fontId="14" fillId="0" borderId="21" xfId="0" applyNumberFormat="1" applyFont="1" applyFill="1" applyBorder="1" applyAlignment="1">
      <alignment horizontal="right" vertical="center" wrapText="1"/>
    </xf>
    <xf numFmtId="166" fontId="14" fillId="0" borderId="21" xfId="0" applyNumberFormat="1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1" fontId="14" fillId="0" borderId="33" xfId="0" applyNumberFormat="1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vertical="center" wrapText="1"/>
    </xf>
    <xf numFmtId="3" fontId="14" fillId="0" borderId="18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1" fontId="25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0" fontId="14" fillId="0" borderId="32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right" vertical="center" wrapText="1"/>
    </xf>
    <xf numFmtId="0" fontId="14" fillId="0" borderId="34" xfId="0" applyFont="1" applyFill="1" applyBorder="1" applyAlignment="1">
      <alignment horizontal="left" vertical="center" wrapText="1"/>
    </xf>
    <xf numFmtId="165" fontId="14" fillId="0" borderId="18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center" vertical="center" wrapText="1"/>
    </xf>
    <xf numFmtId="1" fontId="14" fillId="0" borderId="35" xfId="0" applyNumberFormat="1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left" vertical="center" wrapText="1"/>
    </xf>
    <xf numFmtId="3" fontId="14" fillId="0" borderId="23" xfId="0" applyNumberFormat="1" applyFont="1" applyFill="1" applyBorder="1" applyAlignment="1">
      <alignment horizontal="right" vertical="center" wrapText="1"/>
    </xf>
    <xf numFmtId="3" fontId="13" fillId="0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66" fontId="14" fillId="0" borderId="18" xfId="0" applyNumberFormat="1" applyFont="1" applyFill="1" applyBorder="1" applyAlignment="1">
      <alignment horizontal="center" vertical="center" wrapText="1"/>
    </xf>
    <xf numFmtId="1" fontId="14" fillId="0" borderId="18" xfId="0" applyNumberFormat="1" applyFont="1" applyFill="1" applyBorder="1" applyAlignment="1">
      <alignment horizontal="right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right" vertical="center" wrapText="1"/>
    </xf>
    <xf numFmtId="166" fontId="6" fillId="0" borderId="18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5" fillId="0" borderId="0" xfId="0" applyFont="1" applyFill="1"/>
    <xf numFmtId="3" fontId="26" fillId="0" borderId="5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3" fontId="26" fillId="0" borderId="8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indent="2"/>
    </xf>
    <xf numFmtId="1" fontId="11" fillId="0" borderId="21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3" fontId="26" fillId="0" borderId="18" xfId="0" applyNumberFormat="1" applyFont="1" applyBorder="1" applyAlignment="1">
      <alignment horizontal="right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6" fontId="36" fillId="0" borderId="0" xfId="0" applyNumberFormat="1" applyFont="1" applyAlignment="1">
      <alignment horizontal="center" vertical="center" wrapText="1"/>
    </xf>
    <xf numFmtId="1" fontId="33" fillId="0" borderId="3" xfId="0" applyNumberFormat="1" applyFont="1" applyBorder="1" applyAlignment="1">
      <alignment horizontal="center" vertical="center" wrapText="1"/>
    </xf>
    <xf numFmtId="1" fontId="33" fillId="0" borderId="4" xfId="0" applyNumberFormat="1" applyFont="1" applyBorder="1" applyAlignment="1">
      <alignment horizontal="center" vertical="center" wrapText="1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right" vertical="center"/>
    </xf>
    <xf numFmtId="1" fontId="26" fillId="0" borderId="35" xfId="0" applyNumberFormat="1" applyFont="1" applyBorder="1" applyAlignment="1">
      <alignment horizontal="center" vertical="center"/>
    </xf>
    <xf numFmtId="3" fontId="36" fillId="0" borderId="0" xfId="0" applyNumberFormat="1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3" fontId="36" fillId="3" borderId="7" xfId="0" applyNumberFormat="1" applyFont="1" applyFill="1" applyBorder="1" applyAlignment="1">
      <alignment horizontal="right" vertical="center"/>
    </xf>
    <xf numFmtId="0" fontId="36" fillId="3" borderId="7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vertical="center" wrapText="1"/>
    </xf>
    <xf numFmtId="1" fontId="36" fillId="3" borderId="9" xfId="0" applyNumberFormat="1" applyFont="1" applyFill="1" applyBorder="1" applyAlignment="1">
      <alignment horizontal="center" vertical="center"/>
    </xf>
    <xf numFmtId="3" fontId="33" fillId="3" borderId="3" xfId="0" applyNumberFormat="1" applyFont="1" applyFill="1" applyBorder="1" applyAlignment="1">
      <alignment vertical="center" wrapText="1"/>
    </xf>
    <xf numFmtId="1" fontId="33" fillId="3" borderId="4" xfId="0" applyNumberFormat="1" applyFont="1" applyFill="1" applyBorder="1" applyAlignment="1">
      <alignment horizontal="center" vertical="center"/>
    </xf>
    <xf numFmtId="3" fontId="33" fillId="3" borderId="3" xfId="0" applyNumberFormat="1" applyFont="1" applyFill="1" applyBorder="1" applyAlignment="1">
      <alignment horizontal="right" vertical="center" wrapText="1"/>
    </xf>
    <xf numFmtId="0" fontId="33" fillId="3" borderId="3" xfId="0" applyFont="1" applyFill="1" applyBorder="1" applyAlignment="1">
      <alignment horizontal="center" vertical="center" wrapText="1"/>
    </xf>
    <xf numFmtId="1" fontId="36" fillId="0" borderId="9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3" fontId="36" fillId="0" borderId="7" xfId="0" applyNumberFormat="1" applyFont="1" applyBorder="1" applyAlignment="1">
      <alignment horizontal="right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3" fontId="36" fillId="0" borderId="9" xfId="0" applyNumberFormat="1" applyFont="1" applyBorder="1" applyAlignment="1">
      <alignment horizontal="right" vertical="center"/>
    </xf>
    <xf numFmtId="0" fontId="36" fillId="0" borderId="7" xfId="0" applyFont="1" applyBorder="1" applyAlignment="1">
      <alignment horizontal="right" vertical="center"/>
    </xf>
    <xf numFmtId="1" fontId="3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2" fillId="0" borderId="0" xfId="0" applyNumberFormat="1" applyFont="1" applyAlignment="1">
      <alignment horizontal="right"/>
    </xf>
    <xf numFmtId="1" fontId="6" fillId="0" borderId="18" xfId="0" applyNumberFormat="1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/>
    </xf>
    <xf numFmtId="166" fontId="26" fillId="0" borderId="18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justify" vertical="center"/>
    </xf>
    <xf numFmtId="3" fontId="11" fillId="0" borderId="33" xfId="0" applyNumberFormat="1" applyFont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/>
    </xf>
    <xf numFmtId="1" fontId="15" fillId="6" borderId="8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13" fillId="0" borderId="21" xfId="0" applyFont="1" applyBorder="1" applyAlignment="1">
      <alignment vertical="center" wrapText="1"/>
    </xf>
    <xf numFmtId="3" fontId="14" fillId="0" borderId="18" xfId="0" applyNumberFormat="1" applyFont="1" applyBorder="1" applyAlignment="1">
      <alignment vertical="center" wrapText="1"/>
    </xf>
    <xf numFmtId="3" fontId="13" fillId="0" borderId="18" xfId="0" applyNumberFormat="1" applyFont="1" applyBorder="1" applyAlignment="1">
      <alignment vertical="center" wrapText="1"/>
    </xf>
    <xf numFmtId="3" fontId="13" fillId="0" borderId="37" xfId="0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66" fontId="2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3" fontId="6" fillId="0" borderId="46" xfId="0" applyNumberFormat="1" applyFont="1" applyBorder="1" applyAlignment="1">
      <alignment horizontal="right" vertical="center" wrapText="1"/>
    </xf>
    <xf numFmtId="165" fontId="6" fillId="0" borderId="46" xfId="0" applyNumberFormat="1" applyFont="1" applyBorder="1" applyAlignment="1">
      <alignment horizontal="center" vertical="center" wrapText="1"/>
    </xf>
    <xf numFmtId="166" fontId="6" fillId="0" borderId="46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3" fontId="6" fillId="0" borderId="47" xfId="0" applyNumberFormat="1" applyFont="1" applyBorder="1" applyAlignment="1">
      <alignment horizontal="right" vertical="center" wrapText="1"/>
    </xf>
    <xf numFmtId="165" fontId="6" fillId="0" borderId="47" xfId="0" applyNumberFormat="1" applyFont="1" applyBorder="1" applyAlignment="1">
      <alignment horizontal="center" vertical="center" wrapText="1"/>
    </xf>
    <xf numFmtId="166" fontId="6" fillId="0" borderId="47" xfId="0" applyNumberFormat="1" applyFont="1" applyBorder="1" applyAlignment="1">
      <alignment horizontal="center" vertical="center"/>
    </xf>
    <xf numFmtId="3" fontId="5" fillId="3" borderId="48" xfId="0" applyNumberFormat="1" applyFont="1" applyFill="1" applyBorder="1" applyAlignment="1">
      <alignment horizontal="right" vertical="center" wrapText="1"/>
    </xf>
    <xf numFmtId="3" fontId="5" fillId="3" borderId="48" xfId="0" applyNumberFormat="1" applyFont="1" applyFill="1" applyBorder="1" applyAlignment="1">
      <alignment horizontal="center" vertical="center" wrapText="1"/>
    </xf>
    <xf numFmtId="3" fontId="5" fillId="0" borderId="48" xfId="0" applyNumberFormat="1" applyFont="1" applyBorder="1" applyAlignment="1">
      <alignment horizontal="right" vertical="center" wrapText="1"/>
    </xf>
    <xf numFmtId="1" fontId="5" fillId="3" borderId="48" xfId="0" applyNumberFormat="1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vertical="center" wrapText="1"/>
    </xf>
    <xf numFmtId="3" fontId="6" fillId="3" borderId="47" xfId="0" applyNumberFormat="1" applyFont="1" applyFill="1" applyBorder="1" applyAlignment="1">
      <alignment horizontal="right" vertical="center" wrapText="1"/>
    </xf>
    <xf numFmtId="165" fontId="6" fillId="3" borderId="47" xfId="0" applyNumberFormat="1" applyFont="1" applyFill="1" applyBorder="1" applyAlignment="1">
      <alignment horizontal="center" vertical="center" wrapText="1"/>
    </xf>
    <xf numFmtId="166" fontId="6" fillId="3" borderId="47" xfId="0" applyNumberFormat="1" applyFont="1" applyFill="1" applyBorder="1" applyAlignment="1">
      <alignment horizontal="center" vertical="center"/>
    </xf>
    <xf numFmtId="1" fontId="5" fillId="3" borderId="48" xfId="0" applyNumberFormat="1" applyFont="1" applyFill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3" fontId="6" fillId="0" borderId="47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right" vertical="center"/>
    </xf>
    <xf numFmtId="1" fontId="5" fillId="0" borderId="51" xfId="0" applyNumberFormat="1" applyFont="1" applyBorder="1" applyAlignment="1">
      <alignment horizontal="center" vertical="center"/>
    </xf>
    <xf numFmtId="16" fontId="15" fillId="0" borderId="15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32" fillId="0" borderId="3" xfId="0" applyFont="1" applyFill="1" applyBorder="1"/>
    <xf numFmtId="0" fontId="32" fillId="0" borderId="3" xfId="0" applyFont="1" applyFill="1" applyBorder="1" applyAlignment="1">
      <alignment horizontal="right"/>
    </xf>
    <xf numFmtId="3" fontId="32" fillId="0" borderId="3" xfId="0" applyNumberFormat="1" applyFont="1" applyFill="1" applyBorder="1" applyAlignment="1">
      <alignment horizontal="right"/>
    </xf>
    <xf numFmtId="3" fontId="32" fillId="0" borderId="4" xfId="0" applyNumberFormat="1" applyFont="1" applyFill="1" applyBorder="1"/>
    <xf numFmtId="0" fontId="32" fillId="0" borderId="4" xfId="0" applyFont="1" applyFill="1" applyBorder="1"/>
    <xf numFmtId="0" fontId="9" fillId="0" borderId="18" xfId="0" applyFont="1" applyFill="1" applyBorder="1"/>
    <xf numFmtId="0" fontId="9" fillId="0" borderId="18" xfId="0" applyFont="1" applyFill="1" applyBorder="1" applyAlignment="1">
      <alignment horizontal="right"/>
    </xf>
    <xf numFmtId="3" fontId="9" fillId="0" borderId="18" xfId="0" applyNumberFormat="1" applyFont="1" applyFill="1" applyBorder="1" applyAlignment="1">
      <alignment horizontal="right"/>
    </xf>
    <xf numFmtId="0" fontId="9" fillId="0" borderId="21" xfId="0" applyFont="1" applyFill="1" applyBorder="1"/>
    <xf numFmtId="0" fontId="9" fillId="0" borderId="21" xfId="0" applyFont="1" applyFill="1" applyBorder="1" applyAlignment="1">
      <alignment horizontal="right"/>
    </xf>
    <xf numFmtId="0" fontId="9" fillId="0" borderId="23" xfId="0" applyFont="1" applyFill="1" applyBorder="1"/>
    <xf numFmtId="0" fontId="9" fillId="0" borderId="23" xfId="0" applyFont="1" applyFill="1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 vertical="top" wrapText="1"/>
    </xf>
    <xf numFmtId="164" fontId="15" fillId="0" borderId="8" xfId="0" applyNumberFormat="1" applyFont="1" applyBorder="1" applyAlignment="1">
      <alignment horizontal="right" vertical="top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/>
    <xf numFmtId="0" fontId="9" fillId="0" borderId="41" xfId="0" applyFont="1" applyFill="1" applyBorder="1" applyAlignment="1">
      <alignment horizontal="center"/>
    </xf>
    <xf numFmtId="0" fontId="9" fillId="0" borderId="52" xfId="0" applyFont="1" applyFill="1" applyBorder="1"/>
    <xf numFmtId="49" fontId="38" fillId="0" borderId="0" xfId="1" applyNumberFormat="1" applyFont="1" applyAlignment="1">
      <alignment vertical="center"/>
    </xf>
    <xf numFmtId="0" fontId="11" fillId="0" borderId="41" xfId="0" applyFont="1" applyBorder="1" applyAlignment="1">
      <alignment vertical="center" wrapText="1"/>
    </xf>
    <xf numFmtId="3" fontId="11" fillId="0" borderId="23" xfId="0" applyNumberFormat="1" applyFont="1" applyBorder="1" applyAlignment="1">
      <alignment horizontal="right" vertical="center" wrapText="1"/>
    </xf>
    <xf numFmtId="166" fontId="11" fillId="0" borderId="53" xfId="0" applyNumberFormat="1" applyFont="1" applyBorder="1" applyAlignment="1">
      <alignment horizontal="center" vertical="center" wrapText="1"/>
    </xf>
    <xf numFmtId="1" fontId="11" fillId="0" borderId="53" xfId="0" applyNumberFormat="1" applyFont="1" applyBorder="1" applyAlignment="1">
      <alignment horizontal="center" vertical="center" wrapText="1"/>
    </xf>
    <xf numFmtId="1" fontId="11" fillId="0" borderId="54" xfId="0" applyNumberFormat="1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3" fontId="15" fillId="0" borderId="56" xfId="0" applyNumberFormat="1" applyFont="1" applyBorder="1" applyAlignment="1">
      <alignment horizontal="right" vertical="center" wrapText="1"/>
    </xf>
    <xf numFmtId="0" fontId="15" fillId="0" borderId="56" xfId="0" applyFont="1" applyBorder="1" applyAlignment="1">
      <alignment horizontal="center" vertical="center" wrapText="1"/>
    </xf>
    <xf numFmtId="1" fontId="15" fillId="0" borderId="56" xfId="0" applyNumberFormat="1" applyFont="1" applyBorder="1" applyAlignment="1">
      <alignment horizontal="center" vertical="center" wrapText="1"/>
    </xf>
    <xf numFmtId="1" fontId="23" fillId="0" borderId="57" xfId="0" applyNumberFormat="1" applyFont="1" applyBorder="1" applyAlignment="1">
      <alignment horizontal="center" vertical="center" wrapText="1"/>
    </xf>
    <xf numFmtId="49" fontId="19" fillId="0" borderId="41" xfId="1" applyNumberFormat="1" applyFont="1" applyBorder="1" applyAlignment="1">
      <alignment horizontal="justify" vertical="center" wrapText="1"/>
    </xf>
    <xf numFmtId="1" fontId="23" fillId="0" borderId="5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vertical="center" wrapText="1"/>
    </xf>
    <xf numFmtId="3" fontId="14" fillId="0" borderId="23" xfId="0" applyNumberFormat="1" applyFont="1" applyBorder="1" applyAlignment="1">
      <alignment horizontal="right" vertical="center" wrapText="1"/>
    </xf>
    <xf numFmtId="166" fontId="14" fillId="0" borderId="53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right" vertical="center"/>
    </xf>
    <xf numFmtId="165" fontId="14" fillId="0" borderId="53" xfId="0" applyNumberFormat="1" applyFont="1" applyBorder="1" applyAlignment="1">
      <alignment horizontal="center" vertical="center" wrapText="1"/>
    </xf>
    <xf numFmtId="1" fontId="14" fillId="0" borderId="53" xfId="0" applyNumberFormat="1" applyFont="1" applyBorder="1" applyAlignment="1">
      <alignment horizontal="center" vertical="center" wrapText="1"/>
    </xf>
    <xf numFmtId="1" fontId="14" fillId="0" borderId="54" xfId="0" applyNumberFormat="1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3" fontId="13" fillId="0" borderId="56" xfId="0" applyNumberFormat="1" applyFont="1" applyBorder="1" applyAlignment="1">
      <alignment horizontal="right" vertical="center" wrapText="1"/>
    </xf>
    <xf numFmtId="1" fontId="13" fillId="0" borderId="56" xfId="0" applyNumberFormat="1" applyFont="1" applyBorder="1" applyAlignment="1">
      <alignment horizontal="center" vertical="center" wrapText="1"/>
    </xf>
    <xf numFmtId="3" fontId="13" fillId="0" borderId="56" xfId="0" applyNumberFormat="1" applyFont="1" applyBorder="1" applyAlignment="1">
      <alignment horizontal="right" vertical="center"/>
    </xf>
    <xf numFmtId="3" fontId="13" fillId="0" borderId="56" xfId="0" applyNumberFormat="1" applyFont="1" applyBorder="1" applyAlignment="1">
      <alignment horizontal="center" vertical="center" wrapText="1"/>
    </xf>
    <xf numFmtId="1" fontId="25" fillId="0" borderId="57" xfId="0" applyNumberFormat="1" applyFont="1" applyBorder="1" applyAlignment="1">
      <alignment horizontal="center" vertical="center" wrapText="1"/>
    </xf>
    <xf numFmtId="166" fontId="14" fillId="0" borderId="23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166" fontId="14" fillId="0" borderId="23" xfId="0" applyNumberFormat="1" applyFont="1" applyFill="1" applyBorder="1" applyAlignment="1">
      <alignment horizontal="center" vertical="center" wrapText="1"/>
    </xf>
    <xf numFmtId="1" fontId="14" fillId="0" borderId="53" xfId="0" applyNumberFormat="1" applyFont="1" applyFill="1" applyBorder="1" applyAlignment="1">
      <alignment horizontal="center" vertical="center" wrapText="1"/>
    </xf>
    <xf numFmtId="1" fontId="14" fillId="0" borderId="54" xfId="0" applyNumberFormat="1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3" fontId="13" fillId="0" borderId="56" xfId="0" applyNumberFormat="1" applyFont="1" applyFill="1" applyBorder="1" applyAlignment="1">
      <alignment horizontal="right" vertical="center" wrapText="1"/>
    </xf>
    <xf numFmtId="1" fontId="13" fillId="0" borderId="56" xfId="0" applyNumberFormat="1" applyFont="1" applyFill="1" applyBorder="1" applyAlignment="1">
      <alignment horizontal="center" vertical="center" wrapText="1"/>
    </xf>
    <xf numFmtId="1" fontId="25" fillId="0" borderId="56" xfId="0" applyNumberFormat="1" applyFont="1" applyFill="1" applyBorder="1" applyAlignment="1">
      <alignment horizontal="center" vertical="center" wrapText="1"/>
    </xf>
    <xf numFmtId="1" fontId="25" fillId="0" borderId="57" xfId="0" applyNumberFormat="1" applyFont="1" applyFill="1" applyBorder="1" applyAlignment="1">
      <alignment horizontal="center" vertical="center" wrapText="1"/>
    </xf>
    <xf numFmtId="166" fontId="14" fillId="0" borderId="53" xfId="0" applyNumberFormat="1" applyFont="1" applyFill="1" applyBorder="1" applyAlignment="1">
      <alignment horizontal="center" vertical="center" wrapText="1"/>
    </xf>
    <xf numFmtId="1" fontId="14" fillId="0" borderId="23" xfId="0" applyNumberFormat="1" applyFont="1" applyFill="1" applyBorder="1" applyAlignment="1">
      <alignment horizontal="center" vertical="center" wrapText="1"/>
    </xf>
    <xf numFmtId="1" fontId="14" fillId="0" borderId="52" xfId="0" applyNumberFormat="1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right" vertical="center" wrapText="1"/>
    </xf>
    <xf numFmtId="166" fontId="6" fillId="0" borderId="23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1" fontId="5" fillId="0" borderId="56" xfId="0" applyNumberFormat="1" applyFont="1" applyFill="1" applyBorder="1" applyAlignment="1">
      <alignment horizontal="center" vertical="center" wrapText="1"/>
    </xf>
    <xf numFmtId="1" fontId="33" fillId="0" borderId="56" xfId="0" applyNumberFormat="1" applyFont="1" applyFill="1" applyBorder="1" applyAlignment="1">
      <alignment horizontal="center" vertical="center" wrapText="1"/>
    </xf>
    <xf numFmtId="1" fontId="33" fillId="0" borderId="57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justify" vertical="center" wrapText="1"/>
    </xf>
    <xf numFmtId="0" fontId="13" fillId="0" borderId="55" xfId="0" applyFont="1" applyBorder="1" applyAlignment="1">
      <alignment vertical="center" wrapText="1"/>
    </xf>
    <xf numFmtId="3" fontId="11" fillId="0" borderId="54" xfId="0" applyNumberFormat="1" applyFont="1" applyBorder="1" applyAlignment="1">
      <alignment horizontal="center" vertical="center" wrapText="1"/>
    </xf>
    <xf numFmtId="3" fontId="15" fillId="0" borderId="56" xfId="0" applyNumberFormat="1" applyFont="1" applyBorder="1" applyAlignment="1">
      <alignment horizontal="center" vertical="center" wrapText="1"/>
    </xf>
    <xf numFmtId="3" fontId="23" fillId="0" borderId="57" xfId="0" applyNumberFormat="1" applyFont="1" applyBorder="1" applyAlignment="1">
      <alignment horizontal="center" vertical="center" wrapText="1"/>
    </xf>
    <xf numFmtId="3" fontId="14" fillId="6" borderId="8" xfId="0" applyNumberFormat="1" applyFont="1" applyFill="1" applyBorder="1" applyAlignment="1">
      <alignment horizontal="center"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3" fontId="15" fillId="6" borderId="8" xfId="0" applyNumberFormat="1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vertical="center" wrapText="1"/>
    </xf>
    <xf numFmtId="0" fontId="13" fillId="6" borderId="16" xfId="0" applyFont="1" applyFill="1" applyBorder="1" applyAlignment="1">
      <alignment vertical="center" wrapText="1"/>
    </xf>
    <xf numFmtId="164" fontId="32" fillId="0" borderId="20" xfId="0" applyNumberFormat="1" applyFont="1" applyBorder="1"/>
    <xf numFmtId="3" fontId="2" fillId="0" borderId="1" xfId="0" applyNumberFormat="1" applyFont="1" applyBorder="1"/>
    <xf numFmtId="164" fontId="32" fillId="0" borderId="16" xfId="0" applyNumberFormat="1" applyFont="1" applyBorder="1"/>
    <xf numFmtId="3" fontId="2" fillId="0" borderId="20" xfId="0" applyNumberFormat="1" applyFont="1" applyBorder="1"/>
    <xf numFmtId="164" fontId="32" fillId="0" borderId="1" xfId="0" applyNumberFormat="1" applyFont="1" applyBorder="1"/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11" fillId="0" borderId="20" xfId="0" applyFont="1" applyBorder="1" applyAlignment="1">
      <alignment horizontal="justify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3" fontId="14" fillId="0" borderId="14" xfId="0" applyNumberFormat="1" applyFont="1" applyFill="1" applyBorder="1" applyAlignment="1">
      <alignment horizontal="right" vertical="center" wrapText="1"/>
    </xf>
    <xf numFmtId="3" fontId="11" fillId="0" borderId="14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horizontal="right" vertical="center" wrapText="1"/>
    </xf>
    <xf numFmtId="3" fontId="25" fillId="0" borderId="6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0" fontId="39" fillId="3" borderId="2" xfId="0" applyFont="1" applyFill="1" applyBorder="1" applyAlignment="1">
      <alignment vertical="center" wrapText="1"/>
    </xf>
    <xf numFmtId="3" fontId="25" fillId="0" borderId="3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vertical="center" wrapText="1"/>
    </xf>
    <xf numFmtId="0" fontId="33" fillId="3" borderId="20" xfId="0" applyFont="1" applyFill="1" applyBorder="1" applyAlignment="1">
      <alignment vertical="center" wrapText="1"/>
    </xf>
    <xf numFmtId="0" fontId="39" fillId="0" borderId="0" xfId="0" applyFont="1" applyFill="1"/>
    <xf numFmtId="0" fontId="36" fillId="3" borderId="2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0" fontId="33" fillId="3" borderId="2" xfId="0" applyFont="1" applyFill="1" applyBorder="1" applyAlignment="1">
      <alignment vertical="center" wrapText="1"/>
    </xf>
    <xf numFmtId="3" fontId="9" fillId="0" borderId="0" xfId="0" applyNumberFormat="1" applyFont="1" applyBorder="1"/>
    <xf numFmtId="0" fontId="32" fillId="0" borderId="2" xfId="0" applyFont="1" applyBorder="1"/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3" fontId="11" fillId="0" borderId="26" xfId="0" applyNumberFormat="1" applyFont="1" applyBorder="1" applyAlignment="1">
      <alignment horizontal="center" vertical="center" wrapText="1"/>
    </xf>
    <xf numFmtId="3" fontId="23" fillId="0" borderId="58" xfId="0" applyNumberFormat="1" applyFont="1" applyBorder="1" applyAlignment="1">
      <alignment horizontal="center" vertical="center" wrapText="1"/>
    </xf>
    <xf numFmtId="1" fontId="23" fillId="0" borderId="42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11" fillId="0" borderId="0" xfId="0" applyNumberFormat="1" applyFont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33" fillId="3" borderId="6" xfId="0" applyFont="1" applyFill="1" applyBorder="1" applyAlignment="1">
      <alignment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3" fontId="23" fillId="0" borderId="7" xfId="0" applyNumberFormat="1" applyFont="1" applyFill="1" applyBorder="1" applyAlignment="1">
      <alignment horizontal="right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0" fontId="13" fillId="0" borderId="2" xfId="0" applyFont="1" applyFill="1" applyBorder="1" applyAlignment="1">
      <alignment horizontal="left" vertical="center" wrapText="1"/>
    </xf>
    <xf numFmtId="3" fontId="25" fillId="0" borderId="5" xfId="0" applyNumberFormat="1" applyFont="1" applyFill="1" applyBorder="1" applyAlignment="1">
      <alignment horizontal="right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166" fontId="9" fillId="0" borderId="14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166" fontId="32" fillId="0" borderId="3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5" fontId="14" fillId="0" borderId="23" xfId="0" applyNumberFormat="1" applyFont="1" applyFill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/>
    </xf>
    <xf numFmtId="3" fontId="14" fillId="0" borderId="18" xfId="0" applyNumberFormat="1" applyFont="1" applyFill="1" applyBorder="1" applyAlignment="1">
      <alignment vertical="center"/>
    </xf>
    <xf numFmtId="3" fontId="14" fillId="0" borderId="18" xfId="0" applyNumberFormat="1" applyFont="1" applyFill="1" applyBorder="1" applyAlignment="1">
      <alignment vertical="center" wrapText="1"/>
    </xf>
    <xf numFmtId="3" fontId="26" fillId="0" borderId="18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/>
    <xf numFmtId="3" fontId="14" fillId="0" borderId="18" xfId="0" applyNumberFormat="1" applyFont="1" applyFill="1" applyBorder="1" applyAlignment="1">
      <alignment wrapText="1"/>
    </xf>
    <xf numFmtId="0" fontId="14" fillId="0" borderId="18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/>
    </xf>
    <xf numFmtId="1" fontId="13" fillId="0" borderId="35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1" fontId="26" fillId="0" borderId="35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3" fontId="14" fillId="0" borderId="37" xfId="0" applyNumberFormat="1" applyFont="1" applyFill="1" applyBorder="1" applyAlignment="1">
      <alignment vertical="center"/>
    </xf>
    <xf numFmtId="3" fontId="14" fillId="0" borderId="37" xfId="0" applyNumberFormat="1" applyFont="1" applyFill="1" applyBorder="1" applyAlignment="1">
      <alignment vertical="center" wrapText="1"/>
    </xf>
    <xf numFmtId="3" fontId="26" fillId="0" borderId="37" xfId="0" applyNumberFormat="1" applyFont="1" applyFill="1" applyBorder="1" applyAlignment="1">
      <alignment horizontal="right" vertical="center" wrapText="1"/>
    </xf>
    <xf numFmtId="1" fontId="26" fillId="0" borderId="38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0" fontId="14" fillId="0" borderId="13" xfId="0" applyFont="1" applyBorder="1" applyAlignment="1">
      <alignment vertical="center" wrapText="1"/>
    </xf>
    <xf numFmtId="3" fontId="11" fillId="0" borderId="14" xfId="0" applyNumberFormat="1" applyFont="1" applyBorder="1" applyAlignment="1">
      <alignment horizontal="right" vertical="center" wrapText="1"/>
    </xf>
    <xf numFmtId="166" fontId="14" fillId="0" borderId="14" xfId="0" applyNumberFormat="1" applyFont="1" applyBorder="1" applyAlignment="1">
      <alignment horizontal="center" vertical="center" wrapText="1"/>
    </xf>
    <xf numFmtId="3" fontId="14" fillId="0" borderId="14" xfId="0" applyNumberFormat="1" applyFont="1" applyBorder="1" applyAlignment="1">
      <alignment horizontal="right" vertical="center" wrapText="1"/>
    </xf>
    <xf numFmtId="3" fontId="0" fillId="0" borderId="14" xfId="0" applyNumberFormat="1" applyBorder="1"/>
    <xf numFmtId="1" fontId="14" fillId="0" borderId="14" xfId="0" applyNumberFormat="1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4" xfId="0" applyNumberFormat="1" applyFont="1" applyBorder="1" applyAlignment="1">
      <alignment horizontal="right"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14" xfId="0" applyNumberFormat="1" applyFont="1" applyFill="1" applyBorder="1" applyAlignment="1">
      <alignment horizontal="center" wrapText="1"/>
    </xf>
    <xf numFmtId="166" fontId="14" fillId="0" borderId="0" xfId="0" applyNumberFormat="1" applyFont="1" applyFill="1" applyBorder="1" applyAlignment="1">
      <alignment horizontal="center" wrapText="1"/>
    </xf>
    <xf numFmtId="166" fontId="14" fillId="0" borderId="7" xfId="0" applyNumberFormat="1" applyFont="1" applyFill="1" applyBorder="1" applyAlignment="1">
      <alignment horizontal="center" wrapText="1"/>
    </xf>
    <xf numFmtId="0" fontId="9" fillId="3" borderId="6" xfId="0" applyFont="1" applyFill="1" applyBorder="1" applyAlignment="1">
      <alignment wrapText="1"/>
    </xf>
    <xf numFmtId="3" fontId="9" fillId="0" borderId="13" xfId="0" applyNumberFormat="1" applyFont="1" applyBorder="1" applyAlignment="1"/>
    <xf numFmtId="3" fontId="9" fillId="0" borderId="14" xfId="0" applyNumberFormat="1" applyFont="1" applyBorder="1" applyAlignment="1"/>
    <xf numFmtId="166" fontId="14" fillId="0" borderId="15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6" xfId="0" applyNumberFormat="1" applyFont="1" applyBorder="1" applyAlignment="1"/>
    <xf numFmtId="3" fontId="9" fillId="0" borderId="0" xfId="0" applyNumberFormat="1" applyFont="1" applyBorder="1" applyAlignment="1"/>
    <xf numFmtId="3" fontId="9" fillId="0" borderId="5" xfId="0" applyNumberFormat="1" applyFont="1" applyBorder="1" applyAlignment="1"/>
    <xf numFmtId="3" fontId="9" fillId="0" borderId="7" xfId="0" applyNumberFormat="1" applyFont="1" applyBorder="1" applyAlignment="1"/>
    <xf numFmtId="3" fontId="32" fillId="0" borderId="3" xfId="0" applyNumberFormat="1" applyFont="1" applyBorder="1" applyAlignment="1"/>
    <xf numFmtId="166" fontId="25" fillId="0" borderId="3" xfId="0" applyNumberFormat="1" applyFont="1" applyFill="1" applyBorder="1" applyAlignment="1">
      <alignment horizontal="center" wrapText="1"/>
    </xf>
    <xf numFmtId="166" fontId="14" fillId="0" borderId="9" xfId="0" applyNumberFormat="1" applyFont="1" applyFill="1" applyBorder="1" applyAlignment="1">
      <alignment horizontal="center" wrapText="1"/>
    </xf>
    <xf numFmtId="166" fontId="14" fillId="0" borderId="8" xfId="0" applyNumberFormat="1" applyFont="1" applyFill="1" applyBorder="1" applyAlignment="1">
      <alignment horizontal="center" wrapText="1"/>
    </xf>
    <xf numFmtId="166" fontId="25" fillId="0" borderId="4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26" fillId="0" borderId="59" xfId="0" applyFont="1" applyBorder="1" applyAlignment="1">
      <alignment horizontal="center" vertical="center" wrapText="1"/>
    </xf>
    <xf numFmtId="0" fontId="26" fillId="0" borderId="53" xfId="0" applyFont="1" applyBorder="1" applyAlignment="1">
      <alignment vertical="center"/>
    </xf>
    <xf numFmtId="3" fontId="22" fillId="0" borderId="53" xfId="0" applyNumberFormat="1" applyFont="1" applyBorder="1" applyAlignment="1">
      <alignment horizontal="right" vertical="center"/>
    </xf>
    <xf numFmtId="3" fontId="26" fillId="0" borderId="53" xfId="0" applyNumberFormat="1" applyFont="1" applyBorder="1" applyAlignment="1">
      <alignment horizontal="right" vertical="center"/>
    </xf>
    <xf numFmtId="166" fontId="26" fillId="0" borderId="53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right" vertical="center"/>
    </xf>
    <xf numFmtId="3" fontId="25" fillId="0" borderId="56" xfId="0" applyNumberFormat="1" applyFont="1" applyBorder="1" applyAlignment="1">
      <alignment horizontal="right" vertical="center"/>
    </xf>
    <xf numFmtId="1" fontId="25" fillId="0" borderId="56" xfId="0" applyNumberFormat="1" applyFont="1" applyBorder="1" applyAlignment="1">
      <alignment horizontal="center" vertical="center"/>
    </xf>
    <xf numFmtId="3" fontId="25" fillId="0" borderId="56" xfId="0" applyNumberFormat="1" applyFont="1" applyBorder="1" applyAlignment="1">
      <alignment vertical="center"/>
    </xf>
    <xf numFmtId="1" fontId="25" fillId="0" borderId="5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4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3" fontId="5" fillId="0" borderId="2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40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vertical="center"/>
    </xf>
    <xf numFmtId="3" fontId="5" fillId="3" borderId="27" xfId="0" applyNumberFormat="1" applyFont="1" applyFill="1" applyBorder="1" applyAlignment="1">
      <alignment horizontal="right" vertical="center"/>
    </xf>
    <xf numFmtId="1" fontId="5" fillId="3" borderId="5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0" xfId="0" applyNumberFormat="1" applyFont="1"/>
    <xf numFmtId="166" fontId="6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6" fillId="0" borderId="0" xfId="0" applyNumberFormat="1" applyFont="1" applyBorder="1"/>
    <xf numFmtId="1" fontId="5" fillId="0" borderId="4" xfId="0" applyNumberFormat="1" applyFont="1" applyBorder="1" applyAlignment="1">
      <alignment horizontal="center" vertical="center"/>
    </xf>
    <xf numFmtId="0" fontId="41" fillId="0" borderId="0" xfId="0" applyFont="1" applyAlignment="1">
      <alignment horizontal="justify" vertical="center"/>
    </xf>
    <xf numFmtId="0" fontId="0" fillId="0" borderId="0" xfId="0" applyFont="1"/>
    <xf numFmtId="49" fontId="32" fillId="0" borderId="0" xfId="0" applyNumberFormat="1" applyFont="1" applyAlignment="1">
      <alignment horizontal="right" vertical="center"/>
    </xf>
    <xf numFmtId="0" fontId="33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9" fontId="36" fillId="0" borderId="0" xfId="0" applyNumberFormat="1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9" fontId="36" fillId="0" borderId="7" xfId="0" applyNumberFormat="1" applyFont="1" applyBorder="1" applyAlignment="1">
      <alignment horizontal="center" vertical="center"/>
    </xf>
    <xf numFmtId="166" fontId="36" fillId="0" borderId="7" xfId="0" applyNumberFormat="1" applyFont="1" applyBorder="1" applyAlignment="1">
      <alignment horizontal="center" vertical="center" wrapText="1"/>
    </xf>
    <xf numFmtId="3" fontId="33" fillId="3" borderId="7" xfId="0" applyNumberFormat="1" applyFont="1" applyFill="1" applyBorder="1" applyAlignment="1">
      <alignment horizontal="right" vertical="center"/>
    </xf>
    <xf numFmtId="1" fontId="33" fillId="3" borderId="7" xfId="0" applyNumberFormat="1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right" vertical="center"/>
    </xf>
    <xf numFmtId="3" fontId="33" fillId="3" borderId="3" xfId="0" applyNumberFormat="1" applyFont="1" applyFill="1" applyBorder="1" applyAlignment="1">
      <alignment horizontal="right" vertical="center"/>
    </xf>
    <xf numFmtId="1" fontId="33" fillId="3" borderId="3" xfId="0" applyNumberFormat="1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right" vertical="center"/>
    </xf>
    <xf numFmtId="3" fontId="33" fillId="3" borderId="4" xfId="0" applyNumberFormat="1" applyFont="1" applyFill="1" applyBorder="1" applyAlignment="1">
      <alignment vertical="center"/>
    </xf>
    <xf numFmtId="0" fontId="36" fillId="3" borderId="5" xfId="0" applyFont="1" applyFill="1" applyBorder="1" applyAlignment="1">
      <alignment horizontal="center" vertical="center"/>
    </xf>
    <xf numFmtId="9" fontId="36" fillId="3" borderId="7" xfId="0" applyNumberFormat="1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horizontal="right" vertical="center"/>
    </xf>
    <xf numFmtId="49" fontId="36" fillId="3" borderId="8" xfId="0" applyNumberFormat="1" applyFont="1" applyFill="1" applyBorder="1" applyAlignment="1">
      <alignment horizontal="right" vertical="center"/>
    </xf>
    <xf numFmtId="49" fontId="32" fillId="0" borderId="0" xfId="0" applyNumberFormat="1" applyFont="1" applyAlignment="1">
      <alignment horizontal="justify"/>
    </xf>
    <xf numFmtId="0" fontId="33" fillId="0" borderId="1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3" fontId="36" fillId="0" borderId="0" xfId="0" applyNumberFormat="1" applyFont="1" applyAlignment="1">
      <alignment horizontal="right" vertical="center" wrapText="1"/>
    </xf>
    <xf numFmtId="3" fontId="36" fillId="0" borderId="7" xfId="0" applyNumberFormat="1" applyFont="1" applyBorder="1" applyAlignment="1">
      <alignment horizontal="right" vertical="center" wrapText="1"/>
    </xf>
    <xf numFmtId="0" fontId="33" fillId="3" borderId="2" xfId="0" applyFont="1" applyFill="1" applyBorder="1" applyAlignment="1">
      <alignment horizontal="center" vertical="center"/>
    </xf>
    <xf numFmtId="3" fontId="33" fillId="0" borderId="3" xfId="0" applyNumberFormat="1" applyFont="1" applyBorder="1" applyAlignment="1">
      <alignment horizontal="right" vertical="center" wrapText="1"/>
    </xf>
    <xf numFmtId="0" fontId="33" fillId="3" borderId="6" xfId="0" applyFont="1" applyFill="1" applyBorder="1" applyAlignment="1">
      <alignment horizontal="center" vertical="center"/>
    </xf>
    <xf numFmtId="0" fontId="36" fillId="3" borderId="0" xfId="0" applyFont="1" applyFill="1" applyAlignment="1">
      <alignment vertical="center" wrapText="1"/>
    </xf>
    <xf numFmtId="3" fontId="36" fillId="3" borderId="0" xfId="0" applyNumberFormat="1" applyFont="1" applyFill="1" applyAlignment="1">
      <alignment horizontal="right" vertical="center" wrapText="1"/>
    </xf>
    <xf numFmtId="166" fontId="36" fillId="3" borderId="0" xfId="0" applyNumberFormat="1" applyFont="1" applyFill="1" applyAlignment="1">
      <alignment horizontal="center" vertical="center" wrapText="1"/>
    </xf>
    <xf numFmtId="3" fontId="36" fillId="3" borderId="7" xfId="0" applyNumberFormat="1" applyFont="1" applyFill="1" applyBorder="1" applyAlignment="1">
      <alignment horizontal="right" vertical="center" wrapText="1"/>
    </xf>
    <xf numFmtId="0" fontId="33" fillId="3" borderId="0" xfId="0" applyFont="1" applyFill="1" applyAlignment="1">
      <alignment vertical="center" wrapText="1"/>
    </xf>
    <xf numFmtId="3" fontId="33" fillId="0" borderId="0" xfId="0" applyNumberFormat="1" applyFont="1" applyAlignment="1">
      <alignment horizontal="right" vertical="center" wrapText="1"/>
    </xf>
    <xf numFmtId="3" fontId="33" fillId="0" borderId="14" xfId="0" applyNumberFormat="1" applyFont="1" applyBorder="1" applyAlignment="1">
      <alignment horizontal="right" vertical="center" wrapText="1"/>
    </xf>
    <xf numFmtId="3" fontId="33" fillId="3" borderId="0" xfId="0" applyNumberFormat="1" applyFont="1" applyFill="1" applyAlignment="1">
      <alignment horizontal="right" vertical="center" wrapText="1"/>
    </xf>
    <xf numFmtId="0" fontId="33" fillId="3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6" fontId="36" fillId="3" borderId="6" xfId="0" applyNumberFormat="1" applyFont="1" applyFill="1" applyBorder="1" applyAlignment="1">
      <alignment horizontal="center" vertical="center"/>
    </xf>
    <xf numFmtId="1" fontId="33" fillId="3" borderId="3" xfId="0" applyNumberFormat="1" applyFont="1" applyFill="1" applyBorder="1" applyAlignment="1">
      <alignment horizontal="center" vertical="center" wrapText="1"/>
    </xf>
    <xf numFmtId="49" fontId="36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1" fontId="7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0" fontId="6" fillId="3" borderId="0" xfId="0" applyNumberFormat="1" applyFont="1" applyFill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9" fontId="6" fillId="3" borderId="0" xfId="0" applyNumberFormat="1" applyFont="1" applyFill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9" fontId="6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5" fillId="0" borderId="6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1" fontId="6" fillId="0" borderId="66" xfId="0" applyNumberFormat="1" applyFont="1" applyBorder="1" applyAlignment="1">
      <alignment horizontal="center" vertical="center" wrapText="1"/>
    </xf>
    <xf numFmtId="16" fontId="6" fillId="0" borderId="67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right" vertical="center" wrapText="1"/>
    </xf>
    <xf numFmtId="165" fontId="6" fillId="0" borderId="0" xfId="0" applyNumberFormat="1" applyFont="1" applyAlignment="1">
      <alignment horizontal="center" vertical="center" wrapText="1"/>
    </xf>
    <xf numFmtId="1" fontId="6" fillId="0" borderId="68" xfId="0" applyNumberFormat="1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" fontId="6" fillId="0" borderId="69" xfId="0" applyNumberFormat="1" applyFont="1" applyBorder="1" applyAlignment="1">
      <alignment horizontal="center" vertical="center" wrapText="1"/>
    </xf>
    <xf numFmtId="1" fontId="5" fillId="0" borderId="70" xfId="0" applyNumberFormat="1" applyFont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3" fontId="6" fillId="3" borderId="0" xfId="0" applyNumberFormat="1" applyFont="1" applyFill="1" applyAlignment="1">
      <alignment horizontal="right" vertical="center" wrapText="1"/>
    </xf>
    <xf numFmtId="165" fontId="6" fillId="3" borderId="0" xfId="0" applyNumberFormat="1" applyFont="1" applyFill="1" applyAlignment="1">
      <alignment horizontal="center" vertical="center" wrapText="1"/>
    </xf>
    <xf numFmtId="166" fontId="6" fillId="3" borderId="0" xfId="0" applyNumberFormat="1" applyFont="1" applyFill="1" applyAlignment="1">
      <alignment horizontal="center" vertical="center"/>
    </xf>
    <xf numFmtId="1" fontId="6" fillId="3" borderId="68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1" fontId="6" fillId="3" borderId="69" xfId="0" applyNumberFormat="1" applyFont="1" applyFill="1" applyBorder="1" applyAlignment="1">
      <alignment horizontal="center" vertical="center" wrapText="1"/>
    </xf>
    <xf numFmtId="1" fontId="5" fillId="3" borderId="70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3" fontId="6" fillId="0" borderId="48" xfId="0" applyNumberFormat="1" applyFont="1" applyBorder="1" applyAlignment="1">
      <alignment horizontal="right" vertical="center" wrapText="1"/>
    </xf>
    <xf numFmtId="4" fontId="5" fillId="0" borderId="48" xfId="0" applyNumberFormat="1" applyFont="1" applyBorder="1" applyAlignment="1">
      <alignment horizontal="center" vertical="center" wrapText="1"/>
    </xf>
    <xf numFmtId="10" fontId="6" fillId="0" borderId="48" xfId="0" applyNumberFormat="1" applyFont="1" applyBorder="1" applyAlignment="1">
      <alignment horizontal="center" vertical="center" wrapText="1"/>
    </xf>
    <xf numFmtId="1" fontId="6" fillId="3" borderId="70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164" fontId="25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4" fillId="5" borderId="13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3" fontId="13" fillId="0" borderId="14" xfId="0" applyNumberFormat="1" applyFont="1" applyFill="1" applyBorder="1" applyAlignment="1">
      <alignment horizontal="right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1" fontId="13" fillId="0" borderId="14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" fontId="15" fillId="0" borderId="15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" fontId="15" fillId="0" borderId="14" xfId="0" applyNumberFormat="1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justify" vertical="center" wrapText="1"/>
    </xf>
    <xf numFmtId="0" fontId="12" fillId="2" borderId="4" xfId="0" applyFont="1" applyFill="1" applyBorder="1" applyAlignment="1">
      <alignment horizontal="justify" vertical="center" wrapText="1"/>
    </xf>
    <xf numFmtId="0" fontId="11" fillId="0" borderId="19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5" borderId="14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4" xfId="0" applyFont="1" applyFill="1" applyBorder="1" applyAlignment="1">
      <alignment horizontal="justify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31" xfId="0" applyFont="1" applyFill="1" applyBorder="1" applyAlignment="1">
      <alignment vertical="center" wrapText="1"/>
    </xf>
    <xf numFmtId="0" fontId="24" fillId="2" borderId="39" xfId="0" applyFont="1" applyFill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 wrapText="1"/>
    </xf>
    <xf numFmtId="0" fontId="24" fillId="2" borderId="2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vertical="center" wrapText="1"/>
    </xf>
    <xf numFmtId="0" fontId="30" fillId="2" borderId="11" xfId="0" applyFont="1" applyFill="1" applyBorder="1" applyAlignment="1">
      <alignment vertical="center" wrapText="1"/>
    </xf>
    <xf numFmtId="0" fontId="30" fillId="2" borderId="17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right" vertical="center" wrapText="1"/>
    </xf>
    <xf numFmtId="0" fontId="5" fillId="3" borderId="66" xfId="0" applyFont="1" applyFill="1" applyBorder="1" applyAlignment="1">
      <alignment horizontal="righ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5" fillId="3" borderId="55" xfId="0" applyFont="1" applyFill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22" xfId="0" applyFont="1" applyFill="1" applyBorder="1" applyAlignment="1">
      <alignment horizontal="justify" vertical="center" wrapText="1"/>
    </xf>
    <xf numFmtId="0" fontId="4" fillId="2" borderId="60" xfId="0" applyFont="1" applyFill="1" applyBorder="1" applyAlignment="1">
      <alignment horizontal="justify" vertical="center" wrapText="1"/>
    </xf>
    <xf numFmtId="0" fontId="4" fillId="2" borderId="61" xfId="0" applyFont="1" applyFill="1" applyBorder="1" applyAlignment="1">
      <alignment horizontal="justify" vertical="center" wrapText="1"/>
    </xf>
    <xf numFmtId="0" fontId="5" fillId="0" borderId="24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right" vertical="center"/>
    </xf>
    <xf numFmtId="0" fontId="33" fillId="3" borderId="3" xfId="0" applyFont="1" applyFill="1" applyBorder="1" applyAlignment="1">
      <alignment horizontal="right" vertical="center"/>
    </xf>
    <xf numFmtId="0" fontId="35" fillId="4" borderId="10" xfId="0" applyFont="1" applyFill="1" applyBorder="1" applyAlignment="1">
      <alignment horizontal="justify" vertical="center" wrapText="1"/>
    </xf>
    <xf numFmtId="0" fontId="35" fillId="4" borderId="11" xfId="0" applyFont="1" applyFill="1" applyBorder="1" applyAlignment="1">
      <alignment horizontal="justify" vertical="center" wrapText="1"/>
    </xf>
    <xf numFmtId="0" fontId="35" fillId="4" borderId="17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vertical="center" wrapText="1"/>
    </xf>
    <xf numFmtId="0" fontId="33" fillId="0" borderId="62" xfId="0" applyFont="1" applyBorder="1" applyAlignment="1">
      <alignment vertical="center" wrapText="1"/>
    </xf>
    <xf numFmtId="0" fontId="35" fillId="2" borderId="10" xfId="0" applyFont="1" applyFill="1" applyBorder="1" applyAlignment="1">
      <alignment vertical="center" wrapText="1"/>
    </xf>
    <xf numFmtId="0" fontId="35" fillId="2" borderId="11" xfId="0" applyFont="1" applyFill="1" applyBorder="1" applyAlignment="1">
      <alignment vertical="center" wrapText="1"/>
    </xf>
    <xf numFmtId="0" fontId="35" fillId="2" borderId="17" xfId="0" applyFont="1" applyFill="1" applyBorder="1" applyAlignment="1">
      <alignment vertical="center" wrapText="1"/>
    </xf>
    <xf numFmtId="0" fontId="33" fillId="0" borderId="15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49" fontId="25" fillId="0" borderId="44" xfId="0" applyNumberFormat="1" applyFont="1" applyBorder="1" applyAlignment="1">
      <alignment horizontal="right"/>
    </xf>
    <xf numFmtId="0" fontId="4" fillId="5" borderId="17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right"/>
    </xf>
    <xf numFmtId="0" fontId="4" fillId="5" borderId="10" xfId="0" applyFont="1" applyFill="1" applyBorder="1" applyAlignment="1">
      <alignment horizontal="justify" vertical="center" wrapText="1"/>
    </xf>
    <xf numFmtId="0" fontId="4" fillId="5" borderId="11" xfId="0" applyFont="1" applyFill="1" applyBorder="1" applyAlignment="1">
      <alignment horizontal="justify" vertical="center" wrapText="1"/>
    </xf>
    <xf numFmtId="0" fontId="4" fillId="5" borderId="12" xfId="0" applyFont="1" applyFill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5" borderId="22" xfId="0" applyFont="1" applyFill="1" applyBorder="1" applyAlignment="1">
      <alignment vertical="center" wrapText="1"/>
    </xf>
    <xf numFmtId="0" fontId="4" fillId="5" borderId="60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0" fillId="6" borderId="0" xfId="0" applyFill="1" applyBorder="1"/>
    <xf numFmtId="0" fontId="11" fillId="6" borderId="0" xfId="0" applyFont="1" applyFill="1" applyBorder="1"/>
    <xf numFmtId="49" fontId="15" fillId="6" borderId="0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2" fontId="5" fillId="0" borderId="9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iz%20Informacije%20sa%2031.03.2020.%20-%20N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a 34."/>
      <sheetName val="Tabela 35."/>
      <sheetName val="Tabela 36."/>
      <sheetName val="Tabela 37."/>
      <sheetName val="Tabela 38."/>
      <sheetName val="Tabela 39."/>
      <sheetName val="Tabela 40."/>
      <sheetName val="Tabela 41."/>
      <sheetName val="Tabela 42."/>
      <sheetName val="Tabela 43."/>
      <sheetName val="Tabela 44."/>
      <sheetName val="Tabela 45."/>
      <sheetName val="Tabela 46."/>
      <sheetName val="Tabela 47."/>
      <sheetName val="Tabela 48."/>
      <sheetName val="Tabela 49."/>
      <sheetName val="Tabela 5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116084</v>
          </cell>
        </row>
        <row r="9">
          <cell r="G9">
            <v>88924</v>
          </cell>
        </row>
        <row r="11">
          <cell r="G11">
            <v>35577</v>
          </cell>
        </row>
        <row r="12">
          <cell r="G12">
            <v>2098</v>
          </cell>
        </row>
        <row r="13">
          <cell r="G13">
            <v>33</v>
          </cell>
        </row>
        <row r="16">
          <cell r="G16">
            <v>212170</v>
          </cell>
        </row>
        <row r="17">
          <cell r="G17">
            <v>6336</v>
          </cell>
        </row>
        <row r="18">
          <cell r="G18">
            <v>19703</v>
          </cell>
        </row>
        <row r="19">
          <cell r="G19">
            <v>4507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3:G28"/>
  <sheetViews>
    <sheetView workbookViewId="0">
      <selection activeCell="C29" sqref="C29"/>
    </sheetView>
  </sheetViews>
  <sheetFormatPr defaultColWidth="9.140625" defaultRowHeight="15" x14ac:dyDescent="0.25"/>
  <cols>
    <col min="1" max="1" width="9.140625" style="59"/>
    <col min="2" max="2" width="7.140625" style="59" customWidth="1"/>
    <col min="3" max="3" width="45.7109375" style="59" customWidth="1"/>
    <col min="4" max="5" width="13.85546875" style="59" customWidth="1"/>
    <col min="6" max="6" width="9.140625" style="59"/>
    <col min="7" max="7" width="11" style="59" customWidth="1"/>
    <col min="8" max="16384" width="9.140625" style="59"/>
  </cols>
  <sheetData>
    <row r="3" spans="2:7" ht="15.75" thickBot="1" x14ac:dyDescent="0.3"/>
    <row r="4" spans="2:7" ht="20.100000000000001" customHeight="1" thickBot="1" x14ac:dyDescent="0.3">
      <c r="B4" s="940" t="s">
        <v>599</v>
      </c>
      <c r="C4" s="941"/>
      <c r="D4" s="941"/>
      <c r="E4" s="941"/>
      <c r="F4" s="941"/>
      <c r="G4" s="942"/>
    </row>
    <row r="5" spans="2:7" ht="45" customHeight="1" thickBot="1" x14ac:dyDescent="0.3">
      <c r="B5" s="450" t="s">
        <v>151</v>
      </c>
      <c r="C5" s="451" t="s">
        <v>438</v>
      </c>
      <c r="D5" s="451" t="s">
        <v>439</v>
      </c>
      <c r="E5" s="452" t="s">
        <v>440</v>
      </c>
      <c r="F5" s="451" t="s">
        <v>441</v>
      </c>
      <c r="G5" s="449" t="s">
        <v>442</v>
      </c>
    </row>
    <row r="6" spans="2:7" ht="16.5" thickBot="1" x14ac:dyDescent="0.3">
      <c r="B6" s="453"/>
      <c r="C6" s="936" t="s">
        <v>443</v>
      </c>
      <c r="D6" s="936"/>
      <c r="E6" s="936"/>
      <c r="F6" s="936"/>
      <c r="G6" s="937"/>
    </row>
    <row r="7" spans="2:7" ht="15.75" x14ac:dyDescent="0.25">
      <c r="B7" s="480" t="s">
        <v>444</v>
      </c>
      <c r="C7" s="463" t="s">
        <v>511</v>
      </c>
      <c r="D7" s="463">
        <v>35</v>
      </c>
      <c r="E7" s="464" t="s">
        <v>128</v>
      </c>
      <c r="F7" s="464" t="s">
        <v>128</v>
      </c>
      <c r="G7" s="481">
        <v>81</v>
      </c>
    </row>
    <row r="8" spans="2:7" ht="15.75" x14ac:dyDescent="0.25">
      <c r="B8" s="482" t="s">
        <v>445</v>
      </c>
      <c r="C8" s="460" t="s">
        <v>466</v>
      </c>
      <c r="D8" s="460">
        <v>13</v>
      </c>
      <c r="E8" s="461">
        <v>7</v>
      </c>
      <c r="F8" s="461" t="s">
        <v>128</v>
      </c>
      <c r="G8" s="483">
        <v>25</v>
      </c>
    </row>
    <row r="9" spans="2:7" ht="15.75" x14ac:dyDescent="0.25">
      <c r="B9" s="482" t="s">
        <v>446</v>
      </c>
      <c r="C9" s="460" t="s">
        <v>447</v>
      </c>
      <c r="D9" s="460">
        <v>34</v>
      </c>
      <c r="E9" s="461">
        <v>1</v>
      </c>
      <c r="F9" s="461" t="s">
        <v>128</v>
      </c>
      <c r="G9" s="483">
        <v>55</v>
      </c>
    </row>
    <row r="10" spans="2:7" ht="15.75" x14ac:dyDescent="0.25">
      <c r="B10" s="482" t="s">
        <v>448</v>
      </c>
      <c r="C10" s="460" t="s">
        <v>512</v>
      </c>
      <c r="D10" s="460">
        <v>53</v>
      </c>
      <c r="E10" s="461" t="s">
        <v>128</v>
      </c>
      <c r="F10" s="462">
        <v>2863</v>
      </c>
      <c r="G10" s="483">
        <v>117</v>
      </c>
    </row>
    <row r="11" spans="2:7" ht="15.75" x14ac:dyDescent="0.25">
      <c r="B11" s="482" t="s">
        <v>449</v>
      </c>
      <c r="C11" s="460" t="s">
        <v>467</v>
      </c>
      <c r="D11" s="460">
        <v>5</v>
      </c>
      <c r="E11" s="461">
        <v>7</v>
      </c>
      <c r="F11" s="461" t="s">
        <v>128</v>
      </c>
      <c r="G11" s="483">
        <v>4</v>
      </c>
    </row>
    <row r="12" spans="2:7" ht="15.75" x14ac:dyDescent="0.25">
      <c r="B12" s="482" t="s">
        <v>450</v>
      </c>
      <c r="C12" s="460" t="s">
        <v>513</v>
      </c>
      <c r="D12" s="460">
        <v>6</v>
      </c>
      <c r="E12" s="461">
        <v>37</v>
      </c>
      <c r="F12" s="462">
        <v>1770</v>
      </c>
      <c r="G12" s="483">
        <v>83</v>
      </c>
    </row>
    <row r="13" spans="2:7" ht="15.75" x14ac:dyDescent="0.25">
      <c r="B13" s="482" t="s">
        <v>451</v>
      </c>
      <c r="C13" s="460" t="s">
        <v>514</v>
      </c>
      <c r="D13" s="460">
        <v>7</v>
      </c>
      <c r="E13" s="461">
        <v>7</v>
      </c>
      <c r="F13" s="461" t="s">
        <v>128</v>
      </c>
      <c r="G13" s="483">
        <v>22</v>
      </c>
    </row>
    <row r="14" spans="2:7" ht="15.75" x14ac:dyDescent="0.25">
      <c r="B14" s="482" t="s">
        <v>452</v>
      </c>
      <c r="C14" s="460" t="s">
        <v>515</v>
      </c>
      <c r="D14" s="460">
        <v>3</v>
      </c>
      <c r="E14" s="461">
        <v>3</v>
      </c>
      <c r="F14" s="461" t="s">
        <v>128</v>
      </c>
      <c r="G14" s="483">
        <v>14</v>
      </c>
    </row>
    <row r="15" spans="2:7" ht="15.75" x14ac:dyDescent="0.25">
      <c r="B15" s="482" t="s">
        <v>453</v>
      </c>
      <c r="C15" s="460" t="s">
        <v>516</v>
      </c>
      <c r="D15" s="460">
        <v>38</v>
      </c>
      <c r="E15" s="461">
        <v>68</v>
      </c>
      <c r="F15" s="462">
        <v>8728</v>
      </c>
      <c r="G15" s="483">
        <v>282</v>
      </c>
    </row>
    <row r="16" spans="2:7" ht="15.75" x14ac:dyDescent="0.25">
      <c r="B16" s="482" t="s">
        <v>454</v>
      </c>
      <c r="C16" s="460" t="s">
        <v>517</v>
      </c>
      <c r="D16" s="460">
        <v>32</v>
      </c>
      <c r="E16" s="461" t="s">
        <v>128</v>
      </c>
      <c r="F16" s="461">
        <v>33</v>
      </c>
      <c r="G16" s="483">
        <v>66</v>
      </c>
    </row>
    <row r="17" spans="2:7" ht="15.75" x14ac:dyDescent="0.25">
      <c r="B17" s="482" t="s">
        <v>455</v>
      </c>
      <c r="C17" s="460" t="s">
        <v>518</v>
      </c>
      <c r="D17" s="460">
        <v>9</v>
      </c>
      <c r="E17" s="461">
        <v>40</v>
      </c>
      <c r="F17" s="461" t="s">
        <v>128</v>
      </c>
      <c r="G17" s="483">
        <v>107</v>
      </c>
    </row>
    <row r="18" spans="2:7" ht="15.75" x14ac:dyDescent="0.25">
      <c r="B18" s="482" t="s">
        <v>456</v>
      </c>
      <c r="C18" s="460" t="s">
        <v>519</v>
      </c>
      <c r="D18" s="460">
        <v>74</v>
      </c>
      <c r="E18" s="461" t="s">
        <v>128</v>
      </c>
      <c r="F18" s="462">
        <v>9049</v>
      </c>
      <c r="G18" s="483">
        <v>277</v>
      </c>
    </row>
    <row r="19" spans="2:7" ht="15.75" x14ac:dyDescent="0.25">
      <c r="B19" s="482" t="s">
        <v>457</v>
      </c>
      <c r="C19" s="460" t="s">
        <v>520</v>
      </c>
      <c r="D19" s="460">
        <v>4</v>
      </c>
      <c r="E19" s="461">
        <v>9</v>
      </c>
      <c r="F19" s="461" t="s">
        <v>128</v>
      </c>
      <c r="G19" s="483">
        <v>15</v>
      </c>
    </row>
    <row r="20" spans="2:7" ht="15.75" x14ac:dyDescent="0.25">
      <c r="B20" s="482" t="s">
        <v>458</v>
      </c>
      <c r="C20" s="460" t="s">
        <v>521</v>
      </c>
      <c r="D20" s="460">
        <v>4</v>
      </c>
      <c r="E20" s="461">
        <v>16</v>
      </c>
      <c r="F20" s="461" t="s">
        <v>128</v>
      </c>
      <c r="G20" s="483">
        <v>23</v>
      </c>
    </row>
    <row r="21" spans="2:7" ht="16.5" thickBot="1" x14ac:dyDescent="0.3">
      <c r="B21" s="484" t="s">
        <v>459</v>
      </c>
      <c r="C21" s="465" t="s">
        <v>522</v>
      </c>
      <c r="D21" s="465">
        <v>18</v>
      </c>
      <c r="E21" s="466">
        <v>14</v>
      </c>
      <c r="F21" s="466">
        <v>815</v>
      </c>
      <c r="G21" s="485">
        <v>65</v>
      </c>
    </row>
    <row r="22" spans="2:7" ht="16.5" thickBot="1" x14ac:dyDescent="0.3">
      <c r="B22" s="454"/>
      <c r="C22" s="455" t="s">
        <v>460</v>
      </c>
      <c r="D22" s="455">
        <f>SUM(D7:D21)</f>
        <v>335</v>
      </c>
      <c r="E22" s="456">
        <f>SUM(E7:E21)</f>
        <v>209</v>
      </c>
      <c r="F22" s="457">
        <f>SUM(F7:F21)</f>
        <v>23258</v>
      </c>
      <c r="G22" s="458">
        <f>SUM(G7:G21)</f>
        <v>1236</v>
      </c>
    </row>
    <row r="23" spans="2:7" ht="16.5" thickBot="1" x14ac:dyDescent="0.3">
      <c r="B23" s="454"/>
      <c r="C23" s="938" t="s">
        <v>461</v>
      </c>
      <c r="D23" s="938"/>
      <c r="E23" s="938"/>
      <c r="F23" s="938"/>
      <c r="G23" s="939"/>
    </row>
    <row r="24" spans="2:7" ht="15.75" x14ac:dyDescent="0.25">
      <c r="B24" s="480" t="s">
        <v>444</v>
      </c>
      <c r="C24" s="463" t="s">
        <v>462</v>
      </c>
      <c r="D24" s="463">
        <v>2</v>
      </c>
      <c r="E24" s="464" t="s">
        <v>128</v>
      </c>
      <c r="F24" s="464">
        <v>1</v>
      </c>
      <c r="G24" s="481">
        <v>2</v>
      </c>
    </row>
    <row r="25" spans="2:7" ht="15.75" x14ac:dyDescent="0.25">
      <c r="B25" s="482" t="s">
        <v>445</v>
      </c>
      <c r="C25" s="460" t="s">
        <v>463</v>
      </c>
      <c r="D25" s="460">
        <v>12</v>
      </c>
      <c r="E25" s="461">
        <v>2</v>
      </c>
      <c r="F25" s="461">
        <v>538</v>
      </c>
      <c r="G25" s="483">
        <v>26</v>
      </c>
    </row>
    <row r="26" spans="2:7" ht="16.5" thickBot="1" x14ac:dyDescent="0.3">
      <c r="B26" s="484" t="s">
        <v>446</v>
      </c>
      <c r="C26" s="465" t="s">
        <v>464</v>
      </c>
      <c r="D26" s="465">
        <v>10</v>
      </c>
      <c r="E26" s="466" t="s">
        <v>128</v>
      </c>
      <c r="F26" s="466">
        <v>62</v>
      </c>
      <c r="G26" s="485">
        <v>10</v>
      </c>
    </row>
    <row r="27" spans="2:7" ht="16.5" thickBot="1" x14ac:dyDescent="0.3">
      <c r="B27" s="454"/>
      <c r="C27" s="455" t="s">
        <v>465</v>
      </c>
      <c r="D27" s="455">
        <f>SUM(D24:D26)</f>
        <v>24</v>
      </c>
      <c r="E27" s="455">
        <f>SUM(E24:E26)</f>
        <v>2</v>
      </c>
      <c r="F27" s="455">
        <f>SUM(F24:F26)</f>
        <v>601</v>
      </c>
      <c r="G27" s="459">
        <f>SUM(G24:G26)</f>
        <v>38</v>
      </c>
    </row>
    <row r="28" spans="2:7" ht="15.75" x14ac:dyDescent="0.25">
      <c r="B28" s="29"/>
      <c r="C28" s="29"/>
      <c r="D28" s="29"/>
      <c r="E28" s="29"/>
      <c r="F28" s="29"/>
      <c r="G28" s="29"/>
    </row>
  </sheetData>
  <mergeCells count="3">
    <mergeCell ref="C6:G6"/>
    <mergeCell ref="C23:G23"/>
    <mergeCell ref="B4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K17"/>
  <sheetViews>
    <sheetView topLeftCell="A2" workbookViewId="0">
      <selection activeCell="E27" sqref="E27"/>
    </sheetView>
  </sheetViews>
  <sheetFormatPr defaultRowHeight="15" x14ac:dyDescent="0.25"/>
  <cols>
    <col min="2" max="2" width="26.85546875" customWidth="1"/>
    <col min="3" max="3" width="16.85546875" customWidth="1"/>
    <col min="4" max="4" width="13.140625" customWidth="1"/>
    <col min="5" max="5" width="16" customWidth="1"/>
    <col min="6" max="6" width="13.140625" customWidth="1"/>
    <col min="7" max="7" width="17.85546875" customWidth="1"/>
    <col min="8" max="8" width="13.85546875" customWidth="1"/>
    <col min="9" max="9" width="14.140625" customWidth="1"/>
    <col min="10" max="10" width="14.85546875" customWidth="1"/>
  </cols>
  <sheetData>
    <row r="2" spans="2:11" ht="15.75" x14ac:dyDescent="0.25">
      <c r="B2" s="4"/>
      <c r="C2" s="4"/>
      <c r="D2" s="4"/>
      <c r="E2" s="4"/>
      <c r="F2" s="4"/>
      <c r="G2" s="4"/>
      <c r="H2" s="4"/>
      <c r="I2" s="4"/>
      <c r="J2" s="4"/>
    </row>
    <row r="3" spans="2:11" ht="15.75" x14ac:dyDescent="0.25">
      <c r="B3" s="4"/>
      <c r="C3" s="4"/>
      <c r="D3" s="4"/>
      <c r="E3" s="4"/>
      <c r="F3" s="4"/>
      <c r="G3" s="4"/>
      <c r="H3" s="4"/>
      <c r="I3" s="4"/>
      <c r="J3" s="4"/>
    </row>
    <row r="4" spans="2:11" ht="16.5" thickBot="1" x14ac:dyDescent="0.3">
      <c r="B4" s="16" t="s">
        <v>79</v>
      </c>
      <c r="C4" s="4"/>
      <c r="D4" s="4"/>
      <c r="E4" s="4"/>
      <c r="F4" s="4"/>
      <c r="G4" s="4"/>
      <c r="H4" s="4"/>
      <c r="I4" s="4"/>
      <c r="J4" s="102" t="s">
        <v>470</v>
      </c>
    </row>
    <row r="5" spans="2:11" ht="20.100000000000001" customHeight="1" thickBot="1" x14ac:dyDescent="0.3">
      <c r="B5" s="976" t="s">
        <v>539</v>
      </c>
      <c r="C5" s="977"/>
      <c r="D5" s="977"/>
      <c r="E5" s="977"/>
      <c r="F5" s="977"/>
      <c r="G5" s="977"/>
      <c r="H5" s="977"/>
      <c r="I5" s="977"/>
      <c r="J5" s="978"/>
    </row>
    <row r="6" spans="2:11" ht="16.5" thickBot="1" x14ac:dyDescent="0.3">
      <c r="B6" s="985" t="s">
        <v>73</v>
      </c>
      <c r="C6" s="988" t="s">
        <v>1</v>
      </c>
      <c r="D6" s="989"/>
      <c r="E6" s="988" t="s">
        <v>399</v>
      </c>
      <c r="F6" s="989"/>
      <c r="G6" s="988" t="s">
        <v>528</v>
      </c>
      <c r="H6" s="989"/>
      <c r="I6" s="988" t="s">
        <v>2</v>
      </c>
      <c r="J6" s="989"/>
    </row>
    <row r="7" spans="2:11" ht="16.5" thickBot="1" x14ac:dyDescent="0.3">
      <c r="B7" s="986"/>
      <c r="C7" s="990" t="s">
        <v>3</v>
      </c>
      <c r="D7" s="467" t="s">
        <v>30</v>
      </c>
      <c r="E7" s="990" t="s">
        <v>3</v>
      </c>
      <c r="F7" s="467" t="s">
        <v>30</v>
      </c>
      <c r="G7" s="990" t="s">
        <v>3</v>
      </c>
      <c r="H7" s="467" t="s">
        <v>30</v>
      </c>
      <c r="I7" s="992" t="s">
        <v>9</v>
      </c>
      <c r="J7" s="983" t="s">
        <v>10</v>
      </c>
    </row>
    <row r="8" spans="2:11" ht="16.5" hidden="1" thickBot="1" x14ac:dyDescent="0.3">
      <c r="B8" s="987"/>
      <c r="C8" s="991"/>
      <c r="D8" s="468" t="s">
        <v>74</v>
      </c>
      <c r="E8" s="991"/>
      <c r="F8" s="468" t="s">
        <v>74</v>
      </c>
      <c r="G8" s="991"/>
      <c r="H8" s="468" t="s">
        <v>74</v>
      </c>
      <c r="I8" s="993"/>
      <c r="J8" s="984"/>
    </row>
    <row r="9" spans="2:11" ht="16.5" thickBot="1" x14ac:dyDescent="0.3">
      <c r="B9" s="262">
        <v>1</v>
      </c>
      <c r="C9" s="260">
        <v>2</v>
      </c>
      <c r="D9" s="260">
        <v>3</v>
      </c>
      <c r="E9" s="260">
        <v>4</v>
      </c>
      <c r="F9" s="260">
        <v>5</v>
      </c>
      <c r="G9" s="260">
        <v>6</v>
      </c>
      <c r="H9" s="260">
        <v>7</v>
      </c>
      <c r="I9" s="260">
        <v>8</v>
      </c>
      <c r="J9" s="261">
        <v>9</v>
      </c>
    </row>
    <row r="10" spans="2:11" ht="23.1" customHeight="1" x14ac:dyDescent="0.25">
      <c r="B10" s="131" t="s">
        <v>75</v>
      </c>
      <c r="C10" s="55">
        <v>5281</v>
      </c>
      <c r="D10" s="234">
        <f>C10/C$15*100</f>
        <v>0.40479033838050138</v>
      </c>
      <c r="E10" s="55">
        <v>5313</v>
      </c>
      <c r="F10" s="234">
        <f>E10/E$15*100</f>
        <v>0.36482341461806839</v>
      </c>
      <c r="G10" s="55">
        <v>5525</v>
      </c>
      <c r="H10" s="234">
        <f>G10/G$15*100</f>
        <v>0.37802126224207322</v>
      </c>
      <c r="I10" s="317">
        <f>E10/C10*100</f>
        <v>100.60594584359023</v>
      </c>
      <c r="J10" s="162">
        <f>G10/E10*100</f>
        <v>103.99021268586486</v>
      </c>
    </row>
    <row r="11" spans="2:11" ht="23.1" customHeight="1" x14ac:dyDescent="0.25">
      <c r="B11" s="132" t="s">
        <v>76</v>
      </c>
      <c r="C11" s="54">
        <v>1299345</v>
      </c>
      <c r="D11" s="234">
        <f t="shared" ref="D11:D14" si="0">C11/C$15*100</f>
        <v>99.595209661619492</v>
      </c>
      <c r="E11" s="54">
        <f>SUM(E12:E14)</f>
        <v>1451008</v>
      </c>
      <c r="F11" s="234">
        <f t="shared" ref="F11:F14" si="1">E11/E$15*100</f>
        <v>99.635176585381942</v>
      </c>
      <c r="G11" s="54">
        <f>SUM(G12:G14)</f>
        <v>1456033</v>
      </c>
      <c r="H11" s="234">
        <f t="shared" ref="H11:H14" si="2">G11/G$15*100</f>
        <v>99.621978737757928</v>
      </c>
      <c r="I11" s="317">
        <f t="shared" ref="I11:I14" si="3">E11/C11*100</f>
        <v>111.67226564153476</v>
      </c>
      <c r="J11" s="162">
        <f t="shared" ref="J11:J15" si="4">G11/E11*100</f>
        <v>100.34631097829923</v>
      </c>
    </row>
    <row r="12" spans="2:11" ht="15.75" x14ac:dyDescent="0.25">
      <c r="B12" s="132" t="s">
        <v>77</v>
      </c>
      <c r="C12" s="54">
        <v>619536</v>
      </c>
      <c r="D12" s="234">
        <f t="shared" si="0"/>
        <v>47.487632470915038</v>
      </c>
      <c r="E12" s="54">
        <v>747632</v>
      </c>
      <c r="F12" s="234">
        <f t="shared" si="1"/>
        <v>51.337033524889087</v>
      </c>
      <c r="G12" s="54">
        <v>768611</v>
      </c>
      <c r="H12" s="234">
        <f t="shared" si="2"/>
        <v>52.588470659392236</v>
      </c>
      <c r="I12" s="317">
        <f t="shared" si="3"/>
        <v>120.67611890188788</v>
      </c>
      <c r="J12" s="162">
        <f t="shared" si="4"/>
        <v>102.8060596657179</v>
      </c>
    </row>
    <row r="13" spans="2:11" ht="24" customHeight="1" x14ac:dyDescent="0.25">
      <c r="B13" s="132" t="s">
        <v>78</v>
      </c>
      <c r="C13" s="54">
        <v>533666</v>
      </c>
      <c r="D13" s="234">
        <f t="shared" si="0"/>
        <v>40.905669517547558</v>
      </c>
      <c r="E13" s="54">
        <v>549649</v>
      </c>
      <c r="F13" s="234">
        <f t="shared" si="1"/>
        <v>37.742297199587178</v>
      </c>
      <c r="G13" s="54">
        <v>518390</v>
      </c>
      <c r="H13" s="234">
        <f t="shared" si="2"/>
        <v>35.468315318311006</v>
      </c>
      <c r="I13" s="317">
        <f t="shared" si="3"/>
        <v>102.99494440342836</v>
      </c>
      <c r="J13" s="162">
        <f t="shared" si="4"/>
        <v>94.312916060977088</v>
      </c>
    </row>
    <row r="14" spans="2:11" ht="21.6" customHeight="1" thickBot="1" x14ac:dyDescent="0.3">
      <c r="B14" s="497" t="s">
        <v>540</v>
      </c>
      <c r="C14" s="488">
        <v>146143</v>
      </c>
      <c r="D14" s="489">
        <f t="shared" si="0"/>
        <v>11.201907673156905</v>
      </c>
      <c r="E14" s="488">
        <v>153727</v>
      </c>
      <c r="F14" s="489">
        <f t="shared" si="1"/>
        <v>10.555845860905666</v>
      </c>
      <c r="G14" s="488">
        <v>169032</v>
      </c>
      <c r="H14" s="489">
        <f t="shared" si="2"/>
        <v>11.56519276005468</v>
      </c>
      <c r="I14" s="490">
        <f t="shared" si="3"/>
        <v>105.1894377424851</v>
      </c>
      <c r="J14" s="491">
        <f t="shared" si="4"/>
        <v>109.95596089171062</v>
      </c>
    </row>
    <row r="15" spans="2:11" ht="16.5" thickBot="1" x14ac:dyDescent="0.3">
      <c r="B15" s="492" t="s">
        <v>71</v>
      </c>
      <c r="C15" s="493">
        <f t="shared" ref="C15:H15" si="5">C10+C11</f>
        <v>1304626</v>
      </c>
      <c r="D15" s="494">
        <f t="shared" si="5"/>
        <v>100</v>
      </c>
      <c r="E15" s="493">
        <f t="shared" si="5"/>
        <v>1456321</v>
      </c>
      <c r="F15" s="494">
        <f t="shared" si="5"/>
        <v>100.00000000000001</v>
      </c>
      <c r="G15" s="493">
        <f t="shared" si="5"/>
        <v>1461558</v>
      </c>
      <c r="H15" s="494">
        <f t="shared" si="5"/>
        <v>100</v>
      </c>
      <c r="I15" s="498">
        <f>E15/C15*100</f>
        <v>111.62747024817841</v>
      </c>
      <c r="J15" s="496">
        <f t="shared" si="4"/>
        <v>100.35960478493409</v>
      </c>
      <c r="K15" s="233"/>
    </row>
    <row r="16" spans="2:11" ht="15.75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ht="15.75" x14ac:dyDescent="0.25">
      <c r="B17" s="486" t="s">
        <v>541</v>
      </c>
      <c r="C17" s="4"/>
      <c r="D17" s="4"/>
      <c r="E17" s="4"/>
      <c r="F17" s="4"/>
      <c r="G17" s="4"/>
      <c r="H17" s="4"/>
      <c r="I17" s="4"/>
      <c r="J17" s="4"/>
    </row>
  </sheetData>
  <mergeCells count="11">
    <mergeCell ref="J7:J8"/>
    <mergeCell ref="B5:J5"/>
    <mergeCell ref="B6:B8"/>
    <mergeCell ref="C6:D6"/>
    <mergeCell ref="E6:F6"/>
    <mergeCell ref="G6:H6"/>
    <mergeCell ref="I6:J6"/>
    <mergeCell ref="C7:C8"/>
    <mergeCell ref="E7:E8"/>
    <mergeCell ref="G7:G8"/>
    <mergeCell ref="I7:I8"/>
  </mergeCells>
  <hyperlinks>
    <hyperlink ref="B17" location="'Tabela 10.'!_ftnref1" display="* Najveći dio, od cca. 75%, odnosi se na obveznice banaka iz EU i SAD, a preostali dio na obveznice kompanija iz EU i BiH." xr:uid="{C993B71B-8282-479A-8342-1C2BE5406DD5}"/>
  </hyperlinks>
  <pageMargins left="0.7" right="0.7" top="0.75" bottom="0.75" header="0.3" footer="0.3"/>
  <pageSetup orientation="portrait" r:id="rId1"/>
  <ignoredErrors>
    <ignoredError sqref="L15 K10:L14" numberStoredAsText="1"/>
    <ignoredError sqref="D11:E11 F11:G1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3:J14"/>
  <sheetViews>
    <sheetView workbookViewId="0">
      <selection activeCell="F27" sqref="F27"/>
    </sheetView>
  </sheetViews>
  <sheetFormatPr defaultRowHeight="15" x14ac:dyDescent="0.25"/>
  <cols>
    <col min="2" max="2" width="41.42578125" customWidth="1"/>
    <col min="3" max="3" width="16.85546875" customWidth="1"/>
    <col min="4" max="4" width="12.140625" customWidth="1"/>
    <col min="5" max="5" width="15.140625" customWidth="1"/>
    <col min="6" max="6" width="11.85546875" customWidth="1"/>
    <col min="7" max="7" width="14.85546875" customWidth="1"/>
    <col min="8" max="8" width="13.140625" customWidth="1"/>
    <col min="9" max="9" width="12.85546875" customWidth="1"/>
    <col min="10" max="10" width="13.140625" customWidth="1"/>
  </cols>
  <sheetData>
    <row r="3" spans="2:10" ht="16.5" thickBot="1" x14ac:dyDescent="0.3">
      <c r="J3" s="103" t="s">
        <v>469</v>
      </c>
    </row>
    <row r="4" spans="2:10" ht="20.100000000000001" customHeight="1" thickBot="1" x14ac:dyDescent="0.3">
      <c r="B4" s="976" t="s">
        <v>542</v>
      </c>
      <c r="C4" s="977"/>
      <c r="D4" s="977"/>
      <c r="E4" s="977"/>
      <c r="F4" s="977"/>
      <c r="G4" s="977"/>
      <c r="H4" s="977"/>
      <c r="I4" s="977"/>
      <c r="J4" s="978"/>
    </row>
    <row r="5" spans="2:10" ht="16.5" thickBot="1" x14ac:dyDescent="0.3">
      <c r="B5" s="985" t="s">
        <v>73</v>
      </c>
      <c r="C5" s="988" t="s">
        <v>1</v>
      </c>
      <c r="D5" s="989"/>
      <c r="E5" s="988" t="s">
        <v>399</v>
      </c>
      <c r="F5" s="989"/>
      <c r="G5" s="988" t="s">
        <v>528</v>
      </c>
      <c r="H5" s="989"/>
      <c r="I5" s="988" t="s">
        <v>2</v>
      </c>
      <c r="J5" s="989"/>
    </row>
    <row r="6" spans="2:10" ht="16.5" thickBot="1" x14ac:dyDescent="0.3">
      <c r="B6" s="987"/>
      <c r="C6" s="437" t="s">
        <v>3</v>
      </c>
      <c r="D6" s="446" t="s">
        <v>30</v>
      </c>
      <c r="E6" s="437" t="s">
        <v>3</v>
      </c>
      <c r="F6" s="446" t="s">
        <v>30</v>
      </c>
      <c r="G6" s="437" t="s">
        <v>3</v>
      </c>
      <c r="H6" s="446" t="s">
        <v>30</v>
      </c>
      <c r="I6" s="438" t="s">
        <v>9</v>
      </c>
      <c r="J6" s="436" t="s">
        <v>10</v>
      </c>
    </row>
    <row r="7" spans="2:10" ht="16.5" thickBot="1" x14ac:dyDescent="0.3">
      <c r="B7" s="157">
        <v>1</v>
      </c>
      <c r="C7" s="154">
        <v>2</v>
      </c>
      <c r="D7" s="154">
        <v>3</v>
      </c>
      <c r="E7" s="154">
        <v>4</v>
      </c>
      <c r="F7" s="154">
        <v>5</v>
      </c>
      <c r="G7" s="154">
        <v>6</v>
      </c>
      <c r="H7" s="154">
        <v>7</v>
      </c>
      <c r="I7" s="154">
        <v>8</v>
      </c>
      <c r="J7" s="155">
        <v>9</v>
      </c>
    </row>
    <row r="8" spans="2:10" ht="15.75" x14ac:dyDescent="0.25">
      <c r="B8" s="133" t="s">
        <v>80</v>
      </c>
      <c r="C8" s="55">
        <v>436164</v>
      </c>
      <c r="D8" s="234">
        <f t="shared" ref="D8:H8" si="0">D9+D10</f>
        <v>71.32001981820234</v>
      </c>
      <c r="E8" s="55">
        <v>532147</v>
      </c>
      <c r="F8" s="234">
        <f t="shared" si="0"/>
        <v>72.575132699431023</v>
      </c>
      <c r="G8" s="55">
        <f>G9+G10</f>
        <v>531923</v>
      </c>
      <c r="H8" s="234">
        <f t="shared" si="0"/>
        <v>70.523433874709966</v>
      </c>
      <c r="I8" s="317">
        <f>E8/C8*100</f>
        <v>122.00617199035226</v>
      </c>
      <c r="J8" s="162">
        <f>G8/E8*100</f>
        <v>99.957906367977273</v>
      </c>
    </row>
    <row r="9" spans="2:10" ht="15.75" x14ac:dyDescent="0.25">
      <c r="B9" s="134" t="s">
        <v>82</v>
      </c>
      <c r="C9" s="54">
        <v>35179</v>
      </c>
      <c r="D9" s="234">
        <f t="shared" ref="D9:D13" si="1">C9/C$14*100</f>
        <v>5.7523476884487019</v>
      </c>
      <c r="E9" s="54">
        <v>18921</v>
      </c>
      <c r="F9" s="234">
        <f t="shared" ref="F9:F13" si="2">E9/E$14*100</f>
        <v>2.5804788635582541</v>
      </c>
      <c r="G9" s="54">
        <v>18911</v>
      </c>
      <c r="H9" s="234">
        <f t="shared" ref="H9:H13" si="3">G9/G$14*100</f>
        <v>2.5072588664235997</v>
      </c>
      <c r="I9" s="317">
        <f t="shared" ref="I9:I13" si="4">E9/C9*100</f>
        <v>53.784928508485173</v>
      </c>
      <c r="J9" s="162">
        <f t="shared" ref="J9:J14" si="5">G9/E9*100</f>
        <v>99.947148670789062</v>
      </c>
    </row>
    <row r="10" spans="2:10" ht="15.75" x14ac:dyDescent="0.25">
      <c r="B10" s="134" t="s">
        <v>83</v>
      </c>
      <c r="C10" s="54">
        <v>400985</v>
      </c>
      <c r="D10" s="234">
        <f t="shared" si="1"/>
        <v>65.567672129753632</v>
      </c>
      <c r="E10" s="54">
        <v>513226</v>
      </c>
      <c r="F10" s="234">
        <f t="shared" si="2"/>
        <v>69.994653835872768</v>
      </c>
      <c r="G10" s="54">
        <v>513012</v>
      </c>
      <c r="H10" s="234">
        <f t="shared" si="3"/>
        <v>68.016175008286368</v>
      </c>
      <c r="I10" s="317">
        <f t="shared" si="4"/>
        <v>127.99132137112362</v>
      </c>
      <c r="J10" s="162">
        <f t="shared" si="5"/>
        <v>99.958302969841753</v>
      </c>
    </row>
    <row r="11" spans="2:10" ht="15.75" x14ac:dyDescent="0.25">
      <c r="B11" s="134" t="s">
        <v>81</v>
      </c>
      <c r="C11" s="54">
        <v>175395</v>
      </c>
      <c r="D11" s="234">
        <f t="shared" ref="D11:H11" si="6">D12+D13</f>
        <v>28.679980181797664</v>
      </c>
      <c r="E11" s="54">
        <v>201089</v>
      </c>
      <c r="F11" s="234">
        <f t="shared" si="6"/>
        <v>27.424867300568984</v>
      </c>
      <c r="G11" s="54">
        <f>G12+G13</f>
        <v>222327</v>
      </c>
      <c r="H11" s="234">
        <f t="shared" si="6"/>
        <v>29.476566125290027</v>
      </c>
      <c r="I11" s="317">
        <f t="shared" si="4"/>
        <v>114.64922033125231</v>
      </c>
      <c r="J11" s="162">
        <f t="shared" si="5"/>
        <v>110.56149267239878</v>
      </c>
    </row>
    <row r="12" spans="2:10" ht="15.75" x14ac:dyDescent="0.25">
      <c r="B12" s="134" t="s">
        <v>82</v>
      </c>
      <c r="C12" s="54">
        <v>0</v>
      </c>
      <c r="D12" s="234">
        <f t="shared" si="1"/>
        <v>0</v>
      </c>
      <c r="E12" s="54">
        <v>0</v>
      </c>
      <c r="F12" s="234">
        <f t="shared" si="2"/>
        <v>0</v>
      </c>
      <c r="G12" s="54">
        <v>20000</v>
      </c>
      <c r="H12" s="234">
        <f t="shared" si="3"/>
        <v>2.6516407026847864</v>
      </c>
      <c r="I12" s="317" t="s">
        <v>128</v>
      </c>
      <c r="J12" s="162" t="s">
        <v>128</v>
      </c>
    </row>
    <row r="13" spans="2:10" ht="16.5" thickBot="1" x14ac:dyDescent="0.3">
      <c r="B13" s="487" t="s">
        <v>83</v>
      </c>
      <c r="C13" s="488">
        <v>175395</v>
      </c>
      <c r="D13" s="489">
        <f t="shared" si="1"/>
        <v>28.679980181797664</v>
      </c>
      <c r="E13" s="488">
        <v>201089</v>
      </c>
      <c r="F13" s="489">
        <f t="shared" si="2"/>
        <v>27.424867300568984</v>
      </c>
      <c r="G13" s="488">
        <v>202327</v>
      </c>
      <c r="H13" s="489">
        <f t="shared" si="3"/>
        <v>26.82492542260524</v>
      </c>
      <c r="I13" s="490">
        <f t="shared" si="4"/>
        <v>114.64922033125231</v>
      </c>
      <c r="J13" s="491">
        <f t="shared" si="5"/>
        <v>100.6156477977413</v>
      </c>
    </row>
    <row r="14" spans="2:10" ht="16.5" thickBot="1" x14ac:dyDescent="0.3">
      <c r="B14" s="492" t="s">
        <v>22</v>
      </c>
      <c r="C14" s="493">
        <f t="shared" ref="C14:H14" si="7">C8+C11</f>
        <v>611559</v>
      </c>
      <c r="D14" s="494">
        <f t="shared" si="7"/>
        <v>100</v>
      </c>
      <c r="E14" s="493">
        <f t="shared" si="7"/>
        <v>733236</v>
      </c>
      <c r="F14" s="494">
        <f t="shared" si="7"/>
        <v>100</v>
      </c>
      <c r="G14" s="493">
        <f t="shared" si="7"/>
        <v>754250</v>
      </c>
      <c r="H14" s="494">
        <f t="shared" si="7"/>
        <v>100</v>
      </c>
      <c r="I14" s="495">
        <f>E14/C14*100</f>
        <v>119.89619971253795</v>
      </c>
      <c r="J14" s="496">
        <f t="shared" si="5"/>
        <v>102.86592584106617</v>
      </c>
    </row>
  </sheetData>
  <mergeCells count="6">
    <mergeCell ref="B4:J4"/>
    <mergeCell ref="C5:D5"/>
    <mergeCell ref="E5:F5"/>
    <mergeCell ref="G5:H5"/>
    <mergeCell ref="I5:J5"/>
    <mergeCell ref="B5:B6"/>
  </mergeCells>
  <pageMargins left="0.7" right="0.7" top="0.75" bottom="0.75" header="0.3" footer="0.3"/>
  <ignoredErrors>
    <ignoredError sqref="D11 F11 H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dimension ref="B3:L15"/>
  <sheetViews>
    <sheetView workbookViewId="0">
      <selection activeCell="D25" sqref="D25"/>
    </sheetView>
  </sheetViews>
  <sheetFormatPr defaultRowHeight="15" x14ac:dyDescent="0.25"/>
  <cols>
    <col min="2" max="2" width="25.5703125" customWidth="1"/>
    <col min="3" max="3" width="14.85546875" customWidth="1"/>
    <col min="4" max="4" width="11.42578125" customWidth="1"/>
    <col min="5" max="5" width="15" customWidth="1"/>
    <col min="6" max="6" width="12" customWidth="1"/>
    <col min="7" max="7" width="15.140625" customWidth="1"/>
    <col min="8" max="8" width="11.140625" customWidth="1"/>
    <col min="9" max="9" width="12.85546875" customWidth="1"/>
    <col min="10" max="10" width="16" customWidth="1"/>
  </cols>
  <sheetData>
    <row r="3" spans="2:12" ht="16.5" thickBot="1" x14ac:dyDescent="0.3">
      <c r="B3" s="23" t="s">
        <v>92</v>
      </c>
      <c r="C3" s="4"/>
      <c r="D3" s="4"/>
      <c r="E3" s="4"/>
      <c r="F3" s="4"/>
      <c r="G3" s="4"/>
      <c r="H3" s="4"/>
      <c r="I3" s="4"/>
      <c r="J3" s="102" t="s">
        <v>470</v>
      </c>
    </row>
    <row r="4" spans="2:12" ht="20.100000000000001" customHeight="1" thickBot="1" x14ac:dyDescent="0.3">
      <c r="B4" s="976" t="s">
        <v>543</v>
      </c>
      <c r="C4" s="977"/>
      <c r="D4" s="977"/>
      <c r="E4" s="977"/>
      <c r="F4" s="977"/>
      <c r="G4" s="977"/>
      <c r="H4" s="977"/>
      <c r="I4" s="977"/>
      <c r="J4" s="978"/>
    </row>
    <row r="5" spans="2:12" ht="16.5" thickBot="1" x14ac:dyDescent="0.3">
      <c r="B5" s="979" t="s">
        <v>84</v>
      </c>
      <c r="C5" s="994" t="s">
        <v>1</v>
      </c>
      <c r="D5" s="995"/>
      <c r="E5" s="996" t="s">
        <v>399</v>
      </c>
      <c r="F5" s="982"/>
      <c r="G5" s="996" t="s">
        <v>528</v>
      </c>
      <c r="H5" s="982"/>
      <c r="I5" s="997" t="s">
        <v>2</v>
      </c>
      <c r="J5" s="995"/>
    </row>
    <row r="6" spans="2:12" ht="16.5" thickBot="1" x14ac:dyDescent="0.3">
      <c r="B6" s="980"/>
      <c r="C6" s="448" t="s">
        <v>3</v>
      </c>
      <c r="D6" s="445" t="s">
        <v>30</v>
      </c>
      <c r="E6" s="153" t="s">
        <v>3</v>
      </c>
      <c r="F6" s="152" t="s">
        <v>30</v>
      </c>
      <c r="G6" s="153" t="s">
        <v>3</v>
      </c>
      <c r="H6" s="152" t="s">
        <v>30</v>
      </c>
      <c r="I6" s="151" t="s">
        <v>9</v>
      </c>
      <c r="J6" s="152" t="s">
        <v>10</v>
      </c>
    </row>
    <row r="7" spans="2:12" ht="16.5" thickBot="1" x14ac:dyDescent="0.3">
      <c r="B7" s="448">
        <v>1</v>
      </c>
      <c r="C7" s="444">
        <v>2</v>
      </c>
      <c r="D7" s="444">
        <v>3</v>
      </c>
      <c r="E7" s="444">
        <v>4</v>
      </c>
      <c r="F7" s="444">
        <v>5</v>
      </c>
      <c r="G7" s="444">
        <v>6</v>
      </c>
      <c r="H7" s="444">
        <v>7</v>
      </c>
      <c r="I7" s="444">
        <v>8</v>
      </c>
      <c r="J7" s="445">
        <v>9</v>
      </c>
    </row>
    <row r="8" spans="2:12" ht="15.75" x14ac:dyDescent="0.25">
      <c r="B8" s="130" t="s">
        <v>85</v>
      </c>
      <c r="C8" s="49">
        <v>1778835</v>
      </c>
      <c r="D8" s="160">
        <f>C8/C$15*100</f>
        <v>10.104440987118796</v>
      </c>
      <c r="E8" s="55">
        <v>2157147</v>
      </c>
      <c r="F8" s="160">
        <f>E8/E$15*100</f>
        <v>11.11112770827515</v>
      </c>
      <c r="G8" s="58">
        <v>2345442</v>
      </c>
      <c r="H8" s="160">
        <f>G8/G$15*100</f>
        <v>12.248965718864167</v>
      </c>
      <c r="I8" s="82">
        <f t="shared" ref="I8:I15" si="0">E8/C8*100</f>
        <v>121.26740254155106</v>
      </c>
      <c r="J8" s="121">
        <f>G8/E8*100</f>
        <v>108.72889052067383</v>
      </c>
      <c r="L8" s="233"/>
    </row>
    <row r="9" spans="2:12" ht="20.45" customHeight="1" x14ac:dyDescent="0.25">
      <c r="B9" s="135" t="s">
        <v>86</v>
      </c>
      <c r="C9" s="156">
        <v>1538501</v>
      </c>
      <c r="D9" s="160">
        <f t="shared" ref="D9:D14" si="1">C9/C$15*100</f>
        <v>8.7392549410840541</v>
      </c>
      <c r="E9" s="156">
        <v>1651976</v>
      </c>
      <c r="F9" s="160">
        <f t="shared" ref="F9:F14" si="2">E9/E$15*100</f>
        <v>8.5090706878138338</v>
      </c>
      <c r="G9" s="57">
        <v>1573558</v>
      </c>
      <c r="H9" s="160">
        <f t="shared" ref="H9:H14" si="3">G9/G$15*100</f>
        <v>8.217836125832342</v>
      </c>
      <c r="I9" s="82">
        <f t="shared" si="0"/>
        <v>107.37568581365889</v>
      </c>
      <c r="J9" s="121">
        <f t="shared" ref="J9:J15" si="4">G9/E9*100</f>
        <v>95.253078737221358</v>
      </c>
      <c r="L9" s="233"/>
    </row>
    <row r="10" spans="2:12" ht="15.75" x14ac:dyDescent="0.25">
      <c r="B10" s="109" t="s">
        <v>87</v>
      </c>
      <c r="C10" s="156">
        <v>2834717</v>
      </c>
      <c r="D10" s="160">
        <f t="shared" si="1"/>
        <v>16.102241434243442</v>
      </c>
      <c r="E10" s="54">
        <v>3236224</v>
      </c>
      <c r="F10" s="160">
        <f t="shared" si="2"/>
        <v>16.669285012372843</v>
      </c>
      <c r="G10" s="57">
        <v>3201918</v>
      </c>
      <c r="H10" s="160">
        <f t="shared" si="3"/>
        <v>16.72187324035901</v>
      </c>
      <c r="I10" s="82">
        <f t="shared" si="0"/>
        <v>114.16391830295582</v>
      </c>
      <c r="J10" s="121">
        <f t="shared" si="4"/>
        <v>98.939937408535386</v>
      </c>
      <c r="L10" s="233"/>
    </row>
    <row r="11" spans="2:12" ht="15.75" x14ac:dyDescent="0.25">
      <c r="B11" s="135" t="s">
        <v>88</v>
      </c>
      <c r="C11" s="156">
        <v>1215334</v>
      </c>
      <c r="D11" s="160">
        <f t="shared" si="1"/>
        <v>6.9035468059932672</v>
      </c>
      <c r="E11" s="54">
        <v>1208613</v>
      </c>
      <c r="F11" s="160">
        <f t="shared" si="2"/>
        <v>6.2253770340554233</v>
      </c>
      <c r="G11" s="57">
        <v>967285</v>
      </c>
      <c r="H11" s="160">
        <f t="shared" si="3"/>
        <v>5.0516025573736316</v>
      </c>
      <c r="I11" s="82">
        <f t="shared" si="0"/>
        <v>99.446983298418374</v>
      </c>
      <c r="J11" s="121">
        <f t="shared" si="4"/>
        <v>80.03264899517049</v>
      </c>
      <c r="L11" s="233"/>
    </row>
    <row r="12" spans="2:12" ht="18.75" customHeight="1" x14ac:dyDescent="0.25">
      <c r="B12" s="135" t="s">
        <v>89</v>
      </c>
      <c r="C12" s="156">
        <v>746690</v>
      </c>
      <c r="D12" s="160">
        <f t="shared" si="1"/>
        <v>4.2414754829265968</v>
      </c>
      <c r="E12" s="54">
        <v>803516</v>
      </c>
      <c r="F12" s="160">
        <f t="shared" si="2"/>
        <v>4.1387855772659048</v>
      </c>
      <c r="G12" s="57">
        <v>786157</v>
      </c>
      <c r="H12" s="160">
        <f t="shared" si="3"/>
        <v>4.1056696957951191</v>
      </c>
      <c r="I12" s="82">
        <f t="shared" si="0"/>
        <v>107.61038717540077</v>
      </c>
      <c r="J12" s="121">
        <f t="shared" si="4"/>
        <v>97.839619870668415</v>
      </c>
      <c r="L12" s="233"/>
    </row>
    <row r="13" spans="2:12" ht="15.75" x14ac:dyDescent="0.25">
      <c r="B13" s="135" t="s">
        <v>90</v>
      </c>
      <c r="C13" s="156">
        <v>9071061</v>
      </c>
      <c r="D13" s="160">
        <f t="shared" si="1"/>
        <v>51.526982865220674</v>
      </c>
      <c r="E13" s="54">
        <v>9877414</v>
      </c>
      <c r="F13" s="160">
        <f t="shared" si="2"/>
        <v>50.877018757416572</v>
      </c>
      <c r="G13" s="57">
        <v>9791540</v>
      </c>
      <c r="H13" s="160">
        <f t="shared" si="3"/>
        <v>51.135878778877178</v>
      </c>
      <c r="I13" s="82">
        <f t="shared" si="0"/>
        <v>108.88929089992891</v>
      </c>
      <c r="J13" s="121">
        <f t="shared" si="4"/>
        <v>99.130602402612666</v>
      </c>
      <c r="L13" s="233"/>
    </row>
    <row r="14" spans="2:12" ht="16.5" thickBot="1" x14ac:dyDescent="0.3">
      <c r="B14" s="540" t="s">
        <v>91</v>
      </c>
      <c r="C14" s="500">
        <v>419349</v>
      </c>
      <c r="D14" s="501">
        <f t="shared" si="1"/>
        <v>2.3820574834131776</v>
      </c>
      <c r="E14" s="488">
        <v>479404</v>
      </c>
      <c r="F14" s="501">
        <f t="shared" si="2"/>
        <v>2.469335222800273</v>
      </c>
      <c r="G14" s="502">
        <v>482182</v>
      </c>
      <c r="H14" s="501">
        <f t="shared" si="3"/>
        <v>2.5181738828985587</v>
      </c>
      <c r="I14" s="504">
        <f t="shared" si="0"/>
        <v>114.32100708479096</v>
      </c>
      <c r="J14" s="505">
        <f t="shared" si="4"/>
        <v>100.57946950797241</v>
      </c>
      <c r="L14" s="233"/>
    </row>
    <row r="15" spans="2:12" ht="17.45" customHeight="1" thickBot="1" x14ac:dyDescent="0.3">
      <c r="B15" s="506" t="s">
        <v>22</v>
      </c>
      <c r="C15" s="507">
        <f t="shared" ref="C15:H15" si="5">SUM(C8:C14)</f>
        <v>17604487</v>
      </c>
      <c r="D15" s="508">
        <f t="shared" si="5"/>
        <v>100</v>
      </c>
      <c r="E15" s="507">
        <f t="shared" si="5"/>
        <v>19414294</v>
      </c>
      <c r="F15" s="508">
        <f t="shared" si="5"/>
        <v>99.999999999999986</v>
      </c>
      <c r="G15" s="507">
        <f t="shared" si="5"/>
        <v>19148082</v>
      </c>
      <c r="H15" s="508">
        <f t="shared" si="5"/>
        <v>100.00000000000003</v>
      </c>
      <c r="I15" s="508">
        <f t="shared" si="0"/>
        <v>110.28037340707515</v>
      </c>
      <c r="J15" s="511">
        <f t="shared" si="4"/>
        <v>98.628783513837789</v>
      </c>
      <c r="L15" s="233"/>
    </row>
  </sheetData>
  <mergeCells count="6">
    <mergeCell ref="B4:J4"/>
    <mergeCell ref="B5:B6"/>
    <mergeCell ref="C5:D5"/>
    <mergeCell ref="E5:F5"/>
    <mergeCell ref="G5:H5"/>
    <mergeCell ref="I5:J5"/>
  </mergeCells>
  <pageMargins left="0.7" right="0.7" top="0.75" bottom="0.75" header="0.3" footer="0.3"/>
  <ignoredErrors>
    <ignoredError sqref="C15 E15 G1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3:I14"/>
  <sheetViews>
    <sheetView workbookViewId="0">
      <selection activeCell="C15" sqref="C15"/>
    </sheetView>
  </sheetViews>
  <sheetFormatPr defaultRowHeight="15" x14ac:dyDescent="0.25"/>
  <cols>
    <col min="2" max="2" width="20.42578125" customWidth="1"/>
    <col min="3" max="3" width="16.140625" customWidth="1"/>
    <col min="4" max="4" width="17.140625" customWidth="1"/>
    <col min="5" max="5" width="16.85546875" customWidth="1"/>
    <col min="6" max="6" width="13.85546875" customWidth="1"/>
    <col min="7" max="7" width="15.140625" customWidth="1"/>
  </cols>
  <sheetData>
    <row r="3" spans="2:9" ht="15.75" x14ac:dyDescent="0.25">
      <c r="B3" s="14"/>
      <c r="C3" s="4"/>
      <c r="D3" s="4"/>
      <c r="E3" s="4"/>
      <c r="F3" s="4"/>
      <c r="G3" s="4"/>
    </row>
    <row r="4" spans="2:9" ht="15.75" x14ac:dyDescent="0.25">
      <c r="B4" s="4"/>
      <c r="C4" s="4"/>
      <c r="D4" s="4"/>
      <c r="E4" s="4"/>
      <c r="F4" s="4"/>
      <c r="G4" s="4"/>
    </row>
    <row r="5" spans="2:9" ht="16.5" thickBot="1" x14ac:dyDescent="0.3">
      <c r="B5" s="22" t="s">
        <v>98</v>
      </c>
      <c r="C5" s="4"/>
      <c r="D5" s="4"/>
      <c r="E5" s="4"/>
      <c r="F5" s="4"/>
      <c r="G5" s="102" t="s">
        <v>470</v>
      </c>
    </row>
    <row r="6" spans="2:9" ht="20.100000000000001" customHeight="1" thickBot="1" x14ac:dyDescent="0.3">
      <c r="B6" s="998" t="s">
        <v>544</v>
      </c>
      <c r="C6" s="999"/>
      <c r="D6" s="999"/>
      <c r="E6" s="999"/>
      <c r="F6" s="999"/>
      <c r="G6" s="1000"/>
    </row>
    <row r="7" spans="2:9" ht="16.5" thickBot="1" x14ac:dyDescent="0.3">
      <c r="B7" s="979" t="s">
        <v>0</v>
      </c>
      <c r="C7" s="981" t="s">
        <v>3</v>
      </c>
      <c r="D7" s="981"/>
      <c r="E7" s="981"/>
      <c r="F7" s="981" t="s">
        <v>2</v>
      </c>
      <c r="G7" s="982"/>
    </row>
    <row r="8" spans="2:9" ht="16.5" thickBot="1" x14ac:dyDescent="0.3">
      <c r="B8" s="980"/>
      <c r="C8" s="448" t="s">
        <v>1</v>
      </c>
      <c r="D8" s="444" t="s">
        <v>399</v>
      </c>
      <c r="E8" s="151" t="s">
        <v>528</v>
      </c>
      <c r="F8" s="151" t="s">
        <v>93</v>
      </c>
      <c r="G8" s="152" t="s">
        <v>94</v>
      </c>
    </row>
    <row r="9" spans="2:9" ht="16.5" thickBot="1" x14ac:dyDescent="0.3">
      <c r="B9" s="448">
        <v>1</v>
      </c>
      <c r="C9" s="444">
        <v>2</v>
      </c>
      <c r="D9" s="444">
        <v>3</v>
      </c>
      <c r="E9" s="444">
        <v>4</v>
      </c>
      <c r="F9" s="150">
        <v>5</v>
      </c>
      <c r="G9" s="445">
        <v>6</v>
      </c>
    </row>
    <row r="10" spans="2:9" ht="15.75" x14ac:dyDescent="0.25">
      <c r="B10" s="107" t="s">
        <v>95</v>
      </c>
      <c r="C10" s="49">
        <v>91645</v>
      </c>
      <c r="D10" s="55">
        <v>96979</v>
      </c>
      <c r="E10" s="55">
        <v>97709</v>
      </c>
      <c r="F10" s="69">
        <f>D10/C10*100</f>
        <v>105.82028479458781</v>
      </c>
      <c r="G10" s="385">
        <f>E10/D10*100</f>
        <v>100.75274028397901</v>
      </c>
    </row>
    <row r="11" spans="2:9" ht="16.5" thickBot="1" x14ac:dyDescent="0.3">
      <c r="B11" s="499" t="s">
        <v>96</v>
      </c>
      <c r="C11" s="500">
        <v>8712454</v>
      </c>
      <c r="D11" s="488">
        <v>9476470</v>
      </c>
      <c r="E11" s="488">
        <v>9384614</v>
      </c>
      <c r="F11" s="69">
        <f>D11/C11*100</f>
        <v>108.7692399868051</v>
      </c>
      <c r="G11" s="542">
        <f t="shared" ref="G11:G12" si="0">E11/D11*100</f>
        <v>99.030693918727124</v>
      </c>
    </row>
    <row r="12" spans="2:9" ht="17.45" customHeight="1" thickBot="1" x14ac:dyDescent="0.3">
      <c r="B12" s="506" t="s">
        <v>97</v>
      </c>
      <c r="C12" s="507">
        <f>SUM(C10:C11)</f>
        <v>8804099</v>
      </c>
      <c r="D12" s="493">
        <f>SUM(D10:D11)</f>
        <v>9573449</v>
      </c>
      <c r="E12" s="493">
        <f>E10+E11</f>
        <v>9482323</v>
      </c>
      <c r="F12" s="543">
        <f>D12/C12*100</f>
        <v>108.73854326263255</v>
      </c>
      <c r="G12" s="544">
        <f t="shared" si="0"/>
        <v>99.048138241505228</v>
      </c>
      <c r="I12" s="233"/>
    </row>
    <row r="13" spans="2:9" ht="15.75" x14ac:dyDescent="0.25">
      <c r="B13" s="4"/>
      <c r="C13" s="4"/>
      <c r="D13" s="4"/>
      <c r="E13" s="4"/>
      <c r="F13" s="4"/>
      <c r="G13" s="4"/>
    </row>
    <row r="14" spans="2:9" x14ac:dyDescent="0.25">
      <c r="E14" s="233"/>
    </row>
  </sheetData>
  <mergeCells count="4">
    <mergeCell ref="B6:G6"/>
    <mergeCell ref="B7:B8"/>
    <mergeCell ref="C7:E7"/>
    <mergeCell ref="F7:G7"/>
  </mergeCells>
  <pageMargins left="0.7" right="0.7" top="0.75" bottom="0.75" header="0.3" footer="0.3"/>
  <ignoredErrors>
    <ignoredError sqref="C12:D12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3:M13"/>
  <sheetViews>
    <sheetView workbookViewId="0">
      <selection activeCell="E22" sqref="E22"/>
    </sheetView>
  </sheetViews>
  <sheetFormatPr defaultRowHeight="15" x14ac:dyDescent="0.25"/>
  <cols>
    <col min="2" max="2" width="29.85546875" customWidth="1"/>
    <col min="3" max="3" width="15.5703125" customWidth="1"/>
    <col min="4" max="4" width="12.140625" customWidth="1"/>
    <col min="5" max="5" width="15.85546875" customWidth="1"/>
    <col min="6" max="6" width="12.5703125" customWidth="1"/>
    <col min="7" max="7" width="16" customWidth="1"/>
    <col min="8" max="8" width="12.140625" customWidth="1"/>
    <col min="9" max="10" width="14.5703125" customWidth="1"/>
  </cols>
  <sheetData>
    <row r="3" spans="2:13" ht="15.75" x14ac:dyDescent="0.25">
      <c r="B3" s="3"/>
      <c r="C3" s="4"/>
      <c r="D3" s="4"/>
      <c r="E3" s="4"/>
      <c r="F3" s="4"/>
      <c r="G3" s="4"/>
      <c r="H3" s="4"/>
      <c r="I3" s="4"/>
      <c r="J3" s="4"/>
    </row>
    <row r="4" spans="2:13" ht="15.75" x14ac:dyDescent="0.25">
      <c r="B4" s="4"/>
      <c r="C4" s="4"/>
      <c r="D4" s="4"/>
      <c r="E4" s="4"/>
      <c r="F4" s="4"/>
      <c r="G4" s="4"/>
      <c r="H4" s="4"/>
      <c r="I4" s="4"/>
      <c r="J4" s="4"/>
    </row>
    <row r="5" spans="2:13" ht="16.5" thickBot="1" x14ac:dyDescent="0.3">
      <c r="B5" s="16" t="s">
        <v>102</v>
      </c>
      <c r="C5" s="4"/>
      <c r="D5" s="4"/>
      <c r="E5" s="4"/>
      <c r="F5" s="4"/>
      <c r="G5" s="4"/>
      <c r="H5" s="4"/>
      <c r="I5" s="4"/>
      <c r="J5" s="102" t="s">
        <v>468</v>
      </c>
    </row>
    <row r="6" spans="2:13" ht="20.100000000000001" customHeight="1" thickBot="1" x14ac:dyDescent="0.3">
      <c r="B6" s="998" t="s">
        <v>545</v>
      </c>
      <c r="C6" s="999"/>
      <c r="D6" s="999"/>
      <c r="E6" s="999"/>
      <c r="F6" s="999"/>
      <c r="G6" s="999"/>
      <c r="H6" s="999"/>
      <c r="I6" s="999"/>
      <c r="J6" s="1000"/>
    </row>
    <row r="7" spans="2:13" ht="16.5" thickBot="1" x14ac:dyDescent="0.3">
      <c r="B7" s="1001"/>
      <c r="C7" s="981" t="s">
        <v>1</v>
      </c>
      <c r="D7" s="981"/>
      <c r="E7" s="981" t="s">
        <v>399</v>
      </c>
      <c r="F7" s="981"/>
      <c r="G7" s="981" t="s">
        <v>528</v>
      </c>
      <c r="H7" s="981"/>
      <c r="I7" s="1003" t="s">
        <v>99</v>
      </c>
      <c r="J7" s="1004"/>
    </row>
    <row r="8" spans="2:13" ht="16.5" thickBot="1" x14ac:dyDescent="0.3">
      <c r="B8" s="1002"/>
      <c r="C8" s="151" t="s">
        <v>3</v>
      </c>
      <c r="D8" s="151" t="s">
        <v>30</v>
      </c>
      <c r="E8" s="151" t="s">
        <v>3</v>
      </c>
      <c r="F8" s="151" t="s">
        <v>30</v>
      </c>
      <c r="G8" s="151" t="s">
        <v>3</v>
      </c>
      <c r="H8" s="151" t="s">
        <v>30</v>
      </c>
      <c r="I8" s="151" t="s">
        <v>9</v>
      </c>
      <c r="J8" s="152" t="s">
        <v>10</v>
      </c>
    </row>
    <row r="9" spans="2:13" ht="16.350000000000001" customHeight="1" thickBot="1" x14ac:dyDescent="0.3">
      <c r="B9" s="448">
        <v>1</v>
      </c>
      <c r="C9" s="444">
        <v>2</v>
      </c>
      <c r="D9" s="150">
        <v>3</v>
      </c>
      <c r="E9" s="150">
        <v>4</v>
      </c>
      <c r="F9" s="444">
        <v>5</v>
      </c>
      <c r="G9" s="444">
        <v>6</v>
      </c>
      <c r="H9" s="444">
        <v>7</v>
      </c>
      <c r="I9" s="444">
        <v>8</v>
      </c>
      <c r="J9" s="445">
        <v>9</v>
      </c>
    </row>
    <row r="10" spans="2:13" ht="17.45" customHeight="1" x14ac:dyDescent="0.25">
      <c r="B10" s="107" t="s">
        <v>100</v>
      </c>
      <c r="C10" s="49">
        <v>4977201</v>
      </c>
      <c r="D10" s="160">
        <f>C10/C12*100</f>
        <v>56.532769565630737</v>
      </c>
      <c r="E10" s="49">
        <v>5634426</v>
      </c>
      <c r="F10" s="160">
        <f>E10/E12*100</f>
        <v>58.854713698271119</v>
      </c>
      <c r="G10" s="49">
        <v>5601358</v>
      </c>
      <c r="H10" s="160">
        <f>G10/G12*100</f>
        <v>59.071579822792366</v>
      </c>
      <c r="I10" s="82">
        <f>E10/C10*100</f>
        <v>113.20471084049046</v>
      </c>
      <c r="J10" s="121">
        <f>G10/E10*100</f>
        <v>99.413107919067528</v>
      </c>
      <c r="L10" s="233"/>
      <c r="M10" s="606"/>
    </row>
    <row r="11" spans="2:13" ht="16.5" thickBot="1" x14ac:dyDescent="0.3">
      <c r="B11" s="499" t="s">
        <v>101</v>
      </c>
      <c r="C11" s="500">
        <v>3826898</v>
      </c>
      <c r="D11" s="512">
        <f>C11/C12*100</f>
        <v>43.467230434369263</v>
      </c>
      <c r="E11" s="500">
        <v>3939023</v>
      </c>
      <c r="F11" s="512">
        <f>E11/E12*100</f>
        <v>41.145286301728873</v>
      </c>
      <c r="G11" s="500">
        <v>3880965</v>
      </c>
      <c r="H11" s="512">
        <f>G11/G12*100</f>
        <v>40.928420177207627</v>
      </c>
      <c r="I11" s="504">
        <f>E11/C11*100</f>
        <v>102.92991869655266</v>
      </c>
      <c r="J11" s="505">
        <f t="shared" ref="J11:J12" si="0">G11/E11*100</f>
        <v>98.526081213539499</v>
      </c>
      <c r="L11" s="233"/>
      <c r="M11" s="606"/>
    </row>
    <row r="12" spans="2:13" ht="22.35" customHeight="1" thickBot="1" x14ac:dyDescent="0.3">
      <c r="B12" s="541" t="s">
        <v>6</v>
      </c>
      <c r="C12" s="507">
        <f>SUM(C10:C11)</f>
        <v>8804099</v>
      </c>
      <c r="D12" s="508">
        <f>SUM(D10:D11)</f>
        <v>100</v>
      </c>
      <c r="E12" s="507">
        <f>SUM(E10:E11)</f>
        <v>9573449</v>
      </c>
      <c r="F12" s="508">
        <f>SUM(F10:F11)</f>
        <v>100</v>
      </c>
      <c r="G12" s="507">
        <f>G10+G11</f>
        <v>9482323</v>
      </c>
      <c r="H12" s="508">
        <f>SUM(H10:H11)</f>
        <v>100</v>
      </c>
      <c r="I12" s="508">
        <f>E12/C12*100</f>
        <v>108.73854326263255</v>
      </c>
      <c r="J12" s="511">
        <f t="shared" si="0"/>
        <v>99.048138241505228</v>
      </c>
      <c r="L12" s="233"/>
      <c r="M12" s="606"/>
    </row>
    <row r="13" spans="2:13" ht="15.75" x14ac:dyDescent="0.25">
      <c r="B13" s="24"/>
      <c r="C13" s="4"/>
      <c r="D13" s="4"/>
      <c r="E13" s="4"/>
      <c r="F13" s="4"/>
      <c r="G13" s="4"/>
      <c r="H13" s="4"/>
      <c r="I13" s="4"/>
      <c r="J13" s="4"/>
    </row>
  </sheetData>
  <mergeCells count="6">
    <mergeCell ref="B6:J6"/>
    <mergeCell ref="B7:B8"/>
    <mergeCell ref="C7:D7"/>
    <mergeCell ref="E7:F7"/>
    <mergeCell ref="G7:H7"/>
    <mergeCell ref="I7:J7"/>
  </mergeCells>
  <pageMargins left="0.7" right="0.7" top="0.75" bottom="0.75" header="0.3" footer="0.3"/>
  <ignoredErrors>
    <ignoredError sqref="C12:F12" formulaRange="1"/>
    <ignoredError sqref="G12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2:G17"/>
  <sheetViews>
    <sheetView workbookViewId="0">
      <selection activeCell="C16" sqref="C16"/>
    </sheetView>
  </sheetViews>
  <sheetFormatPr defaultRowHeight="15" x14ac:dyDescent="0.25"/>
  <cols>
    <col min="2" max="2" width="33" customWidth="1"/>
    <col min="3" max="3" width="17.85546875" customWidth="1"/>
    <col min="4" max="4" width="16" customWidth="1"/>
    <col min="5" max="5" width="13.85546875" customWidth="1"/>
    <col min="6" max="6" width="9.85546875" customWidth="1"/>
    <col min="7" max="7" width="11.140625" customWidth="1"/>
  </cols>
  <sheetData>
    <row r="2" spans="2:7" ht="16.5" thickBot="1" x14ac:dyDescent="0.3">
      <c r="B2" s="16" t="s">
        <v>102</v>
      </c>
      <c r="C2" s="4"/>
      <c r="D2" s="4"/>
      <c r="E2" s="4"/>
      <c r="F2" s="4"/>
      <c r="G2" s="103" t="s">
        <v>468</v>
      </c>
    </row>
    <row r="3" spans="2:7" ht="20.100000000000001" customHeight="1" thickBot="1" x14ac:dyDescent="0.3">
      <c r="B3" s="998" t="s">
        <v>546</v>
      </c>
      <c r="C3" s="999"/>
      <c r="D3" s="999"/>
      <c r="E3" s="999"/>
      <c r="F3" s="999"/>
      <c r="G3" s="1000"/>
    </row>
    <row r="4" spans="2:7" ht="16.5" thickBot="1" x14ac:dyDescent="0.3">
      <c r="B4" s="1001"/>
      <c r="C4" s="89" t="s">
        <v>1</v>
      </c>
      <c r="D4" s="89" t="s">
        <v>399</v>
      </c>
      <c r="E4" s="89" t="s">
        <v>528</v>
      </c>
      <c r="F4" s="1003" t="s">
        <v>398</v>
      </c>
      <c r="G4" s="1004"/>
    </row>
    <row r="5" spans="2:7" ht="16.5" thickBot="1" x14ac:dyDescent="0.3">
      <c r="B5" s="1005"/>
      <c r="C5" s="448" t="s">
        <v>3</v>
      </c>
      <c r="D5" s="90" t="s">
        <v>3</v>
      </c>
      <c r="E5" s="90" t="s">
        <v>3</v>
      </c>
      <c r="F5" s="93" t="s">
        <v>93</v>
      </c>
      <c r="G5" s="94" t="s">
        <v>94</v>
      </c>
    </row>
    <row r="6" spans="2:7" ht="16.5" thickBot="1" x14ac:dyDescent="0.3">
      <c r="B6" s="448">
        <v>1</v>
      </c>
      <c r="C6" s="447">
        <v>2</v>
      </c>
      <c r="D6" s="444">
        <v>3</v>
      </c>
      <c r="E6" s="444">
        <v>4</v>
      </c>
      <c r="F6" s="444">
        <v>5</v>
      </c>
      <c r="G6" s="445">
        <v>6</v>
      </c>
    </row>
    <row r="7" spans="2:7" ht="17.100000000000001" customHeight="1" x14ac:dyDescent="0.25">
      <c r="B7" s="120" t="s">
        <v>419</v>
      </c>
      <c r="C7" s="80">
        <v>6853979</v>
      </c>
      <c r="D7" s="80">
        <v>7400278</v>
      </c>
      <c r="E7" s="80">
        <v>7377614</v>
      </c>
      <c r="F7" s="81">
        <f>D7/C7*100</f>
        <v>107.97053798968452</v>
      </c>
      <c r="G7" s="167">
        <f>E7/D7*100</f>
        <v>99.693741235126581</v>
      </c>
    </row>
    <row r="8" spans="2:7" ht="17.100000000000001" customHeight="1" x14ac:dyDescent="0.25">
      <c r="B8" s="107" t="s">
        <v>421</v>
      </c>
      <c r="C8" s="79">
        <f>C9+C10</f>
        <v>8804099</v>
      </c>
      <c r="D8" s="79">
        <f>D9+D10</f>
        <v>9573449</v>
      </c>
      <c r="E8" s="79">
        <f>E9+E10</f>
        <v>9482323</v>
      </c>
      <c r="F8" s="81">
        <f t="shared" ref="F8:F10" si="0">D8/C8*100</f>
        <v>108.73854326263255</v>
      </c>
      <c r="G8" s="167">
        <f t="shared" ref="G8:G10" si="1">E8/D8*100</f>
        <v>99.048138241505228</v>
      </c>
    </row>
    <row r="9" spans="2:7" ht="17.100000000000001" customHeight="1" x14ac:dyDescent="0.25">
      <c r="B9" s="107" t="s">
        <v>395</v>
      </c>
      <c r="C9" s="79">
        <v>4126382</v>
      </c>
      <c r="D9" s="79">
        <v>4280620</v>
      </c>
      <c r="E9" s="79">
        <v>4224128</v>
      </c>
      <c r="F9" s="81">
        <f t="shared" si="0"/>
        <v>103.73785073703792</v>
      </c>
      <c r="G9" s="167">
        <f t="shared" si="1"/>
        <v>98.680284631665501</v>
      </c>
    </row>
    <row r="10" spans="2:7" ht="17.100000000000001" customHeight="1" x14ac:dyDescent="0.25">
      <c r="B10" s="109" t="s">
        <v>397</v>
      </c>
      <c r="C10" s="78">
        <v>4677717</v>
      </c>
      <c r="D10" s="78">
        <v>5292829</v>
      </c>
      <c r="E10" s="78">
        <v>5258195</v>
      </c>
      <c r="F10" s="81">
        <f t="shared" si="0"/>
        <v>113.1498335619705</v>
      </c>
      <c r="G10" s="167">
        <f t="shared" si="1"/>
        <v>99.345642944444265</v>
      </c>
    </row>
    <row r="11" spans="2:7" ht="17.100000000000001" customHeight="1" x14ac:dyDescent="0.25">
      <c r="B11" s="123" t="s">
        <v>396</v>
      </c>
      <c r="C11" s="84">
        <f>C7/C8</f>
        <v>0.77849862887729904</v>
      </c>
      <c r="D11" s="84">
        <f t="shared" ref="D11" si="2">D7/D8</f>
        <v>0.77300020086804666</v>
      </c>
      <c r="E11" s="84">
        <f>E7/E8</f>
        <v>0.77803867259109394</v>
      </c>
      <c r="F11" s="163" t="s">
        <v>128</v>
      </c>
      <c r="G11" s="164" t="s">
        <v>128</v>
      </c>
    </row>
    <row r="12" spans="2:7" ht="17.100000000000001" customHeight="1" x14ac:dyDescent="0.25">
      <c r="B12" s="109" t="s">
        <v>420</v>
      </c>
      <c r="C12" s="78">
        <v>9071061</v>
      </c>
      <c r="D12" s="78">
        <v>9877414</v>
      </c>
      <c r="E12" s="78">
        <v>9791540</v>
      </c>
      <c r="F12" s="83">
        <f>D12/C12*100</f>
        <v>108.88929089992891</v>
      </c>
      <c r="G12" s="122">
        <f>E12/D12*100</f>
        <v>99.130602402612666</v>
      </c>
    </row>
    <row r="13" spans="2:7" ht="16.5" customHeight="1" thickBot="1" x14ac:dyDescent="0.3">
      <c r="B13" s="111" t="s">
        <v>600</v>
      </c>
      <c r="C13" s="124">
        <f>C7/C12</f>
        <v>0.75558735631917806</v>
      </c>
      <c r="D13" s="124">
        <f t="shared" ref="D13" si="3">D7/D12</f>
        <v>0.74921209134293654</v>
      </c>
      <c r="E13" s="124">
        <f>E7/E12</f>
        <v>0.75346819805668974</v>
      </c>
      <c r="F13" s="165" t="s">
        <v>128</v>
      </c>
      <c r="G13" s="166" t="s">
        <v>128</v>
      </c>
    </row>
    <row r="17" spans="3:5" x14ac:dyDescent="0.25">
      <c r="C17" s="233"/>
      <c r="D17" s="233"/>
      <c r="E17" s="233"/>
    </row>
  </sheetData>
  <mergeCells count="3">
    <mergeCell ref="B3:G3"/>
    <mergeCell ref="B4:B5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O29"/>
  <sheetViews>
    <sheetView topLeftCell="B3" zoomScaleNormal="100" workbookViewId="0">
      <selection activeCell="L24" sqref="L24"/>
    </sheetView>
  </sheetViews>
  <sheetFormatPr defaultColWidth="8.85546875" defaultRowHeight="15" x14ac:dyDescent="0.25"/>
  <cols>
    <col min="1" max="1" width="8.85546875" style="59" customWidth="1"/>
    <col min="2" max="2" width="9.85546875" style="59" customWidth="1"/>
    <col min="3" max="3" width="72.140625" style="59" customWidth="1"/>
    <col min="4" max="4" width="16.140625" style="59" customWidth="1"/>
    <col min="5" max="5" width="16.42578125" style="59" customWidth="1"/>
    <col min="6" max="6" width="15.28515625" style="59" customWidth="1"/>
    <col min="7" max="7" width="12.140625" style="59" customWidth="1"/>
    <col min="8" max="8" width="11.5703125" style="59" customWidth="1"/>
    <col min="9" max="16384" width="8.85546875" style="59"/>
  </cols>
  <sheetData>
    <row r="3" spans="2:15" ht="16.5" thickBot="1" x14ac:dyDescent="0.3">
      <c r="B3" s="216" t="s">
        <v>276</v>
      </c>
      <c r="C3" s="217"/>
      <c r="D3" s="217"/>
      <c r="E3" s="217"/>
      <c r="F3" s="217"/>
      <c r="G3" s="217"/>
      <c r="H3" s="218" t="s">
        <v>471</v>
      </c>
    </row>
    <row r="4" spans="2:15" ht="20.100000000000001" customHeight="1" x14ac:dyDescent="0.25">
      <c r="B4" s="1006" t="s">
        <v>547</v>
      </c>
      <c r="C4" s="1007"/>
      <c r="D4" s="1007"/>
      <c r="E4" s="1007"/>
      <c r="F4" s="1007"/>
      <c r="G4" s="1007"/>
      <c r="H4" s="1008"/>
    </row>
    <row r="5" spans="2:15" ht="20.100000000000001" customHeight="1" thickBot="1" x14ac:dyDescent="0.3">
      <c r="B5" s="386" t="s">
        <v>103</v>
      </c>
      <c r="C5" s="219" t="s">
        <v>104</v>
      </c>
      <c r="D5" s="220" t="s">
        <v>1</v>
      </c>
      <c r="E5" s="220" t="s">
        <v>399</v>
      </c>
      <c r="F5" s="220" t="s">
        <v>528</v>
      </c>
      <c r="G5" s="1009" t="s">
        <v>2</v>
      </c>
      <c r="H5" s="1010"/>
    </row>
    <row r="6" spans="2:15" ht="15" customHeight="1" x14ac:dyDescent="0.25">
      <c r="B6" s="658">
        <v>1</v>
      </c>
      <c r="C6" s="659">
        <v>2</v>
      </c>
      <c r="D6" s="644">
        <v>3</v>
      </c>
      <c r="E6" s="644">
        <v>4</v>
      </c>
      <c r="F6" s="644">
        <v>5</v>
      </c>
      <c r="G6" s="644" t="s">
        <v>172</v>
      </c>
      <c r="H6" s="645" t="s">
        <v>530</v>
      </c>
    </row>
    <row r="7" spans="2:15" ht="20.100000000000001" customHeight="1" x14ac:dyDescent="0.25">
      <c r="B7" s="660">
        <v>1</v>
      </c>
      <c r="C7" s="646" t="s">
        <v>105</v>
      </c>
      <c r="D7" s="647">
        <f>D8+D24</f>
        <v>2478985</v>
      </c>
      <c r="E7" s="648">
        <f>E8+E24</f>
        <v>2690298</v>
      </c>
      <c r="F7" s="648">
        <f>F8+F24</f>
        <v>2656119</v>
      </c>
      <c r="G7" s="648">
        <f>E7/D7*100</f>
        <v>108.52417420839578</v>
      </c>
      <c r="H7" s="661">
        <f>F7/E7*100</f>
        <v>98.729545946211161</v>
      </c>
      <c r="K7" s="256"/>
      <c r="L7" s="256"/>
      <c r="M7" s="256"/>
      <c r="N7" s="256"/>
      <c r="O7" s="256"/>
    </row>
    <row r="8" spans="2:15" ht="20.100000000000001" customHeight="1" x14ac:dyDescent="0.25">
      <c r="B8" s="662" t="s">
        <v>106</v>
      </c>
      <c r="C8" s="646" t="s">
        <v>107</v>
      </c>
      <c r="D8" s="649">
        <f>D9+D23</f>
        <v>2351425</v>
      </c>
      <c r="E8" s="650">
        <f>E9+E23</f>
        <v>2656534</v>
      </c>
      <c r="F8" s="650">
        <f>F9+F23</f>
        <v>2528934</v>
      </c>
      <c r="G8" s="648">
        <f t="shared" ref="G8:G29" si="0">E8/D8*100</f>
        <v>112.97549358367797</v>
      </c>
      <c r="H8" s="661">
        <f t="shared" ref="H8:H29" si="1">F8/E8*100</f>
        <v>95.19674884642923</v>
      </c>
      <c r="K8" s="256"/>
      <c r="L8" s="256"/>
      <c r="M8" s="256"/>
      <c r="N8" s="256"/>
      <c r="O8" s="256"/>
    </row>
    <row r="9" spans="2:15" ht="20.100000000000001" customHeight="1" x14ac:dyDescent="0.25">
      <c r="B9" s="662" t="s">
        <v>108</v>
      </c>
      <c r="C9" s="646" t="s">
        <v>109</v>
      </c>
      <c r="D9" s="649">
        <f>SUM(D10:D22)</f>
        <v>2351425</v>
      </c>
      <c r="E9" s="650">
        <f>SUM(E10:E22)</f>
        <v>2656534</v>
      </c>
      <c r="F9" s="650">
        <f>SUM(F10:F22)</f>
        <v>2528934</v>
      </c>
      <c r="G9" s="648">
        <f t="shared" si="0"/>
        <v>112.97549358367797</v>
      </c>
      <c r="H9" s="661">
        <f t="shared" si="1"/>
        <v>95.19674884642923</v>
      </c>
      <c r="K9" s="256"/>
      <c r="L9" s="256"/>
      <c r="M9" s="256"/>
      <c r="N9" s="256"/>
      <c r="O9" s="256"/>
    </row>
    <row r="10" spans="2:15" ht="15.95" customHeight="1" x14ac:dyDescent="0.25">
      <c r="B10" s="663" t="s">
        <v>110</v>
      </c>
      <c r="C10" s="651" t="s">
        <v>111</v>
      </c>
      <c r="D10" s="652">
        <v>1290878</v>
      </c>
      <c r="E10" s="653">
        <v>1299335</v>
      </c>
      <c r="F10" s="653">
        <v>1299335</v>
      </c>
      <c r="G10" s="654">
        <f t="shared" si="0"/>
        <v>100.65513549692535</v>
      </c>
      <c r="H10" s="664">
        <f t="shared" si="1"/>
        <v>100</v>
      </c>
      <c r="K10" s="256"/>
      <c r="L10" s="256"/>
      <c r="M10" s="256"/>
      <c r="N10" s="256"/>
      <c r="O10" s="256"/>
    </row>
    <row r="11" spans="2:15" ht="15.95" customHeight="1" x14ac:dyDescent="0.25">
      <c r="B11" s="663" t="s">
        <v>112</v>
      </c>
      <c r="C11" s="651" t="s">
        <v>113</v>
      </c>
      <c r="D11" s="655">
        <v>137290</v>
      </c>
      <c r="E11" s="656">
        <v>137290</v>
      </c>
      <c r="F11" s="656">
        <v>137290</v>
      </c>
      <c r="G11" s="654">
        <f t="shared" si="0"/>
        <v>100</v>
      </c>
      <c r="H11" s="664">
        <f t="shared" si="1"/>
        <v>100</v>
      </c>
      <c r="K11" s="256"/>
      <c r="L11" s="256"/>
      <c r="M11" s="256"/>
      <c r="N11" s="256"/>
      <c r="O11" s="256"/>
    </row>
    <row r="12" spans="2:15" ht="15.95" customHeight="1" x14ac:dyDescent="0.25">
      <c r="B12" s="663" t="s">
        <v>114</v>
      </c>
      <c r="C12" s="651" t="s">
        <v>115</v>
      </c>
      <c r="D12" s="652">
        <v>-215</v>
      </c>
      <c r="E12" s="653">
        <v>-215</v>
      </c>
      <c r="F12" s="653">
        <v>-215</v>
      </c>
      <c r="G12" s="654">
        <f t="shared" si="0"/>
        <v>100</v>
      </c>
      <c r="H12" s="664">
        <f>F12/E12*100</f>
        <v>100</v>
      </c>
      <c r="K12" s="256"/>
      <c r="L12" s="256"/>
      <c r="M12" s="256"/>
      <c r="N12" s="256"/>
      <c r="O12" s="256"/>
    </row>
    <row r="13" spans="2:15" ht="15.95" customHeight="1" x14ac:dyDescent="0.25">
      <c r="B13" s="663" t="s">
        <v>116</v>
      </c>
      <c r="C13" s="651" t="s">
        <v>117</v>
      </c>
      <c r="D13" s="652">
        <v>238344</v>
      </c>
      <c r="E13" s="653">
        <v>403027</v>
      </c>
      <c r="F13" s="653">
        <v>301803</v>
      </c>
      <c r="G13" s="654">
        <f t="shared" si="0"/>
        <v>169.09466988890009</v>
      </c>
      <c r="H13" s="664">
        <f>F13/E13*100</f>
        <v>74.884064839328374</v>
      </c>
      <c r="K13" s="256"/>
      <c r="L13" s="256"/>
      <c r="M13" s="256"/>
      <c r="N13" s="256"/>
      <c r="O13" s="256"/>
    </row>
    <row r="14" spans="2:15" ht="15.95" customHeight="1" x14ac:dyDescent="0.25">
      <c r="B14" s="663" t="s">
        <v>118</v>
      </c>
      <c r="C14" s="651" t="s">
        <v>119</v>
      </c>
      <c r="D14" s="652">
        <v>-34743</v>
      </c>
      <c r="E14" s="653">
        <v>-36302</v>
      </c>
      <c r="F14" s="653">
        <v>-141965</v>
      </c>
      <c r="G14" s="654">
        <f t="shared" si="0"/>
        <v>104.48723483867255</v>
      </c>
      <c r="H14" s="664">
        <f t="shared" si="1"/>
        <v>391.0666079003912</v>
      </c>
      <c r="K14" s="256"/>
      <c r="L14" s="256"/>
      <c r="M14" s="256"/>
      <c r="N14" s="256"/>
      <c r="O14" s="256"/>
    </row>
    <row r="15" spans="2:15" ht="15.95" customHeight="1" x14ac:dyDescent="0.25">
      <c r="B15" s="663" t="s">
        <v>120</v>
      </c>
      <c r="C15" s="651" t="s">
        <v>121</v>
      </c>
      <c r="D15" s="652">
        <v>10296</v>
      </c>
      <c r="E15" s="653">
        <v>26630</v>
      </c>
      <c r="F15" s="653">
        <v>9917</v>
      </c>
      <c r="G15" s="654">
        <f t="shared" si="0"/>
        <v>258.64413364413366</v>
      </c>
      <c r="H15" s="664">
        <f t="shared" si="1"/>
        <v>37.239954938039801</v>
      </c>
      <c r="K15" s="256"/>
      <c r="L15" s="256"/>
      <c r="M15" s="256"/>
      <c r="N15" s="256"/>
      <c r="O15" s="256"/>
    </row>
    <row r="16" spans="2:15" ht="15.95" customHeight="1" x14ac:dyDescent="0.25">
      <c r="B16" s="663" t="s">
        <v>122</v>
      </c>
      <c r="C16" s="651" t="s">
        <v>123</v>
      </c>
      <c r="D16" s="652">
        <v>876626</v>
      </c>
      <c r="E16" s="653">
        <v>970088</v>
      </c>
      <c r="F16" s="653">
        <v>998271</v>
      </c>
      <c r="G16" s="654">
        <f t="shared" si="0"/>
        <v>110.66155920540801</v>
      </c>
      <c r="H16" s="664">
        <f t="shared" si="1"/>
        <v>102.90520035295768</v>
      </c>
      <c r="K16" s="256"/>
      <c r="L16" s="256"/>
      <c r="M16" s="256"/>
      <c r="N16" s="256"/>
      <c r="O16" s="256"/>
    </row>
    <row r="17" spans="2:15" ht="15.95" customHeight="1" x14ac:dyDescent="0.25">
      <c r="B17" s="663" t="s">
        <v>124</v>
      </c>
      <c r="C17" s="651" t="s">
        <v>125</v>
      </c>
      <c r="D17" s="652">
        <v>-56116</v>
      </c>
      <c r="E17" s="653">
        <v>-57589</v>
      </c>
      <c r="F17" s="653">
        <v>-57636</v>
      </c>
      <c r="G17" s="654">
        <f t="shared" si="0"/>
        <v>102.62491980896714</v>
      </c>
      <c r="H17" s="664">
        <f t="shared" si="1"/>
        <v>100.08161280800152</v>
      </c>
      <c r="K17" s="256"/>
      <c r="L17" s="256"/>
      <c r="M17" s="256"/>
      <c r="N17" s="256"/>
      <c r="O17" s="256"/>
    </row>
    <row r="18" spans="2:15" ht="30" customHeight="1" x14ac:dyDescent="0.25">
      <c r="B18" s="663" t="s">
        <v>126</v>
      </c>
      <c r="C18" s="657" t="s">
        <v>127</v>
      </c>
      <c r="D18" s="652">
        <v>-101</v>
      </c>
      <c r="E18" s="653">
        <v>-14</v>
      </c>
      <c r="F18" s="653">
        <v>-236</v>
      </c>
      <c r="G18" s="654">
        <f t="shared" si="0"/>
        <v>13.861386138613863</v>
      </c>
      <c r="H18" s="664">
        <f>F18/E18*100</f>
        <v>1685.7142857142858</v>
      </c>
      <c r="K18" s="256"/>
      <c r="L18" s="256"/>
      <c r="M18" s="256"/>
      <c r="N18" s="256"/>
      <c r="O18" s="256"/>
    </row>
    <row r="19" spans="2:15" ht="30" customHeight="1" x14ac:dyDescent="0.25">
      <c r="B19" s="663" t="s">
        <v>129</v>
      </c>
      <c r="C19" s="657" t="s">
        <v>130</v>
      </c>
      <c r="D19" s="652">
        <v>0</v>
      </c>
      <c r="E19" s="653">
        <v>-1255</v>
      </c>
      <c r="F19" s="653">
        <v>0</v>
      </c>
      <c r="G19" s="648" t="s">
        <v>128</v>
      </c>
      <c r="H19" s="664">
        <f t="shared" si="1"/>
        <v>0</v>
      </c>
      <c r="K19" s="256"/>
      <c r="L19" s="256"/>
      <c r="M19" s="256"/>
      <c r="N19" s="256"/>
      <c r="O19" s="256"/>
    </row>
    <row r="20" spans="2:15" ht="30" customHeight="1" x14ac:dyDescent="0.25">
      <c r="B20" s="663" t="s">
        <v>131</v>
      </c>
      <c r="C20" s="657" t="s">
        <v>132</v>
      </c>
      <c r="D20" s="652">
        <v>-1625</v>
      </c>
      <c r="E20" s="653">
        <v>-1349</v>
      </c>
      <c r="F20" s="653">
        <v>-1376</v>
      </c>
      <c r="G20" s="654">
        <f t="shared" si="0"/>
        <v>83.015384615384619</v>
      </c>
      <c r="H20" s="664">
        <f t="shared" si="1"/>
        <v>102.00148257968866</v>
      </c>
      <c r="K20" s="256"/>
      <c r="L20" s="256"/>
      <c r="M20" s="256"/>
      <c r="N20" s="256"/>
      <c r="O20" s="256"/>
    </row>
    <row r="21" spans="2:15" ht="30" customHeight="1" x14ac:dyDescent="0.25">
      <c r="B21" s="663" t="s">
        <v>133</v>
      </c>
      <c r="C21" s="657" t="s">
        <v>134</v>
      </c>
      <c r="D21" s="652">
        <v>-12118</v>
      </c>
      <c r="E21" s="653">
        <v>-15950</v>
      </c>
      <c r="F21" s="653">
        <v>-16254</v>
      </c>
      <c r="G21" s="654">
        <f t="shared" si="0"/>
        <v>131.62237993068163</v>
      </c>
      <c r="H21" s="664">
        <f t="shared" si="1"/>
        <v>101.90595611285266</v>
      </c>
      <c r="K21" s="256"/>
      <c r="L21" s="256"/>
      <c r="M21" s="256"/>
      <c r="N21" s="256"/>
      <c r="O21" s="256"/>
    </row>
    <row r="22" spans="2:15" ht="15.95" customHeight="1" x14ac:dyDescent="0.25">
      <c r="B22" s="663" t="s">
        <v>135</v>
      </c>
      <c r="C22" s="651" t="s">
        <v>136</v>
      </c>
      <c r="D22" s="652">
        <v>-97091</v>
      </c>
      <c r="E22" s="653">
        <v>-67162</v>
      </c>
      <c r="F22" s="653">
        <v>0</v>
      </c>
      <c r="G22" s="654">
        <f t="shared" si="0"/>
        <v>69.174279799363475</v>
      </c>
      <c r="H22" s="664">
        <f t="shared" si="1"/>
        <v>0</v>
      </c>
      <c r="K22" s="256"/>
      <c r="L22" s="256"/>
      <c r="M22" s="256"/>
      <c r="N22" s="256"/>
      <c r="O22" s="256"/>
    </row>
    <row r="23" spans="2:15" ht="20.100000000000001" customHeight="1" x14ac:dyDescent="0.25">
      <c r="B23" s="662" t="s">
        <v>137</v>
      </c>
      <c r="C23" s="646" t="s">
        <v>138</v>
      </c>
      <c r="D23" s="649">
        <v>0</v>
      </c>
      <c r="E23" s="650">
        <v>0</v>
      </c>
      <c r="F23" s="650">
        <v>0</v>
      </c>
      <c r="G23" s="648" t="s">
        <v>128</v>
      </c>
      <c r="H23" s="661" t="s">
        <v>128</v>
      </c>
      <c r="K23" s="256"/>
      <c r="L23" s="256"/>
      <c r="M23" s="256"/>
      <c r="N23" s="256"/>
      <c r="O23" s="256"/>
    </row>
    <row r="24" spans="2:15" ht="20.100000000000001" customHeight="1" x14ac:dyDescent="0.25">
      <c r="B24" s="662" t="s">
        <v>139</v>
      </c>
      <c r="C24" s="646" t="s">
        <v>140</v>
      </c>
      <c r="D24" s="649">
        <f>SUM(D25:D29)</f>
        <v>127560</v>
      </c>
      <c r="E24" s="650">
        <f>SUM(E25:E29)</f>
        <v>33764</v>
      </c>
      <c r="F24" s="650">
        <f>SUM(F25:F29)</f>
        <v>127185</v>
      </c>
      <c r="G24" s="648">
        <f t="shared" si="0"/>
        <v>26.469112574474757</v>
      </c>
      <c r="H24" s="661">
        <f t="shared" si="1"/>
        <v>376.68818860324603</v>
      </c>
      <c r="K24" s="256"/>
      <c r="L24" s="256"/>
      <c r="M24" s="256"/>
      <c r="N24" s="256"/>
      <c r="O24" s="256"/>
    </row>
    <row r="25" spans="2:15" ht="15.95" customHeight="1" x14ac:dyDescent="0.25">
      <c r="B25" s="663" t="s">
        <v>141</v>
      </c>
      <c r="C25" s="651" t="s">
        <v>142</v>
      </c>
      <c r="D25" s="652">
        <v>105592</v>
      </c>
      <c r="E25" s="653">
        <v>170158</v>
      </c>
      <c r="F25" s="653">
        <v>127199</v>
      </c>
      <c r="G25" s="654">
        <f t="shared" si="0"/>
        <v>161.14667777861959</v>
      </c>
      <c r="H25" s="664">
        <f t="shared" si="1"/>
        <v>74.753464427179452</v>
      </c>
      <c r="K25" s="256"/>
      <c r="L25" s="256"/>
      <c r="M25" s="256"/>
      <c r="N25" s="256"/>
      <c r="O25" s="256"/>
    </row>
    <row r="26" spans="2:15" ht="15.95" customHeight="1" x14ac:dyDescent="0.25">
      <c r="B26" s="663" t="s">
        <v>143</v>
      </c>
      <c r="C26" s="651" t="s">
        <v>144</v>
      </c>
      <c r="D26" s="652">
        <v>-14</v>
      </c>
      <c r="E26" s="653">
        <v>-14</v>
      </c>
      <c r="F26" s="653">
        <v>-14</v>
      </c>
      <c r="G26" s="654">
        <f t="shared" si="0"/>
        <v>100</v>
      </c>
      <c r="H26" s="664">
        <f t="shared" si="1"/>
        <v>100</v>
      </c>
      <c r="K26" s="256"/>
      <c r="L26" s="256"/>
      <c r="M26" s="256"/>
      <c r="N26" s="256"/>
      <c r="O26" s="256"/>
    </row>
    <row r="27" spans="2:15" ht="15.95" customHeight="1" x14ac:dyDescent="0.25">
      <c r="B27" s="663" t="s">
        <v>145</v>
      </c>
      <c r="C27" s="657" t="s">
        <v>146</v>
      </c>
      <c r="D27" s="652">
        <v>153706</v>
      </c>
      <c r="E27" s="653">
        <v>163569</v>
      </c>
      <c r="F27" s="653">
        <v>0</v>
      </c>
      <c r="G27" s="654">
        <f t="shared" si="0"/>
        <v>106.41679570088351</v>
      </c>
      <c r="H27" s="664">
        <f t="shared" si="1"/>
        <v>0</v>
      </c>
      <c r="K27" s="256"/>
      <c r="L27" s="256"/>
      <c r="M27" s="256"/>
      <c r="N27" s="256"/>
      <c r="O27" s="256"/>
    </row>
    <row r="28" spans="2:15" ht="30" customHeight="1" x14ac:dyDescent="0.25">
      <c r="B28" s="663" t="s">
        <v>147</v>
      </c>
      <c r="C28" s="657" t="s">
        <v>148</v>
      </c>
      <c r="D28" s="652">
        <v>0</v>
      </c>
      <c r="E28" s="653">
        <v>1255</v>
      </c>
      <c r="F28" s="653">
        <v>0</v>
      </c>
      <c r="G28" s="654" t="s">
        <v>128</v>
      </c>
      <c r="H28" s="664">
        <f t="shared" si="1"/>
        <v>0</v>
      </c>
      <c r="K28" s="256"/>
      <c r="L28" s="256"/>
      <c r="M28" s="256"/>
      <c r="N28" s="256"/>
      <c r="O28" s="256"/>
    </row>
    <row r="29" spans="2:15" ht="15.95" customHeight="1" thickBot="1" x14ac:dyDescent="0.3">
      <c r="B29" s="665" t="s">
        <v>149</v>
      </c>
      <c r="C29" s="666" t="s">
        <v>150</v>
      </c>
      <c r="D29" s="667">
        <v>-131724</v>
      </c>
      <c r="E29" s="668">
        <v>-301204</v>
      </c>
      <c r="F29" s="668">
        <v>0</v>
      </c>
      <c r="G29" s="669">
        <f t="shared" si="0"/>
        <v>228.66296195074551</v>
      </c>
      <c r="H29" s="670">
        <f t="shared" si="1"/>
        <v>0</v>
      </c>
      <c r="K29" s="256"/>
      <c r="L29" s="256"/>
      <c r="M29" s="256"/>
      <c r="N29" s="256"/>
      <c r="O29" s="256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6" fitToHeight="3" orientation="landscape" r:id="rId1"/>
  <ignoredErrors>
    <ignoredError sqref="D9:E9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A1:W19"/>
  <sheetViews>
    <sheetView workbookViewId="0">
      <selection activeCell="B21" sqref="B21"/>
    </sheetView>
  </sheetViews>
  <sheetFormatPr defaultColWidth="8.85546875" defaultRowHeight="15" x14ac:dyDescent="0.25"/>
  <cols>
    <col min="1" max="1" width="8.85546875" style="222"/>
    <col min="2" max="2" width="47.5703125" style="222" customWidth="1"/>
    <col min="3" max="3" width="14.140625" style="222" customWidth="1"/>
    <col min="4" max="4" width="11.140625" style="222" customWidth="1"/>
    <col min="5" max="5" width="12.42578125" style="222" customWidth="1"/>
    <col min="6" max="6" width="11.7109375" style="222" customWidth="1"/>
    <col min="7" max="7" width="11.85546875" style="222" bestFit="1" customWidth="1"/>
    <col min="8" max="8" width="10.28515625" style="222" customWidth="1"/>
    <col min="9" max="9" width="10.42578125" style="222" customWidth="1"/>
    <col min="10" max="10" width="10.5703125" style="222" customWidth="1"/>
    <col min="11" max="11" width="8.85546875" style="222"/>
    <col min="12" max="12" width="10.85546875" style="222" bestFit="1" customWidth="1"/>
    <col min="13" max="16384" width="8.85546875" style="222"/>
  </cols>
  <sheetData>
    <row r="1" spans="1:23" x14ac:dyDescent="0.25">
      <c r="A1" s="1185"/>
      <c r="B1" s="1185"/>
      <c r="C1" s="1185"/>
      <c r="D1" s="1185"/>
      <c r="E1" s="1185"/>
      <c r="F1" s="1185"/>
      <c r="G1" s="1185"/>
      <c r="H1" s="1185"/>
      <c r="I1" s="1185"/>
      <c r="J1" s="1185"/>
      <c r="K1" s="1185"/>
      <c r="L1" s="1185"/>
      <c r="M1" s="1185"/>
      <c r="N1" s="1185"/>
      <c r="O1" s="1185"/>
      <c r="P1" s="1185"/>
      <c r="Q1" s="1185"/>
      <c r="R1" s="1185"/>
      <c r="S1" s="1185"/>
      <c r="T1" s="1185"/>
      <c r="U1" s="1185"/>
      <c r="V1" s="1185"/>
      <c r="W1" s="1185"/>
    </row>
    <row r="2" spans="1:23" x14ac:dyDescent="0.25">
      <c r="A2" s="1185"/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5"/>
      <c r="Q2" s="1185"/>
      <c r="R2" s="1185"/>
      <c r="S2" s="1185"/>
      <c r="T2" s="1185"/>
      <c r="U2" s="1185"/>
      <c r="V2" s="1185"/>
      <c r="W2" s="1185"/>
    </row>
    <row r="3" spans="1:23" ht="15.75" x14ac:dyDescent="0.25">
      <c r="A3" s="1185"/>
      <c r="B3" s="1186"/>
      <c r="C3" s="1186"/>
      <c r="D3" s="1186"/>
      <c r="E3" s="1186"/>
      <c r="F3" s="1186"/>
      <c r="G3" s="1186"/>
      <c r="H3" s="1186"/>
      <c r="I3" s="1186"/>
      <c r="J3" s="1187" t="s">
        <v>470</v>
      </c>
      <c r="K3" s="1185"/>
      <c r="L3" s="1185"/>
      <c r="M3" s="1185"/>
      <c r="N3" s="1185"/>
      <c r="O3" s="1185"/>
      <c r="P3" s="1185"/>
      <c r="Q3" s="1185"/>
      <c r="R3" s="1185"/>
      <c r="S3" s="1185"/>
      <c r="T3" s="1185"/>
      <c r="U3" s="1185"/>
      <c r="V3" s="1185"/>
      <c r="W3" s="1185"/>
    </row>
    <row r="4" spans="1:23" ht="20.100000000000001" customHeight="1" thickBot="1" x14ac:dyDescent="0.3">
      <c r="B4" s="1182" t="s">
        <v>548</v>
      </c>
      <c r="C4" s="1183"/>
      <c r="D4" s="1183"/>
      <c r="E4" s="1183"/>
      <c r="F4" s="1183"/>
      <c r="G4" s="1183"/>
      <c r="H4" s="1183"/>
      <c r="I4" s="1183"/>
      <c r="J4" s="1184"/>
    </row>
    <row r="5" spans="1:23" ht="16.5" thickBot="1" x14ac:dyDescent="0.3">
      <c r="B5" s="223"/>
      <c r="C5" s="1011" t="s">
        <v>1</v>
      </c>
      <c r="D5" s="1012"/>
      <c r="E5" s="1011" t="s">
        <v>399</v>
      </c>
      <c r="F5" s="1012"/>
      <c r="G5" s="1013" t="s">
        <v>528</v>
      </c>
      <c r="H5" s="1014"/>
      <c r="I5" s="1015" t="s">
        <v>2</v>
      </c>
      <c r="J5" s="1012"/>
    </row>
    <row r="6" spans="1:23" ht="16.5" thickBot="1" x14ac:dyDescent="0.3">
      <c r="B6" s="224" t="s">
        <v>550</v>
      </c>
      <c r="C6" s="225" t="s">
        <v>3</v>
      </c>
      <c r="D6" s="226" t="s">
        <v>30</v>
      </c>
      <c r="E6" s="225" t="s">
        <v>3</v>
      </c>
      <c r="F6" s="477" t="s">
        <v>30</v>
      </c>
      <c r="G6" s="476" t="s">
        <v>388</v>
      </c>
      <c r="H6" s="477" t="s">
        <v>181</v>
      </c>
      <c r="I6" s="1016"/>
      <c r="J6" s="1017"/>
      <c r="L6" s="259"/>
    </row>
    <row r="7" spans="1:23" ht="16.5" thickBot="1" x14ac:dyDescent="0.3">
      <c r="B7" s="224">
        <v>1</v>
      </c>
      <c r="C7" s="469">
        <v>2</v>
      </c>
      <c r="D7" s="478">
        <v>3</v>
      </c>
      <c r="E7" s="469">
        <v>4</v>
      </c>
      <c r="F7" s="478">
        <v>5</v>
      </c>
      <c r="G7" s="469">
        <v>6</v>
      </c>
      <c r="H7" s="478">
        <v>7</v>
      </c>
      <c r="I7" s="478" t="s">
        <v>31</v>
      </c>
      <c r="J7" s="478" t="s">
        <v>173</v>
      </c>
      <c r="L7" s="259"/>
    </row>
    <row r="8" spans="1:23" ht="16.5" thickBot="1" x14ac:dyDescent="0.3">
      <c r="B8" s="548" t="s">
        <v>152</v>
      </c>
      <c r="C8" s="227">
        <v>12296292</v>
      </c>
      <c r="D8" s="232">
        <f>C8/C12*100</f>
        <v>86.73023017738295</v>
      </c>
      <c r="E8" s="227">
        <v>13085560</v>
      </c>
      <c r="F8" s="231">
        <f>E8/E12*100</f>
        <v>87.124356790432117</v>
      </c>
      <c r="G8" s="545">
        <v>13115847</v>
      </c>
      <c r="H8" s="231">
        <f>G8/G12*100</f>
        <v>87.407961827945996</v>
      </c>
      <c r="I8" s="257">
        <f>E8/C8*100</f>
        <v>106.41874802582763</v>
      </c>
      <c r="J8" s="257">
        <f>G8/E8*100</f>
        <v>100.23145360229138</v>
      </c>
      <c r="L8" s="259"/>
    </row>
    <row r="9" spans="1:23" ht="20.25" customHeight="1" thickBot="1" x14ac:dyDescent="0.3">
      <c r="B9" s="548" t="s">
        <v>549</v>
      </c>
      <c r="C9" s="227">
        <v>0</v>
      </c>
      <c r="D9" s="232">
        <f>C9/C12*100</f>
        <v>0</v>
      </c>
      <c r="E9" s="227">
        <v>0</v>
      </c>
      <c r="F9" s="232">
        <v>0</v>
      </c>
      <c r="G9" s="546">
        <v>0</v>
      </c>
      <c r="H9" s="232">
        <v>0</v>
      </c>
      <c r="I9" s="257">
        <v>0</v>
      </c>
      <c r="J9" s="257">
        <v>0</v>
      </c>
      <c r="L9" s="259"/>
    </row>
    <row r="10" spans="1:23" ht="22.5" customHeight="1" thickBot="1" x14ac:dyDescent="0.3">
      <c r="B10" s="548" t="s">
        <v>153</v>
      </c>
      <c r="C10" s="227">
        <v>223778</v>
      </c>
      <c r="D10" s="232">
        <f>C10/C12*100</f>
        <v>1.578387813873841</v>
      </c>
      <c r="E10" s="228">
        <v>228011</v>
      </c>
      <c r="F10" s="231">
        <f>E10/E12*100</f>
        <v>1.5181094057986984</v>
      </c>
      <c r="G10" s="545">
        <v>165325</v>
      </c>
      <c r="H10" s="231">
        <f>G10/G12*100</f>
        <v>1.1017756832025543</v>
      </c>
      <c r="I10" s="257">
        <f t="shared" ref="I10:I12" si="0">E10/C10*100</f>
        <v>101.89160686037056</v>
      </c>
      <c r="J10" s="257">
        <f t="shared" ref="J10:J12" si="1">G10/E10*100</f>
        <v>72.507466745025468</v>
      </c>
      <c r="L10" s="259"/>
    </row>
    <row r="11" spans="1:23" ht="21.75" customHeight="1" thickBot="1" x14ac:dyDescent="0.3">
      <c r="B11" s="548" t="s">
        <v>154</v>
      </c>
      <c r="C11" s="227">
        <v>1657561</v>
      </c>
      <c r="D11" s="232">
        <f>C11/C12*100</f>
        <v>11.69138200874321</v>
      </c>
      <c r="E11" s="227">
        <v>1705834</v>
      </c>
      <c r="F11" s="232">
        <f>E11/E12*100</f>
        <v>11.35753380376919</v>
      </c>
      <c r="G11" s="546">
        <v>1724151</v>
      </c>
      <c r="H11" s="232">
        <f>G11/G12*100</f>
        <v>11.490262488851457</v>
      </c>
      <c r="I11" s="257">
        <f t="shared" si="0"/>
        <v>102.91229101070792</v>
      </c>
      <c r="J11" s="257">
        <f t="shared" si="1"/>
        <v>101.07378560868175</v>
      </c>
      <c r="L11" s="259"/>
    </row>
    <row r="12" spans="1:23" ht="29.25" customHeight="1" thickBot="1" x14ac:dyDescent="0.3">
      <c r="B12" s="549" t="s">
        <v>155</v>
      </c>
      <c r="C12" s="229">
        <f t="shared" ref="C12:H12" si="2">SUM(C8:C11)</f>
        <v>14177631</v>
      </c>
      <c r="D12" s="387">
        <f t="shared" si="2"/>
        <v>100</v>
      </c>
      <c r="E12" s="229">
        <f t="shared" si="2"/>
        <v>15019405</v>
      </c>
      <c r="F12" s="230">
        <f t="shared" si="2"/>
        <v>100</v>
      </c>
      <c r="G12" s="547">
        <f t="shared" si="2"/>
        <v>15005323</v>
      </c>
      <c r="H12" s="387">
        <f t="shared" si="2"/>
        <v>100.00000000000001</v>
      </c>
      <c r="I12" s="258">
        <f t="shared" si="0"/>
        <v>105.93733889674517</v>
      </c>
      <c r="J12" s="258">
        <f t="shared" si="1"/>
        <v>99.906241292514579</v>
      </c>
      <c r="L12" s="259"/>
    </row>
    <row r="13" spans="1:23" x14ac:dyDescent="0.25">
      <c r="J13" s="289"/>
      <c r="L13" s="259"/>
    </row>
    <row r="15" spans="1:23" x14ac:dyDescent="0.25">
      <c r="C15" s="259"/>
      <c r="E15" s="259"/>
      <c r="G15" s="259"/>
    </row>
    <row r="17" spans="3:7" x14ac:dyDescent="0.25">
      <c r="C17" s="259"/>
      <c r="E17" s="259"/>
      <c r="G17" s="259"/>
    </row>
    <row r="18" spans="3:7" x14ac:dyDescent="0.25">
      <c r="C18" s="259"/>
      <c r="E18" s="259"/>
      <c r="G18" s="259"/>
    </row>
    <row r="19" spans="3:7" x14ac:dyDescent="0.25">
      <c r="C19" s="259"/>
      <c r="E19" s="259"/>
      <c r="G19" s="259"/>
    </row>
  </sheetData>
  <mergeCells count="4">
    <mergeCell ref="C5:D5"/>
    <mergeCell ref="E5:F5"/>
    <mergeCell ref="G5:H5"/>
    <mergeCell ref="I5:J6"/>
  </mergeCells>
  <pageMargins left="0.7" right="0.7" top="0.75" bottom="0.75" header="0.3" footer="0.3"/>
  <pageSetup orientation="portrait" r:id="rId1"/>
  <ignoredErrors>
    <ignoredError sqref="C9:C10" numberStoredAsText="1"/>
    <ignoredError sqref="C12 E12 G1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1:G11"/>
  <sheetViews>
    <sheetView workbookViewId="0">
      <selection activeCell="C13" sqref="C13"/>
    </sheetView>
  </sheetViews>
  <sheetFormatPr defaultRowHeight="15" x14ac:dyDescent="0.25"/>
  <cols>
    <col min="2" max="2" width="51.85546875" customWidth="1"/>
    <col min="3" max="3" width="22.85546875" customWidth="1"/>
    <col min="4" max="4" width="23" customWidth="1"/>
    <col min="5" max="5" width="16.7109375" customWidth="1"/>
  </cols>
  <sheetData>
    <row r="1" spans="2:7" ht="15.75" x14ac:dyDescent="0.25">
      <c r="B1" s="1"/>
      <c r="C1" s="1"/>
      <c r="D1" s="1"/>
      <c r="E1" s="1"/>
      <c r="F1" s="1"/>
      <c r="G1" s="1"/>
    </row>
    <row r="2" spans="2:7" ht="16.5" thickBot="1" x14ac:dyDescent="0.3">
      <c r="C2" s="1"/>
      <c r="E2" s="101" t="s">
        <v>469</v>
      </c>
      <c r="F2" s="1"/>
      <c r="G2" s="1"/>
    </row>
    <row r="3" spans="2:7" ht="20.100000000000001" customHeight="1" x14ac:dyDescent="0.25">
      <c r="B3" s="555" t="s">
        <v>551</v>
      </c>
      <c r="C3" s="556"/>
      <c r="D3" s="556"/>
      <c r="E3" s="557"/>
      <c r="F3" s="1"/>
      <c r="G3" s="1"/>
    </row>
    <row r="4" spans="2:7" ht="15.95" customHeight="1" x14ac:dyDescent="0.25">
      <c r="B4" s="1021" t="s">
        <v>394</v>
      </c>
      <c r="C4" s="1018" t="s">
        <v>156</v>
      </c>
      <c r="D4" s="1019"/>
      <c r="E4" s="1020"/>
      <c r="F4" s="1"/>
      <c r="G4" s="1"/>
    </row>
    <row r="5" spans="2:7" ht="15.95" customHeight="1" thickBot="1" x14ac:dyDescent="0.3">
      <c r="B5" s="1022"/>
      <c r="C5" s="28" t="s">
        <v>1</v>
      </c>
      <c r="D5" s="28" t="s">
        <v>399</v>
      </c>
      <c r="E5" s="470" t="s">
        <v>528</v>
      </c>
      <c r="F5" s="1"/>
      <c r="G5" s="1"/>
    </row>
    <row r="6" spans="2:7" ht="20.100000000000001" customHeight="1" thickBot="1" x14ac:dyDescent="0.3">
      <c r="B6" s="479" t="s">
        <v>157</v>
      </c>
      <c r="C6" s="28" t="s">
        <v>158</v>
      </c>
      <c r="D6" s="168">
        <v>0.17699999999999999</v>
      </c>
      <c r="E6" s="550">
        <v>0.16900000000000001</v>
      </c>
      <c r="F6" s="1"/>
      <c r="G6" s="1"/>
    </row>
    <row r="7" spans="2:7" ht="20.100000000000001" customHeight="1" thickBot="1" x14ac:dyDescent="0.3">
      <c r="B7" s="558" t="s">
        <v>159</v>
      </c>
      <c r="C7" s="47">
        <v>1394434</v>
      </c>
      <c r="D7" s="47">
        <v>1642724</v>
      </c>
      <c r="E7" s="551">
        <v>1516076</v>
      </c>
      <c r="F7" s="1"/>
      <c r="G7" s="1"/>
    </row>
    <row r="8" spans="2:7" ht="20.100000000000001" customHeight="1" thickBot="1" x14ac:dyDescent="0.3">
      <c r="B8" s="479" t="s">
        <v>160</v>
      </c>
      <c r="C8" s="28" t="s">
        <v>158</v>
      </c>
      <c r="D8" s="168">
        <v>0.17699999999999999</v>
      </c>
      <c r="E8" s="552">
        <v>0.16900000000000001</v>
      </c>
      <c r="F8" s="1"/>
      <c r="G8" s="1"/>
    </row>
    <row r="9" spans="2:7" ht="20.100000000000001" customHeight="1" thickBot="1" x14ac:dyDescent="0.3">
      <c r="B9" s="558" t="s">
        <v>161</v>
      </c>
      <c r="C9" s="47">
        <v>1075438</v>
      </c>
      <c r="D9" s="47">
        <v>1304787</v>
      </c>
      <c r="E9" s="553">
        <v>1178457</v>
      </c>
      <c r="F9" s="1"/>
      <c r="G9" s="1"/>
    </row>
    <row r="10" spans="2:7" ht="20.100000000000001" customHeight="1" thickBot="1" x14ac:dyDescent="0.3">
      <c r="B10" s="479" t="s">
        <v>162</v>
      </c>
      <c r="C10" s="28" t="s">
        <v>163</v>
      </c>
      <c r="D10" s="168">
        <v>0.17899999999999999</v>
      </c>
      <c r="E10" s="554">
        <v>0.17699999999999999</v>
      </c>
      <c r="F10" s="1"/>
      <c r="G10" s="1"/>
    </row>
    <row r="11" spans="2:7" ht="20.100000000000001" customHeight="1" thickBot="1" x14ac:dyDescent="0.3">
      <c r="B11" s="558" t="s">
        <v>164</v>
      </c>
      <c r="C11" s="47">
        <v>777668</v>
      </c>
      <c r="D11" s="47">
        <v>887971</v>
      </c>
      <c r="E11" s="551">
        <v>855481</v>
      </c>
      <c r="F11" s="1"/>
      <c r="G11" s="1"/>
    </row>
  </sheetData>
  <mergeCells count="2">
    <mergeCell ref="C4:E4"/>
    <mergeCell ref="B4:B5"/>
  </mergeCells>
  <pageMargins left="0.7" right="0.7" top="0.75" bottom="0.75" header="0.3" footer="0.3"/>
  <pageSetup orientation="portrait" r:id="rId1"/>
  <ignoredErrors>
    <ignoredError sqref="C6 C8 C10:C11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2:E7"/>
  <sheetViews>
    <sheetView workbookViewId="0">
      <selection activeCell="B34" sqref="B34"/>
    </sheetView>
  </sheetViews>
  <sheetFormatPr defaultRowHeight="15" x14ac:dyDescent="0.25"/>
  <cols>
    <col min="2" max="2" width="82.140625" customWidth="1"/>
    <col min="3" max="4" width="16" customWidth="1"/>
    <col min="5" max="5" width="16.42578125" customWidth="1"/>
  </cols>
  <sheetData>
    <row r="2" spans="2:5" ht="15" customHeight="1" thickBot="1" x14ac:dyDescent="0.3">
      <c r="B2" s="15"/>
      <c r="C2" s="15"/>
      <c r="D2" s="15"/>
      <c r="E2" s="105" t="s">
        <v>472</v>
      </c>
    </row>
    <row r="3" spans="2:5" ht="20.100000000000001" customHeight="1" thickBot="1" x14ac:dyDescent="0.3">
      <c r="B3" s="473" t="s">
        <v>552</v>
      </c>
      <c r="C3" s="474"/>
      <c r="D3" s="474"/>
      <c r="E3" s="475"/>
    </row>
    <row r="4" spans="2:5" ht="20.100000000000001" customHeight="1" thickBot="1" x14ac:dyDescent="0.3">
      <c r="B4" s="30" t="s">
        <v>165</v>
      </c>
      <c r="C4" s="31" t="s">
        <v>1</v>
      </c>
      <c r="D4" s="471" t="s">
        <v>399</v>
      </c>
      <c r="E4" s="31" t="s">
        <v>528</v>
      </c>
    </row>
    <row r="5" spans="2:5" ht="32.25" thickBot="1" x14ac:dyDescent="0.3">
      <c r="B5" s="32" t="s">
        <v>166</v>
      </c>
      <c r="C5" s="46">
        <v>23162644</v>
      </c>
      <c r="D5" s="46">
        <v>25201918</v>
      </c>
      <c r="E5" s="46">
        <v>24831543</v>
      </c>
    </row>
    <row r="6" spans="2:5" ht="20.100000000000001" customHeight="1" thickBot="1" x14ac:dyDescent="0.3">
      <c r="B6" s="559" t="s">
        <v>167</v>
      </c>
      <c r="C6" s="46">
        <v>2351425</v>
      </c>
      <c r="D6" s="46">
        <v>2656534</v>
      </c>
      <c r="E6" s="46">
        <v>2528934</v>
      </c>
    </row>
    <row r="7" spans="2:5" ht="20.100000000000001" customHeight="1" thickBot="1" x14ac:dyDescent="0.3">
      <c r="B7" s="33" t="s">
        <v>168</v>
      </c>
      <c r="C7" s="34" t="s">
        <v>169</v>
      </c>
      <c r="D7" s="472">
        <v>0.10540999300132632</v>
      </c>
      <c r="E7" s="169">
        <f>E6/E5</f>
        <v>0.10184361076554929</v>
      </c>
    </row>
  </sheetData>
  <pageMargins left="0.7" right="0.7" top="0.75" bottom="0.75" header="0.3" footer="0.3"/>
  <pageSetup orientation="portrait" r:id="rId1"/>
  <ignoredErrors>
    <ignoredError sqref="C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3:L14"/>
  <sheetViews>
    <sheetView workbookViewId="0">
      <selection activeCell="C14" sqref="C14"/>
    </sheetView>
  </sheetViews>
  <sheetFormatPr defaultColWidth="9.140625" defaultRowHeight="15" x14ac:dyDescent="0.25"/>
  <cols>
    <col min="1" max="1" width="9.140625" style="59"/>
    <col min="2" max="2" width="15.85546875" style="59" customWidth="1"/>
    <col min="3" max="3" width="14.140625" style="59" customWidth="1"/>
    <col min="4" max="4" width="13" style="59" customWidth="1"/>
    <col min="5" max="5" width="13.85546875" style="59" customWidth="1"/>
    <col min="6" max="6" width="12.140625" style="59" customWidth="1"/>
    <col min="7" max="7" width="14.85546875" style="59" customWidth="1"/>
    <col min="8" max="9" width="15.140625" style="59" customWidth="1"/>
    <col min="10" max="10" width="16.140625" style="59" customWidth="1"/>
    <col min="11" max="16384" width="9.140625" style="59"/>
  </cols>
  <sheetData>
    <row r="3" spans="2:12" ht="15.75" x14ac:dyDescent="0.25">
      <c r="B3" s="290"/>
      <c r="C3" s="291"/>
      <c r="D3" s="291"/>
      <c r="E3" s="291"/>
      <c r="F3" s="291"/>
      <c r="G3" s="291"/>
      <c r="H3" s="291"/>
      <c r="I3" s="291"/>
      <c r="J3" s="291"/>
    </row>
    <row r="4" spans="2:12" ht="15.75" x14ac:dyDescent="0.25">
      <c r="B4" s="291"/>
      <c r="C4" s="291"/>
      <c r="D4" s="291"/>
      <c r="E4" s="291"/>
      <c r="F4" s="291"/>
      <c r="G4" s="291"/>
      <c r="H4" s="291"/>
      <c r="I4" s="291"/>
      <c r="J4" s="291"/>
    </row>
    <row r="5" spans="2:12" ht="16.5" thickBot="1" x14ac:dyDescent="0.3">
      <c r="B5" s="292" t="s">
        <v>7</v>
      </c>
      <c r="C5" s="291"/>
      <c r="D5" s="291"/>
      <c r="E5" s="291"/>
      <c r="F5" s="291"/>
      <c r="G5" s="291"/>
      <c r="H5" s="291"/>
      <c r="I5" s="291"/>
      <c r="J5" s="293" t="s">
        <v>468</v>
      </c>
    </row>
    <row r="6" spans="2:12" ht="20.100000000000001" customHeight="1" thickBot="1" x14ac:dyDescent="0.3">
      <c r="B6" s="943" t="s">
        <v>532</v>
      </c>
      <c r="C6" s="944"/>
      <c r="D6" s="944"/>
      <c r="E6" s="944"/>
      <c r="F6" s="944"/>
      <c r="G6" s="944"/>
      <c r="H6" s="944"/>
      <c r="I6" s="944"/>
      <c r="J6" s="945"/>
    </row>
    <row r="7" spans="2:12" ht="16.5" thickBot="1" x14ac:dyDescent="0.3">
      <c r="B7" s="294"/>
      <c r="C7" s="946" t="s">
        <v>1</v>
      </c>
      <c r="D7" s="947"/>
      <c r="E7" s="946" t="s">
        <v>399</v>
      </c>
      <c r="F7" s="947"/>
      <c r="G7" s="946" t="s">
        <v>528</v>
      </c>
      <c r="H7" s="947"/>
      <c r="I7" s="948" t="s">
        <v>2</v>
      </c>
      <c r="J7" s="947"/>
    </row>
    <row r="8" spans="2:12" ht="16.5" thickBot="1" x14ac:dyDescent="0.3">
      <c r="B8" s="295" t="s">
        <v>0</v>
      </c>
      <c r="C8" s="322" t="s">
        <v>3</v>
      </c>
      <c r="D8" s="323" t="s">
        <v>30</v>
      </c>
      <c r="E8" s="322" t="s">
        <v>3</v>
      </c>
      <c r="F8" s="323" t="s">
        <v>30</v>
      </c>
      <c r="G8" s="296" t="s">
        <v>3</v>
      </c>
      <c r="H8" s="297" t="s">
        <v>30</v>
      </c>
      <c r="I8" s="298"/>
      <c r="J8" s="297"/>
    </row>
    <row r="9" spans="2:12" ht="15.75" x14ac:dyDescent="0.25">
      <c r="B9" s="299">
        <v>1</v>
      </c>
      <c r="C9" s="300">
        <v>2</v>
      </c>
      <c r="D9" s="300">
        <v>3</v>
      </c>
      <c r="E9" s="300">
        <v>4</v>
      </c>
      <c r="F9" s="300">
        <v>5</v>
      </c>
      <c r="G9" s="300">
        <v>6</v>
      </c>
      <c r="H9" s="300">
        <v>7</v>
      </c>
      <c r="I9" s="300" t="s">
        <v>31</v>
      </c>
      <c r="J9" s="301" t="s">
        <v>173</v>
      </c>
    </row>
    <row r="10" spans="2:12" ht="15.75" x14ac:dyDescent="0.25">
      <c r="B10" s="302" t="s">
        <v>4</v>
      </c>
      <c r="C10" s="303">
        <v>61488</v>
      </c>
      <c r="D10" s="304">
        <f>C10/C12*100</f>
        <v>2.0695462871152164</v>
      </c>
      <c r="E10" s="303">
        <v>68881</v>
      </c>
      <c r="F10" s="304">
        <f>E10/E12*100</f>
        <v>2.1997193546306164</v>
      </c>
      <c r="G10" s="303">
        <v>68049</v>
      </c>
      <c r="H10" s="304">
        <f>G10/G12*100</f>
        <v>2.3143241938007169</v>
      </c>
      <c r="I10" s="367">
        <f>E10/C10*100</f>
        <v>112.02348425709081</v>
      </c>
      <c r="J10" s="305">
        <f>G10/E10*100</f>
        <v>98.792119742744731</v>
      </c>
    </row>
    <row r="11" spans="2:12" ht="16.5" thickBot="1" x14ac:dyDescent="0.3">
      <c r="B11" s="530" t="s">
        <v>5</v>
      </c>
      <c r="C11" s="531">
        <v>2909598</v>
      </c>
      <c r="D11" s="532">
        <f>C11/C12*100</f>
        <v>97.930453712884784</v>
      </c>
      <c r="E11" s="531">
        <v>3062473</v>
      </c>
      <c r="F11" s="532">
        <f>E11/E12*100</f>
        <v>97.800280645369384</v>
      </c>
      <c r="G11" s="531">
        <v>2872291</v>
      </c>
      <c r="H11" s="532">
        <f>G11/G12*100</f>
        <v>97.685675806199285</v>
      </c>
      <c r="I11" s="533">
        <f t="shared" ref="I11:I12" si="0">E11/C11*100</f>
        <v>105.25416225884126</v>
      </c>
      <c r="J11" s="534">
        <f t="shared" ref="J11:J12" si="1">G11/E11*100</f>
        <v>93.789920760117724</v>
      </c>
    </row>
    <row r="12" spans="2:12" ht="16.5" thickBot="1" x14ac:dyDescent="0.3">
      <c r="B12" s="535" t="s">
        <v>6</v>
      </c>
      <c r="C12" s="536">
        <f t="shared" ref="C12:H12" si="2">SUM(C10:C11)</f>
        <v>2971086</v>
      </c>
      <c r="D12" s="537">
        <f t="shared" si="2"/>
        <v>100</v>
      </c>
      <c r="E12" s="536">
        <f t="shared" si="2"/>
        <v>3131354</v>
      </c>
      <c r="F12" s="537">
        <f t="shared" si="2"/>
        <v>100</v>
      </c>
      <c r="G12" s="536">
        <f t="shared" si="2"/>
        <v>2940340</v>
      </c>
      <c r="H12" s="537">
        <f t="shared" si="2"/>
        <v>100</v>
      </c>
      <c r="I12" s="538">
        <f t="shared" si="0"/>
        <v>105.39425651091889</v>
      </c>
      <c r="J12" s="539">
        <f t="shared" si="1"/>
        <v>93.89995509929571</v>
      </c>
      <c r="L12" s="256"/>
    </row>
    <row r="14" spans="2:12" x14ac:dyDescent="0.25">
      <c r="G14" s="256"/>
    </row>
  </sheetData>
  <mergeCells count="5">
    <mergeCell ref="B6:J6"/>
    <mergeCell ref="C7:D7"/>
    <mergeCell ref="E7:F7"/>
    <mergeCell ref="G7:H7"/>
    <mergeCell ref="I7:J7"/>
  </mergeCells>
  <pageMargins left="0.7" right="0.7" top="0.75" bottom="0.75" header="0.3" footer="0.3"/>
  <pageSetup paperSize="9" orientation="portrait" r:id="rId1"/>
  <ignoredErrors>
    <ignoredError sqref="G12 C12 E12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2:N19"/>
  <sheetViews>
    <sheetView workbookViewId="0">
      <selection activeCell="C22" sqref="C22"/>
    </sheetView>
  </sheetViews>
  <sheetFormatPr defaultColWidth="9.140625" defaultRowHeight="15" x14ac:dyDescent="0.25"/>
  <cols>
    <col min="1" max="1" width="9.140625" style="59"/>
    <col min="2" max="2" width="46" style="59" customWidth="1"/>
    <col min="3" max="3" width="14" style="59" customWidth="1"/>
    <col min="4" max="4" width="10.5703125" style="59" customWidth="1"/>
    <col min="5" max="5" width="10.28515625" style="59" customWidth="1"/>
    <col min="6" max="6" width="15" style="59" customWidth="1"/>
    <col min="7" max="7" width="11.5703125" style="59" customWidth="1"/>
    <col min="8" max="8" width="9.5703125" style="59" customWidth="1"/>
    <col min="9" max="9" width="15.140625" style="59" customWidth="1"/>
    <col min="10" max="10" width="12.85546875" style="59" customWidth="1"/>
    <col min="11" max="11" width="10.28515625" style="59" customWidth="1"/>
    <col min="12" max="16384" width="9.140625" style="59"/>
  </cols>
  <sheetData>
    <row r="2" spans="2:13" ht="16.5" thickBot="1" x14ac:dyDescent="0.3">
      <c r="C2" s="217"/>
      <c r="D2" s="217"/>
      <c r="E2" s="217"/>
      <c r="F2" s="217"/>
      <c r="G2" s="217"/>
      <c r="H2" s="217"/>
      <c r="I2" s="217"/>
      <c r="J2" s="217"/>
      <c r="K2" s="247" t="s">
        <v>469</v>
      </c>
    </row>
    <row r="3" spans="2:13" ht="20.100000000000001" customHeight="1" thickBot="1" x14ac:dyDescent="0.3">
      <c r="B3" s="1023" t="s">
        <v>559</v>
      </c>
      <c r="C3" s="1024"/>
      <c r="D3" s="1024"/>
      <c r="E3" s="1024"/>
      <c r="F3" s="1024"/>
      <c r="G3" s="1024"/>
      <c r="H3" s="1024"/>
      <c r="I3" s="1024"/>
      <c r="J3" s="1024"/>
      <c r="K3" s="1025"/>
    </row>
    <row r="4" spans="2:13" ht="16.5" thickBot="1" x14ac:dyDescent="0.3">
      <c r="B4" s="952" t="s">
        <v>104</v>
      </c>
      <c r="C4" s="1026" t="s">
        <v>1</v>
      </c>
      <c r="D4" s="1027"/>
      <c r="E4" s="1027"/>
      <c r="F4" s="956" t="s">
        <v>399</v>
      </c>
      <c r="G4" s="956"/>
      <c r="H4" s="956"/>
      <c r="I4" s="956" t="s">
        <v>528</v>
      </c>
      <c r="J4" s="956"/>
      <c r="K4" s="955"/>
    </row>
    <row r="5" spans="2:13" ht="16.5" thickBot="1" x14ac:dyDescent="0.3">
      <c r="B5" s="953"/>
      <c r="C5" s="560" t="s">
        <v>3</v>
      </c>
      <c r="D5" s="560" t="s">
        <v>564</v>
      </c>
      <c r="E5" s="560" t="s">
        <v>565</v>
      </c>
      <c r="F5" s="560" t="s">
        <v>3</v>
      </c>
      <c r="G5" s="560" t="s">
        <v>564</v>
      </c>
      <c r="H5" s="560" t="s">
        <v>565</v>
      </c>
      <c r="I5" s="560" t="s">
        <v>3</v>
      </c>
      <c r="J5" s="560" t="s">
        <v>564</v>
      </c>
      <c r="K5" s="561" t="s">
        <v>565</v>
      </c>
    </row>
    <row r="6" spans="2:13" ht="16.5" thickBot="1" x14ac:dyDescent="0.3">
      <c r="B6" s="597">
        <v>1</v>
      </c>
      <c r="C6" s="599">
        <v>2</v>
      </c>
      <c r="D6" s="599">
        <v>3</v>
      </c>
      <c r="E6" s="599">
        <v>4</v>
      </c>
      <c r="F6" s="599">
        <v>5</v>
      </c>
      <c r="G6" s="599">
        <v>6</v>
      </c>
      <c r="H6" s="599">
        <v>7</v>
      </c>
      <c r="I6" s="599">
        <v>8</v>
      </c>
      <c r="J6" s="599">
        <v>9</v>
      </c>
      <c r="K6" s="598">
        <v>10</v>
      </c>
    </row>
    <row r="7" spans="2:13" ht="15.95" customHeight="1" x14ac:dyDescent="0.25">
      <c r="B7" s="580" t="s">
        <v>566</v>
      </c>
      <c r="C7" s="572">
        <v>6749437</v>
      </c>
      <c r="D7" s="281">
        <v>10960</v>
      </c>
      <c r="E7" s="609">
        <f>D7/C7*100</f>
        <v>0.16238391439167443</v>
      </c>
      <c r="F7" s="568">
        <v>7796241</v>
      </c>
      <c r="G7" s="281">
        <v>7696</v>
      </c>
      <c r="H7" s="609">
        <f>G7/F7*100</f>
        <v>9.8714239336623905E-2</v>
      </c>
      <c r="I7" s="281">
        <v>7341546</v>
      </c>
      <c r="J7" s="281">
        <v>10627</v>
      </c>
      <c r="K7" s="613">
        <f>J7/I7*100</f>
        <v>0.14475152781171705</v>
      </c>
      <c r="M7" s="256"/>
    </row>
    <row r="8" spans="2:13" ht="16.5" customHeight="1" x14ac:dyDescent="0.25">
      <c r="B8" s="583" t="s">
        <v>567</v>
      </c>
      <c r="C8" s="572">
        <v>14598680</v>
      </c>
      <c r="D8" s="281">
        <v>1238638</v>
      </c>
      <c r="E8" s="609">
        <f>D8/C8*100</f>
        <v>8.4845890176372105</v>
      </c>
      <c r="F8" s="568">
        <v>15417105</v>
      </c>
      <c r="G8" s="281">
        <v>1150848</v>
      </c>
      <c r="H8" s="609">
        <f t="shared" ref="H8:H19" si="0">G8/F8*100</f>
        <v>7.464747759063715</v>
      </c>
      <c r="I8" s="281">
        <v>15443151</v>
      </c>
      <c r="J8" s="281">
        <v>1148742</v>
      </c>
      <c r="K8" s="613">
        <f t="shared" ref="K8:K10" si="1">J8/I8*100</f>
        <v>7.4385208044653579</v>
      </c>
      <c r="M8" s="256"/>
    </row>
    <row r="9" spans="2:13" ht="15.95" customHeight="1" x14ac:dyDescent="0.25">
      <c r="B9" s="583" t="s">
        <v>560</v>
      </c>
      <c r="C9" s="572">
        <v>1167107</v>
      </c>
      <c r="D9" s="281">
        <v>0</v>
      </c>
      <c r="E9" s="609">
        <f t="shared" ref="E9:E10" si="2">D9/C9*100</f>
        <v>0</v>
      </c>
      <c r="F9" s="281">
        <v>1318635</v>
      </c>
      <c r="G9" s="281">
        <v>0</v>
      </c>
      <c r="H9" s="609">
        <f t="shared" si="0"/>
        <v>0</v>
      </c>
      <c r="I9" s="281">
        <v>1311109</v>
      </c>
      <c r="J9" s="281">
        <v>0</v>
      </c>
      <c r="K9" s="613">
        <f t="shared" si="1"/>
        <v>0</v>
      </c>
      <c r="M9" s="256"/>
    </row>
    <row r="10" spans="2:13" ht="15.95" customHeight="1" x14ac:dyDescent="0.25">
      <c r="B10" s="580" t="s">
        <v>561</v>
      </c>
      <c r="C10" s="572">
        <v>154014</v>
      </c>
      <c r="D10" s="281">
        <v>20060</v>
      </c>
      <c r="E10" s="609">
        <f t="shared" si="2"/>
        <v>13.024789954160013</v>
      </c>
      <c r="F10" s="568">
        <v>224665</v>
      </c>
      <c r="G10" s="281">
        <v>36030</v>
      </c>
      <c r="H10" s="609">
        <f t="shared" si="0"/>
        <v>16.037210958538267</v>
      </c>
      <c r="I10" s="281">
        <v>180179</v>
      </c>
      <c r="J10" s="281">
        <v>30373</v>
      </c>
      <c r="K10" s="613">
        <f t="shared" si="1"/>
        <v>16.857125414171463</v>
      </c>
      <c r="M10" s="256"/>
    </row>
    <row r="11" spans="2:13" ht="15.95" customHeight="1" x14ac:dyDescent="0.25">
      <c r="B11" s="581" t="s">
        <v>563</v>
      </c>
      <c r="C11" s="573">
        <f>SUM(C7:C10)</f>
        <v>22669238</v>
      </c>
      <c r="D11" s="574">
        <f>SUM(D7:D10)</f>
        <v>1269658</v>
      </c>
      <c r="E11" s="610">
        <f>D11/C11*100</f>
        <v>5.6007969919412375</v>
      </c>
      <c r="F11" s="576">
        <f>SUM(F7:F10)</f>
        <v>24756646</v>
      </c>
      <c r="G11" s="576">
        <f>SUM(G7:G10)</f>
        <v>1194574</v>
      </c>
      <c r="H11" s="610">
        <f t="shared" si="0"/>
        <v>4.8252659104145206</v>
      </c>
      <c r="I11" s="574">
        <f>SUM(I7:I10)</f>
        <v>24275985</v>
      </c>
      <c r="J11" s="574">
        <f>SUM(J7:J10)</f>
        <v>1189742</v>
      </c>
      <c r="K11" s="614">
        <f>J11/I11*100</f>
        <v>4.900901034499733</v>
      </c>
      <c r="M11" s="256"/>
    </row>
    <row r="12" spans="2:13" ht="13.5" customHeight="1" x14ac:dyDescent="0.25">
      <c r="B12" s="581"/>
      <c r="C12" s="573"/>
      <c r="D12" s="574"/>
      <c r="E12" s="575"/>
      <c r="F12" s="576"/>
      <c r="G12" s="576"/>
      <c r="H12" s="609"/>
      <c r="I12" s="574"/>
      <c r="J12" s="574"/>
      <c r="K12" s="614"/>
      <c r="M12" s="256"/>
    </row>
    <row r="13" spans="2:13" ht="15.95" customHeight="1" x14ac:dyDescent="0.25">
      <c r="B13" s="583" t="s">
        <v>572</v>
      </c>
      <c r="C13" s="572">
        <v>1199603</v>
      </c>
      <c r="D13" s="281">
        <v>19197</v>
      </c>
      <c r="E13" s="609">
        <f>D13/C13*100</f>
        <v>1.6002794257766944</v>
      </c>
      <c r="F13" s="568">
        <v>1350083</v>
      </c>
      <c r="G13" s="568">
        <v>21488</v>
      </c>
      <c r="H13" s="609">
        <f t="shared" si="0"/>
        <v>1.5916058494181471</v>
      </c>
      <c r="I13" s="281">
        <v>1344431</v>
      </c>
      <c r="J13" s="281">
        <v>27552</v>
      </c>
      <c r="K13" s="613">
        <f>J13/I13*100</f>
        <v>2.0493428074776618</v>
      </c>
      <c r="M13" s="256"/>
    </row>
    <row r="14" spans="2:13" ht="15.95" customHeight="1" x14ac:dyDescent="0.25">
      <c r="B14" s="583" t="s">
        <v>573</v>
      </c>
      <c r="C14" s="572">
        <v>55676</v>
      </c>
      <c r="D14" s="281">
        <v>781</v>
      </c>
      <c r="E14" s="609">
        <f t="shared" ref="E14:E17" si="3">D14/C14*100</f>
        <v>1.4027588188806668</v>
      </c>
      <c r="F14" s="568">
        <v>48255</v>
      </c>
      <c r="G14" s="568">
        <v>554</v>
      </c>
      <c r="H14" s="609">
        <f t="shared" si="0"/>
        <v>1.1480675577660346</v>
      </c>
      <c r="I14" s="281">
        <v>51251</v>
      </c>
      <c r="J14" s="281">
        <v>942</v>
      </c>
      <c r="K14" s="613">
        <f t="shared" ref="K14:K16" si="4">J14/I14*100</f>
        <v>1.8380129168211352</v>
      </c>
      <c r="M14" s="256"/>
    </row>
    <row r="15" spans="2:13" ht="15.95" customHeight="1" x14ac:dyDescent="0.25">
      <c r="B15" s="583" t="s">
        <v>574</v>
      </c>
      <c r="C15" s="572">
        <v>2058020</v>
      </c>
      <c r="D15" s="281">
        <v>20741</v>
      </c>
      <c r="E15" s="609">
        <f t="shared" si="3"/>
        <v>1.0078133351473748</v>
      </c>
      <c r="F15" s="568">
        <v>2058199</v>
      </c>
      <c r="G15" s="568">
        <v>19685</v>
      </c>
      <c r="H15" s="609">
        <f t="shared" si="0"/>
        <v>0.95641869420789727</v>
      </c>
      <c r="I15" s="281">
        <v>2076691</v>
      </c>
      <c r="J15" s="281">
        <v>27000</v>
      </c>
      <c r="K15" s="613">
        <f t="shared" si="4"/>
        <v>1.300145279196568</v>
      </c>
      <c r="M15" s="256"/>
    </row>
    <row r="16" spans="2:13" ht="15.95" customHeight="1" x14ac:dyDescent="0.25">
      <c r="B16" s="583" t="s">
        <v>575</v>
      </c>
      <c r="C16" s="572">
        <v>16707</v>
      </c>
      <c r="D16" s="281">
        <v>143</v>
      </c>
      <c r="E16" s="609">
        <f t="shared" si="3"/>
        <v>0.8559286526605614</v>
      </c>
      <c r="F16" s="568">
        <v>54122</v>
      </c>
      <c r="G16" s="568">
        <v>310</v>
      </c>
      <c r="H16" s="609">
        <f t="shared" si="0"/>
        <v>0.57278001552049074</v>
      </c>
      <c r="I16" s="281">
        <v>14458</v>
      </c>
      <c r="J16" s="281">
        <v>323</v>
      </c>
      <c r="K16" s="613">
        <f t="shared" si="4"/>
        <v>2.2340572693318581</v>
      </c>
      <c r="M16" s="256"/>
    </row>
    <row r="17" spans="2:14" s="582" customFormat="1" ht="15.95" customHeight="1" x14ac:dyDescent="0.25">
      <c r="B17" s="581" t="s">
        <v>571</v>
      </c>
      <c r="C17" s="573">
        <f>SUM(C13:C16)</f>
        <v>3330006</v>
      </c>
      <c r="D17" s="574">
        <f>SUM(D13:D16)</f>
        <v>40862</v>
      </c>
      <c r="E17" s="610">
        <f t="shared" si="3"/>
        <v>1.2270848761233462</v>
      </c>
      <c r="F17" s="576">
        <f>SUM(F13:F16)</f>
        <v>3510659</v>
      </c>
      <c r="G17" s="574">
        <f>SUM(G13:G16)</f>
        <v>42037</v>
      </c>
      <c r="H17" s="610">
        <f t="shared" si="0"/>
        <v>1.1974105146640559</v>
      </c>
      <c r="I17" s="576">
        <f>SUM(I13:I16)</f>
        <v>3486831</v>
      </c>
      <c r="J17" s="574">
        <f>SUM(J13:J16)</f>
        <v>55817</v>
      </c>
      <c r="K17" s="614">
        <f>J17/I17*100</f>
        <v>1.6007945323418311</v>
      </c>
      <c r="M17" s="256"/>
      <c r="N17" s="59"/>
    </row>
    <row r="18" spans="2:14" s="582" customFormat="1" ht="9" customHeight="1" thickBot="1" x14ac:dyDescent="0.3">
      <c r="B18" s="581"/>
      <c r="C18" s="573"/>
      <c r="D18" s="574"/>
      <c r="E18" s="610"/>
      <c r="F18" s="576"/>
      <c r="G18" s="574"/>
      <c r="H18" s="609"/>
      <c r="I18" s="576"/>
      <c r="J18" s="574"/>
      <c r="K18" s="614"/>
      <c r="M18" s="256"/>
      <c r="N18" s="59"/>
    </row>
    <row r="19" spans="2:14" ht="23.25" customHeight="1" thickBot="1" x14ac:dyDescent="0.3">
      <c r="B19" s="578" t="s">
        <v>562</v>
      </c>
      <c r="C19" s="279">
        <f>C11+C17</f>
        <v>25999244</v>
      </c>
      <c r="D19" s="279">
        <f>D11+D17</f>
        <v>1310520</v>
      </c>
      <c r="E19" s="611">
        <f>D19/C19*100</f>
        <v>5.0406081038356341</v>
      </c>
      <c r="F19" s="279">
        <f>F11+F17</f>
        <v>28267305</v>
      </c>
      <c r="G19" s="279">
        <f>G11+G17</f>
        <v>1236611</v>
      </c>
      <c r="H19" s="611">
        <f t="shared" si="0"/>
        <v>4.374704274072112</v>
      </c>
      <c r="I19" s="279">
        <f>I11+I17</f>
        <v>27762816</v>
      </c>
      <c r="J19" s="279">
        <f>J11+J17</f>
        <v>1245559</v>
      </c>
      <c r="K19" s="615">
        <f>J19/I19*100</f>
        <v>4.4864288982789065</v>
      </c>
      <c r="M19" s="256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pageSetup scale="74" fitToHeight="0" orientation="landscape" r:id="rId1"/>
  <ignoredErrors>
    <ignoredError sqref="C11:D11 F11:G11 I11:J11" formulaRange="1"/>
    <ignoredError sqref="E11 E17 E19 H11 H17 H19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N18"/>
  <sheetViews>
    <sheetView workbookViewId="0">
      <selection activeCell="D24" sqref="D24"/>
    </sheetView>
  </sheetViews>
  <sheetFormatPr defaultRowHeight="15" x14ac:dyDescent="0.25"/>
  <cols>
    <col min="2" max="2" width="45.5703125" bestFit="1" customWidth="1"/>
    <col min="3" max="3" width="11.28515625" bestFit="1" customWidth="1"/>
    <col min="4" max="4" width="10.140625" bestFit="1" customWidth="1"/>
    <col min="6" max="6" width="12.42578125" bestFit="1" customWidth="1"/>
    <col min="7" max="7" width="10.140625" bestFit="1" customWidth="1"/>
    <col min="9" max="9" width="11.28515625" bestFit="1" customWidth="1"/>
    <col min="10" max="10" width="10.140625" bestFit="1" customWidth="1"/>
  </cols>
  <sheetData>
    <row r="3" spans="2:14" ht="16.5" thickBot="1" x14ac:dyDescent="0.3">
      <c r="B3" s="59"/>
      <c r="C3" s="217"/>
      <c r="D3" s="217"/>
      <c r="E3" s="217"/>
      <c r="F3" s="217"/>
      <c r="G3" s="217"/>
      <c r="H3" s="217"/>
      <c r="I3" s="217"/>
      <c r="J3" s="217"/>
      <c r="K3" s="247" t="s">
        <v>469</v>
      </c>
    </row>
    <row r="4" spans="2:14" ht="16.5" thickBot="1" x14ac:dyDescent="0.3">
      <c r="B4" s="1023" t="s">
        <v>683</v>
      </c>
      <c r="C4" s="1024"/>
      <c r="D4" s="1024"/>
      <c r="E4" s="1024"/>
      <c r="F4" s="1024"/>
      <c r="G4" s="1024"/>
      <c r="H4" s="1024"/>
      <c r="I4" s="1024"/>
      <c r="J4" s="1024"/>
      <c r="K4" s="1025"/>
    </row>
    <row r="5" spans="2:14" ht="16.5" thickBot="1" x14ac:dyDescent="0.3">
      <c r="B5" s="952" t="s">
        <v>104</v>
      </c>
      <c r="C5" s="1026" t="s">
        <v>1</v>
      </c>
      <c r="D5" s="1027"/>
      <c r="E5" s="1027"/>
      <c r="F5" s="956" t="s">
        <v>399</v>
      </c>
      <c r="G5" s="956"/>
      <c r="H5" s="956"/>
      <c r="I5" s="956" t="s">
        <v>528</v>
      </c>
      <c r="J5" s="956"/>
      <c r="K5" s="955"/>
    </row>
    <row r="6" spans="2:14" ht="16.5" thickBot="1" x14ac:dyDescent="0.3">
      <c r="B6" s="953"/>
      <c r="C6" s="563" t="s">
        <v>3</v>
      </c>
      <c r="D6" s="563" t="s">
        <v>564</v>
      </c>
      <c r="E6" s="563" t="s">
        <v>565</v>
      </c>
      <c r="F6" s="563" t="s">
        <v>3</v>
      </c>
      <c r="G6" s="563" t="s">
        <v>564</v>
      </c>
      <c r="H6" s="563" t="s">
        <v>565</v>
      </c>
      <c r="I6" s="563" t="s">
        <v>3</v>
      </c>
      <c r="J6" s="563" t="s">
        <v>564</v>
      </c>
      <c r="K6" s="564" t="s">
        <v>565</v>
      </c>
    </row>
    <row r="7" spans="2:14" ht="16.5" thickBot="1" x14ac:dyDescent="0.3">
      <c r="B7" s="597">
        <v>1</v>
      </c>
      <c r="C7" s="599">
        <v>2</v>
      </c>
      <c r="D7" s="599">
        <v>3</v>
      </c>
      <c r="E7" s="599">
        <v>4</v>
      </c>
      <c r="F7" s="599">
        <v>5</v>
      </c>
      <c r="G7" s="599">
        <v>6</v>
      </c>
      <c r="H7" s="599">
        <v>7</v>
      </c>
      <c r="I7" s="599">
        <v>8</v>
      </c>
      <c r="J7" s="599">
        <v>9</v>
      </c>
      <c r="K7" s="598">
        <v>10</v>
      </c>
    </row>
    <row r="8" spans="2:14" ht="20.100000000000001" customHeight="1" x14ac:dyDescent="0.25">
      <c r="B8" s="617" t="s">
        <v>568</v>
      </c>
      <c r="C8" s="569">
        <v>19393493</v>
      </c>
      <c r="D8" s="570">
        <v>132218</v>
      </c>
      <c r="E8" s="608">
        <f>D8/C8*100</f>
        <v>0.68176475480719223</v>
      </c>
      <c r="F8" s="571">
        <v>21787417</v>
      </c>
      <c r="G8" s="570">
        <v>123558</v>
      </c>
      <c r="H8" s="608">
        <f>G8/F8*100</f>
        <v>0.56710715180234539</v>
      </c>
      <c r="I8" s="570">
        <v>21464748</v>
      </c>
      <c r="J8" s="570">
        <v>160054</v>
      </c>
      <c r="K8" s="616">
        <f>J8/I8*100</f>
        <v>0.74565981394237657</v>
      </c>
      <c r="M8" s="233"/>
      <c r="N8" s="233"/>
    </row>
    <row r="9" spans="2:14" ht="20.100000000000001" customHeight="1" x14ac:dyDescent="0.25">
      <c r="B9" s="617" t="s">
        <v>569</v>
      </c>
      <c r="C9" s="572">
        <v>1899346</v>
      </c>
      <c r="D9" s="281">
        <v>115699</v>
      </c>
      <c r="E9" s="609">
        <f t="shared" ref="E9:E18" si="0">D9/C9*100</f>
        <v>6.091517817185494</v>
      </c>
      <c r="F9" s="568">
        <v>1652439</v>
      </c>
      <c r="G9" s="281">
        <v>113839</v>
      </c>
      <c r="H9" s="609">
        <f t="shared" ref="H9:H18" si="1">G9/F9*100</f>
        <v>6.8891499171830244</v>
      </c>
      <c r="I9" s="281">
        <v>1706032</v>
      </c>
      <c r="J9" s="281">
        <v>147245</v>
      </c>
      <c r="K9" s="613">
        <f t="shared" ref="K9:K18" si="2">J9/I9*100</f>
        <v>8.6308463147232874</v>
      </c>
      <c r="M9" s="233"/>
      <c r="N9" s="233"/>
    </row>
    <row r="10" spans="2:14" ht="20.100000000000001" customHeight="1" x14ac:dyDescent="0.25">
      <c r="B10" s="617" t="s">
        <v>570</v>
      </c>
      <c r="C10" s="572">
        <v>1376399</v>
      </c>
      <c r="D10" s="281">
        <v>1021741</v>
      </c>
      <c r="E10" s="609">
        <f t="shared" si="0"/>
        <v>74.232907754219525</v>
      </c>
      <c r="F10" s="281">
        <v>1316790</v>
      </c>
      <c r="G10" s="281">
        <v>957177</v>
      </c>
      <c r="H10" s="609">
        <f t="shared" si="1"/>
        <v>72.690178388353502</v>
      </c>
      <c r="I10" s="281">
        <v>1105205</v>
      </c>
      <c r="J10" s="281">
        <v>882443</v>
      </c>
      <c r="K10" s="613">
        <f t="shared" si="2"/>
        <v>79.844282282472477</v>
      </c>
      <c r="M10" s="233"/>
      <c r="N10" s="233"/>
    </row>
    <row r="11" spans="2:14" ht="20.100000000000001" customHeight="1" x14ac:dyDescent="0.25">
      <c r="B11" s="618" t="s">
        <v>563</v>
      </c>
      <c r="C11" s="573">
        <f>SUM(C8:C10)</f>
        <v>22669238</v>
      </c>
      <c r="D11" s="574">
        <f>SUM(D8:D10)</f>
        <v>1269658</v>
      </c>
      <c r="E11" s="610">
        <f t="shared" si="0"/>
        <v>5.6007969919412375</v>
      </c>
      <c r="F11" s="576">
        <f>SUM(F8:F10)</f>
        <v>24756646</v>
      </c>
      <c r="G11" s="574">
        <f>SUM(G8:G10)</f>
        <v>1194574</v>
      </c>
      <c r="H11" s="610">
        <f t="shared" si="1"/>
        <v>4.8252659104145206</v>
      </c>
      <c r="I11" s="574">
        <f>SUM(I8:I10)</f>
        <v>24275985</v>
      </c>
      <c r="J11" s="574">
        <f>SUM(J8:J10)</f>
        <v>1189742</v>
      </c>
      <c r="K11" s="614">
        <f t="shared" si="2"/>
        <v>4.900901034499733</v>
      </c>
      <c r="M11" s="233"/>
      <c r="N11" s="233"/>
    </row>
    <row r="12" spans="2:14" ht="12.75" customHeight="1" x14ac:dyDescent="0.25">
      <c r="B12" s="618"/>
      <c r="C12" s="573"/>
      <c r="D12" s="574"/>
      <c r="E12" s="609"/>
      <c r="F12" s="576"/>
      <c r="G12" s="574"/>
      <c r="H12" s="609"/>
      <c r="I12" s="574"/>
      <c r="J12" s="574"/>
      <c r="K12" s="613"/>
      <c r="M12" s="233"/>
    </row>
    <row r="13" spans="2:14" ht="20.100000000000001" customHeight="1" x14ac:dyDescent="0.25">
      <c r="B13" s="617" t="s">
        <v>568</v>
      </c>
      <c r="C13" s="572">
        <v>2908560</v>
      </c>
      <c r="D13" s="281">
        <v>21387</v>
      </c>
      <c r="E13" s="609">
        <f t="shared" si="0"/>
        <v>0.73531231949830844</v>
      </c>
      <c r="F13" s="568">
        <v>3027094</v>
      </c>
      <c r="G13" s="568">
        <v>20431</v>
      </c>
      <c r="H13" s="609">
        <f t="shared" si="1"/>
        <v>0.6749377455738077</v>
      </c>
      <c r="I13" s="281">
        <v>3104236</v>
      </c>
      <c r="J13" s="281">
        <v>26057</v>
      </c>
      <c r="K13" s="613">
        <f t="shared" si="2"/>
        <v>0.83940138571938472</v>
      </c>
      <c r="M13" s="233"/>
      <c r="N13" s="686"/>
    </row>
    <row r="14" spans="2:14" ht="20.100000000000001" customHeight="1" x14ac:dyDescent="0.25">
      <c r="B14" s="617" t="s">
        <v>569</v>
      </c>
      <c r="C14" s="572">
        <v>410239</v>
      </c>
      <c r="D14" s="281">
        <v>12629</v>
      </c>
      <c r="E14" s="609">
        <f t="shared" si="0"/>
        <v>3.07844939169606</v>
      </c>
      <c r="F14" s="568">
        <v>474159</v>
      </c>
      <c r="G14" s="568">
        <v>15610</v>
      </c>
      <c r="H14" s="609">
        <f t="shared" si="1"/>
        <v>3.2921446181555134</v>
      </c>
      <c r="I14" s="281">
        <v>369418</v>
      </c>
      <c r="J14" s="577">
        <v>25904</v>
      </c>
      <c r="K14" s="613">
        <f t="shared" si="2"/>
        <v>7.0121109420764549</v>
      </c>
      <c r="M14" s="233"/>
      <c r="N14" s="686"/>
    </row>
    <row r="15" spans="2:14" ht="20.100000000000001" customHeight="1" x14ac:dyDescent="0.25">
      <c r="B15" s="617" t="s">
        <v>570</v>
      </c>
      <c r="C15" s="572">
        <v>11207</v>
      </c>
      <c r="D15" s="281">
        <v>6846</v>
      </c>
      <c r="E15" s="609">
        <f t="shared" si="0"/>
        <v>61.086820737039346</v>
      </c>
      <c r="F15" s="568">
        <v>9406</v>
      </c>
      <c r="G15" s="568">
        <v>5996</v>
      </c>
      <c r="H15" s="609">
        <f t="shared" si="1"/>
        <v>63.746544758664683</v>
      </c>
      <c r="I15" s="281">
        <v>13177</v>
      </c>
      <c r="J15" s="281">
        <v>3856</v>
      </c>
      <c r="K15" s="613">
        <f t="shared" si="2"/>
        <v>29.26310996433179</v>
      </c>
      <c r="M15" s="233"/>
      <c r="N15" s="686"/>
    </row>
    <row r="16" spans="2:14" ht="20.100000000000001" customHeight="1" x14ac:dyDescent="0.25">
      <c r="B16" s="618" t="s">
        <v>571</v>
      </c>
      <c r="C16" s="573">
        <f>SUM(C13:C15)</f>
        <v>3330006</v>
      </c>
      <c r="D16" s="574">
        <f t="shared" ref="D16" si="3">SUM(D13:D15)</f>
        <v>40862</v>
      </c>
      <c r="E16" s="610">
        <f t="shared" si="0"/>
        <v>1.2270848761233462</v>
      </c>
      <c r="F16" s="576">
        <f>SUM(F13:F15)</f>
        <v>3510659</v>
      </c>
      <c r="G16" s="576">
        <f t="shared" ref="G16" si="4">SUM(G13:G15)</f>
        <v>42037</v>
      </c>
      <c r="H16" s="610">
        <f t="shared" si="1"/>
        <v>1.1974105146640559</v>
      </c>
      <c r="I16" s="576">
        <f>SUM(I13:I15)</f>
        <v>3486831</v>
      </c>
      <c r="J16" s="574">
        <f>SUM(J13:J15)</f>
        <v>55817</v>
      </c>
      <c r="K16" s="614">
        <f t="shared" si="2"/>
        <v>1.6007945323418311</v>
      </c>
      <c r="M16" s="233"/>
      <c r="N16" s="686"/>
    </row>
    <row r="17" spans="2:14" ht="12.75" customHeight="1" thickBot="1" x14ac:dyDescent="0.3">
      <c r="B17" s="618"/>
      <c r="C17" s="625"/>
      <c r="D17" s="619"/>
      <c r="E17" s="620"/>
      <c r="F17" s="621"/>
      <c r="G17" s="621"/>
      <c r="H17" s="620"/>
      <c r="I17" s="621"/>
      <c r="J17" s="619"/>
      <c r="K17" s="626"/>
      <c r="M17" s="233"/>
      <c r="N17" s="686"/>
    </row>
    <row r="18" spans="2:14" ht="25.5" customHeight="1" thickBot="1" x14ac:dyDescent="0.3">
      <c r="B18" s="578" t="s">
        <v>562</v>
      </c>
      <c r="C18" s="579">
        <f>C11+C16</f>
        <v>25999244</v>
      </c>
      <c r="D18" s="579">
        <f>D11+D16</f>
        <v>1310520</v>
      </c>
      <c r="E18" s="611">
        <f t="shared" si="0"/>
        <v>5.0406081038356341</v>
      </c>
      <c r="F18" s="579">
        <f>F11+F16</f>
        <v>28267305</v>
      </c>
      <c r="G18" s="579">
        <f>G11+G16</f>
        <v>1236611</v>
      </c>
      <c r="H18" s="611">
        <f t="shared" si="1"/>
        <v>4.374704274072112</v>
      </c>
      <c r="I18" s="579">
        <f>I11+I16</f>
        <v>27762816</v>
      </c>
      <c r="J18" s="579">
        <f>J11+J16</f>
        <v>1245559</v>
      </c>
      <c r="K18" s="615">
        <f t="shared" si="2"/>
        <v>4.4864288982789065</v>
      </c>
      <c r="M18" s="233"/>
      <c r="N18" s="686"/>
    </row>
  </sheetData>
  <mergeCells count="5">
    <mergeCell ref="B4:K4"/>
    <mergeCell ref="B5:B6"/>
    <mergeCell ref="C5:E5"/>
    <mergeCell ref="F5:H5"/>
    <mergeCell ref="I5:K5"/>
  </mergeCells>
  <pageMargins left="0.7" right="0.7" top="0.75" bottom="0.75" header="0.3" footer="0.3"/>
  <pageSetup scale="82" fitToHeight="0" orientation="landscape" r:id="rId1"/>
  <ignoredErrors>
    <ignoredError sqref="C11:D11 F11:G11 I11:J11" formulaRange="1"/>
    <ignoredError sqref="H11 E11 E16 E18 H18 H16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L20"/>
  <sheetViews>
    <sheetView workbookViewId="0">
      <selection activeCell="D26" sqref="D26"/>
    </sheetView>
  </sheetViews>
  <sheetFormatPr defaultRowHeight="15" x14ac:dyDescent="0.25"/>
  <cols>
    <col min="2" max="2" width="34.42578125" customWidth="1"/>
    <col min="3" max="3" width="13.85546875" customWidth="1"/>
    <col min="4" max="4" width="10.7109375" customWidth="1"/>
    <col min="5" max="5" width="13.7109375" customWidth="1"/>
    <col min="6" max="6" width="10.140625" customWidth="1"/>
    <col min="7" max="7" width="13.7109375" customWidth="1"/>
    <col min="8" max="8" width="9.7109375" customWidth="1"/>
    <col min="9" max="9" width="11.28515625" customWidth="1"/>
  </cols>
  <sheetData>
    <row r="3" spans="2:12" ht="16.5" thickBot="1" x14ac:dyDescent="0.3">
      <c r="C3" s="4"/>
      <c r="D3" s="4"/>
      <c r="E3" s="4"/>
      <c r="F3" s="4"/>
      <c r="G3" s="4"/>
      <c r="H3" s="4"/>
      <c r="I3" s="4"/>
      <c r="J3" s="105" t="s">
        <v>469</v>
      </c>
    </row>
    <row r="4" spans="2:12" ht="16.5" thickBot="1" x14ac:dyDescent="0.3">
      <c r="B4" s="1023" t="s">
        <v>580</v>
      </c>
      <c r="C4" s="1024"/>
      <c r="D4" s="1024"/>
      <c r="E4" s="1024"/>
      <c r="F4" s="1024"/>
      <c r="G4" s="1024"/>
      <c r="H4" s="1024"/>
      <c r="I4" s="1024"/>
      <c r="J4" s="1025"/>
    </row>
    <row r="5" spans="2:12" ht="16.5" thickBot="1" x14ac:dyDescent="0.3">
      <c r="B5" s="979" t="s">
        <v>84</v>
      </c>
      <c r="C5" s="981" t="s">
        <v>1</v>
      </c>
      <c r="D5" s="981"/>
      <c r="E5" s="981" t="s">
        <v>399</v>
      </c>
      <c r="F5" s="981"/>
      <c r="G5" s="981" t="s">
        <v>528</v>
      </c>
      <c r="H5" s="981"/>
      <c r="I5" s="994" t="s">
        <v>2</v>
      </c>
      <c r="J5" s="995"/>
    </row>
    <row r="6" spans="2:12" ht="20.100000000000001" customHeight="1" thickBot="1" x14ac:dyDescent="0.3">
      <c r="B6" s="980"/>
      <c r="C6" s="567" t="s">
        <v>3</v>
      </c>
      <c r="D6" s="567" t="s">
        <v>30</v>
      </c>
      <c r="E6" s="567" t="s">
        <v>3</v>
      </c>
      <c r="F6" s="567" t="s">
        <v>30</v>
      </c>
      <c r="G6" s="567" t="s">
        <v>3</v>
      </c>
      <c r="H6" s="567" t="s">
        <v>30</v>
      </c>
      <c r="I6" s="1028"/>
      <c r="J6" s="1029"/>
    </row>
    <row r="7" spans="2:12" s="74" customFormat="1" ht="15.75" customHeight="1" thickBot="1" x14ac:dyDescent="0.3">
      <c r="B7" s="565">
        <v>1</v>
      </c>
      <c r="C7" s="566">
        <v>2</v>
      </c>
      <c r="D7" s="566">
        <v>3</v>
      </c>
      <c r="E7" s="566">
        <v>4</v>
      </c>
      <c r="F7" s="566">
        <v>5</v>
      </c>
      <c r="G7" s="566">
        <v>6</v>
      </c>
      <c r="H7" s="566">
        <v>7</v>
      </c>
      <c r="I7" s="566" t="s">
        <v>576</v>
      </c>
      <c r="J7" s="589" t="s">
        <v>579</v>
      </c>
    </row>
    <row r="8" spans="2:12" ht="15.75" x14ac:dyDescent="0.25">
      <c r="B8" s="689" t="s">
        <v>85</v>
      </c>
      <c r="C8" s="690">
        <v>216596</v>
      </c>
      <c r="D8" s="691">
        <f>C8/C$15*100</f>
        <v>1.5119470454152326</v>
      </c>
      <c r="E8" s="692">
        <v>189360</v>
      </c>
      <c r="F8" s="691">
        <f>E8/E$15*100</f>
        <v>1.2440903899733253</v>
      </c>
      <c r="G8" s="693">
        <v>180717</v>
      </c>
      <c r="H8" s="691">
        <f>G8/G$15*100</f>
        <v>1.1844927193977863</v>
      </c>
      <c r="I8" s="694">
        <f>E8/C8*100</f>
        <v>87.4254372195239</v>
      </c>
      <c r="J8" s="695">
        <f>G8/E8*100</f>
        <v>95.435678073510772</v>
      </c>
      <c r="L8" s="233"/>
    </row>
    <row r="9" spans="2:12" ht="16.5" customHeight="1" x14ac:dyDescent="0.25">
      <c r="B9" s="183" t="s">
        <v>86</v>
      </c>
      <c r="C9" s="687">
        <v>321493</v>
      </c>
      <c r="D9" s="191">
        <f t="shared" ref="D9:D14" si="0">C9/C$15*100</f>
        <v>2.2441799085471543</v>
      </c>
      <c r="E9" s="128">
        <v>359634</v>
      </c>
      <c r="F9" s="191">
        <f t="shared" ref="F9:F14" si="1">E9/E$15*100</f>
        <v>2.3627862447595418</v>
      </c>
      <c r="G9" s="688">
        <v>341611</v>
      </c>
      <c r="H9" s="191">
        <f t="shared" ref="H9:H14" si="2">G9/G$15*100</f>
        <v>2.2390574343653182</v>
      </c>
      <c r="I9" s="200">
        <f t="shared" ref="I9:I15" si="3">E9/C9*100</f>
        <v>111.86371087395371</v>
      </c>
      <c r="J9" s="189">
        <f t="shared" ref="J9:J14" si="4">G9/E9*100</f>
        <v>94.988516102481967</v>
      </c>
      <c r="L9" s="233"/>
    </row>
    <row r="10" spans="2:12" ht="16.5" customHeight="1" x14ac:dyDescent="0.25">
      <c r="B10" s="183" t="s">
        <v>577</v>
      </c>
      <c r="C10" s="687">
        <v>6625641</v>
      </c>
      <c r="D10" s="191">
        <f t="shared" si="0"/>
        <v>46.250246236920475</v>
      </c>
      <c r="E10" s="128">
        <v>6922743</v>
      </c>
      <c r="F10" s="191">
        <f t="shared" si="1"/>
        <v>45.482245661993595</v>
      </c>
      <c r="G10" s="688">
        <v>6826860</v>
      </c>
      <c r="H10" s="191">
        <f t="shared" si="2"/>
        <v>44.746017067281834</v>
      </c>
      <c r="I10" s="200">
        <f t="shared" si="3"/>
        <v>104.48412463035652</v>
      </c>
      <c r="J10" s="189">
        <f t="shared" si="4"/>
        <v>98.614956528069868</v>
      </c>
      <c r="L10" s="233"/>
    </row>
    <row r="11" spans="2:12" ht="15.75" x14ac:dyDescent="0.25">
      <c r="B11" s="183" t="s">
        <v>88</v>
      </c>
      <c r="C11" s="128">
        <v>217706</v>
      </c>
      <c r="D11" s="191">
        <f t="shared" si="0"/>
        <v>1.5196953935860709</v>
      </c>
      <c r="E11" s="128">
        <v>247501</v>
      </c>
      <c r="F11" s="191">
        <f t="shared" si="1"/>
        <v>1.6260752831051328</v>
      </c>
      <c r="G11" s="688">
        <v>440396</v>
      </c>
      <c r="H11" s="191">
        <f t="shared" si="2"/>
        <v>2.8865345022986633</v>
      </c>
      <c r="I11" s="200">
        <f t="shared" si="3"/>
        <v>113.68588830808521</v>
      </c>
      <c r="J11" s="189">
        <f t="shared" si="4"/>
        <v>177.93705884016632</v>
      </c>
      <c r="L11" s="233"/>
    </row>
    <row r="12" spans="2:12" ht="15.75" x14ac:dyDescent="0.25">
      <c r="B12" s="183" t="s">
        <v>578</v>
      </c>
      <c r="C12" s="687">
        <v>75804</v>
      </c>
      <c r="D12" s="191">
        <f t="shared" si="0"/>
        <v>0.52914935562363252</v>
      </c>
      <c r="E12" s="128">
        <v>86902</v>
      </c>
      <c r="F12" s="191">
        <f t="shared" si="1"/>
        <v>0.57094393255947351</v>
      </c>
      <c r="G12" s="688">
        <v>77114</v>
      </c>
      <c r="H12" s="191">
        <f t="shared" si="2"/>
        <v>0.50543651988269445</v>
      </c>
      <c r="I12" s="200">
        <f t="shared" si="3"/>
        <v>114.64038837000685</v>
      </c>
      <c r="J12" s="189">
        <f t="shared" si="4"/>
        <v>88.736737934685053</v>
      </c>
      <c r="L12" s="233"/>
    </row>
    <row r="13" spans="2:12" ht="15.75" x14ac:dyDescent="0.25">
      <c r="B13" s="183" t="s">
        <v>174</v>
      </c>
      <c r="C13" s="687">
        <v>6853979</v>
      </c>
      <c r="D13" s="191">
        <f t="shared" si="0"/>
        <v>47.844158241094256</v>
      </c>
      <c r="E13" s="128">
        <v>7400278</v>
      </c>
      <c r="F13" s="191">
        <f t="shared" si="1"/>
        <v>48.619638481891734</v>
      </c>
      <c r="G13" s="688">
        <v>7377614</v>
      </c>
      <c r="H13" s="191">
        <f t="shared" si="2"/>
        <v>48.355882786495904</v>
      </c>
      <c r="I13" s="200">
        <f t="shared" si="3"/>
        <v>107.97053798968452</v>
      </c>
      <c r="J13" s="189">
        <f t="shared" si="4"/>
        <v>99.693741235126581</v>
      </c>
      <c r="L13" s="233"/>
    </row>
    <row r="14" spans="2:12" ht="16.5" thickBot="1" x14ac:dyDescent="0.3">
      <c r="B14" s="183" t="s">
        <v>91</v>
      </c>
      <c r="C14" s="687">
        <v>14415</v>
      </c>
      <c r="D14" s="191">
        <f t="shared" si="0"/>
        <v>0.10062381881318483</v>
      </c>
      <c r="E14" s="128">
        <v>14341</v>
      </c>
      <c r="F14" s="191">
        <f t="shared" si="1"/>
        <v>9.4220005717191885E-2</v>
      </c>
      <c r="G14" s="688">
        <v>12599</v>
      </c>
      <c r="H14" s="191">
        <f t="shared" si="2"/>
        <v>8.2578970277797384E-2</v>
      </c>
      <c r="I14" s="200">
        <f t="shared" si="3"/>
        <v>99.486645855012128</v>
      </c>
      <c r="J14" s="189">
        <f t="shared" si="4"/>
        <v>87.853008855728334</v>
      </c>
      <c r="L14" s="233"/>
    </row>
    <row r="15" spans="2:12" ht="16.5" thickBot="1" x14ac:dyDescent="0.3">
      <c r="B15" s="637" t="s">
        <v>22</v>
      </c>
      <c r="C15" s="50">
        <f t="shared" ref="C15:H15" si="5">SUM(C8:C14)</f>
        <v>14325634</v>
      </c>
      <c r="D15" s="696">
        <f t="shared" si="5"/>
        <v>100.00000000000001</v>
      </c>
      <c r="E15" s="50">
        <f t="shared" si="5"/>
        <v>15220759</v>
      </c>
      <c r="F15" s="696">
        <f t="shared" si="5"/>
        <v>99.999999999999986</v>
      </c>
      <c r="G15" s="50">
        <f t="shared" si="5"/>
        <v>15256911</v>
      </c>
      <c r="H15" s="696">
        <f t="shared" si="5"/>
        <v>99.999999999999986</v>
      </c>
      <c r="I15" s="202">
        <f t="shared" si="3"/>
        <v>106.24841455533488</v>
      </c>
      <c r="J15" s="203">
        <f>G15/E15*100</f>
        <v>100.23751772168524</v>
      </c>
      <c r="L15" s="233"/>
    </row>
    <row r="20" spans="5:9" x14ac:dyDescent="0.25">
      <c r="E20" s="233"/>
      <c r="G20" s="233"/>
      <c r="I20" s="233"/>
    </row>
  </sheetData>
  <mergeCells count="6">
    <mergeCell ref="B4:J4"/>
    <mergeCell ref="B5:B6"/>
    <mergeCell ref="C5:D5"/>
    <mergeCell ref="E5:F5"/>
    <mergeCell ref="G5:H5"/>
    <mergeCell ref="I5:J6"/>
  </mergeCells>
  <pageMargins left="0.7" right="0.7" top="0.75" bottom="0.75" header="0.3" footer="0.3"/>
  <pageSetup orientation="portrait" r:id="rId1"/>
  <ignoredErrors>
    <ignoredError sqref="C15 E15 G15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N21"/>
  <sheetViews>
    <sheetView workbookViewId="0">
      <selection activeCell="C23" sqref="C23"/>
    </sheetView>
  </sheetViews>
  <sheetFormatPr defaultRowHeight="15" x14ac:dyDescent="0.25"/>
  <cols>
    <col min="2" max="2" width="34" customWidth="1"/>
    <col min="3" max="3" width="14.5703125" customWidth="1"/>
    <col min="4" max="4" width="14.85546875" customWidth="1"/>
    <col min="5" max="5" width="15.140625" customWidth="1"/>
    <col min="6" max="6" width="14.5703125" customWidth="1"/>
    <col min="7" max="7" width="15.140625" customWidth="1"/>
    <col min="8" max="8" width="14.85546875" customWidth="1"/>
    <col min="9" max="9" width="11.85546875" customWidth="1"/>
    <col min="10" max="10" width="10.5703125" customWidth="1"/>
    <col min="11" max="11" width="9.140625" customWidth="1"/>
  </cols>
  <sheetData>
    <row r="3" spans="2:14" ht="16.5" thickBot="1" x14ac:dyDescent="0.3">
      <c r="B3" s="14"/>
      <c r="C3" s="4"/>
      <c r="D3" s="4"/>
      <c r="E3" s="4"/>
      <c r="F3" s="4"/>
      <c r="G3" s="4"/>
      <c r="H3" s="4"/>
      <c r="I3" s="4"/>
      <c r="J3" s="4"/>
      <c r="K3" s="105" t="s">
        <v>473</v>
      </c>
    </row>
    <row r="4" spans="2:14" ht="20.100000000000001" customHeight="1" thickBot="1" x14ac:dyDescent="0.3">
      <c r="B4" s="1036" t="s">
        <v>581</v>
      </c>
      <c r="C4" s="1037"/>
      <c r="D4" s="1037"/>
      <c r="E4" s="1037"/>
      <c r="F4" s="1037"/>
      <c r="G4" s="1037"/>
      <c r="H4" s="1038"/>
      <c r="I4" s="1038"/>
      <c r="J4" s="1038"/>
      <c r="K4" s="1039"/>
    </row>
    <row r="5" spans="2:14" ht="15.95" customHeight="1" thickTop="1" thickBot="1" x14ac:dyDescent="0.3">
      <c r="B5" s="979" t="s">
        <v>84</v>
      </c>
      <c r="C5" s="1030" t="s">
        <v>399</v>
      </c>
      <c r="D5" s="1031"/>
      <c r="E5" s="1031"/>
      <c r="F5" s="1034" t="s">
        <v>528</v>
      </c>
      <c r="G5" s="1034"/>
      <c r="H5" s="1035"/>
      <c r="I5" s="994" t="s">
        <v>2</v>
      </c>
      <c r="J5" s="997"/>
      <c r="K5" s="995"/>
    </row>
    <row r="6" spans="2:14" ht="15.95" customHeight="1" x14ac:dyDescent="0.25">
      <c r="B6" s="1040"/>
      <c r="C6" s="170" t="s">
        <v>175</v>
      </c>
      <c r="D6" s="170" t="s">
        <v>177</v>
      </c>
      <c r="E6" s="979" t="s">
        <v>350</v>
      </c>
      <c r="F6" s="170" t="s">
        <v>175</v>
      </c>
      <c r="G6" s="172" t="s">
        <v>177</v>
      </c>
      <c r="H6" s="1032" t="s">
        <v>350</v>
      </c>
      <c r="I6" s="1041"/>
      <c r="J6" s="1042"/>
      <c r="K6" s="1043"/>
    </row>
    <row r="7" spans="2:14" ht="15.95" customHeight="1" thickBot="1" x14ac:dyDescent="0.3">
      <c r="B7" s="980"/>
      <c r="C7" s="171" t="s">
        <v>176</v>
      </c>
      <c r="D7" s="171" t="s">
        <v>178</v>
      </c>
      <c r="E7" s="980"/>
      <c r="F7" s="171" t="s">
        <v>176</v>
      </c>
      <c r="G7" s="173" t="s">
        <v>178</v>
      </c>
      <c r="H7" s="1033"/>
      <c r="I7" s="1028"/>
      <c r="J7" s="1044"/>
      <c r="K7" s="1029"/>
    </row>
    <row r="8" spans="2:14" ht="16.5" thickBot="1" x14ac:dyDescent="0.3">
      <c r="B8" s="636">
        <v>1</v>
      </c>
      <c r="C8" s="635">
        <v>2</v>
      </c>
      <c r="D8" s="638">
        <v>3</v>
      </c>
      <c r="E8" s="638">
        <v>4</v>
      </c>
      <c r="F8" s="638">
        <v>5</v>
      </c>
      <c r="G8" s="635">
        <v>6</v>
      </c>
      <c r="H8" s="639">
        <v>7</v>
      </c>
      <c r="I8" s="639" t="s">
        <v>403</v>
      </c>
      <c r="J8" s="639" t="s">
        <v>404</v>
      </c>
      <c r="K8" s="640" t="s">
        <v>405</v>
      </c>
    </row>
    <row r="9" spans="2:14" ht="15.95" customHeight="1" x14ac:dyDescent="0.25">
      <c r="B9" s="689" t="s">
        <v>85</v>
      </c>
      <c r="C9" s="692">
        <v>40</v>
      </c>
      <c r="D9" s="692">
        <v>189215</v>
      </c>
      <c r="E9" s="692">
        <v>105</v>
      </c>
      <c r="F9" s="692">
        <v>3490</v>
      </c>
      <c r="G9" s="692">
        <v>177086</v>
      </c>
      <c r="H9" s="698">
        <v>141</v>
      </c>
      <c r="I9" s="699">
        <f>F9/C9*100</f>
        <v>8725</v>
      </c>
      <c r="J9" s="699">
        <f>G9/D9*100</f>
        <v>93.589831672964621</v>
      </c>
      <c r="K9" s="700">
        <f t="shared" ref="K9:K16" si="0">H9/E9*100</f>
        <v>134.28571428571428</v>
      </c>
      <c r="N9" s="233"/>
    </row>
    <row r="10" spans="2:14" ht="15.95" customHeight="1" x14ac:dyDescent="0.25">
      <c r="B10" s="183" t="s">
        <v>86</v>
      </c>
      <c r="C10" s="128">
        <v>39363</v>
      </c>
      <c r="D10" s="128">
        <v>307603</v>
      </c>
      <c r="E10" s="128">
        <v>12668</v>
      </c>
      <c r="F10" s="128">
        <v>44974</v>
      </c>
      <c r="G10" s="128">
        <v>292179</v>
      </c>
      <c r="H10" s="697">
        <v>4458</v>
      </c>
      <c r="I10" s="206">
        <f t="shared" ref="I10:I16" si="1">F10/C10*100</f>
        <v>114.25450295963213</v>
      </c>
      <c r="J10" s="206">
        <f t="shared" ref="J10:J16" si="2">G10/D10*100</f>
        <v>94.98574461237375</v>
      </c>
      <c r="K10" s="701">
        <f t="shared" si="0"/>
        <v>35.191032522892328</v>
      </c>
      <c r="N10" s="233"/>
    </row>
    <row r="11" spans="2:14" ht="15.95" customHeight="1" x14ac:dyDescent="0.25">
      <c r="B11" s="183" t="s">
        <v>179</v>
      </c>
      <c r="C11" s="128">
        <v>2414723</v>
      </c>
      <c r="D11" s="128">
        <v>3897580</v>
      </c>
      <c r="E11" s="128">
        <v>610440</v>
      </c>
      <c r="F11" s="128">
        <v>2447757</v>
      </c>
      <c r="G11" s="128">
        <v>3852723</v>
      </c>
      <c r="H11" s="697">
        <v>526380</v>
      </c>
      <c r="I11" s="206">
        <f t="shared" si="1"/>
        <v>101.36802440694026</v>
      </c>
      <c r="J11" s="206">
        <f t="shared" si="2"/>
        <v>98.849106368567163</v>
      </c>
      <c r="K11" s="701">
        <f t="shared" si="0"/>
        <v>86.229604875172001</v>
      </c>
      <c r="N11" s="233"/>
    </row>
    <row r="12" spans="2:14" ht="15.95" customHeight="1" x14ac:dyDescent="0.25">
      <c r="B12" s="183" t="s">
        <v>88</v>
      </c>
      <c r="C12" s="128">
        <v>247491</v>
      </c>
      <c r="D12" s="128">
        <v>0</v>
      </c>
      <c r="E12" s="128">
        <v>10</v>
      </c>
      <c r="F12" s="128">
        <v>440393</v>
      </c>
      <c r="G12" s="128">
        <v>0</v>
      </c>
      <c r="H12" s="697">
        <v>3</v>
      </c>
      <c r="I12" s="206">
        <f t="shared" si="1"/>
        <v>177.94303631243156</v>
      </c>
      <c r="J12" s="206">
        <v>0</v>
      </c>
      <c r="K12" s="701">
        <f t="shared" si="0"/>
        <v>30</v>
      </c>
    </row>
    <row r="13" spans="2:14" ht="15.95" customHeight="1" x14ac:dyDescent="0.25">
      <c r="B13" s="183" t="s">
        <v>180</v>
      </c>
      <c r="C13" s="128">
        <v>26103</v>
      </c>
      <c r="D13" s="128">
        <v>55779</v>
      </c>
      <c r="E13" s="128">
        <v>5020</v>
      </c>
      <c r="F13" s="128">
        <v>20174</v>
      </c>
      <c r="G13" s="128">
        <v>55928</v>
      </c>
      <c r="H13" s="697">
        <v>1012</v>
      </c>
      <c r="I13" s="206">
        <f t="shared" si="1"/>
        <v>77.286135693215343</v>
      </c>
      <c r="J13" s="206">
        <f t="shared" si="2"/>
        <v>100.26712562075333</v>
      </c>
      <c r="K13" s="701">
        <f t="shared" si="0"/>
        <v>20.159362549800797</v>
      </c>
    </row>
    <row r="14" spans="2:14" ht="15.95" customHeight="1" x14ac:dyDescent="0.25">
      <c r="B14" s="183" t="s">
        <v>174</v>
      </c>
      <c r="C14" s="128">
        <v>423373</v>
      </c>
      <c r="D14" s="128">
        <v>6651895</v>
      </c>
      <c r="E14" s="688">
        <v>325010</v>
      </c>
      <c r="F14" s="128">
        <v>412428</v>
      </c>
      <c r="G14" s="128">
        <v>6709194</v>
      </c>
      <c r="H14" s="595">
        <v>255992</v>
      </c>
      <c r="I14" s="206">
        <f t="shared" si="1"/>
        <v>97.414809163550814</v>
      </c>
      <c r="J14" s="206">
        <f t="shared" si="2"/>
        <v>100.8613936329422</v>
      </c>
      <c r="K14" s="701">
        <f t="shared" si="0"/>
        <v>78.764345712439621</v>
      </c>
    </row>
    <row r="15" spans="2:14" ht="15.95" customHeight="1" thickBot="1" x14ac:dyDescent="0.3">
      <c r="B15" s="183" t="s">
        <v>91</v>
      </c>
      <c r="C15" s="128">
        <v>7772</v>
      </c>
      <c r="D15" s="128">
        <v>5686</v>
      </c>
      <c r="E15" s="128">
        <v>883</v>
      </c>
      <c r="F15" s="128">
        <v>7050</v>
      </c>
      <c r="G15" s="128">
        <v>5269</v>
      </c>
      <c r="H15" s="697">
        <v>280</v>
      </c>
      <c r="I15" s="206">
        <f t="shared" si="1"/>
        <v>90.710241893978377</v>
      </c>
      <c r="J15" s="206">
        <f t="shared" si="2"/>
        <v>92.666197678508624</v>
      </c>
      <c r="K15" s="701">
        <f t="shared" si="0"/>
        <v>31.71007927519819</v>
      </c>
    </row>
    <row r="16" spans="2:14" ht="20.100000000000001" customHeight="1" thickBot="1" x14ac:dyDescent="0.3">
      <c r="B16" s="702" t="s">
        <v>22</v>
      </c>
      <c r="C16" s="50">
        <f>SUM(C9:C15)</f>
        <v>3158865</v>
      </c>
      <c r="D16" s="50">
        <f>SUM(D9:D15)</f>
        <v>11107758</v>
      </c>
      <c r="E16" s="50">
        <f>SUM(E9:E15)</f>
        <v>954136</v>
      </c>
      <c r="F16" s="50">
        <f>SUM(F9:F15)</f>
        <v>3376266</v>
      </c>
      <c r="G16" s="50">
        <f t="shared" ref="G16:H16" si="3">SUM(G9:G15)</f>
        <v>11092379</v>
      </c>
      <c r="H16" s="703">
        <f t="shared" si="3"/>
        <v>788266</v>
      </c>
      <c r="I16" s="704">
        <f t="shared" si="1"/>
        <v>106.88225042855584</v>
      </c>
      <c r="J16" s="704">
        <f t="shared" si="2"/>
        <v>99.861547217719362</v>
      </c>
      <c r="K16" s="705">
        <f t="shared" si="0"/>
        <v>82.615685814181631</v>
      </c>
    </row>
    <row r="17" spans="2:11" ht="15.75" x14ac:dyDescent="0.25">
      <c r="B17" s="17"/>
      <c r="C17" s="17"/>
      <c r="D17" s="17"/>
      <c r="E17" s="17"/>
      <c r="F17" s="17"/>
      <c r="G17" s="17"/>
      <c r="H17" s="17"/>
      <c r="I17" s="17"/>
      <c r="J17" s="17"/>
      <c r="K17" s="106"/>
    </row>
    <row r="19" spans="2:11" x14ac:dyDescent="0.25">
      <c r="C19" s="233"/>
      <c r="F19" s="233"/>
    </row>
    <row r="20" spans="2:11" x14ac:dyDescent="0.25">
      <c r="C20" s="233"/>
      <c r="F20" s="233"/>
    </row>
    <row r="21" spans="2:11" x14ac:dyDescent="0.25">
      <c r="C21" s="233"/>
      <c r="F21" s="233"/>
    </row>
  </sheetData>
  <mergeCells count="7">
    <mergeCell ref="C5:E5"/>
    <mergeCell ref="E6:E7"/>
    <mergeCell ref="H6:H7"/>
    <mergeCell ref="F5:H5"/>
    <mergeCell ref="B4:K4"/>
    <mergeCell ref="B5:B7"/>
    <mergeCell ref="I5:K7"/>
  </mergeCells>
  <pageMargins left="0.7" right="0.7" top="0.75" bottom="0.75" header="0.3" footer="0.3"/>
  <ignoredErrors>
    <ignoredError sqref="E16:H16 C16:D16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dimension ref="B3:M24"/>
  <sheetViews>
    <sheetView workbookViewId="0">
      <selection activeCell="N16" sqref="N16"/>
    </sheetView>
  </sheetViews>
  <sheetFormatPr defaultRowHeight="15" x14ac:dyDescent="0.25"/>
  <cols>
    <col min="2" max="2" width="27" customWidth="1"/>
    <col min="3" max="3" width="11.28515625" bestFit="1" customWidth="1"/>
    <col min="4" max="4" width="10.140625" bestFit="1" customWidth="1"/>
    <col min="6" max="6" width="11.28515625" bestFit="1" customWidth="1"/>
    <col min="7" max="7" width="10.140625" bestFit="1" customWidth="1"/>
    <col min="9" max="9" width="11.28515625" bestFit="1" customWidth="1"/>
    <col min="10" max="10" width="10.140625" bestFit="1" customWidth="1"/>
  </cols>
  <sheetData>
    <row r="3" spans="2:11" ht="16.5" thickBot="1" x14ac:dyDescent="0.3">
      <c r="B3" s="59"/>
      <c r="C3" s="217"/>
      <c r="D3" s="217"/>
      <c r="E3" s="217"/>
      <c r="F3" s="217"/>
      <c r="G3" s="217"/>
      <c r="H3" s="217"/>
      <c r="I3" s="217"/>
      <c r="J3" s="217"/>
      <c r="K3" s="247" t="s">
        <v>469</v>
      </c>
    </row>
    <row r="4" spans="2:11" ht="16.5" thickBot="1" x14ac:dyDescent="0.3">
      <c r="B4" s="1023" t="s">
        <v>583</v>
      </c>
      <c r="C4" s="1024"/>
      <c r="D4" s="1024"/>
      <c r="E4" s="1024"/>
      <c r="F4" s="1024"/>
      <c r="G4" s="1024"/>
      <c r="H4" s="1024"/>
      <c r="I4" s="1024"/>
      <c r="J4" s="1024"/>
      <c r="K4" s="1025"/>
    </row>
    <row r="5" spans="2:11" ht="16.5" thickBot="1" x14ac:dyDescent="0.3">
      <c r="B5" s="952" t="s">
        <v>104</v>
      </c>
      <c r="C5" s="1026" t="s">
        <v>1</v>
      </c>
      <c r="D5" s="1027"/>
      <c r="E5" s="1027"/>
      <c r="F5" s="956" t="s">
        <v>399</v>
      </c>
      <c r="G5" s="956"/>
      <c r="H5" s="956"/>
      <c r="I5" s="956" t="s">
        <v>528</v>
      </c>
      <c r="J5" s="956"/>
      <c r="K5" s="955"/>
    </row>
    <row r="6" spans="2:11" ht="16.5" thickBot="1" x14ac:dyDescent="0.3">
      <c r="B6" s="953"/>
      <c r="C6" s="586" t="s">
        <v>3</v>
      </c>
      <c r="D6" s="586" t="s">
        <v>564</v>
      </c>
      <c r="E6" s="586" t="s">
        <v>565</v>
      </c>
      <c r="F6" s="586" t="s">
        <v>3</v>
      </c>
      <c r="G6" s="586" t="s">
        <v>564</v>
      </c>
      <c r="H6" s="586" t="s">
        <v>565</v>
      </c>
      <c r="I6" s="586" t="s">
        <v>3</v>
      </c>
      <c r="J6" s="586" t="s">
        <v>564</v>
      </c>
      <c r="K6" s="587" t="s">
        <v>565</v>
      </c>
    </row>
    <row r="7" spans="2:11" ht="16.5" thickBot="1" x14ac:dyDescent="0.3">
      <c r="B7" s="588">
        <v>1</v>
      </c>
      <c r="C7" s="584">
        <v>2</v>
      </c>
      <c r="D7" s="584">
        <v>3</v>
      </c>
      <c r="E7" s="584">
        <v>4</v>
      </c>
      <c r="F7" s="584">
        <v>5</v>
      </c>
      <c r="G7" s="584">
        <v>6</v>
      </c>
      <c r="H7" s="584">
        <v>7</v>
      </c>
      <c r="I7" s="584">
        <v>8</v>
      </c>
      <c r="J7" s="584">
        <v>9</v>
      </c>
      <c r="K7" s="585">
        <v>10</v>
      </c>
    </row>
    <row r="8" spans="2:11" ht="16.5" customHeight="1" thickBot="1" x14ac:dyDescent="0.3">
      <c r="B8" s="624" t="s">
        <v>602</v>
      </c>
      <c r="C8" s="599"/>
      <c r="D8" s="599"/>
      <c r="E8" s="599"/>
      <c r="F8" s="599"/>
      <c r="G8" s="599"/>
      <c r="H8" s="599"/>
      <c r="I8" s="599"/>
      <c r="J8" s="599"/>
      <c r="K8" s="598"/>
    </row>
    <row r="9" spans="2:11" ht="23.1" customHeight="1" x14ac:dyDescent="0.25">
      <c r="B9" s="617" t="s">
        <v>568</v>
      </c>
      <c r="C9" s="569">
        <v>5624867</v>
      </c>
      <c r="D9" s="570">
        <v>59945</v>
      </c>
      <c r="E9" s="608">
        <f>D9/C9*100</f>
        <v>1.0657140871064152</v>
      </c>
      <c r="F9" s="571">
        <v>6146371</v>
      </c>
      <c r="G9" s="570">
        <v>51146</v>
      </c>
      <c r="H9" s="608">
        <f>G9/F9*100</f>
        <v>0.83213330272448571</v>
      </c>
      <c r="I9" s="570">
        <v>6290480</v>
      </c>
      <c r="J9" s="570">
        <v>75411</v>
      </c>
      <c r="K9" s="616">
        <f>J9/I9*100</f>
        <v>1.1988115374343453</v>
      </c>
    </row>
    <row r="10" spans="2:11" ht="23.1" customHeight="1" x14ac:dyDescent="0.25">
      <c r="B10" s="617" t="s">
        <v>569</v>
      </c>
      <c r="C10" s="572">
        <v>1017975</v>
      </c>
      <c r="D10" s="281">
        <v>57914</v>
      </c>
      <c r="E10" s="609">
        <f t="shared" ref="E10:E11" si="0">D10/C10*100</f>
        <v>5.6891377489624011</v>
      </c>
      <c r="F10" s="568">
        <v>904039</v>
      </c>
      <c r="G10" s="281">
        <v>55828</v>
      </c>
      <c r="H10" s="609">
        <f t="shared" ref="H10:H22" si="1">G10/F10*100</f>
        <v>6.175397300337707</v>
      </c>
      <c r="I10" s="281">
        <v>936539</v>
      </c>
      <c r="J10" s="281">
        <v>86075</v>
      </c>
      <c r="K10" s="613">
        <f t="shared" ref="K10:K22" si="2">J10/I10*100</f>
        <v>9.1907544693814138</v>
      </c>
    </row>
    <row r="11" spans="2:11" ht="23.1" customHeight="1" x14ac:dyDescent="0.25">
      <c r="B11" s="617" t="s">
        <v>570</v>
      </c>
      <c r="C11" s="572">
        <v>828813</v>
      </c>
      <c r="D11" s="281">
        <v>572989</v>
      </c>
      <c r="E11" s="609">
        <f t="shared" si="0"/>
        <v>69.13368878142596</v>
      </c>
      <c r="F11" s="281">
        <v>770071</v>
      </c>
      <c r="G11" s="281">
        <v>516128</v>
      </c>
      <c r="H11" s="609">
        <f t="shared" si="1"/>
        <v>67.023430307075586</v>
      </c>
      <c r="I11" s="281">
        <v>652278</v>
      </c>
      <c r="J11" s="281">
        <v>501601</v>
      </c>
      <c r="K11" s="613">
        <f t="shared" si="2"/>
        <v>76.899880112467372</v>
      </c>
    </row>
    <row r="12" spans="2:11" ht="23.1" customHeight="1" thickBot="1" x14ac:dyDescent="0.3">
      <c r="B12" s="618" t="s">
        <v>460</v>
      </c>
      <c r="C12" s="625">
        <f>SUM(C9:C11)</f>
        <v>7471655</v>
      </c>
      <c r="D12" s="619">
        <f>SUM(D9:D11)</f>
        <v>690848</v>
      </c>
      <c r="E12" s="622">
        <f>D12/C12*100</f>
        <v>9.2462513325360991</v>
      </c>
      <c r="F12" s="621">
        <f>SUM(F9:F11)</f>
        <v>7820481</v>
      </c>
      <c r="G12" s="619">
        <f>SUM(G9:G11)</f>
        <v>623102</v>
      </c>
      <c r="H12" s="622">
        <f t="shared" si="1"/>
        <v>7.9675661893430849</v>
      </c>
      <c r="I12" s="619">
        <f>SUM(I9:I11)</f>
        <v>7879297</v>
      </c>
      <c r="J12" s="619">
        <f>SUM(J9:J11)</f>
        <v>663087</v>
      </c>
      <c r="K12" s="626">
        <f t="shared" si="2"/>
        <v>8.4155604237281576</v>
      </c>
    </row>
    <row r="13" spans="2:11" ht="16.5" customHeight="1" thickBot="1" x14ac:dyDescent="0.3">
      <c r="B13" s="594" t="s">
        <v>601</v>
      </c>
      <c r="C13" s="579"/>
      <c r="D13" s="579"/>
      <c r="E13" s="612"/>
      <c r="F13" s="593"/>
      <c r="G13" s="579"/>
      <c r="H13" s="612"/>
      <c r="I13" s="579"/>
      <c r="J13" s="579"/>
      <c r="K13" s="627"/>
    </row>
    <row r="14" spans="2:11" ht="23.1" customHeight="1" x14ac:dyDescent="0.25">
      <c r="B14" s="617" t="s">
        <v>568</v>
      </c>
      <c r="C14" s="569">
        <v>5814039</v>
      </c>
      <c r="D14" s="570">
        <v>59449</v>
      </c>
      <c r="E14" s="608">
        <f>D14/C14*100</f>
        <v>1.0225077609558519</v>
      </c>
      <c r="F14" s="571">
        <v>6451878</v>
      </c>
      <c r="G14" s="571">
        <v>59562</v>
      </c>
      <c r="H14" s="608">
        <f t="shared" si="1"/>
        <v>0.9231730668186845</v>
      </c>
      <c r="I14" s="570">
        <v>6502763</v>
      </c>
      <c r="J14" s="570">
        <v>70783</v>
      </c>
      <c r="K14" s="616">
        <f t="shared" si="2"/>
        <v>1.0885065317619602</v>
      </c>
    </row>
    <row r="15" spans="2:11" ht="23.1" customHeight="1" x14ac:dyDescent="0.25">
      <c r="B15" s="617" t="s">
        <v>569</v>
      </c>
      <c r="C15" s="572">
        <v>572455</v>
      </c>
      <c r="D15" s="281">
        <v>56327</v>
      </c>
      <c r="E15" s="609">
        <f t="shared" ref="E15:E17" si="3">D15/C15*100</f>
        <v>9.8395507070424753</v>
      </c>
      <c r="F15" s="568">
        <v>471019</v>
      </c>
      <c r="G15" s="568">
        <v>57081</v>
      </c>
      <c r="H15" s="609">
        <f t="shared" si="1"/>
        <v>12.118619418749562</v>
      </c>
      <c r="I15" s="281">
        <v>461549</v>
      </c>
      <c r="J15" s="577">
        <v>58912</v>
      </c>
      <c r="K15" s="613">
        <f t="shared" si="2"/>
        <v>12.763975222565751</v>
      </c>
    </row>
    <row r="16" spans="2:11" ht="23.1" customHeight="1" x14ac:dyDescent="0.25">
      <c r="B16" s="617" t="s">
        <v>570</v>
      </c>
      <c r="C16" s="572">
        <v>467485</v>
      </c>
      <c r="D16" s="281">
        <v>384481</v>
      </c>
      <c r="E16" s="609">
        <f t="shared" si="3"/>
        <v>82.244563996705779</v>
      </c>
      <c r="F16" s="568">
        <v>477381</v>
      </c>
      <c r="G16" s="568">
        <v>381194</v>
      </c>
      <c r="H16" s="609">
        <f t="shared" si="1"/>
        <v>79.85110425425394</v>
      </c>
      <c r="I16" s="281">
        <v>413302</v>
      </c>
      <c r="J16" s="281">
        <v>345439</v>
      </c>
      <c r="K16" s="613">
        <f t="shared" si="2"/>
        <v>83.580287537926253</v>
      </c>
    </row>
    <row r="17" spans="2:13" ht="23.1" customHeight="1" thickBot="1" x14ac:dyDescent="0.3">
      <c r="B17" s="618" t="s">
        <v>465</v>
      </c>
      <c r="C17" s="625">
        <f>SUM(C14:C16)</f>
        <v>6853979</v>
      </c>
      <c r="D17" s="619">
        <f t="shared" ref="D17" si="4">SUM(D14:D16)</f>
        <v>500257</v>
      </c>
      <c r="E17" s="622">
        <f t="shared" si="3"/>
        <v>7.2987822110339122</v>
      </c>
      <c r="F17" s="621">
        <f>SUM(F14:F16)</f>
        <v>7400278</v>
      </c>
      <c r="G17" s="621">
        <f t="shared" ref="G17" si="5">SUM(G14:G16)</f>
        <v>497837</v>
      </c>
      <c r="H17" s="622">
        <f t="shared" si="1"/>
        <v>6.7272742996952282</v>
      </c>
      <c r="I17" s="621">
        <f>SUM(I14:I16)</f>
        <v>7377614</v>
      </c>
      <c r="J17" s="619">
        <f>SUM(J14:J16)</f>
        <v>475134</v>
      </c>
      <c r="K17" s="626">
        <f t="shared" si="2"/>
        <v>6.4402122420609151</v>
      </c>
    </row>
    <row r="18" spans="2:13" ht="16.5" customHeight="1" thickBot="1" x14ac:dyDescent="0.3">
      <c r="B18" s="578" t="s">
        <v>584</v>
      </c>
      <c r="C18" s="579"/>
      <c r="D18" s="579"/>
      <c r="E18" s="611"/>
      <c r="F18" s="579"/>
      <c r="G18" s="579"/>
      <c r="H18" s="612"/>
      <c r="I18" s="579"/>
      <c r="J18" s="579"/>
      <c r="K18" s="627"/>
    </row>
    <row r="19" spans="2:13" s="713" customFormat="1" ht="23.1" customHeight="1" x14ac:dyDescent="0.25">
      <c r="B19" s="709" t="s">
        <v>568</v>
      </c>
      <c r="C19" s="710">
        <f t="shared" ref="C19:D21" si="6">C9+C14</f>
        <v>11438906</v>
      </c>
      <c r="D19" s="711">
        <f t="shared" si="6"/>
        <v>119394</v>
      </c>
      <c r="E19" s="628">
        <f>D19/C19*100</f>
        <v>1.0437536596594115</v>
      </c>
      <c r="F19" s="711">
        <f t="shared" ref="F19:G21" si="7">F9+F14</f>
        <v>12598249</v>
      </c>
      <c r="G19" s="711">
        <f t="shared" si="7"/>
        <v>110708</v>
      </c>
      <c r="H19" s="706">
        <f t="shared" si="1"/>
        <v>0.87875703996642707</v>
      </c>
      <c r="I19" s="711">
        <f t="shared" ref="I19:J21" si="8">I9+I14</f>
        <v>12793243</v>
      </c>
      <c r="J19" s="711">
        <f t="shared" si="8"/>
        <v>146194</v>
      </c>
      <c r="K19" s="712">
        <f t="shared" si="2"/>
        <v>1.1427438687751026</v>
      </c>
      <c r="M19" s="723"/>
    </row>
    <row r="20" spans="2:13" ht="23.1" customHeight="1" x14ac:dyDescent="0.25">
      <c r="B20" s="623" t="s">
        <v>569</v>
      </c>
      <c r="C20" s="714">
        <f t="shared" si="6"/>
        <v>1590430</v>
      </c>
      <c r="D20" s="715">
        <f t="shared" si="6"/>
        <v>114241</v>
      </c>
      <c r="E20" s="629">
        <f t="shared" ref="E20:E22" si="9">D20/C20*100</f>
        <v>7.1830259741076317</v>
      </c>
      <c r="F20" s="715">
        <f t="shared" si="7"/>
        <v>1375058</v>
      </c>
      <c r="G20" s="715">
        <f t="shared" si="7"/>
        <v>112909</v>
      </c>
      <c r="H20" s="707">
        <f t="shared" si="1"/>
        <v>8.2112172722896037</v>
      </c>
      <c r="I20" s="715">
        <f t="shared" si="8"/>
        <v>1398088</v>
      </c>
      <c r="J20" s="715">
        <f t="shared" si="8"/>
        <v>144987</v>
      </c>
      <c r="K20" s="720">
        <f t="shared" si="2"/>
        <v>10.370377258083897</v>
      </c>
      <c r="M20" s="233"/>
    </row>
    <row r="21" spans="2:13" ht="23.1" customHeight="1" thickBot="1" x14ac:dyDescent="0.3">
      <c r="B21" s="623" t="s">
        <v>570</v>
      </c>
      <c r="C21" s="716">
        <f t="shared" si="6"/>
        <v>1296298</v>
      </c>
      <c r="D21" s="717">
        <f t="shared" si="6"/>
        <v>957470</v>
      </c>
      <c r="E21" s="630">
        <f t="shared" si="9"/>
        <v>73.861874352965145</v>
      </c>
      <c r="F21" s="717">
        <f t="shared" si="7"/>
        <v>1247452</v>
      </c>
      <c r="G21" s="717">
        <f t="shared" si="7"/>
        <v>897322</v>
      </c>
      <c r="H21" s="708">
        <f t="shared" si="1"/>
        <v>71.932386977615167</v>
      </c>
      <c r="I21" s="717">
        <f t="shared" si="8"/>
        <v>1065580</v>
      </c>
      <c r="J21" s="717">
        <f t="shared" si="8"/>
        <v>847040</v>
      </c>
      <c r="K21" s="721">
        <f t="shared" si="2"/>
        <v>79.490981437339286</v>
      </c>
      <c r="M21" s="233"/>
    </row>
    <row r="22" spans="2:13" ht="23.1" customHeight="1" thickBot="1" x14ac:dyDescent="0.3">
      <c r="B22" s="596" t="s">
        <v>582</v>
      </c>
      <c r="C22" s="718">
        <f>SUM(C19:C21)</f>
        <v>14325634</v>
      </c>
      <c r="D22" s="718">
        <f>SUM(D19:D21)</f>
        <v>1191105</v>
      </c>
      <c r="E22" s="631">
        <f t="shared" si="9"/>
        <v>8.3145011243481441</v>
      </c>
      <c r="F22" s="718">
        <f>SUM(F19:F21)</f>
        <v>15220759</v>
      </c>
      <c r="G22" s="718">
        <f>SUM(G19:G21)</f>
        <v>1120939</v>
      </c>
      <c r="H22" s="719">
        <f t="shared" si="1"/>
        <v>7.3645407564760736</v>
      </c>
      <c r="I22" s="718">
        <f>SUM(I19:I21)</f>
        <v>15256911</v>
      </c>
      <c r="J22" s="718">
        <f>SUM(J19:J21)</f>
        <v>1138221</v>
      </c>
      <c r="K22" s="722">
        <f t="shared" si="2"/>
        <v>7.4603633723759684</v>
      </c>
      <c r="M22" s="233"/>
    </row>
    <row r="24" spans="2:13" x14ac:dyDescent="0.25">
      <c r="C24" s="233"/>
      <c r="I24" s="233"/>
      <c r="J24" s="233"/>
    </row>
  </sheetData>
  <mergeCells count="5">
    <mergeCell ref="B4:K4"/>
    <mergeCell ref="B5:B6"/>
    <mergeCell ref="C5:E5"/>
    <mergeCell ref="F5:H5"/>
    <mergeCell ref="I5:K5"/>
  </mergeCells>
  <pageMargins left="0.7" right="0.7" top="0.75" bottom="0.75" header="0.3" footer="0.3"/>
  <pageSetup orientation="portrait" r:id="rId1"/>
  <ignoredErrors>
    <ignoredError sqref="E12 H12 H17 E17 E19:E22 H19:H22" 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J10"/>
  <sheetViews>
    <sheetView workbookViewId="0">
      <selection activeCell="G29" sqref="G29"/>
    </sheetView>
  </sheetViews>
  <sheetFormatPr defaultRowHeight="15" x14ac:dyDescent="0.25"/>
  <cols>
    <col min="2" max="3" width="17.140625" customWidth="1"/>
    <col min="4" max="4" width="16.85546875" customWidth="1"/>
    <col min="5" max="5" width="15.140625" customWidth="1"/>
    <col min="6" max="6" width="16.140625" customWidth="1"/>
    <col min="7" max="7" width="17.140625" customWidth="1"/>
    <col min="8" max="8" width="16.85546875" customWidth="1"/>
  </cols>
  <sheetData>
    <row r="2" spans="2:10" ht="15.75" x14ac:dyDescent="0.25">
      <c r="B2" s="2"/>
      <c r="C2" s="2"/>
      <c r="D2" s="2"/>
      <c r="E2" s="2"/>
      <c r="F2" s="2"/>
      <c r="G2" s="2"/>
      <c r="H2" s="2"/>
    </row>
    <row r="3" spans="2:10" ht="16.5" thickBot="1" x14ac:dyDescent="0.3">
      <c r="B3" s="39" t="s">
        <v>190</v>
      </c>
      <c r="C3" s="40"/>
      <c r="D3" s="40"/>
      <c r="E3" s="40"/>
      <c r="F3" s="40"/>
      <c r="G3" s="40"/>
      <c r="H3" s="104" t="s">
        <v>472</v>
      </c>
    </row>
    <row r="4" spans="2:10" ht="20.100000000000001" customHeight="1" thickBot="1" x14ac:dyDescent="0.3">
      <c r="B4" s="1045" t="s">
        <v>585</v>
      </c>
      <c r="C4" s="1046"/>
      <c r="D4" s="1046"/>
      <c r="E4" s="1046"/>
      <c r="F4" s="1046"/>
      <c r="G4" s="1046"/>
      <c r="H4" s="1047"/>
    </row>
    <row r="5" spans="2:10" ht="17.25" thickTop="1" thickBot="1" x14ac:dyDescent="0.3">
      <c r="B5" s="1048" t="s">
        <v>170</v>
      </c>
      <c r="C5" s="1050" t="s">
        <v>553</v>
      </c>
      <c r="D5" s="1050"/>
      <c r="E5" s="1050" t="s">
        <v>554</v>
      </c>
      <c r="F5" s="1050"/>
      <c r="G5" s="1050" t="s">
        <v>528</v>
      </c>
      <c r="H5" s="1051"/>
    </row>
    <row r="6" spans="2:10" ht="16.5" thickBot="1" x14ac:dyDescent="0.3">
      <c r="B6" s="1049"/>
      <c r="C6" s="100" t="s">
        <v>183</v>
      </c>
      <c r="D6" s="41" t="s">
        <v>184</v>
      </c>
      <c r="E6" s="41" t="s">
        <v>185</v>
      </c>
      <c r="F6" s="41" t="s">
        <v>186</v>
      </c>
      <c r="G6" s="100" t="s">
        <v>187</v>
      </c>
      <c r="H6" s="41" t="s">
        <v>52</v>
      </c>
    </row>
    <row r="7" spans="2:10" ht="16.5" thickBot="1" x14ac:dyDescent="0.3">
      <c r="B7" s="41">
        <v>1</v>
      </c>
      <c r="C7" s="41">
        <v>2</v>
      </c>
      <c r="D7" s="41">
        <v>3</v>
      </c>
      <c r="E7" s="41">
        <v>4</v>
      </c>
      <c r="F7" s="98">
        <v>5</v>
      </c>
      <c r="G7" s="41">
        <v>6</v>
      </c>
      <c r="H7" s="99">
        <v>7</v>
      </c>
    </row>
    <row r="8" spans="2:10" ht="15.75" x14ac:dyDescent="0.25">
      <c r="B8" s="139" t="s">
        <v>189</v>
      </c>
      <c r="C8" s="96">
        <v>86787</v>
      </c>
      <c r="D8" s="97">
        <v>14</v>
      </c>
      <c r="E8" s="96">
        <v>89941</v>
      </c>
      <c r="F8" s="97">
        <v>14</v>
      </c>
      <c r="G8" s="96">
        <v>76391</v>
      </c>
      <c r="H8" s="140">
        <v>12</v>
      </c>
    </row>
    <row r="9" spans="2:10" ht="15.75" x14ac:dyDescent="0.25">
      <c r="B9" s="137" t="s">
        <v>188</v>
      </c>
      <c r="C9" s="235">
        <v>165</v>
      </c>
      <c r="D9" s="63">
        <v>1</v>
      </c>
      <c r="E9" s="235">
        <v>132</v>
      </c>
      <c r="F9" s="63">
        <v>1</v>
      </c>
      <c r="G9" s="235">
        <v>3824</v>
      </c>
      <c r="H9" s="138">
        <v>3</v>
      </c>
    </row>
    <row r="10" spans="2:10" ht="20.100000000000001" customHeight="1" thickBot="1" x14ac:dyDescent="0.3">
      <c r="B10" s="141" t="s">
        <v>22</v>
      </c>
      <c r="C10" s="142">
        <f>C8-C9</f>
        <v>86622</v>
      </c>
      <c r="D10" s="143">
        <f t="shared" ref="D10:H10" si="0">D8+D9</f>
        <v>15</v>
      </c>
      <c r="E10" s="142">
        <f>E8-E9</f>
        <v>89809</v>
      </c>
      <c r="F10" s="143">
        <f t="shared" si="0"/>
        <v>15</v>
      </c>
      <c r="G10" s="142">
        <f>G8-G9</f>
        <v>72567</v>
      </c>
      <c r="H10" s="144">
        <f t="shared" si="0"/>
        <v>15</v>
      </c>
      <c r="J10" s="233"/>
    </row>
  </sheetData>
  <mergeCells count="5">
    <mergeCell ref="B4:H4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  <ignoredErrors>
    <ignoredError sqref="D10:E10 F10:G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J21"/>
  <sheetViews>
    <sheetView workbookViewId="0">
      <selection activeCell="C28" sqref="C28"/>
    </sheetView>
  </sheetViews>
  <sheetFormatPr defaultRowHeight="15" x14ac:dyDescent="0.25"/>
  <cols>
    <col min="2" max="2" width="43.85546875" customWidth="1"/>
    <col min="3" max="3" width="14.5703125" customWidth="1"/>
    <col min="4" max="4" width="12.85546875" customWidth="1"/>
    <col min="5" max="5" width="17.140625" customWidth="1"/>
    <col min="6" max="6" width="12.140625" customWidth="1"/>
    <col min="7" max="7" width="16.42578125" customWidth="1"/>
  </cols>
  <sheetData>
    <row r="3" spans="2:10" ht="16.5" thickBot="1" x14ac:dyDescent="0.3">
      <c r="B3" s="3"/>
      <c r="C3" s="4"/>
      <c r="D3" s="4"/>
      <c r="E3" s="4"/>
      <c r="F3" s="4"/>
      <c r="G3" s="104" t="s">
        <v>472</v>
      </c>
    </row>
    <row r="4" spans="2:10" ht="20.100000000000001" customHeight="1" thickBot="1" x14ac:dyDescent="0.3">
      <c r="B4" s="998" t="s">
        <v>586</v>
      </c>
      <c r="C4" s="999"/>
      <c r="D4" s="999"/>
      <c r="E4" s="999"/>
      <c r="F4" s="999"/>
      <c r="G4" s="1000"/>
    </row>
    <row r="5" spans="2:10" ht="15.95" customHeight="1" thickBot="1" x14ac:dyDescent="0.3">
      <c r="B5" s="979" t="s">
        <v>191</v>
      </c>
      <c r="C5" s="996" t="s">
        <v>554</v>
      </c>
      <c r="D5" s="981"/>
      <c r="E5" s="981" t="s">
        <v>555</v>
      </c>
      <c r="F5" s="981"/>
      <c r="G5" s="177"/>
    </row>
    <row r="6" spans="2:10" ht="21" customHeight="1" thickBot="1" x14ac:dyDescent="0.3">
      <c r="B6" s="980"/>
      <c r="C6" s="238" t="s">
        <v>192</v>
      </c>
      <c r="D6" s="112" t="s">
        <v>193</v>
      </c>
      <c r="E6" s="112" t="s">
        <v>194</v>
      </c>
      <c r="F6" s="112" t="s">
        <v>195</v>
      </c>
      <c r="G6" s="113" t="s">
        <v>406</v>
      </c>
    </row>
    <row r="7" spans="2:10" ht="16.5" customHeight="1" thickBot="1" x14ac:dyDescent="0.3">
      <c r="B7" s="174">
        <v>1</v>
      </c>
      <c r="C7" s="26">
        <v>2</v>
      </c>
      <c r="D7" s="26">
        <v>3</v>
      </c>
      <c r="E7" s="26">
        <v>4</v>
      </c>
      <c r="F7" s="26">
        <v>5</v>
      </c>
      <c r="G7" s="65" t="s">
        <v>196</v>
      </c>
    </row>
    <row r="8" spans="2:10" ht="19.350000000000001" customHeight="1" x14ac:dyDescent="0.25">
      <c r="B8" s="107" t="s">
        <v>197</v>
      </c>
      <c r="C8" s="187"/>
      <c r="D8" s="187"/>
      <c r="E8" s="187"/>
      <c r="F8" s="48"/>
      <c r="G8" s="126"/>
    </row>
    <row r="9" spans="2:10" ht="17.45" customHeight="1" x14ac:dyDescent="0.25">
      <c r="B9" s="109" t="s">
        <v>422</v>
      </c>
      <c r="C9" s="186">
        <v>1206</v>
      </c>
      <c r="D9" s="158">
        <f>C9/C18*100</f>
        <v>0.41997638938706428</v>
      </c>
      <c r="E9" s="186">
        <v>1091</v>
      </c>
      <c r="F9" s="158">
        <f>E9/E18*100</f>
        <v>0.37258638471678651</v>
      </c>
      <c r="G9" s="122">
        <f>E9/C9*100</f>
        <v>90.464344941956881</v>
      </c>
    </row>
    <row r="10" spans="2:10" ht="15.75" x14ac:dyDescent="0.25">
      <c r="B10" s="109" t="s">
        <v>198</v>
      </c>
      <c r="C10" s="186">
        <v>160231</v>
      </c>
      <c r="D10" s="158">
        <f>C10/C18*100</f>
        <v>55.798703853962436</v>
      </c>
      <c r="E10" s="186">
        <v>159120</v>
      </c>
      <c r="F10" s="158">
        <f>E10/E18*100</f>
        <v>54.340921664651766</v>
      </c>
      <c r="G10" s="122">
        <f t="shared" ref="G10:G18" si="0">E10/C10*100</f>
        <v>99.306626058627856</v>
      </c>
    </row>
    <row r="11" spans="2:10" ht="15.75" x14ac:dyDescent="0.25">
      <c r="B11" s="109" t="s">
        <v>199</v>
      </c>
      <c r="C11" s="186">
        <v>18910</v>
      </c>
      <c r="D11" s="158">
        <f>C11/C18*100</f>
        <v>6.5852019264588613</v>
      </c>
      <c r="E11" s="186">
        <v>17805</v>
      </c>
      <c r="F11" s="158">
        <f>E11/E18*100</f>
        <v>6.080568817490728</v>
      </c>
      <c r="G11" s="122">
        <f t="shared" si="0"/>
        <v>94.1565309360127</v>
      </c>
    </row>
    <row r="12" spans="2:10" ht="15.75" x14ac:dyDescent="0.25">
      <c r="B12" s="145" t="s">
        <v>200</v>
      </c>
      <c r="C12" s="184">
        <f>SUM(C9:C11)</f>
        <v>180347</v>
      </c>
      <c r="D12" s="194">
        <f>C12/C18*100</f>
        <v>62.803882169808368</v>
      </c>
      <c r="E12" s="184">
        <f>SUM(E9:E11)</f>
        <v>178016</v>
      </c>
      <c r="F12" s="194">
        <f>E12/E18*100</f>
        <v>60.794076866859278</v>
      </c>
      <c r="G12" s="195">
        <f t="shared" si="0"/>
        <v>98.707491668838415</v>
      </c>
      <c r="J12" s="233"/>
    </row>
    <row r="13" spans="2:10" ht="15.75" x14ac:dyDescent="0.25">
      <c r="B13" s="109" t="s">
        <v>201</v>
      </c>
      <c r="C13" s="184"/>
      <c r="D13" s="158"/>
      <c r="E13" s="184"/>
      <c r="F13" s="158"/>
      <c r="G13" s="122"/>
    </row>
    <row r="14" spans="2:10" ht="16.350000000000001" customHeight="1" x14ac:dyDescent="0.25">
      <c r="B14" s="109" t="s">
        <v>202</v>
      </c>
      <c r="C14" s="186">
        <v>80581</v>
      </c>
      <c r="D14" s="158">
        <f>C14/C18*100</f>
        <v>28.061457241458566</v>
      </c>
      <c r="E14" s="186">
        <v>85049</v>
      </c>
      <c r="F14" s="158">
        <f>E14/E18*100</f>
        <v>29.045004063957819</v>
      </c>
      <c r="G14" s="122">
        <f t="shared" si="0"/>
        <v>105.54473138829252</v>
      </c>
      <c r="I14" s="233"/>
    </row>
    <row r="15" spans="2:10" ht="16.350000000000001" customHeight="1" x14ac:dyDescent="0.25">
      <c r="B15" s="109" t="s">
        <v>203</v>
      </c>
      <c r="C15" s="186">
        <v>12833</v>
      </c>
      <c r="D15" s="158">
        <f>C15/C18*100</f>
        <v>4.4689527404678238</v>
      </c>
      <c r="E15" s="186">
        <v>13831</v>
      </c>
      <c r="F15" s="158">
        <f>E15/E18*100</f>
        <v>4.7234118121153754</v>
      </c>
      <c r="G15" s="122">
        <f t="shared" si="0"/>
        <v>107.77682537208759</v>
      </c>
      <c r="I15" s="233"/>
    </row>
    <row r="16" spans="2:10" ht="15.75" x14ac:dyDescent="0.25">
      <c r="B16" s="109" t="s">
        <v>204</v>
      </c>
      <c r="C16" s="186">
        <v>13398</v>
      </c>
      <c r="D16" s="158">
        <f>C16/C18*100</f>
        <v>4.6657078482652468</v>
      </c>
      <c r="E16" s="186">
        <v>15922</v>
      </c>
      <c r="F16" s="158">
        <f>E16/E18*100</f>
        <v>5.43750725706753</v>
      </c>
      <c r="G16" s="122">
        <f t="shared" si="0"/>
        <v>118.83863263173609</v>
      </c>
      <c r="I16" s="233"/>
    </row>
    <row r="17" spans="2:9" ht="15.75" x14ac:dyDescent="0.25">
      <c r="B17" s="145" t="s">
        <v>603</v>
      </c>
      <c r="C17" s="184">
        <f>SUM(C14:C16)</f>
        <v>106812</v>
      </c>
      <c r="D17" s="194">
        <f>C17/C18*100</f>
        <v>37.196117830191639</v>
      </c>
      <c r="E17" s="184">
        <f>SUM(E14:E16)</f>
        <v>114802</v>
      </c>
      <c r="F17" s="194">
        <f>E17/E18*100</f>
        <v>39.205923133140722</v>
      </c>
      <c r="G17" s="195">
        <f t="shared" si="0"/>
        <v>107.48043291015992</v>
      </c>
      <c r="I17" s="233"/>
    </row>
    <row r="18" spans="2:9" ht="16.5" thickBot="1" x14ac:dyDescent="0.3">
      <c r="B18" s="111" t="s">
        <v>604</v>
      </c>
      <c r="C18" s="185">
        <f>C12+C17</f>
        <v>287159</v>
      </c>
      <c r="D18" s="159">
        <f>D12+D17</f>
        <v>100</v>
      </c>
      <c r="E18" s="185">
        <f>E12+E17</f>
        <v>292818</v>
      </c>
      <c r="F18" s="159">
        <f>F12+F17</f>
        <v>100</v>
      </c>
      <c r="G18" s="196">
        <f t="shared" si="0"/>
        <v>101.97068523013382</v>
      </c>
    </row>
    <row r="19" spans="2:9" x14ac:dyDescent="0.25">
      <c r="B19" s="64"/>
      <c r="C19" s="64"/>
      <c r="D19" s="64"/>
      <c r="E19" s="64"/>
      <c r="F19" s="64"/>
      <c r="G19" s="64"/>
    </row>
    <row r="20" spans="2:9" x14ac:dyDescent="0.25">
      <c r="E20" s="233"/>
    </row>
    <row r="21" spans="2:9" x14ac:dyDescent="0.25">
      <c r="E21" s="562"/>
    </row>
  </sheetData>
  <mergeCells count="4">
    <mergeCell ref="B4:G4"/>
    <mergeCell ref="B5:B6"/>
    <mergeCell ref="C5:D5"/>
    <mergeCell ref="E5:F5"/>
  </mergeCells>
  <pageMargins left="0.7" right="0.7" top="0.75" bottom="0.75" header="0.3" footer="0.3"/>
  <pageSetup orientation="landscape" r:id="rId1"/>
  <ignoredErrors>
    <ignoredError sqref="D12:E12 D17:E17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2:I21"/>
  <sheetViews>
    <sheetView workbookViewId="0">
      <selection activeCell="G24" sqref="G24"/>
    </sheetView>
  </sheetViews>
  <sheetFormatPr defaultRowHeight="15" x14ac:dyDescent="0.25"/>
  <cols>
    <col min="1" max="1" width="9.140625" customWidth="1"/>
    <col min="2" max="2" width="44.85546875" customWidth="1"/>
    <col min="3" max="3" width="17.85546875" customWidth="1"/>
    <col min="4" max="4" width="11.42578125" customWidth="1"/>
    <col min="5" max="5" width="16.85546875" customWidth="1"/>
    <col min="6" max="6" width="11.42578125" customWidth="1"/>
    <col min="7" max="7" width="13.5703125" customWidth="1"/>
  </cols>
  <sheetData>
    <row r="2" spans="2:9" ht="16.5" thickBot="1" x14ac:dyDescent="0.3">
      <c r="G2" s="101" t="s">
        <v>470</v>
      </c>
    </row>
    <row r="3" spans="2:9" ht="20.100000000000001" customHeight="1" thickBot="1" x14ac:dyDescent="0.3">
      <c r="B3" s="998" t="s">
        <v>587</v>
      </c>
      <c r="C3" s="999"/>
      <c r="D3" s="999"/>
      <c r="E3" s="999"/>
      <c r="F3" s="999"/>
      <c r="G3" s="1000"/>
    </row>
    <row r="4" spans="2:9" ht="15.95" customHeight="1" thickBot="1" x14ac:dyDescent="0.3">
      <c r="B4" s="979" t="s">
        <v>206</v>
      </c>
      <c r="C4" s="996" t="s">
        <v>554</v>
      </c>
      <c r="D4" s="981"/>
      <c r="E4" s="1052" t="s">
        <v>528</v>
      </c>
      <c r="F4" s="1052"/>
      <c r="G4" s="393"/>
    </row>
    <row r="5" spans="2:9" ht="15.95" customHeight="1" thickBot="1" x14ac:dyDescent="0.3">
      <c r="B5" s="1040"/>
      <c r="C5" s="376" t="s">
        <v>192</v>
      </c>
      <c r="D5" s="375" t="s">
        <v>74</v>
      </c>
      <c r="E5" s="376" t="s">
        <v>194</v>
      </c>
      <c r="F5" s="374" t="s">
        <v>74</v>
      </c>
      <c r="G5" s="42" t="s">
        <v>2</v>
      </c>
    </row>
    <row r="6" spans="2:9" ht="16.5" thickBot="1" x14ac:dyDescent="0.3">
      <c r="B6" s="174">
        <v>1</v>
      </c>
      <c r="C6" s="176">
        <v>2</v>
      </c>
      <c r="D6" s="373">
        <v>3</v>
      </c>
      <c r="E6" s="176">
        <v>4</v>
      </c>
      <c r="F6" s="176">
        <v>5</v>
      </c>
      <c r="G6" s="175" t="s">
        <v>196</v>
      </c>
    </row>
    <row r="7" spans="2:9" ht="15.75" x14ac:dyDescent="0.25">
      <c r="B7" s="107" t="s">
        <v>207</v>
      </c>
      <c r="C7" s="187"/>
      <c r="D7" s="389"/>
      <c r="E7" s="187"/>
      <c r="F7" s="48"/>
      <c r="G7" s="126"/>
    </row>
    <row r="8" spans="2:9" ht="15.75" x14ac:dyDescent="0.25">
      <c r="B8" s="109" t="s">
        <v>208</v>
      </c>
      <c r="C8" s="390">
        <v>23726</v>
      </c>
      <c r="D8" s="158">
        <f>C8/C19*100</f>
        <v>12.051424014466178</v>
      </c>
      <c r="E8" s="186">
        <v>24025</v>
      </c>
      <c r="F8" s="158">
        <f>E8/E19*100</f>
        <v>10.932430526167302</v>
      </c>
      <c r="G8" s="122">
        <f>E8/C8*100</f>
        <v>101.2602208547585</v>
      </c>
      <c r="I8" s="233"/>
    </row>
    <row r="9" spans="2:9" ht="31.5" x14ac:dyDescent="0.25">
      <c r="B9" s="109" t="s">
        <v>407</v>
      </c>
      <c r="C9" s="390">
        <v>2252</v>
      </c>
      <c r="D9" s="158">
        <f>C9/C19*100</f>
        <v>1.1438846362883686</v>
      </c>
      <c r="E9" s="186">
        <v>2267</v>
      </c>
      <c r="F9" s="158">
        <f>E9/E19*100</f>
        <v>1.031584599493081</v>
      </c>
      <c r="G9" s="122">
        <f>E9/C9*100</f>
        <v>100.66607460035524</v>
      </c>
      <c r="I9" s="233"/>
    </row>
    <row r="10" spans="2:9" ht="15.75" x14ac:dyDescent="0.25">
      <c r="B10" s="109" t="s">
        <v>209</v>
      </c>
      <c r="C10" s="390">
        <v>4950</v>
      </c>
      <c r="D10" s="158">
        <f>C10/C19*100</f>
        <v>2.5143112564953043</v>
      </c>
      <c r="E10" s="186">
        <v>7585</v>
      </c>
      <c r="F10" s="158">
        <f>E10/E19*100</f>
        <v>3.4515082431208732</v>
      </c>
      <c r="G10" s="122">
        <f>E10/C10*100</f>
        <v>153.23232323232324</v>
      </c>
      <c r="I10" s="233"/>
    </row>
    <row r="11" spans="2:9" ht="15.75" x14ac:dyDescent="0.25">
      <c r="B11" s="145" t="s">
        <v>200</v>
      </c>
      <c r="C11" s="391">
        <f>SUM(C8:C10)</f>
        <v>30928</v>
      </c>
      <c r="D11" s="194">
        <f>C11/C19*100</f>
        <v>15.709619907249852</v>
      </c>
      <c r="E11" s="184">
        <f>SUM(E8:E10)</f>
        <v>33877</v>
      </c>
      <c r="F11" s="194">
        <f>E11/E19*100</f>
        <v>15.415523368781257</v>
      </c>
      <c r="G11" s="195">
        <f>E11/C11*100</f>
        <v>109.53504914640455</v>
      </c>
      <c r="I11" s="233"/>
    </row>
    <row r="12" spans="2:9" ht="15.75" x14ac:dyDescent="0.25">
      <c r="B12" s="109" t="s">
        <v>210</v>
      </c>
      <c r="C12" s="391"/>
      <c r="D12" s="158"/>
      <c r="E12" s="184"/>
      <c r="F12" s="158"/>
      <c r="G12" s="122"/>
      <c r="I12" s="233"/>
    </row>
    <row r="13" spans="2:9" ht="35.25" customHeight="1" x14ac:dyDescent="0.25">
      <c r="B13" s="109" t="s">
        <v>211</v>
      </c>
      <c r="C13" s="390">
        <v>10290</v>
      </c>
      <c r="D13" s="158">
        <f>C13/C19*100</f>
        <v>5.2267197635023592</v>
      </c>
      <c r="E13" s="186">
        <v>20659</v>
      </c>
      <c r="F13" s="158">
        <f>E13/E19*100</f>
        <v>9.4007526426676495</v>
      </c>
      <c r="G13" s="122">
        <f t="shared" ref="G13:G19" si="0">E13/C13*100</f>
        <v>200.76773566569486</v>
      </c>
      <c r="I13" s="233"/>
    </row>
    <row r="14" spans="2:9" ht="15.75" x14ac:dyDescent="0.25">
      <c r="B14" s="109" t="s">
        <v>212</v>
      </c>
      <c r="C14" s="390">
        <v>63335</v>
      </c>
      <c r="D14" s="158">
        <f>C14/C19*100</f>
        <v>32.170485541440421</v>
      </c>
      <c r="E14" s="186">
        <v>64056</v>
      </c>
      <c r="F14" s="158">
        <f>E14/E19*100</f>
        <v>29.148294267811558</v>
      </c>
      <c r="G14" s="122">
        <f t="shared" si="0"/>
        <v>101.13839109497118</v>
      </c>
      <c r="I14" s="233"/>
    </row>
    <row r="15" spans="2:9" ht="15" customHeight="1" x14ac:dyDescent="0.25">
      <c r="B15" s="109" t="s">
        <v>213</v>
      </c>
      <c r="C15" s="390">
        <v>37656</v>
      </c>
      <c r="D15" s="158">
        <f>C15/C19*100</f>
        <v>19.12705144941155</v>
      </c>
      <c r="E15" s="186">
        <v>38763</v>
      </c>
      <c r="F15" s="158">
        <f>E15/E19*100</f>
        <v>17.638868032708558</v>
      </c>
      <c r="G15" s="122">
        <f t="shared" si="0"/>
        <v>102.93977055449331</v>
      </c>
      <c r="I15" s="233"/>
    </row>
    <row r="16" spans="2:9" ht="15.75" x14ac:dyDescent="0.25">
      <c r="B16" s="109" t="s">
        <v>214</v>
      </c>
      <c r="C16" s="390">
        <v>29610</v>
      </c>
      <c r="D16" s="158">
        <f>C16/C19*100</f>
        <v>15.040152788853728</v>
      </c>
      <c r="E16" s="186">
        <v>33859</v>
      </c>
      <c r="F16" s="158">
        <f>E16/E19*100</f>
        <v>15.407332577960403</v>
      </c>
      <c r="G16" s="122">
        <f t="shared" si="0"/>
        <v>114.3498817966903</v>
      </c>
      <c r="I16" s="233"/>
    </row>
    <row r="17" spans="2:9" ht="15.75" x14ac:dyDescent="0.25">
      <c r="B17" s="109" t="s">
        <v>215</v>
      </c>
      <c r="C17" s="390">
        <v>25054</v>
      </c>
      <c r="D17" s="158">
        <f>C17/C19*100</f>
        <v>12.72597054954209</v>
      </c>
      <c r="E17" s="186">
        <v>28545</v>
      </c>
      <c r="F17" s="158">
        <f>E17/E19*100</f>
        <v>12.989229110070577</v>
      </c>
      <c r="G17" s="122">
        <f t="shared" si="0"/>
        <v>113.93390277001676</v>
      </c>
      <c r="I17" s="233"/>
    </row>
    <row r="18" spans="2:9" ht="15.75" x14ac:dyDescent="0.25">
      <c r="B18" s="145" t="s">
        <v>205</v>
      </c>
      <c r="C18" s="391">
        <f>SUM(C13:C17)</f>
        <v>165945</v>
      </c>
      <c r="D18" s="194">
        <f>C18/C19*100</f>
        <v>84.290380092750155</v>
      </c>
      <c r="E18" s="184">
        <f>SUM(E13:E17)</f>
        <v>185882</v>
      </c>
      <c r="F18" s="194">
        <f>E18/E19*100</f>
        <v>84.584476631218735</v>
      </c>
      <c r="G18" s="195">
        <f t="shared" si="0"/>
        <v>112.01422157943897</v>
      </c>
      <c r="I18" s="233"/>
    </row>
    <row r="19" spans="2:9" ht="16.5" thickBot="1" x14ac:dyDescent="0.3">
      <c r="B19" s="111" t="s">
        <v>216</v>
      </c>
      <c r="C19" s="392">
        <f>C11+C18</f>
        <v>196873</v>
      </c>
      <c r="D19" s="159">
        <f>D11+D18</f>
        <v>100</v>
      </c>
      <c r="E19" s="185">
        <f>E11+E18</f>
        <v>219759</v>
      </c>
      <c r="F19" s="159">
        <f>F11+F18</f>
        <v>99.999999999999986</v>
      </c>
      <c r="G19" s="196">
        <f t="shared" si="0"/>
        <v>111.62475301336394</v>
      </c>
      <c r="I19" s="233"/>
    </row>
    <row r="21" spans="2:9" x14ac:dyDescent="0.25">
      <c r="E21" s="233"/>
    </row>
  </sheetData>
  <mergeCells count="4">
    <mergeCell ref="B3:G3"/>
    <mergeCell ref="B4:B5"/>
    <mergeCell ref="C4:D4"/>
    <mergeCell ref="E4:F4"/>
  </mergeCells>
  <pageMargins left="0.7" right="0.7" top="0.75" bottom="0.75" header="0.3" footer="0.3"/>
  <pageSetup orientation="landscape" r:id="rId1"/>
  <ignoredErrors>
    <ignoredError sqref="D11:E11 D18:E18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3:E25"/>
  <sheetViews>
    <sheetView workbookViewId="0">
      <selection activeCell="C29" sqref="C29"/>
    </sheetView>
  </sheetViews>
  <sheetFormatPr defaultRowHeight="15" x14ac:dyDescent="0.25"/>
  <cols>
    <col min="2" max="2" width="64.7109375" customWidth="1"/>
    <col min="3" max="3" width="18" customWidth="1"/>
    <col min="4" max="4" width="17.5703125" customWidth="1"/>
    <col min="5" max="5" width="18.140625" customWidth="1"/>
  </cols>
  <sheetData>
    <row r="3" spans="2:5" ht="15.75" x14ac:dyDescent="0.25">
      <c r="B3" s="43"/>
      <c r="C3" s="4"/>
      <c r="D3" s="4"/>
      <c r="E3" s="104"/>
    </row>
    <row r="4" spans="2:5" ht="15.75" x14ac:dyDescent="0.25">
      <c r="E4" s="104"/>
    </row>
    <row r="5" spans="2:5" ht="16.5" thickBot="1" x14ac:dyDescent="0.3">
      <c r="E5" s="104" t="s">
        <v>433</v>
      </c>
    </row>
    <row r="6" spans="2:5" ht="20.100000000000001" customHeight="1" thickBot="1" x14ac:dyDescent="0.3">
      <c r="B6" s="1053" t="s">
        <v>684</v>
      </c>
      <c r="C6" s="1054"/>
      <c r="D6" s="1054"/>
      <c r="E6" s="1055"/>
    </row>
    <row r="7" spans="2:5" ht="20.100000000000001" customHeight="1" thickBot="1" x14ac:dyDescent="0.3">
      <c r="B7" s="236"/>
      <c r="C7" s="245" t="s">
        <v>556</v>
      </c>
      <c r="D7" s="245" t="s">
        <v>557</v>
      </c>
      <c r="E7" s="237" t="s">
        <v>558</v>
      </c>
    </row>
    <row r="8" spans="2:5" ht="15.75" x14ac:dyDescent="0.25">
      <c r="B8" s="61" t="s">
        <v>423</v>
      </c>
      <c r="C8" s="240">
        <v>86622</v>
      </c>
      <c r="D8" s="240">
        <v>89809</v>
      </c>
      <c r="E8" s="239">
        <v>72567</v>
      </c>
    </row>
    <row r="9" spans="2:5" ht="15.75" x14ac:dyDescent="0.25">
      <c r="B9" s="61" t="s">
        <v>424</v>
      </c>
      <c r="C9" s="600">
        <v>20228245</v>
      </c>
      <c r="D9" s="600">
        <v>22310596</v>
      </c>
      <c r="E9" s="239">
        <v>23949225</v>
      </c>
    </row>
    <row r="10" spans="2:5" ht="15.75" x14ac:dyDescent="0.25">
      <c r="B10" s="61" t="s">
        <v>425</v>
      </c>
      <c r="C10" s="600">
        <v>2829602</v>
      </c>
      <c r="D10" s="600">
        <v>3035999</v>
      </c>
      <c r="E10" s="239">
        <v>2933541</v>
      </c>
    </row>
    <row r="11" spans="2:5" ht="15.75" x14ac:dyDescent="0.25">
      <c r="B11" s="61" t="s">
        <v>426</v>
      </c>
      <c r="C11" s="600">
        <v>253422</v>
      </c>
      <c r="D11" s="600">
        <v>256231</v>
      </c>
      <c r="E11" s="239">
        <v>258941</v>
      </c>
    </row>
    <row r="12" spans="2:5" ht="15.75" x14ac:dyDescent="0.25">
      <c r="B12" s="61" t="s">
        <v>427</v>
      </c>
      <c r="C12" s="600">
        <v>150371</v>
      </c>
      <c r="D12" s="600">
        <v>149419</v>
      </c>
      <c r="E12" s="239">
        <v>144139</v>
      </c>
    </row>
    <row r="13" spans="2:5" ht="15.75" x14ac:dyDescent="0.25">
      <c r="B13" s="61" t="s">
        <v>339</v>
      </c>
      <c r="C13" s="600">
        <v>103051</v>
      </c>
      <c r="D13" s="600">
        <v>106812</v>
      </c>
      <c r="E13" s="239">
        <v>114802</v>
      </c>
    </row>
    <row r="14" spans="2:5" ht="15.75" x14ac:dyDescent="0.25">
      <c r="B14" s="61" t="s">
        <v>344</v>
      </c>
      <c r="C14" s="600">
        <v>123866</v>
      </c>
      <c r="D14" s="600">
        <v>126045</v>
      </c>
      <c r="E14" s="239">
        <v>131364</v>
      </c>
    </row>
    <row r="15" spans="2:5" ht="15.75" x14ac:dyDescent="0.25">
      <c r="B15" s="61" t="s">
        <v>428</v>
      </c>
      <c r="C15" s="600">
        <v>42934</v>
      </c>
      <c r="D15" s="600">
        <v>39900</v>
      </c>
      <c r="E15" s="239">
        <v>54518</v>
      </c>
    </row>
    <row r="16" spans="2:5" ht="15.75" x14ac:dyDescent="0.25">
      <c r="B16" s="61" t="s">
        <v>214</v>
      </c>
      <c r="C16" s="600">
        <v>26631</v>
      </c>
      <c r="D16" s="600">
        <v>29610</v>
      </c>
      <c r="E16" s="239">
        <v>33859</v>
      </c>
    </row>
    <row r="17" spans="2:5" ht="15.75" x14ac:dyDescent="0.25">
      <c r="B17" s="61"/>
      <c r="C17" s="600"/>
      <c r="D17" s="600"/>
      <c r="E17" s="239"/>
    </row>
    <row r="18" spans="2:5" ht="15.75" x14ac:dyDescent="0.25">
      <c r="B18" s="61" t="s">
        <v>429</v>
      </c>
      <c r="C18" s="601">
        <f>C8/C9*100</f>
        <v>0.42822301193207812</v>
      </c>
      <c r="D18" s="601">
        <f t="shared" ref="D18:E18" si="0">D8/D9*100</f>
        <v>0.40253967218087766</v>
      </c>
      <c r="E18" s="242">
        <f t="shared" si="0"/>
        <v>0.30300354186826506</v>
      </c>
    </row>
    <row r="19" spans="2:5" ht="15.75" x14ac:dyDescent="0.25">
      <c r="B19" s="61" t="s">
        <v>430</v>
      </c>
      <c r="C19" s="602">
        <f>C8/C10*100</f>
        <v>3.0612785826416578</v>
      </c>
      <c r="D19" s="602">
        <f t="shared" ref="D19:E19" si="1">D8/D10*100</f>
        <v>2.9581366792281552</v>
      </c>
      <c r="E19" s="241">
        <f t="shared" si="1"/>
        <v>2.4736998732930613</v>
      </c>
    </row>
    <row r="20" spans="2:5" ht="15.75" x14ac:dyDescent="0.25">
      <c r="B20" s="61" t="s">
        <v>418</v>
      </c>
      <c r="C20" s="601">
        <f>C11/C9*100</f>
        <v>1.2528125895251911</v>
      </c>
      <c r="D20" s="601">
        <f t="shared" ref="D20:E20" si="2">D11/D9*100</f>
        <v>1.14847223265573</v>
      </c>
      <c r="E20" s="242">
        <f t="shared" si="2"/>
        <v>1.0812082645680601</v>
      </c>
    </row>
    <row r="21" spans="2:5" ht="15.75" x14ac:dyDescent="0.25">
      <c r="B21" s="61" t="s">
        <v>431</v>
      </c>
      <c r="C21" s="601">
        <f>C12/C9*100</f>
        <v>0.743371459066271</v>
      </c>
      <c r="D21" s="601">
        <f t="shared" ref="D21:E21" si="3">D12/D9*100</f>
        <v>0.66972213561663707</v>
      </c>
      <c r="E21" s="242">
        <f t="shared" si="3"/>
        <v>0.60185246077900223</v>
      </c>
    </row>
    <row r="22" spans="2:5" ht="32.25" customHeight="1" x14ac:dyDescent="0.25">
      <c r="B22" s="61" t="s">
        <v>523</v>
      </c>
      <c r="C22" s="602">
        <v>0.8</v>
      </c>
      <c r="D22" s="602">
        <v>0.7</v>
      </c>
      <c r="E22" s="241">
        <v>0.62</v>
      </c>
    </row>
    <row r="23" spans="2:5" ht="32.25" thickBot="1" x14ac:dyDescent="0.3">
      <c r="B23" s="62" t="s">
        <v>432</v>
      </c>
      <c r="C23" s="243">
        <v>54.6</v>
      </c>
      <c r="D23" s="243">
        <v>55.6</v>
      </c>
      <c r="E23" s="244">
        <v>58.36</v>
      </c>
    </row>
    <row r="24" spans="2:5" x14ac:dyDescent="0.25">
      <c r="B24" s="246" t="s">
        <v>434</v>
      </c>
    </row>
    <row r="25" spans="2:5" x14ac:dyDescent="0.25">
      <c r="B25" s="246" t="s">
        <v>435</v>
      </c>
    </row>
  </sheetData>
  <mergeCells count="1">
    <mergeCell ref="B6:E6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H9"/>
  <sheetViews>
    <sheetView workbookViewId="0">
      <selection activeCell="D22" sqref="D22"/>
    </sheetView>
  </sheetViews>
  <sheetFormatPr defaultRowHeight="15" x14ac:dyDescent="0.25"/>
  <cols>
    <col min="2" max="2" width="30.140625" customWidth="1"/>
    <col min="3" max="3" width="17.140625" customWidth="1"/>
    <col min="4" max="7" width="18.140625" customWidth="1"/>
  </cols>
  <sheetData>
    <row r="3" spans="2:8" ht="16.5" thickBot="1" x14ac:dyDescent="0.3">
      <c r="B3" s="23"/>
      <c r="C3" s="4"/>
      <c r="D3" s="4"/>
      <c r="E3" s="4"/>
      <c r="F3" s="4"/>
      <c r="G3" s="102" t="s">
        <v>468</v>
      </c>
      <c r="H3" s="4"/>
    </row>
    <row r="4" spans="2:8" ht="20.100000000000001" customHeight="1" thickBot="1" x14ac:dyDescent="0.3">
      <c r="B4" s="976" t="s">
        <v>588</v>
      </c>
      <c r="C4" s="977"/>
      <c r="D4" s="977"/>
      <c r="E4" s="977"/>
      <c r="F4" s="977"/>
      <c r="G4" s="978"/>
      <c r="H4" s="17"/>
    </row>
    <row r="5" spans="2:8" ht="16.5" thickBot="1" x14ac:dyDescent="0.3">
      <c r="B5" s="590" t="s">
        <v>104</v>
      </c>
      <c r="C5" s="590" t="s">
        <v>1</v>
      </c>
      <c r="D5" s="590" t="s">
        <v>399</v>
      </c>
      <c r="E5" s="590" t="s">
        <v>528</v>
      </c>
      <c r="F5" s="996" t="s">
        <v>2</v>
      </c>
      <c r="G5" s="982"/>
      <c r="H5" s="592"/>
    </row>
    <row r="6" spans="2:8" ht="16.5" thickBot="1" x14ac:dyDescent="0.3">
      <c r="B6" s="26">
        <v>1</v>
      </c>
      <c r="C6" s="591">
        <v>2</v>
      </c>
      <c r="D6" s="591">
        <v>3</v>
      </c>
      <c r="E6" s="591">
        <v>4</v>
      </c>
      <c r="F6" s="591" t="s">
        <v>589</v>
      </c>
      <c r="G6" s="591" t="s">
        <v>590</v>
      </c>
      <c r="H6" s="17"/>
    </row>
    <row r="7" spans="2:8" ht="15.75" x14ac:dyDescent="0.25">
      <c r="B7" s="107" t="s">
        <v>217</v>
      </c>
      <c r="C7" s="68">
        <v>4325281</v>
      </c>
      <c r="D7" s="69">
        <v>4727454</v>
      </c>
      <c r="E7" s="603">
        <v>4782441</v>
      </c>
      <c r="F7" s="603">
        <f>D7/C7*100</f>
        <v>109.29819357401287</v>
      </c>
      <c r="G7" s="162">
        <f>E7/D7*100</f>
        <v>101.16314193644189</v>
      </c>
      <c r="H7" s="17"/>
    </row>
    <row r="8" spans="2:8" ht="15.75" x14ac:dyDescent="0.25">
      <c r="B8" s="109" t="s">
        <v>218</v>
      </c>
      <c r="C8" s="66">
        <v>1392629</v>
      </c>
      <c r="D8" s="67">
        <v>1628421</v>
      </c>
      <c r="E8" s="603">
        <v>1678630</v>
      </c>
      <c r="F8" s="603">
        <f t="shared" ref="F8:F9" si="0">D8/C8*100</f>
        <v>116.93142969161205</v>
      </c>
      <c r="G8" s="162">
        <f>E8/D8*100</f>
        <v>103.08329357088861</v>
      </c>
      <c r="H8" s="17"/>
    </row>
    <row r="9" spans="2:8" ht="16.5" thickBot="1" x14ac:dyDescent="0.3">
      <c r="B9" s="115" t="s">
        <v>219</v>
      </c>
      <c r="C9" s="116">
        <f>C7/C8</f>
        <v>3.1058386691645801</v>
      </c>
      <c r="D9" s="117">
        <f>D7/D8</f>
        <v>2.9030907854909755</v>
      </c>
      <c r="E9" s="117">
        <f>E7/E8</f>
        <v>2.8490143748175596</v>
      </c>
      <c r="F9" s="604">
        <f t="shared" si="0"/>
        <v>93.472040718453016</v>
      </c>
      <c r="G9" s="605">
        <f t="shared" ref="G9" si="1">E9/D9*100</f>
        <v>98.137281446943433</v>
      </c>
      <c r="H9" s="17"/>
    </row>
  </sheetData>
  <mergeCells count="2">
    <mergeCell ref="B4:G4"/>
    <mergeCell ref="F5:G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dimension ref="B2:J12"/>
  <sheetViews>
    <sheetView workbookViewId="0">
      <selection activeCell="F31" sqref="F31"/>
    </sheetView>
  </sheetViews>
  <sheetFormatPr defaultColWidth="9.140625" defaultRowHeight="15" x14ac:dyDescent="0.25"/>
  <cols>
    <col min="1" max="1" width="9.140625" style="59"/>
    <col min="2" max="2" width="31" style="59" customWidth="1"/>
    <col min="3" max="3" width="13.42578125" style="59" customWidth="1"/>
    <col min="4" max="4" width="14.85546875" style="59" customWidth="1"/>
    <col min="5" max="5" width="14" style="59" customWidth="1"/>
    <col min="6" max="6" width="14.140625" style="59" customWidth="1"/>
    <col min="7" max="7" width="13.85546875" style="59" customWidth="1"/>
    <col min="8" max="8" width="13.140625" style="59" customWidth="1"/>
    <col min="9" max="9" width="12" style="59" customWidth="1"/>
    <col min="10" max="10" width="13" style="59" customWidth="1"/>
    <col min="11" max="16384" width="9.140625" style="59"/>
  </cols>
  <sheetData>
    <row r="2" spans="2:10" ht="15.75" x14ac:dyDescent="0.25">
      <c r="B2" s="306"/>
    </row>
    <row r="3" spans="2:10" ht="15.75" x14ac:dyDescent="0.25">
      <c r="B3" s="29"/>
      <c r="C3" s="29"/>
      <c r="D3" s="29"/>
      <c r="E3" s="29"/>
      <c r="F3" s="29"/>
      <c r="G3" s="29"/>
      <c r="H3" s="29"/>
      <c r="I3" s="29"/>
      <c r="J3" s="29"/>
    </row>
    <row r="4" spans="2:10" ht="16.5" thickBot="1" x14ac:dyDescent="0.3">
      <c r="B4" s="307" t="s">
        <v>15</v>
      </c>
      <c r="C4" s="217"/>
      <c r="D4" s="217"/>
      <c r="E4" s="217"/>
      <c r="F4" s="217"/>
      <c r="G4" s="217"/>
      <c r="H4" s="217"/>
      <c r="I4" s="217"/>
      <c r="J4" s="265" t="s">
        <v>469</v>
      </c>
    </row>
    <row r="5" spans="2:10" ht="20.100000000000001" customHeight="1" thickBot="1" x14ac:dyDescent="0.3">
      <c r="B5" s="949" t="s">
        <v>531</v>
      </c>
      <c r="C5" s="950"/>
      <c r="D5" s="950"/>
      <c r="E5" s="950"/>
      <c r="F5" s="950"/>
      <c r="G5" s="950"/>
      <c r="H5" s="950"/>
      <c r="I5" s="950"/>
      <c r="J5" s="951"/>
    </row>
    <row r="6" spans="2:10" ht="16.5" thickBot="1" x14ac:dyDescent="0.3">
      <c r="B6" s="952" t="s">
        <v>8</v>
      </c>
      <c r="C6" s="954" t="s">
        <v>1</v>
      </c>
      <c r="D6" s="955"/>
      <c r="E6" s="956" t="s">
        <v>399</v>
      </c>
      <c r="F6" s="955"/>
      <c r="G6" s="956" t="s">
        <v>528</v>
      </c>
      <c r="H6" s="955"/>
      <c r="I6" s="956" t="s">
        <v>2</v>
      </c>
      <c r="J6" s="955"/>
    </row>
    <row r="7" spans="2:10" ht="16.5" thickBot="1" x14ac:dyDescent="0.3">
      <c r="B7" s="953"/>
      <c r="C7" s="328" t="s">
        <v>3</v>
      </c>
      <c r="D7" s="440" t="s">
        <v>30</v>
      </c>
      <c r="E7" s="442" t="s">
        <v>3</v>
      </c>
      <c r="F7" s="440" t="s">
        <v>30</v>
      </c>
      <c r="G7" s="327" t="s">
        <v>3</v>
      </c>
      <c r="H7" s="440" t="s">
        <v>30</v>
      </c>
      <c r="I7" s="441" t="s">
        <v>9</v>
      </c>
      <c r="J7" s="329" t="s">
        <v>10</v>
      </c>
    </row>
    <row r="8" spans="2:10" ht="15.75" x14ac:dyDescent="0.25">
      <c r="B8" s="308">
        <v>1</v>
      </c>
      <c r="C8" s="309">
        <v>2</v>
      </c>
      <c r="D8" s="309">
        <v>3</v>
      </c>
      <c r="E8" s="309">
        <v>4</v>
      </c>
      <c r="F8" s="309">
        <v>5</v>
      </c>
      <c r="G8" s="309">
        <v>6</v>
      </c>
      <c r="H8" s="309">
        <v>7</v>
      </c>
      <c r="I8" s="309">
        <v>8</v>
      </c>
      <c r="J8" s="310"/>
    </row>
    <row r="9" spans="2:10" ht="15.75" x14ac:dyDescent="0.25">
      <c r="B9" s="273" t="s">
        <v>11</v>
      </c>
      <c r="C9" s="255">
        <v>41619</v>
      </c>
      <c r="D9" s="284">
        <f>C9/C$12*100</f>
        <v>3.2022005078094948</v>
      </c>
      <c r="E9" s="255">
        <v>41619</v>
      </c>
      <c r="F9" s="284">
        <f>E9/E$12*100</f>
        <v>3.2022029716111193</v>
      </c>
      <c r="G9" s="255">
        <v>41619</v>
      </c>
      <c r="H9" s="284">
        <f>G9/G12*100</f>
        <v>3.2022005078094948</v>
      </c>
      <c r="I9" s="275">
        <f>E9/C9*100</f>
        <v>100</v>
      </c>
      <c r="J9" s="276">
        <f>G9/E9*100</f>
        <v>100</v>
      </c>
    </row>
    <row r="10" spans="2:10" ht="18.75" customHeight="1" x14ac:dyDescent="0.25">
      <c r="B10" s="273" t="s">
        <v>12</v>
      </c>
      <c r="C10" s="255">
        <v>139637</v>
      </c>
      <c r="D10" s="284">
        <f t="shared" ref="D10:D11" si="0">C10/C$12*100</f>
        <v>10.743787027775641</v>
      </c>
      <c r="E10" s="255">
        <v>139355</v>
      </c>
      <c r="F10" s="284">
        <f t="shared" ref="F10:F11" si="1">E10/E$12*100</f>
        <v>10.722097962682128</v>
      </c>
      <c r="G10" s="255">
        <v>139364</v>
      </c>
      <c r="H10" s="284">
        <f>G10/G12*100</f>
        <v>10.722782180503193</v>
      </c>
      <c r="I10" s="275">
        <f t="shared" ref="I10:I12" si="2">E10/C10*100</f>
        <v>99.798047795355103</v>
      </c>
      <c r="J10" s="276">
        <f t="shared" ref="J10:J12" si="3">G10/E10*100</f>
        <v>100.00645832585842</v>
      </c>
    </row>
    <row r="11" spans="2:10" ht="20.25" customHeight="1" thickBot="1" x14ac:dyDescent="0.3">
      <c r="B11" s="277" t="s">
        <v>13</v>
      </c>
      <c r="C11" s="278">
        <v>1118444</v>
      </c>
      <c r="D11" s="518">
        <f t="shared" si="0"/>
        <v>86.054012464414868</v>
      </c>
      <c r="E11" s="278">
        <v>1118725</v>
      </c>
      <c r="F11" s="518">
        <f t="shared" si="1"/>
        <v>86.075699065706758</v>
      </c>
      <c r="G11" s="278">
        <v>1118717</v>
      </c>
      <c r="H11" s="518">
        <f>G11/G12*100</f>
        <v>86.075017311687304</v>
      </c>
      <c r="I11" s="528">
        <f t="shared" si="2"/>
        <v>100.02512419039309</v>
      </c>
      <c r="J11" s="529">
        <f t="shared" si="3"/>
        <v>99.999284900221227</v>
      </c>
    </row>
    <row r="12" spans="2:10" ht="16.5" thickBot="1" x14ac:dyDescent="0.3">
      <c r="B12" s="521" t="s">
        <v>14</v>
      </c>
      <c r="C12" s="523">
        <f t="shared" ref="C12:H12" si="4">SUM(C9:C11)</f>
        <v>1299700</v>
      </c>
      <c r="D12" s="524">
        <f t="shared" si="4"/>
        <v>100</v>
      </c>
      <c r="E12" s="523">
        <f t="shared" si="4"/>
        <v>1299699</v>
      </c>
      <c r="F12" s="524">
        <f t="shared" si="4"/>
        <v>100</v>
      </c>
      <c r="G12" s="523">
        <f t="shared" si="4"/>
        <v>1299700</v>
      </c>
      <c r="H12" s="524">
        <f t="shared" si="4"/>
        <v>100</v>
      </c>
      <c r="I12" s="525">
        <f t="shared" si="2"/>
        <v>99.9999230591675</v>
      </c>
      <c r="J12" s="526">
        <f t="shared" si="3"/>
        <v>100.0000769408917</v>
      </c>
    </row>
  </sheetData>
  <mergeCells count="6">
    <mergeCell ref="B5:J5"/>
    <mergeCell ref="B6:B7"/>
    <mergeCell ref="C6:D6"/>
    <mergeCell ref="E6:F6"/>
    <mergeCell ref="G6:H6"/>
    <mergeCell ref="I6:J6"/>
  </mergeCells>
  <pageMargins left="0.7" right="0.7" top="0.75" bottom="0.75" header="0.3" footer="0.3"/>
  <ignoredErrors>
    <ignoredError sqref="E12:G12 C12:D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2:L14"/>
  <sheetViews>
    <sheetView workbookViewId="0">
      <selection activeCell="C22" sqref="C22"/>
    </sheetView>
  </sheetViews>
  <sheetFormatPr defaultRowHeight="15" x14ac:dyDescent="0.25"/>
  <cols>
    <col min="2" max="2" width="40" customWidth="1"/>
    <col min="3" max="3" width="17.140625" customWidth="1"/>
    <col min="4" max="4" width="13.85546875" customWidth="1"/>
    <col min="5" max="5" width="17.85546875" customWidth="1"/>
    <col min="6" max="6" width="13" customWidth="1"/>
    <col min="7" max="7" width="15.5703125" customWidth="1"/>
    <col min="8" max="8" width="13.85546875" customWidth="1"/>
    <col min="9" max="9" width="11.42578125" customWidth="1"/>
    <col min="10" max="10" width="10.85546875" customWidth="1"/>
  </cols>
  <sheetData>
    <row r="2" spans="2:12" ht="16.5" thickBot="1" x14ac:dyDescent="0.3">
      <c r="J2" s="101" t="s">
        <v>468</v>
      </c>
    </row>
    <row r="3" spans="2:12" ht="20.100000000000001" customHeight="1" thickBot="1" x14ac:dyDescent="0.3">
      <c r="B3" s="976" t="s">
        <v>591</v>
      </c>
      <c r="C3" s="977"/>
      <c r="D3" s="977"/>
      <c r="E3" s="977"/>
      <c r="F3" s="977"/>
      <c r="G3" s="977"/>
      <c r="H3" s="977"/>
      <c r="I3" s="977"/>
      <c r="J3" s="978"/>
    </row>
    <row r="4" spans="2:12" ht="16.5" thickBot="1" x14ac:dyDescent="0.3">
      <c r="B4" s="979" t="s">
        <v>43</v>
      </c>
      <c r="C4" s="981" t="s">
        <v>1</v>
      </c>
      <c r="D4" s="981"/>
      <c r="E4" s="981" t="s">
        <v>399</v>
      </c>
      <c r="F4" s="981"/>
      <c r="G4" s="981" t="s">
        <v>528</v>
      </c>
      <c r="H4" s="981"/>
      <c r="I4" s="994" t="s">
        <v>2</v>
      </c>
      <c r="J4" s="995"/>
    </row>
    <row r="5" spans="2:12" ht="16.5" thickBot="1" x14ac:dyDescent="0.3">
      <c r="B5" s="980"/>
      <c r="C5" s="178" t="s">
        <v>3</v>
      </c>
      <c r="D5" s="176" t="s">
        <v>30</v>
      </c>
      <c r="E5" s="178" t="s">
        <v>3</v>
      </c>
      <c r="F5" s="178" t="s">
        <v>30</v>
      </c>
      <c r="G5" s="178" t="s">
        <v>3</v>
      </c>
      <c r="H5" s="178" t="s">
        <v>30</v>
      </c>
      <c r="I5" s="1028"/>
      <c r="J5" s="1029"/>
    </row>
    <row r="6" spans="2:12" ht="16.5" thickBot="1" x14ac:dyDescent="0.3">
      <c r="B6" s="180">
        <v>1</v>
      </c>
      <c r="C6" s="26">
        <v>2</v>
      </c>
      <c r="D6" s="178">
        <v>3</v>
      </c>
      <c r="E6" s="26">
        <v>4</v>
      </c>
      <c r="F6" s="178">
        <v>5</v>
      </c>
      <c r="G6" s="26">
        <v>6</v>
      </c>
      <c r="H6" s="26">
        <v>7</v>
      </c>
      <c r="I6" s="178" t="s">
        <v>31</v>
      </c>
      <c r="J6" s="26" t="s">
        <v>173</v>
      </c>
    </row>
    <row r="7" spans="2:12" ht="20.100000000000001" customHeight="1" x14ac:dyDescent="0.25">
      <c r="B7" s="20" t="s">
        <v>220</v>
      </c>
      <c r="C7" s="128">
        <v>10562608</v>
      </c>
      <c r="D7" s="191">
        <f>C7/C$14*100</f>
        <v>59.999521712845137</v>
      </c>
      <c r="E7" s="128">
        <v>11196133</v>
      </c>
      <c r="F7" s="191">
        <f>E7/E$14*100</f>
        <v>57.669534622273666</v>
      </c>
      <c r="G7" s="128">
        <v>10961207</v>
      </c>
      <c r="H7" s="191">
        <f>G7/G14*100</f>
        <v>57.244412260193997</v>
      </c>
      <c r="I7" s="200">
        <f>E7/C7*100</f>
        <v>105.99780849578057</v>
      </c>
      <c r="J7" s="189">
        <f>G7/E7*100</f>
        <v>97.90172196060908</v>
      </c>
      <c r="L7" s="233"/>
    </row>
    <row r="8" spans="2:12" ht="20.100000000000001" customHeight="1" x14ac:dyDescent="0.25">
      <c r="B8" s="20" t="s">
        <v>224</v>
      </c>
      <c r="C8" s="128">
        <v>1058414</v>
      </c>
      <c r="D8" s="191">
        <f t="shared" ref="D8:D13" si="0">C8/C$14*100</f>
        <v>6.012183143990506</v>
      </c>
      <c r="E8" s="128">
        <v>855191</v>
      </c>
      <c r="F8" s="191">
        <f t="shared" ref="F8:F13" si="1">E8/E$14*100</f>
        <v>4.404955441593704</v>
      </c>
      <c r="G8" s="128">
        <v>1058597</v>
      </c>
      <c r="H8" s="191">
        <f>G8/G14*100</f>
        <v>5.528475384636435</v>
      </c>
      <c r="I8" s="200">
        <f t="shared" ref="I8:I14" si="2">E8/C8*100</f>
        <v>80.799290258821216</v>
      </c>
      <c r="J8" s="189">
        <f t="shared" ref="J8:J14" si="3">G8/E8*100</f>
        <v>123.7848620951343</v>
      </c>
      <c r="L8" s="233"/>
    </row>
    <row r="9" spans="2:12" ht="20.100000000000001" customHeight="1" thickBot="1" x14ac:dyDescent="0.3">
      <c r="B9" s="20" t="s">
        <v>225</v>
      </c>
      <c r="C9" s="128">
        <v>2616873</v>
      </c>
      <c r="D9" s="191">
        <f t="shared" si="0"/>
        <v>14.864806909738409</v>
      </c>
      <c r="E9" s="128">
        <v>3175998</v>
      </c>
      <c r="F9" s="191">
        <f t="shared" si="1"/>
        <v>16.359070280897157</v>
      </c>
      <c r="G9" s="128">
        <v>2970794</v>
      </c>
      <c r="H9" s="191">
        <f>G9/G14*100</f>
        <v>15.514838509674235</v>
      </c>
      <c r="I9" s="200">
        <f t="shared" si="2"/>
        <v>121.36614959915899</v>
      </c>
      <c r="J9" s="189">
        <f t="shared" si="3"/>
        <v>93.538912807879598</v>
      </c>
      <c r="L9" s="233"/>
    </row>
    <row r="10" spans="2:12" ht="20.100000000000001" customHeight="1" thickBot="1" x14ac:dyDescent="0.3">
      <c r="B10" s="377" t="s">
        <v>221</v>
      </c>
      <c r="C10" s="50">
        <f>SUM(C7:C9)</f>
        <v>14237895</v>
      </c>
      <c r="D10" s="394">
        <f t="shared" si="0"/>
        <v>80.876511766574055</v>
      </c>
      <c r="E10" s="50">
        <f>SUM(E7:E9)</f>
        <v>15227322</v>
      </c>
      <c r="F10" s="394">
        <f t="shared" si="1"/>
        <v>78.43356034476453</v>
      </c>
      <c r="G10" s="50">
        <f>SUM(G7:G9)</f>
        <v>14990598</v>
      </c>
      <c r="H10" s="198">
        <f>G10/G14*100</f>
        <v>78.287726154504668</v>
      </c>
      <c r="I10" s="202">
        <f t="shared" si="2"/>
        <v>106.94925057390859</v>
      </c>
      <c r="J10" s="203">
        <f t="shared" si="3"/>
        <v>98.445399657273953</v>
      </c>
      <c r="L10" s="233"/>
    </row>
    <row r="11" spans="2:12" ht="20.100000000000001" customHeight="1" x14ac:dyDescent="0.25">
      <c r="B11" s="20" t="s">
        <v>226</v>
      </c>
      <c r="C11" s="128">
        <v>3193809</v>
      </c>
      <c r="D11" s="191">
        <f t="shared" si="0"/>
        <v>18.142016861951159</v>
      </c>
      <c r="E11" s="128">
        <v>3983643</v>
      </c>
      <c r="F11" s="191">
        <f t="shared" si="1"/>
        <v>20.519123693089224</v>
      </c>
      <c r="G11" s="128">
        <v>3957055</v>
      </c>
      <c r="H11" s="191">
        <f>G11/G14*100</f>
        <v>20.66554237651583</v>
      </c>
      <c r="I11" s="200">
        <f t="shared" si="2"/>
        <v>124.73015762683366</v>
      </c>
      <c r="J11" s="189">
        <f t="shared" si="3"/>
        <v>99.33257071479548</v>
      </c>
      <c r="L11" s="233"/>
    </row>
    <row r="12" spans="2:12" ht="20.100000000000001" customHeight="1" thickBot="1" x14ac:dyDescent="0.3">
      <c r="B12" s="20" t="s">
        <v>227</v>
      </c>
      <c r="C12" s="128">
        <v>172783</v>
      </c>
      <c r="D12" s="191">
        <f t="shared" si="0"/>
        <v>0.98147137147478369</v>
      </c>
      <c r="E12" s="128">
        <v>203329</v>
      </c>
      <c r="F12" s="191">
        <f t="shared" si="1"/>
        <v>1.0473159621462413</v>
      </c>
      <c r="G12" s="128">
        <v>200429</v>
      </c>
      <c r="H12" s="191">
        <f>G12/G14*100</f>
        <v>1.046731468979504</v>
      </c>
      <c r="I12" s="200">
        <f t="shared" si="2"/>
        <v>117.67882256934999</v>
      </c>
      <c r="J12" s="189">
        <f t="shared" si="3"/>
        <v>98.573740096100408</v>
      </c>
      <c r="L12" s="233"/>
    </row>
    <row r="13" spans="2:12" ht="20.100000000000001" customHeight="1" thickBot="1" x14ac:dyDescent="0.3">
      <c r="B13" s="377" t="s">
        <v>222</v>
      </c>
      <c r="C13" s="50">
        <f>SUM(C11:C12)</f>
        <v>3366592</v>
      </c>
      <c r="D13" s="394">
        <f t="shared" si="0"/>
        <v>19.123488233425945</v>
      </c>
      <c r="E13" s="50">
        <f>SUM(E11:E12)</f>
        <v>4186972</v>
      </c>
      <c r="F13" s="394">
        <f t="shared" si="1"/>
        <v>21.566439655235467</v>
      </c>
      <c r="G13" s="50">
        <f>SUM(G11:G12)</f>
        <v>4157484</v>
      </c>
      <c r="H13" s="198">
        <f>G13/G14*100</f>
        <v>21.712273845495332</v>
      </c>
      <c r="I13" s="202">
        <f t="shared" si="2"/>
        <v>124.36826321692681</v>
      </c>
      <c r="J13" s="203">
        <f t="shared" si="3"/>
        <v>99.29572015289331</v>
      </c>
      <c r="L13" s="233"/>
    </row>
    <row r="14" spans="2:12" ht="20.100000000000001" customHeight="1" thickBot="1" x14ac:dyDescent="0.3">
      <c r="B14" s="180" t="s">
        <v>223</v>
      </c>
      <c r="C14" s="179">
        <f t="shared" ref="C14:H14" si="4">C10+C13</f>
        <v>17604487</v>
      </c>
      <c r="D14" s="632">
        <f t="shared" si="4"/>
        <v>100</v>
      </c>
      <c r="E14" s="179">
        <f t="shared" si="4"/>
        <v>19414294</v>
      </c>
      <c r="F14" s="178">
        <f t="shared" si="4"/>
        <v>100</v>
      </c>
      <c r="G14" s="179">
        <f>G10+G13</f>
        <v>19148082</v>
      </c>
      <c r="H14" s="632">
        <f t="shared" si="4"/>
        <v>100</v>
      </c>
      <c r="I14" s="201">
        <f t="shared" si="2"/>
        <v>110.28037340707515</v>
      </c>
      <c r="J14" s="192">
        <f t="shared" si="3"/>
        <v>98.628783513837789</v>
      </c>
      <c r="L14" s="233"/>
    </row>
  </sheetData>
  <mergeCells count="6">
    <mergeCell ref="B3:J3"/>
    <mergeCell ref="B4:B5"/>
    <mergeCell ref="C4:D4"/>
    <mergeCell ref="E4:F4"/>
    <mergeCell ref="G4:H4"/>
    <mergeCell ref="I4:J5"/>
  </mergeCells>
  <pageMargins left="0.7" right="0.7" top="0.75" bottom="0.75" header="0.3" footer="0.3"/>
  <pageSetup scale="64" fitToHeight="0" orientation="landscape" r:id="rId1"/>
  <ignoredErrors>
    <ignoredError sqref="H15" numberStoredAsText="1"/>
    <ignoredError sqref="G10 C10" formulaRange="1"/>
    <ignoredError sqref="D10 D13:F13 F10" formula="1"/>
    <ignoredError sqref="E10" formula="1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F16"/>
  <sheetViews>
    <sheetView topLeftCell="A2" workbookViewId="0">
      <selection activeCell="C18" sqref="C18"/>
    </sheetView>
  </sheetViews>
  <sheetFormatPr defaultRowHeight="15" x14ac:dyDescent="0.25"/>
  <cols>
    <col min="2" max="2" width="53.85546875" customWidth="1"/>
    <col min="3" max="3" width="20.42578125" customWidth="1"/>
    <col min="4" max="4" width="22.85546875" customWidth="1"/>
    <col min="5" max="5" width="22.5703125" customWidth="1"/>
  </cols>
  <sheetData>
    <row r="3" spans="2:6" ht="16.5" thickBot="1" x14ac:dyDescent="0.3">
      <c r="C3" s="4"/>
      <c r="D3" s="4"/>
      <c r="E3" s="105" t="s">
        <v>474</v>
      </c>
    </row>
    <row r="4" spans="2:6" ht="20.100000000000001" customHeight="1" thickBot="1" x14ac:dyDescent="0.3">
      <c r="B4" s="1036" t="s">
        <v>592</v>
      </c>
      <c r="C4" s="1037"/>
      <c r="D4" s="1038"/>
      <c r="E4" s="1056"/>
    </row>
    <row r="5" spans="2:6" ht="17.25" thickTop="1" thickBot="1" x14ac:dyDescent="0.3">
      <c r="B5" s="26" t="s">
        <v>228</v>
      </c>
      <c r="C5" s="91" t="s">
        <v>1</v>
      </c>
      <c r="D5" s="26" t="s">
        <v>399</v>
      </c>
      <c r="E5" s="92" t="s">
        <v>528</v>
      </c>
    </row>
    <row r="6" spans="2:6" ht="16.5" thickBot="1" x14ac:dyDescent="0.3">
      <c r="B6" s="87">
        <v>1</v>
      </c>
      <c r="C6" s="89">
        <v>2</v>
      </c>
      <c r="D6" s="89">
        <v>3</v>
      </c>
      <c r="E6" s="88">
        <v>4</v>
      </c>
    </row>
    <row r="7" spans="2:6" ht="15.75" x14ac:dyDescent="0.25">
      <c r="B7" s="136" t="s">
        <v>593</v>
      </c>
      <c r="C7" s="56" t="s">
        <v>229</v>
      </c>
      <c r="D7" s="56">
        <v>31.9</v>
      </c>
      <c r="E7" s="114">
        <v>30.8</v>
      </c>
    </row>
    <row r="8" spans="2:6" ht="15.75" x14ac:dyDescent="0.25">
      <c r="B8" s="134" t="s">
        <v>436</v>
      </c>
      <c r="C8" s="51" t="s">
        <v>230</v>
      </c>
      <c r="D8" s="51">
        <v>49.2</v>
      </c>
      <c r="E8" s="125">
        <v>47.3</v>
      </c>
    </row>
    <row r="9" spans="2:6" ht="15.75" x14ac:dyDescent="0.25">
      <c r="B9" s="134" t="s">
        <v>594</v>
      </c>
      <c r="C9" s="51" t="s">
        <v>231</v>
      </c>
      <c r="D9" s="51">
        <v>75.400000000000006</v>
      </c>
      <c r="E9" s="125">
        <v>75.2</v>
      </c>
    </row>
    <row r="10" spans="2:6" ht="15.75" x14ac:dyDescent="0.25">
      <c r="B10" s="146" t="s">
        <v>595</v>
      </c>
      <c r="C10" s="51" t="s">
        <v>232</v>
      </c>
      <c r="D10" s="51">
        <v>75.099999999999994</v>
      </c>
      <c r="E10" s="125">
        <v>76.2</v>
      </c>
    </row>
    <row r="11" spans="2:6" ht="16.5" thickBot="1" x14ac:dyDescent="0.3">
      <c r="B11" s="147" t="s">
        <v>437</v>
      </c>
      <c r="C11" s="148" t="s">
        <v>233</v>
      </c>
      <c r="D11" s="148">
        <v>74.400000000000006</v>
      </c>
      <c r="E11" s="149">
        <v>75.599999999999994</v>
      </c>
    </row>
    <row r="12" spans="2:6" ht="15.75" x14ac:dyDescent="0.25">
      <c r="B12" s="4"/>
      <c r="C12" s="4"/>
      <c r="D12" s="4"/>
      <c r="E12" s="4"/>
    </row>
    <row r="13" spans="2:6" ht="15.75" x14ac:dyDescent="0.25">
      <c r="B13" s="29" t="s">
        <v>234</v>
      </c>
      <c r="C13" s="40"/>
      <c r="D13" s="40"/>
      <c r="E13" s="40"/>
      <c r="F13" s="2"/>
    </row>
    <row r="14" spans="2:6" ht="15.75" x14ac:dyDescent="0.25">
      <c r="B14" s="29" t="s">
        <v>598</v>
      </c>
      <c r="C14" s="40"/>
      <c r="D14" s="40"/>
      <c r="E14" s="40"/>
      <c r="F14" s="2"/>
    </row>
    <row r="15" spans="2:6" ht="15.75" x14ac:dyDescent="0.25">
      <c r="B15" s="29" t="s">
        <v>235</v>
      </c>
      <c r="C15" s="40"/>
      <c r="D15" s="40"/>
      <c r="E15" s="40"/>
      <c r="F15" s="2"/>
    </row>
    <row r="16" spans="2:6" ht="15.75" x14ac:dyDescent="0.25">
      <c r="B16" s="2"/>
      <c r="C16" s="2"/>
      <c r="D16" s="2"/>
      <c r="E16" s="2"/>
      <c r="F16" s="2"/>
    </row>
  </sheetData>
  <mergeCells count="1">
    <mergeCell ref="B4:E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B1F3-5892-42FE-AA76-888AC3F14ADC}">
  <dimension ref="B2:G30"/>
  <sheetViews>
    <sheetView workbookViewId="0">
      <selection activeCell="I8" sqref="I8"/>
    </sheetView>
  </sheetViews>
  <sheetFormatPr defaultRowHeight="15" x14ac:dyDescent="0.25"/>
  <cols>
    <col min="2" max="2" width="44.85546875" customWidth="1"/>
    <col min="3" max="3" width="19.140625" customWidth="1"/>
    <col min="4" max="4" width="18.42578125" customWidth="1"/>
    <col min="5" max="5" width="15" customWidth="1"/>
    <col min="6" max="6" width="13.85546875" customWidth="1"/>
    <col min="7" max="7" width="15.85546875" customWidth="1"/>
  </cols>
  <sheetData>
    <row r="2" spans="2:7" ht="16.5" thickBot="1" x14ac:dyDescent="0.3">
      <c r="C2" s="4"/>
      <c r="D2" s="4"/>
      <c r="E2" s="4"/>
      <c r="F2" s="4"/>
      <c r="G2" s="105" t="s">
        <v>475</v>
      </c>
    </row>
    <row r="3" spans="2:7" ht="20.100000000000001" customHeight="1" thickBot="1" x14ac:dyDescent="0.3">
      <c r="B3" s="998" t="s">
        <v>596</v>
      </c>
      <c r="C3" s="999"/>
      <c r="D3" s="999"/>
      <c r="E3" s="999"/>
      <c r="F3" s="999"/>
      <c r="G3" s="1000"/>
    </row>
    <row r="4" spans="2:7" ht="16.5" thickBot="1" x14ac:dyDescent="0.3">
      <c r="B4" s="979" t="s">
        <v>170</v>
      </c>
      <c r="C4" s="178" t="s">
        <v>1</v>
      </c>
      <c r="D4" s="178" t="s">
        <v>399</v>
      </c>
      <c r="E4" s="178" t="s">
        <v>528</v>
      </c>
      <c r="F4" s="994" t="s">
        <v>2</v>
      </c>
      <c r="G4" s="995"/>
    </row>
    <row r="5" spans="2:7" ht="16.5" thickBot="1" x14ac:dyDescent="0.3">
      <c r="B5" s="980"/>
      <c r="C5" s="26" t="s">
        <v>3</v>
      </c>
      <c r="D5" s="26" t="s">
        <v>3</v>
      </c>
      <c r="E5" s="178" t="s">
        <v>3</v>
      </c>
      <c r="F5" s="1028"/>
      <c r="G5" s="1029"/>
    </row>
    <row r="6" spans="2:7" ht="16.5" thickBot="1" x14ac:dyDescent="0.3">
      <c r="B6" s="26">
        <v>1</v>
      </c>
      <c r="C6" s="178">
        <v>2</v>
      </c>
      <c r="D6" s="26">
        <v>3</v>
      </c>
      <c r="E6" s="26">
        <v>4</v>
      </c>
      <c r="F6" s="26" t="s">
        <v>171</v>
      </c>
      <c r="G6" s="181" t="s">
        <v>172</v>
      </c>
    </row>
    <row r="7" spans="2:7" ht="15.75" x14ac:dyDescent="0.25">
      <c r="B7" s="37" t="s">
        <v>236</v>
      </c>
      <c r="C7" s="188"/>
      <c r="D7" s="188"/>
      <c r="E7" s="188"/>
      <c r="F7" s="188"/>
      <c r="G7" s="18"/>
    </row>
    <row r="8" spans="2:7" ht="15.75" x14ac:dyDescent="0.25">
      <c r="B8" s="20" t="s">
        <v>237</v>
      </c>
      <c r="C8" s="206">
        <v>9513412</v>
      </c>
      <c r="D8" s="207">
        <v>10579834</v>
      </c>
      <c r="E8" s="206">
        <v>10376713</v>
      </c>
      <c r="F8" s="200">
        <f>D8/C8*100</f>
        <v>111.20966904408218</v>
      </c>
      <c r="G8" s="189">
        <f>E8/D8*100</f>
        <v>98.080111653925755</v>
      </c>
    </row>
    <row r="9" spans="2:7" ht="15.75" x14ac:dyDescent="0.25">
      <c r="B9" s="20" t="s">
        <v>238</v>
      </c>
      <c r="C9" s="206">
        <v>10425706</v>
      </c>
      <c r="D9" s="207">
        <v>11624766</v>
      </c>
      <c r="E9" s="207">
        <v>11425504</v>
      </c>
      <c r="F9" s="200">
        <f>D9/C9*100</f>
        <v>111.50099571194507</v>
      </c>
      <c r="G9" s="189">
        <f t="shared" ref="G9:G25" si="0">E9/D9*100</f>
        <v>98.285883776069127</v>
      </c>
    </row>
    <row r="10" spans="2:7" ht="15.75" x14ac:dyDescent="0.25">
      <c r="B10" s="20" t="s">
        <v>239</v>
      </c>
      <c r="C10" s="206">
        <f>C8-C9</f>
        <v>-912294</v>
      </c>
      <c r="D10" s="206">
        <f>D8-D9</f>
        <v>-1044932</v>
      </c>
      <c r="E10" s="206">
        <f>E8-E9</f>
        <v>-1048791</v>
      </c>
      <c r="F10" s="129" t="s">
        <v>128</v>
      </c>
      <c r="G10" s="189" t="s">
        <v>128</v>
      </c>
    </row>
    <row r="11" spans="2:7" ht="15.75" x14ac:dyDescent="0.25">
      <c r="B11" s="183" t="s">
        <v>240</v>
      </c>
      <c r="C11" s="208"/>
      <c r="D11" s="106"/>
      <c r="E11" s="106"/>
      <c r="F11" s="129"/>
      <c r="G11" s="189"/>
    </row>
    <row r="12" spans="2:7" ht="15.75" x14ac:dyDescent="0.25">
      <c r="B12" s="183" t="s">
        <v>241</v>
      </c>
      <c r="C12" s="209">
        <f>C8/C9</f>
        <v>0.91249571012265263</v>
      </c>
      <c r="D12" s="209">
        <f>D8/D9</f>
        <v>0.91011156697691808</v>
      </c>
      <c r="E12" s="209">
        <f>E8/E9</f>
        <v>0.90820615003066818</v>
      </c>
      <c r="F12" s="127"/>
      <c r="G12" s="189"/>
    </row>
    <row r="13" spans="2:7" ht="15.75" x14ac:dyDescent="0.25">
      <c r="B13" s="183" t="s">
        <v>242</v>
      </c>
      <c r="C13" s="129" t="s">
        <v>243</v>
      </c>
      <c r="D13" s="129" t="s">
        <v>243</v>
      </c>
      <c r="E13" s="209">
        <v>0.85</v>
      </c>
      <c r="F13" s="127"/>
      <c r="G13" s="189"/>
    </row>
    <row r="14" spans="2:7" ht="15.75" x14ac:dyDescent="0.25">
      <c r="B14" s="212" t="s">
        <v>244</v>
      </c>
      <c r="C14" s="934">
        <f>C12-C13</f>
        <v>6.2495710122652648E-2</v>
      </c>
      <c r="D14" s="934">
        <f>D12-D13</f>
        <v>6.0111566976918107E-2</v>
      </c>
      <c r="E14" s="934">
        <f>E12-E13</f>
        <v>5.8206150030668202E-2</v>
      </c>
      <c r="F14" s="935"/>
      <c r="G14" s="190"/>
    </row>
    <row r="15" spans="2:7" ht="16.350000000000001" customHeight="1" x14ac:dyDescent="0.25">
      <c r="B15" s="37" t="s">
        <v>245</v>
      </c>
      <c r="C15" s="129"/>
      <c r="D15" s="106"/>
      <c r="E15" s="106"/>
      <c r="F15" s="129"/>
      <c r="G15" s="189"/>
    </row>
    <row r="16" spans="2:7" ht="15.75" x14ac:dyDescent="0.25">
      <c r="B16" s="183" t="s">
        <v>237</v>
      </c>
      <c r="C16" s="206">
        <v>10556830</v>
      </c>
      <c r="D16" s="207">
        <v>11641857</v>
      </c>
      <c r="E16" s="207">
        <v>11509015</v>
      </c>
      <c r="F16" s="200">
        <f>D16/C16*100</f>
        <v>110.2779622291919</v>
      </c>
      <c r="G16" s="189">
        <f t="shared" si="0"/>
        <v>98.858927746664477</v>
      </c>
    </row>
    <row r="17" spans="2:7" ht="15.75" x14ac:dyDescent="0.25">
      <c r="B17" s="183" t="s">
        <v>238</v>
      </c>
      <c r="C17" s="206">
        <v>11345741</v>
      </c>
      <c r="D17" s="207">
        <v>12367913</v>
      </c>
      <c r="E17" s="207">
        <v>12371381</v>
      </c>
      <c r="F17" s="200">
        <f>D17/C17*100</f>
        <v>109.00930137573208</v>
      </c>
      <c r="G17" s="189">
        <f t="shared" si="0"/>
        <v>100.02804030073627</v>
      </c>
    </row>
    <row r="18" spans="2:7" ht="15.75" x14ac:dyDescent="0.25">
      <c r="B18" s="183" t="s">
        <v>239</v>
      </c>
      <c r="C18" s="206">
        <f>C16-C17</f>
        <v>-788911</v>
      </c>
      <c r="D18" s="206">
        <f>D16-D17</f>
        <v>-726056</v>
      </c>
      <c r="E18" s="206">
        <f>E16-E17</f>
        <v>-862366</v>
      </c>
      <c r="F18" s="129" t="s">
        <v>128</v>
      </c>
      <c r="G18" s="189" t="s">
        <v>128</v>
      </c>
    </row>
    <row r="19" spans="2:7" ht="15.75" x14ac:dyDescent="0.25">
      <c r="B19" s="183" t="s">
        <v>240</v>
      </c>
      <c r="C19" s="208"/>
      <c r="D19" s="106"/>
      <c r="E19" s="106"/>
      <c r="F19" s="129"/>
      <c r="G19" s="189"/>
    </row>
    <row r="20" spans="2:7" ht="15.75" x14ac:dyDescent="0.25">
      <c r="B20" s="183" t="s">
        <v>241</v>
      </c>
      <c r="C20" s="209">
        <f>C16/C17</f>
        <v>0.93046633093422459</v>
      </c>
      <c r="D20" s="209">
        <f>D16/D17</f>
        <v>0.9412951886061941</v>
      </c>
      <c r="E20" s="209">
        <f>E16/E17</f>
        <v>0.9302934732993835</v>
      </c>
      <c r="F20" s="127"/>
      <c r="G20" s="189"/>
    </row>
    <row r="21" spans="2:7" ht="15.75" x14ac:dyDescent="0.25">
      <c r="B21" s="183" t="s">
        <v>246</v>
      </c>
      <c r="C21" s="129" t="s">
        <v>247</v>
      </c>
      <c r="D21" s="129" t="s">
        <v>247</v>
      </c>
      <c r="E21" s="209">
        <v>0.8</v>
      </c>
      <c r="F21" s="127"/>
      <c r="G21" s="189"/>
    </row>
    <row r="22" spans="2:7" ht="15.6" customHeight="1" x14ac:dyDescent="0.25">
      <c r="B22" s="212" t="s">
        <v>244</v>
      </c>
      <c r="C22" s="934">
        <f>C20-C21</f>
        <v>0.13046633093422455</v>
      </c>
      <c r="D22" s="934">
        <f>D20-D21</f>
        <v>0.14129518860619406</v>
      </c>
      <c r="E22" s="934">
        <f>E20-E21</f>
        <v>0.13029347329938346</v>
      </c>
      <c r="F22" s="935"/>
      <c r="G22" s="190"/>
    </row>
    <row r="23" spans="2:7" ht="15.75" x14ac:dyDescent="0.25">
      <c r="B23" s="37" t="s">
        <v>248</v>
      </c>
      <c r="C23" s="129"/>
      <c r="D23" s="106"/>
      <c r="E23" s="106"/>
      <c r="F23" s="129"/>
      <c r="G23" s="189"/>
    </row>
    <row r="24" spans="2:7" ht="15.75" x14ac:dyDescent="0.25">
      <c r="B24" s="183" t="s">
        <v>237</v>
      </c>
      <c r="C24" s="206">
        <v>11640075</v>
      </c>
      <c r="D24" s="207">
        <v>12985569</v>
      </c>
      <c r="E24" s="207">
        <v>12725019</v>
      </c>
      <c r="F24" s="200">
        <f>D24/C24*100</f>
        <v>111.55915232504945</v>
      </c>
      <c r="G24" s="189">
        <f t="shared" si="0"/>
        <v>97.99354190794412</v>
      </c>
    </row>
    <row r="25" spans="2:7" ht="19.350000000000001" customHeight="1" x14ac:dyDescent="0.25">
      <c r="B25" s="183" t="s">
        <v>238</v>
      </c>
      <c r="C25" s="206">
        <v>12644902</v>
      </c>
      <c r="D25" s="207">
        <v>13550664</v>
      </c>
      <c r="E25" s="207">
        <v>13337010</v>
      </c>
      <c r="F25" s="200">
        <f>D25/C25*100</f>
        <v>107.16306065479986</v>
      </c>
      <c r="G25" s="189">
        <f t="shared" si="0"/>
        <v>98.423294976541371</v>
      </c>
    </row>
    <row r="26" spans="2:7" ht="15.75" x14ac:dyDescent="0.25">
      <c r="B26" s="183" t="s">
        <v>239</v>
      </c>
      <c r="C26" s="206">
        <f>C24-C25</f>
        <v>-1004827</v>
      </c>
      <c r="D26" s="206">
        <f>D24-D25</f>
        <v>-565095</v>
      </c>
      <c r="E26" s="206">
        <f>E24-E25</f>
        <v>-611991</v>
      </c>
      <c r="F26" s="129" t="s">
        <v>128</v>
      </c>
      <c r="G26" s="189" t="s">
        <v>128</v>
      </c>
    </row>
    <row r="27" spans="2:7" ht="15.75" x14ac:dyDescent="0.25">
      <c r="B27" s="183" t="s">
        <v>240</v>
      </c>
      <c r="C27" s="208"/>
      <c r="D27" s="106"/>
      <c r="E27" s="106"/>
      <c r="F27" s="129"/>
      <c r="G27" s="189"/>
    </row>
    <row r="28" spans="2:7" ht="15" customHeight="1" x14ac:dyDescent="0.25">
      <c r="B28" s="183" t="s">
        <v>241</v>
      </c>
      <c r="C28" s="209">
        <f>C24/C25</f>
        <v>0.92053501086841161</v>
      </c>
      <c r="D28" s="209">
        <f>D24/D25</f>
        <v>0.9582976155264421</v>
      </c>
      <c r="E28" s="209">
        <f>E24/E25</f>
        <v>0.95411332824973516</v>
      </c>
      <c r="F28" s="127"/>
      <c r="G28" s="189"/>
    </row>
    <row r="29" spans="2:7" ht="21" customHeight="1" x14ac:dyDescent="0.25">
      <c r="B29" s="183" t="s">
        <v>246</v>
      </c>
      <c r="C29" s="129" t="s">
        <v>249</v>
      </c>
      <c r="D29" s="129" t="s">
        <v>249</v>
      </c>
      <c r="E29" s="209">
        <v>0.75</v>
      </c>
      <c r="F29" s="127"/>
      <c r="G29" s="189"/>
    </row>
    <row r="30" spans="2:7" ht="18.75" customHeight="1" thickBot="1" x14ac:dyDescent="0.3">
      <c r="B30" s="182" t="s">
        <v>244</v>
      </c>
      <c r="C30" s="205">
        <f>C28-C29</f>
        <v>0.17053501086841161</v>
      </c>
      <c r="D30" s="205">
        <f>D28-D29</f>
        <v>0.2082976155264421</v>
      </c>
      <c r="E30" s="205">
        <f>E28-E29</f>
        <v>0.20411332824973516</v>
      </c>
      <c r="F30" s="11"/>
      <c r="G30" s="193"/>
    </row>
  </sheetData>
  <mergeCells count="3">
    <mergeCell ref="B3:G3"/>
    <mergeCell ref="B4:B5"/>
    <mergeCell ref="F4:G5"/>
  </mergeCells>
  <pageMargins left="0.7" right="0.7" top="0.75" bottom="0.75" header="0.3" footer="0.3"/>
  <pageSetup orientation="portrait" r:id="rId1"/>
  <ignoredErrors>
    <ignoredError sqref="C11:D11 C19:D19 C27:D27 C13:D13 C15:D15 C21:D21 C23:D23 C29:D29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2:N33"/>
  <sheetViews>
    <sheetView workbookViewId="0">
      <selection activeCell="R24" sqref="R24"/>
    </sheetView>
  </sheetViews>
  <sheetFormatPr defaultRowHeight="15" x14ac:dyDescent="0.25"/>
  <cols>
    <col min="2" max="2" width="25.140625" customWidth="1"/>
    <col min="3" max="3" width="15.85546875" customWidth="1"/>
    <col min="4" max="4" width="12.85546875" customWidth="1"/>
    <col min="5" max="5" width="14.140625" customWidth="1"/>
    <col min="6" max="7" width="12.85546875" customWidth="1"/>
    <col min="8" max="8" width="12.140625" customWidth="1"/>
    <col min="9" max="9" width="12.85546875" customWidth="1"/>
    <col min="10" max="10" width="11.5703125" customWidth="1"/>
    <col min="11" max="12" width="13.140625" customWidth="1"/>
  </cols>
  <sheetData>
    <row r="2" spans="2:14" ht="16.5" thickBot="1" x14ac:dyDescent="0.3">
      <c r="B2" s="16" t="s">
        <v>274</v>
      </c>
      <c r="C2" s="4"/>
      <c r="D2" s="4"/>
      <c r="E2" s="4"/>
      <c r="F2" s="4"/>
      <c r="G2" s="4"/>
      <c r="H2" s="4"/>
      <c r="I2" s="4"/>
      <c r="J2" s="4"/>
      <c r="K2" s="118" t="s">
        <v>476</v>
      </c>
    </row>
    <row r="3" spans="2:14" ht="20.100000000000001" customHeight="1" thickTop="1" thickBot="1" x14ac:dyDescent="0.3">
      <c r="B3" s="1057" t="s">
        <v>597</v>
      </c>
      <c r="C3" s="1058"/>
      <c r="D3" s="1058"/>
      <c r="E3" s="1058"/>
      <c r="F3" s="1058"/>
      <c r="G3" s="1058"/>
      <c r="H3" s="1058"/>
      <c r="I3" s="1058"/>
      <c r="J3" s="1058"/>
      <c r="K3" s="1058"/>
      <c r="L3" s="1059"/>
    </row>
    <row r="4" spans="2:14" ht="16.5" thickBot="1" x14ac:dyDescent="0.3">
      <c r="B4" s="979" t="s">
        <v>170</v>
      </c>
      <c r="C4" s="981" t="s">
        <v>399</v>
      </c>
      <c r="D4" s="981"/>
      <c r="E4" s="981"/>
      <c r="F4" s="981"/>
      <c r="G4" s="996" t="s">
        <v>528</v>
      </c>
      <c r="H4" s="981"/>
      <c r="I4" s="981"/>
      <c r="J4" s="982"/>
      <c r="K4" s="981" t="s">
        <v>2</v>
      </c>
      <c r="L4" s="982"/>
    </row>
    <row r="5" spans="2:14" ht="15.75" x14ac:dyDescent="0.25">
      <c r="B5" s="1040"/>
      <c r="C5" s="994" t="s">
        <v>250</v>
      </c>
      <c r="D5" s="995"/>
      <c r="E5" s="994" t="s">
        <v>22</v>
      </c>
      <c r="F5" s="995"/>
      <c r="G5" s="994" t="s">
        <v>250</v>
      </c>
      <c r="H5" s="995"/>
      <c r="I5" s="994" t="s">
        <v>22</v>
      </c>
      <c r="J5" s="995"/>
      <c r="K5" s="35" t="s">
        <v>250</v>
      </c>
      <c r="L5" s="25" t="s">
        <v>22</v>
      </c>
    </row>
    <row r="6" spans="2:14" ht="16.5" thickBot="1" x14ac:dyDescent="0.3">
      <c r="B6" s="980"/>
      <c r="C6" s="7" t="s">
        <v>3</v>
      </c>
      <c r="D6" s="6" t="s">
        <v>30</v>
      </c>
      <c r="E6" s="7" t="s">
        <v>3</v>
      </c>
      <c r="F6" s="6" t="s">
        <v>30</v>
      </c>
      <c r="G6" s="7" t="s">
        <v>3</v>
      </c>
      <c r="H6" s="6" t="s">
        <v>30</v>
      </c>
      <c r="I6" s="7" t="s">
        <v>3</v>
      </c>
      <c r="J6" s="6" t="s">
        <v>30</v>
      </c>
      <c r="K6" s="36" t="s">
        <v>251</v>
      </c>
      <c r="L6" s="6" t="s">
        <v>252</v>
      </c>
    </row>
    <row r="7" spans="2:14" ht="16.5" thickBot="1" x14ac:dyDescent="0.3">
      <c r="B7" s="26">
        <v>1</v>
      </c>
      <c r="C7" s="5">
        <v>2</v>
      </c>
      <c r="D7" s="26">
        <v>3</v>
      </c>
      <c r="E7" s="26">
        <v>4</v>
      </c>
      <c r="F7" s="26">
        <v>5</v>
      </c>
      <c r="G7" s="26">
        <v>6</v>
      </c>
      <c r="H7" s="5">
        <v>7</v>
      </c>
      <c r="I7" s="26">
        <v>8</v>
      </c>
      <c r="J7" s="26">
        <v>9</v>
      </c>
      <c r="K7" s="26">
        <v>10</v>
      </c>
      <c r="L7" s="6">
        <v>11</v>
      </c>
    </row>
    <row r="8" spans="2:14" ht="15.75" x14ac:dyDescent="0.25">
      <c r="B8" s="37" t="s">
        <v>253</v>
      </c>
      <c r="C8" s="9"/>
      <c r="D8" s="12"/>
      <c r="E8" s="9"/>
      <c r="F8" s="21"/>
      <c r="G8" s="17"/>
      <c r="H8" s="9"/>
      <c r="I8" s="12"/>
      <c r="J8" s="12"/>
      <c r="K8" s="12"/>
      <c r="L8" s="18"/>
    </row>
    <row r="9" spans="2:14" ht="20.100000000000001" customHeight="1" x14ac:dyDescent="0.25">
      <c r="B9" s="8" t="s">
        <v>254</v>
      </c>
      <c r="C9" s="70">
        <v>2065</v>
      </c>
      <c r="D9" s="197">
        <f>C9/C$14*100</f>
        <v>20.588235294117645</v>
      </c>
      <c r="E9" s="70">
        <v>2543</v>
      </c>
      <c r="F9" s="197">
        <f>E9/E$14*100</f>
        <v>23.77302047302982</v>
      </c>
      <c r="G9" s="70">
        <v>1964</v>
      </c>
      <c r="H9" s="197">
        <f>G9/G14*100</f>
        <v>19.866477847461056</v>
      </c>
      <c r="I9" s="70">
        <v>2447</v>
      </c>
      <c r="J9" s="197">
        <f>I9/I14*100</f>
        <v>23.209712605520249</v>
      </c>
      <c r="K9" s="199">
        <f>G9/C9*100</f>
        <v>95.108958837772391</v>
      </c>
      <c r="L9" s="189">
        <f>I9/E9*100</f>
        <v>96.224931183641374</v>
      </c>
    </row>
    <row r="10" spans="2:14" ht="18.600000000000001" customHeight="1" x14ac:dyDescent="0.25">
      <c r="B10" s="8" t="s">
        <v>255</v>
      </c>
      <c r="C10" s="70">
        <v>336</v>
      </c>
      <c r="D10" s="197">
        <f t="shared" ref="D10:D13" si="0">C10/C$14*100</f>
        <v>3.3499501495513457</v>
      </c>
      <c r="E10" s="70">
        <v>337</v>
      </c>
      <c r="F10" s="197">
        <f t="shared" ref="F10:F13" si="1">E10/E$14*100</f>
        <v>3.1504160044872394</v>
      </c>
      <c r="G10" s="70">
        <v>528</v>
      </c>
      <c r="H10" s="197">
        <f>G10/G14*100</f>
        <v>5.340886101557758</v>
      </c>
      <c r="I10" s="70">
        <v>528</v>
      </c>
      <c r="J10" s="197">
        <f>I10/I14*100</f>
        <v>5.0080622213791139</v>
      </c>
      <c r="K10" s="199">
        <f t="shared" ref="K10:K14" si="2">G10/C10*100</f>
        <v>157.14285714285714</v>
      </c>
      <c r="L10" s="189">
        <f t="shared" ref="L10:L14" si="3">I10/E10*100</f>
        <v>156.67655786350147</v>
      </c>
    </row>
    <row r="11" spans="2:14" ht="23.1" customHeight="1" x14ac:dyDescent="0.25">
      <c r="B11" s="8" t="s">
        <v>256</v>
      </c>
      <c r="C11" s="70">
        <v>6651</v>
      </c>
      <c r="D11" s="197">
        <f t="shared" si="0"/>
        <v>66.311066799601193</v>
      </c>
      <c r="E11" s="70">
        <v>6655</v>
      </c>
      <c r="F11" s="197">
        <f t="shared" si="1"/>
        <v>62.213704777040292</v>
      </c>
      <c r="G11" s="70">
        <v>6497</v>
      </c>
      <c r="H11" s="197">
        <f>G11/G14*100</f>
        <v>65.719198867084771</v>
      </c>
      <c r="I11" s="70">
        <v>6500</v>
      </c>
      <c r="J11" s="197">
        <f>I11/I14*100</f>
        <v>61.652281134401974</v>
      </c>
      <c r="K11" s="199">
        <f t="shared" si="2"/>
        <v>97.684558712975488</v>
      </c>
      <c r="L11" s="189">
        <f t="shared" si="3"/>
        <v>97.670924117205104</v>
      </c>
    </row>
    <row r="12" spans="2:14" ht="17.45" customHeight="1" x14ac:dyDescent="0.25">
      <c r="B12" s="8" t="s">
        <v>257</v>
      </c>
      <c r="C12" s="70">
        <v>727</v>
      </c>
      <c r="D12" s="197">
        <f t="shared" si="0"/>
        <v>7.2482552342971092</v>
      </c>
      <c r="E12" s="70">
        <v>911</v>
      </c>
      <c r="F12" s="197">
        <f t="shared" si="1"/>
        <v>8.5164064691034866</v>
      </c>
      <c r="G12" s="70">
        <v>648</v>
      </c>
      <c r="H12" s="197">
        <f>G12/G14*100</f>
        <v>6.5547238519117954</v>
      </c>
      <c r="I12" s="70">
        <v>819</v>
      </c>
      <c r="J12" s="197">
        <f>I12/I14*100</f>
        <v>7.7681874229346484</v>
      </c>
      <c r="K12" s="199">
        <f t="shared" si="2"/>
        <v>89.133425034387898</v>
      </c>
      <c r="L12" s="189">
        <f t="shared" si="3"/>
        <v>89.901207464324912</v>
      </c>
    </row>
    <row r="13" spans="2:14" ht="22.35" customHeight="1" x14ac:dyDescent="0.25">
      <c r="B13" s="8" t="s">
        <v>258</v>
      </c>
      <c r="C13" s="70">
        <v>251</v>
      </c>
      <c r="D13" s="197">
        <f t="shared" si="0"/>
        <v>2.5024925224327017</v>
      </c>
      <c r="E13" s="70">
        <v>251</v>
      </c>
      <c r="F13" s="197">
        <f t="shared" si="1"/>
        <v>2.3464522763391606</v>
      </c>
      <c r="G13" s="70">
        <v>249</v>
      </c>
      <c r="H13" s="197">
        <f>G13/G14*100</f>
        <v>2.5187133319846247</v>
      </c>
      <c r="I13" s="70">
        <v>249</v>
      </c>
      <c r="J13" s="197">
        <f>I13/I14*100</f>
        <v>2.3617566157640142</v>
      </c>
      <c r="K13" s="199">
        <f t="shared" si="2"/>
        <v>99.203187250996024</v>
      </c>
      <c r="L13" s="189">
        <f t="shared" si="3"/>
        <v>99.203187250996024</v>
      </c>
    </row>
    <row r="14" spans="2:14" ht="19.350000000000001" customHeight="1" x14ac:dyDescent="0.25">
      <c r="B14" s="212" t="s">
        <v>259</v>
      </c>
      <c r="C14" s="213">
        <f t="shared" ref="C14:J14" si="4">SUM(C9:C13)</f>
        <v>10030</v>
      </c>
      <c r="D14" s="214">
        <f t="shared" si="4"/>
        <v>99.999999999999986</v>
      </c>
      <c r="E14" s="213">
        <f t="shared" si="4"/>
        <v>10697</v>
      </c>
      <c r="F14" s="214">
        <f t="shared" si="4"/>
        <v>100</v>
      </c>
      <c r="G14" s="213">
        <f t="shared" si="4"/>
        <v>9886</v>
      </c>
      <c r="H14" s="214">
        <f t="shared" si="4"/>
        <v>100</v>
      </c>
      <c r="I14" s="213">
        <f t="shared" si="4"/>
        <v>10543</v>
      </c>
      <c r="J14" s="214">
        <f t="shared" si="4"/>
        <v>99.999999999999986</v>
      </c>
      <c r="K14" s="214">
        <f t="shared" si="2"/>
        <v>98.564307078763719</v>
      </c>
      <c r="L14" s="190">
        <f t="shared" si="3"/>
        <v>98.560344021688323</v>
      </c>
      <c r="N14" s="233"/>
    </row>
    <row r="15" spans="2:14" ht="19.350000000000001" customHeight="1" x14ac:dyDescent="0.25">
      <c r="B15" s="37" t="s">
        <v>260</v>
      </c>
      <c r="C15" s="71"/>
      <c r="D15" s="19"/>
      <c r="E15" s="72"/>
      <c r="F15" s="19"/>
      <c r="G15" s="73"/>
      <c r="H15" s="44"/>
      <c r="I15" s="73"/>
      <c r="J15" s="44"/>
      <c r="K15" s="215"/>
      <c r="L15" s="211"/>
    </row>
    <row r="16" spans="2:14" ht="22.35" customHeight="1" x14ac:dyDescent="0.25">
      <c r="B16" s="8" t="s">
        <v>261</v>
      </c>
      <c r="C16" s="70">
        <v>6841</v>
      </c>
      <c r="D16" s="197">
        <f>C16/C$20*100</f>
        <v>73.813120414328864</v>
      </c>
      <c r="E16" s="70">
        <v>7529</v>
      </c>
      <c r="F16" s="197">
        <f>E16/E$20*100</f>
        <v>75.562023283821759</v>
      </c>
      <c r="G16" s="70">
        <v>6577</v>
      </c>
      <c r="H16" s="197">
        <f>G16/G$20*100</f>
        <v>72.754424778761063</v>
      </c>
      <c r="I16" s="70">
        <v>7271</v>
      </c>
      <c r="J16" s="197">
        <f>I16/I20*100</f>
        <v>74.627938006774102</v>
      </c>
      <c r="K16" s="199">
        <f>G16/C16*100</f>
        <v>96.140915070896071</v>
      </c>
      <c r="L16" s="189">
        <f>I16/E16*100</f>
        <v>96.573250099614825</v>
      </c>
    </row>
    <row r="17" spans="2:12" ht="20.45" customHeight="1" x14ac:dyDescent="0.25">
      <c r="B17" s="8" t="s">
        <v>262</v>
      </c>
      <c r="C17" s="70">
        <v>850</v>
      </c>
      <c r="D17" s="197">
        <f t="shared" ref="D17:D19" si="5">C17/C$20*100</f>
        <v>9.1713422529132504</v>
      </c>
      <c r="E17" s="70">
        <v>850</v>
      </c>
      <c r="F17" s="197">
        <f t="shared" ref="F17:F19" si="6">E17/E$20*100</f>
        <v>8.5307105580088312</v>
      </c>
      <c r="G17" s="70">
        <v>858</v>
      </c>
      <c r="H17" s="197">
        <f t="shared" ref="H17:H19" si="7">G17/G$20*100</f>
        <v>9.4911504424778759</v>
      </c>
      <c r="I17" s="70">
        <v>858</v>
      </c>
      <c r="J17" s="197">
        <f>I17/I20*100</f>
        <v>8.8063224879400597</v>
      </c>
      <c r="K17" s="199">
        <f t="shared" ref="K17:K20" si="8">G17/C17*100</f>
        <v>100.94117647058825</v>
      </c>
      <c r="L17" s="189">
        <f t="shared" ref="L17:L20" si="9">I17/E17*100</f>
        <v>100.94117647058825</v>
      </c>
    </row>
    <row r="18" spans="2:12" ht="19.350000000000001" customHeight="1" x14ac:dyDescent="0.25">
      <c r="B18" s="8" t="s">
        <v>263</v>
      </c>
      <c r="C18" s="70">
        <v>1364</v>
      </c>
      <c r="D18" s="197">
        <f t="shared" si="5"/>
        <v>14.717306862321969</v>
      </c>
      <c r="E18" s="70">
        <v>1364</v>
      </c>
      <c r="F18" s="197">
        <f t="shared" si="6"/>
        <v>13.689281413087114</v>
      </c>
      <c r="G18" s="70">
        <v>1385</v>
      </c>
      <c r="H18" s="197">
        <f t="shared" si="7"/>
        <v>15.320796460176991</v>
      </c>
      <c r="I18" s="70">
        <v>1385</v>
      </c>
      <c r="J18" s="197">
        <f>I18/I20*100</f>
        <v>14.21533408601047</v>
      </c>
      <c r="K18" s="199">
        <f t="shared" si="8"/>
        <v>101.53958944281524</v>
      </c>
      <c r="L18" s="189">
        <f t="shared" si="9"/>
        <v>101.53958944281524</v>
      </c>
    </row>
    <row r="19" spans="2:12" ht="22.35" customHeight="1" x14ac:dyDescent="0.25">
      <c r="B19" s="8" t="s">
        <v>257</v>
      </c>
      <c r="C19" s="70">
        <v>213</v>
      </c>
      <c r="D19" s="197">
        <f t="shared" si="5"/>
        <v>2.2982304704359082</v>
      </c>
      <c r="E19" s="70">
        <v>221</v>
      </c>
      <c r="F19" s="197">
        <f t="shared" si="6"/>
        <v>2.2179847450822963</v>
      </c>
      <c r="G19" s="70">
        <v>220</v>
      </c>
      <c r="H19" s="197">
        <f t="shared" si="7"/>
        <v>2.4336283185840708</v>
      </c>
      <c r="I19" s="70">
        <v>229</v>
      </c>
      <c r="J19" s="197">
        <f>I19/I20*100</f>
        <v>2.3504054192753769</v>
      </c>
      <c r="K19" s="199">
        <f t="shared" si="8"/>
        <v>103.28638497652582</v>
      </c>
      <c r="L19" s="189">
        <f t="shared" si="9"/>
        <v>103.61990950226246</v>
      </c>
    </row>
    <row r="20" spans="2:12" ht="22.35" customHeight="1" x14ac:dyDescent="0.25">
      <c r="B20" s="212" t="s">
        <v>264</v>
      </c>
      <c r="C20" s="213">
        <f t="shared" ref="C20:J20" si="10">SUM(C16:C19)</f>
        <v>9268</v>
      </c>
      <c r="D20" s="214">
        <f t="shared" si="10"/>
        <v>99.999999999999986</v>
      </c>
      <c r="E20" s="213">
        <f t="shared" si="10"/>
        <v>9964</v>
      </c>
      <c r="F20" s="214">
        <f t="shared" si="10"/>
        <v>100</v>
      </c>
      <c r="G20" s="213">
        <f t="shared" si="10"/>
        <v>9040</v>
      </c>
      <c r="H20" s="214">
        <f t="shared" si="10"/>
        <v>100</v>
      </c>
      <c r="I20" s="213">
        <f t="shared" si="10"/>
        <v>9743</v>
      </c>
      <c r="J20" s="214">
        <f t="shared" si="10"/>
        <v>100.00000000000001</v>
      </c>
      <c r="K20" s="214">
        <f t="shared" si="8"/>
        <v>97.53992231333622</v>
      </c>
      <c r="L20" s="190">
        <f t="shared" si="9"/>
        <v>97.78201525491771</v>
      </c>
    </row>
    <row r="21" spans="2:12" ht="18" customHeight="1" x14ac:dyDescent="0.25">
      <c r="B21" s="37" t="s">
        <v>265</v>
      </c>
      <c r="C21" s="17"/>
      <c r="D21" s="17"/>
      <c r="E21" s="17"/>
      <c r="F21" s="17"/>
      <c r="G21" s="17"/>
      <c r="H21" s="17"/>
      <c r="I21" s="17"/>
      <c r="J21" s="17"/>
      <c r="K21" s="17"/>
      <c r="L21" s="45"/>
    </row>
    <row r="22" spans="2:12" ht="19.350000000000001" customHeight="1" x14ac:dyDescent="0.25">
      <c r="B22" s="8" t="s">
        <v>266</v>
      </c>
      <c r="C22" s="12">
        <v>37</v>
      </c>
      <c r="D22" s="12"/>
      <c r="E22" s="12">
        <v>79</v>
      </c>
      <c r="F22" s="12"/>
      <c r="G22" s="12">
        <v>15</v>
      </c>
      <c r="H22" s="12"/>
      <c r="I22" s="12">
        <v>66</v>
      </c>
      <c r="J22" s="12"/>
      <c r="K22" s="17"/>
      <c r="L22" s="45"/>
    </row>
    <row r="23" spans="2:12" ht="17.100000000000001" customHeight="1" x14ac:dyDescent="0.25">
      <c r="B23" s="8" t="s">
        <v>267</v>
      </c>
      <c r="C23" s="12">
        <v>764</v>
      </c>
      <c r="D23" s="12"/>
      <c r="E23" s="12">
        <v>771</v>
      </c>
      <c r="F23" s="12"/>
      <c r="G23" s="12">
        <v>907</v>
      </c>
      <c r="H23" s="12"/>
      <c r="I23" s="12">
        <v>909</v>
      </c>
      <c r="J23" s="12"/>
      <c r="K23" s="17"/>
      <c r="L23" s="45"/>
    </row>
    <row r="24" spans="2:12" ht="20.100000000000001" customHeight="1" x14ac:dyDescent="0.25">
      <c r="B24" s="37" t="s">
        <v>268</v>
      </c>
      <c r="C24" s="17"/>
      <c r="D24" s="17"/>
      <c r="E24" s="17"/>
      <c r="F24" s="17"/>
      <c r="G24" s="17"/>
      <c r="H24" s="17"/>
      <c r="I24" s="17"/>
      <c r="J24" s="17"/>
      <c r="K24" s="17"/>
      <c r="L24" s="45"/>
    </row>
    <row r="25" spans="2:12" ht="17.45" customHeight="1" x14ac:dyDescent="0.25">
      <c r="B25" s="8" t="s">
        <v>269</v>
      </c>
      <c r="C25" s="12">
        <f>C14-C20+C22-C23</f>
        <v>35</v>
      </c>
      <c r="D25" s="17"/>
      <c r="E25" s="12">
        <f>E14-E20+E22-E23</f>
        <v>41</v>
      </c>
      <c r="F25" s="17"/>
      <c r="G25" s="70"/>
      <c r="H25" s="12"/>
      <c r="I25" s="70"/>
      <c r="J25" s="17"/>
      <c r="K25" s="17"/>
      <c r="L25" s="45"/>
    </row>
    <row r="26" spans="2:12" ht="15.75" x14ac:dyDescent="0.25">
      <c r="B26" s="8" t="s">
        <v>74</v>
      </c>
      <c r="C26" s="204">
        <v>1.2999999999999999E-2</v>
      </c>
      <c r="D26" s="17"/>
      <c r="E26" s="204">
        <v>1.4999999999999999E-2</v>
      </c>
      <c r="F26" s="17"/>
      <c r="G26" s="204"/>
      <c r="H26" s="12"/>
      <c r="I26" s="204"/>
      <c r="J26" s="17"/>
      <c r="K26" s="17"/>
      <c r="L26" s="45"/>
    </row>
    <row r="27" spans="2:12" ht="15.75" x14ac:dyDescent="0.25">
      <c r="B27" s="8" t="s">
        <v>270</v>
      </c>
      <c r="C27" s="12"/>
      <c r="D27" s="12"/>
      <c r="E27" s="12"/>
      <c r="F27" s="17"/>
      <c r="G27" s="72">
        <f>G23+G20-G14-G22</f>
        <v>46</v>
      </c>
      <c r="H27" s="17"/>
      <c r="I27" s="19">
        <f>I23+I20-I14-I22</f>
        <v>43</v>
      </c>
      <c r="J27" s="17"/>
      <c r="K27" s="17"/>
      <c r="L27" s="45"/>
    </row>
    <row r="28" spans="2:12" ht="15.75" x14ac:dyDescent="0.25">
      <c r="B28" s="8" t="s">
        <v>74</v>
      </c>
      <c r="C28" s="12"/>
      <c r="D28" s="12"/>
      <c r="E28" s="12"/>
      <c r="F28" s="17"/>
      <c r="G28" s="607">
        <v>1.7000000000000001E-2</v>
      </c>
      <c r="H28" s="17"/>
      <c r="I28" s="607">
        <v>1.6E-2</v>
      </c>
      <c r="J28" s="17"/>
      <c r="K28" s="17"/>
      <c r="L28" s="45"/>
    </row>
    <row r="29" spans="2:12" ht="18.600000000000001" customHeight="1" x14ac:dyDescent="0.25">
      <c r="B29" s="8" t="s">
        <v>271</v>
      </c>
      <c r="C29" s="12" t="s">
        <v>272</v>
      </c>
      <c r="D29" s="12"/>
      <c r="E29" s="12" t="s">
        <v>272</v>
      </c>
      <c r="F29" s="17"/>
      <c r="G29" s="204">
        <v>0.3</v>
      </c>
      <c r="H29" s="12"/>
      <c r="I29" s="204">
        <v>0.3</v>
      </c>
      <c r="J29" s="17"/>
      <c r="K29" s="17"/>
      <c r="L29" s="45"/>
    </row>
    <row r="30" spans="2:12" ht="19.350000000000001" customHeight="1" thickBot="1" x14ac:dyDescent="0.3">
      <c r="B30" s="10" t="s">
        <v>273</v>
      </c>
      <c r="C30" s="210">
        <f>C29-C26</f>
        <v>0.28699999999999998</v>
      </c>
      <c r="D30" s="210"/>
      <c r="E30" s="210">
        <f>E29-E26</f>
        <v>0.28499999999999998</v>
      </c>
      <c r="F30" s="38"/>
      <c r="G30" s="210">
        <f>G29-G28</f>
        <v>0.28299999999999997</v>
      </c>
      <c r="H30" s="13"/>
      <c r="I30" s="210">
        <f>I29-I28</f>
        <v>0.28399999999999997</v>
      </c>
      <c r="J30" s="38"/>
      <c r="K30" s="38"/>
      <c r="L30" s="27"/>
    </row>
    <row r="31" spans="2:12" ht="15.75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2:12" ht="15.75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ht="15.75" x14ac:dyDescent="0.25">
      <c r="B33" s="29" t="s">
        <v>275</v>
      </c>
      <c r="C33" s="4"/>
      <c r="D33" s="4"/>
      <c r="E33" s="4"/>
      <c r="F33" s="4"/>
      <c r="G33" s="4"/>
      <c r="H33" s="4"/>
      <c r="I33" s="4"/>
      <c r="J33" s="4"/>
      <c r="K33" s="4"/>
      <c r="L33" s="4"/>
    </row>
  </sheetData>
  <mergeCells count="9">
    <mergeCell ref="B3:L3"/>
    <mergeCell ref="B4:B6"/>
    <mergeCell ref="C4:F4"/>
    <mergeCell ref="G4:J4"/>
    <mergeCell ref="K4:L4"/>
    <mergeCell ref="C5:D5"/>
    <mergeCell ref="E5:F5"/>
    <mergeCell ref="G5:H5"/>
    <mergeCell ref="I5:J5"/>
  </mergeCells>
  <pageMargins left="0.7" right="0.7" top="0.75" bottom="0.75" header="0.3" footer="0.3"/>
  <pageSetup paperSize="9" orientation="landscape" horizontalDpi="300" verticalDpi="300" r:id="rId1"/>
  <ignoredErrors>
    <ignoredError sqref="C27:C29 D15:I15 D21:I21 J15 D24:F24 D27:F29 D25 F25 D30 F30 D22:D23 F22:F23 D26 F2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2:J11"/>
  <sheetViews>
    <sheetView workbookViewId="0">
      <selection activeCell="D14" sqref="D1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062" t="s">
        <v>605</v>
      </c>
      <c r="C3" s="1063"/>
      <c r="D3" s="1063"/>
      <c r="E3" s="1063"/>
      <c r="F3" s="1063"/>
      <c r="G3" s="1063"/>
      <c r="H3" s="1064"/>
    </row>
    <row r="4" spans="2:10" ht="16.5" thickBot="1" x14ac:dyDescent="0.3">
      <c r="B4" s="1065" t="s">
        <v>103</v>
      </c>
      <c r="C4" s="1067" t="s">
        <v>16</v>
      </c>
      <c r="D4" s="1061" t="s">
        <v>400</v>
      </c>
      <c r="E4" s="1069"/>
      <c r="F4" s="1060" t="s">
        <v>529</v>
      </c>
      <c r="G4" s="1061"/>
      <c r="H4" s="1070" t="s">
        <v>2</v>
      </c>
    </row>
    <row r="5" spans="2:10" ht="32.25" thickBot="1" x14ac:dyDescent="0.3">
      <c r="B5" s="1066"/>
      <c r="C5" s="1068"/>
      <c r="D5" s="736" t="s">
        <v>17</v>
      </c>
      <c r="E5" s="734" t="s">
        <v>30</v>
      </c>
      <c r="F5" s="736" t="s">
        <v>17</v>
      </c>
      <c r="G5" s="736" t="s">
        <v>30</v>
      </c>
      <c r="H5" s="1071"/>
    </row>
    <row r="6" spans="2:10" ht="16.5" thickBot="1" x14ac:dyDescent="0.3">
      <c r="B6" s="743">
        <v>1</v>
      </c>
      <c r="C6" s="736">
        <v>2</v>
      </c>
      <c r="D6" s="736">
        <v>3</v>
      </c>
      <c r="E6" s="736">
        <v>4</v>
      </c>
      <c r="F6" s="736">
        <v>5</v>
      </c>
      <c r="G6" s="736">
        <v>6</v>
      </c>
      <c r="H6" s="734" t="s">
        <v>477</v>
      </c>
    </row>
    <row r="7" spans="2:10" ht="15.75" x14ac:dyDescent="0.25">
      <c r="B7" s="827" t="s">
        <v>444</v>
      </c>
      <c r="C7" s="814" t="s">
        <v>478</v>
      </c>
      <c r="D7" s="815">
        <f>655+45+2</f>
        <v>702</v>
      </c>
      <c r="E7" s="816">
        <f>D7/D11*100</f>
        <v>52.271034996276988</v>
      </c>
      <c r="F7" s="815">
        <v>720</v>
      </c>
      <c r="G7" s="816">
        <f>F7/F11*100</f>
        <v>52.980132450331126</v>
      </c>
      <c r="H7" s="414">
        <f>F7/D7*100</f>
        <v>102.56410256410255</v>
      </c>
    </row>
    <row r="8" spans="2:10" ht="15.75" x14ac:dyDescent="0.25">
      <c r="B8" s="827" t="s">
        <v>445</v>
      </c>
      <c r="C8" s="814" t="s">
        <v>479</v>
      </c>
      <c r="D8" s="815">
        <v>102</v>
      </c>
      <c r="E8" s="816">
        <f>D8/D11*100</f>
        <v>7.59493670886076</v>
      </c>
      <c r="F8" s="815">
        <v>102</v>
      </c>
      <c r="G8" s="816">
        <f>F8/F11*100</f>
        <v>7.5055187637969087</v>
      </c>
      <c r="H8" s="414">
        <f>F8/D8*100</f>
        <v>100</v>
      </c>
    </row>
    <row r="9" spans="2:10" ht="15.75" x14ac:dyDescent="0.25">
      <c r="B9" s="827" t="s">
        <v>446</v>
      </c>
      <c r="C9" s="814" t="s">
        <v>20</v>
      </c>
      <c r="D9" s="815">
        <v>529</v>
      </c>
      <c r="E9" s="816">
        <f>D9/D11*100</f>
        <v>39.38942665673865</v>
      </c>
      <c r="F9" s="815">
        <v>527</v>
      </c>
      <c r="G9" s="816">
        <f>F9/F11*100</f>
        <v>38.778513612950697</v>
      </c>
      <c r="H9" s="414">
        <f>F9/D9*100</f>
        <v>99.621928166351609</v>
      </c>
    </row>
    <row r="10" spans="2:10" ht="16.5" thickBot="1" x14ac:dyDescent="0.3">
      <c r="B10" s="817" t="s">
        <v>448</v>
      </c>
      <c r="C10" s="818" t="s">
        <v>21</v>
      </c>
      <c r="D10" s="819">
        <v>10</v>
      </c>
      <c r="E10" s="820">
        <f>D10/D11*100</f>
        <v>0.74460163812360391</v>
      </c>
      <c r="F10" s="819">
        <v>10</v>
      </c>
      <c r="G10" s="820">
        <f>F10/F11*100</f>
        <v>0.73583517292126566</v>
      </c>
      <c r="H10" s="414">
        <f>F10/D10*100</f>
        <v>100</v>
      </c>
    </row>
    <row r="11" spans="2:10" ht="16.5" thickBot="1" x14ac:dyDescent="0.3">
      <c r="B11" s="1060" t="s">
        <v>22</v>
      </c>
      <c r="C11" s="1061"/>
      <c r="D11" s="896">
        <f>SUM(D7:D10)</f>
        <v>1343</v>
      </c>
      <c r="E11" s="897">
        <v>100</v>
      </c>
      <c r="F11" s="896">
        <f>SUM(F7:F10)</f>
        <v>1359</v>
      </c>
      <c r="G11" s="897">
        <f>SUM(G7:G10)</f>
        <v>100</v>
      </c>
      <c r="H11" s="340">
        <f>F11/D11*100</f>
        <v>101.19136262099777</v>
      </c>
      <c r="J11" s="233"/>
    </row>
  </sheetData>
  <mergeCells count="7">
    <mergeCell ref="B11:C11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2:L24"/>
  <sheetViews>
    <sheetView topLeftCell="B1" workbookViewId="0">
      <selection activeCell="F33" sqref="F33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388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898"/>
      <c r="L2" s="101" t="s">
        <v>480</v>
      </c>
    </row>
    <row r="3" spans="2:12" ht="17.25" thickTop="1" thickBot="1" x14ac:dyDescent="0.3">
      <c r="B3" s="1080" t="s">
        <v>606</v>
      </c>
      <c r="C3" s="1081"/>
      <c r="D3" s="1081"/>
      <c r="E3" s="1081"/>
      <c r="F3" s="1081"/>
      <c r="G3" s="1081"/>
      <c r="H3" s="1081"/>
      <c r="I3" s="1081"/>
      <c r="J3" s="1081"/>
      <c r="K3" s="1081"/>
      <c r="L3" s="1082"/>
    </row>
    <row r="4" spans="2:12" ht="16.5" thickBot="1" x14ac:dyDescent="0.3">
      <c r="B4" s="1083" t="s">
        <v>151</v>
      </c>
      <c r="C4" s="1083" t="s">
        <v>104</v>
      </c>
      <c r="D4" s="1085" t="s">
        <v>408</v>
      </c>
      <c r="E4" s="1086"/>
      <c r="F4" s="1086"/>
      <c r="G4" s="1087"/>
      <c r="H4" s="1088" t="s">
        <v>607</v>
      </c>
      <c r="I4" s="1089"/>
      <c r="J4" s="1089"/>
      <c r="K4" s="1090"/>
      <c r="L4" s="1070" t="s">
        <v>2</v>
      </c>
    </row>
    <row r="5" spans="2:12" ht="16.5" thickBot="1" x14ac:dyDescent="0.3">
      <c r="B5" s="1084"/>
      <c r="C5" s="1084"/>
      <c r="D5" s="395" t="s">
        <v>277</v>
      </c>
      <c r="E5" s="395" t="s">
        <v>278</v>
      </c>
      <c r="F5" s="395" t="s">
        <v>22</v>
      </c>
      <c r="G5" s="395" t="s">
        <v>74</v>
      </c>
      <c r="H5" s="395" t="s">
        <v>277</v>
      </c>
      <c r="I5" s="395" t="s">
        <v>278</v>
      </c>
      <c r="J5" s="395" t="s">
        <v>22</v>
      </c>
      <c r="K5" s="396" t="s">
        <v>74</v>
      </c>
      <c r="L5" s="1071"/>
    </row>
    <row r="6" spans="2:12" x14ac:dyDescent="0.25">
      <c r="B6" s="1083">
        <v>1</v>
      </c>
      <c r="C6" s="1083">
        <v>2</v>
      </c>
      <c r="D6" s="1083">
        <v>3</v>
      </c>
      <c r="E6" s="1083">
        <v>4</v>
      </c>
      <c r="F6" s="1083" t="s">
        <v>524</v>
      </c>
      <c r="G6" s="1083">
        <v>6</v>
      </c>
      <c r="H6" s="1091">
        <v>7</v>
      </c>
      <c r="I6" s="1083">
        <v>8</v>
      </c>
      <c r="J6" s="1083" t="s">
        <v>525</v>
      </c>
      <c r="K6" s="1093">
        <v>10</v>
      </c>
      <c r="L6" s="1083">
        <v>11</v>
      </c>
    </row>
    <row r="7" spans="2:12" ht="15.75" thickBot="1" x14ac:dyDescent="0.3">
      <c r="B7" s="1084"/>
      <c r="C7" s="1084"/>
      <c r="D7" s="1084"/>
      <c r="E7" s="1084"/>
      <c r="F7" s="1084"/>
      <c r="G7" s="1084"/>
      <c r="H7" s="1092"/>
      <c r="I7" s="1084"/>
      <c r="J7" s="1084"/>
      <c r="K7" s="1094"/>
      <c r="L7" s="1084"/>
    </row>
    <row r="8" spans="2:12" ht="15.75" x14ac:dyDescent="0.25">
      <c r="B8" s="899"/>
      <c r="C8" s="735" t="s">
        <v>280</v>
      </c>
      <c r="D8" s="1072"/>
      <c r="E8" s="1072"/>
      <c r="F8" s="1072"/>
      <c r="G8" s="1072"/>
      <c r="H8" s="1072"/>
      <c r="I8" s="1072"/>
      <c r="J8" s="1072"/>
      <c r="K8" s="1072"/>
      <c r="L8" s="1073"/>
    </row>
    <row r="9" spans="2:12" ht="15.75" x14ac:dyDescent="0.25">
      <c r="B9" s="900" t="s">
        <v>444</v>
      </c>
      <c r="C9" s="397" t="s">
        <v>34</v>
      </c>
      <c r="D9" s="398">
        <v>35594</v>
      </c>
      <c r="E9" s="398">
        <v>13281</v>
      </c>
      <c r="F9" s="398">
        <f t="shared" ref="F9:F17" si="0">D9+E9</f>
        <v>48875</v>
      </c>
      <c r="G9" s="399">
        <f>F9/F18*100</f>
        <v>7.7626803681614955</v>
      </c>
      <c r="H9" s="398">
        <v>34190</v>
      </c>
      <c r="I9" s="398">
        <v>10637</v>
      </c>
      <c r="J9" s="398">
        <f t="shared" ref="J9:J17" si="1">H9+I9</f>
        <v>44827</v>
      </c>
      <c r="K9" s="400">
        <f>J9/J18*100</f>
        <v>7.2140228231359851</v>
      </c>
      <c r="L9" s="901">
        <f t="shared" ref="L9:L18" si="2">J9/F9*100</f>
        <v>91.71764705882353</v>
      </c>
    </row>
    <row r="10" spans="2:12" ht="15.75" x14ac:dyDescent="0.25">
      <c r="B10" s="902" t="s">
        <v>445</v>
      </c>
      <c r="C10" s="814" t="s">
        <v>670</v>
      </c>
      <c r="D10" s="903">
        <v>2150</v>
      </c>
      <c r="E10" s="903">
        <v>0</v>
      </c>
      <c r="F10" s="903">
        <f t="shared" si="0"/>
        <v>2150</v>
      </c>
      <c r="G10" s="904">
        <f>F10/F18*100</f>
        <v>0.34147852258920136</v>
      </c>
      <c r="H10" s="903">
        <v>2140</v>
      </c>
      <c r="I10" s="903">
        <v>0</v>
      </c>
      <c r="J10" s="903">
        <f t="shared" si="1"/>
        <v>2140</v>
      </c>
      <c r="K10" s="840">
        <f>J10/J18*100</f>
        <v>0.34439085465257557</v>
      </c>
      <c r="L10" s="905">
        <f t="shared" si="2"/>
        <v>99.534883720930239</v>
      </c>
    </row>
    <row r="11" spans="2:12" ht="15.75" x14ac:dyDescent="0.25">
      <c r="B11" s="906" t="s">
        <v>446</v>
      </c>
      <c r="C11" s="814" t="s">
        <v>671</v>
      </c>
      <c r="D11" s="903">
        <v>370298</v>
      </c>
      <c r="E11" s="903">
        <v>140707</v>
      </c>
      <c r="F11" s="903">
        <f t="shared" si="0"/>
        <v>511005</v>
      </c>
      <c r="G11" s="904">
        <f>F11/F18*100</f>
        <v>81.161503458462718</v>
      </c>
      <c r="H11" s="903">
        <v>367214</v>
      </c>
      <c r="I11" s="903">
        <v>142453</v>
      </c>
      <c r="J11" s="903">
        <f t="shared" si="1"/>
        <v>509667</v>
      </c>
      <c r="K11" s="840">
        <f>J11/J18*100</f>
        <v>82.020866223464608</v>
      </c>
      <c r="L11" s="905">
        <f t="shared" si="2"/>
        <v>99.738163031672883</v>
      </c>
    </row>
    <row r="12" spans="2:12" ht="15.75" x14ac:dyDescent="0.25">
      <c r="B12" s="906" t="s">
        <v>448</v>
      </c>
      <c r="C12" s="814" t="s">
        <v>672</v>
      </c>
      <c r="D12" s="903">
        <v>2759</v>
      </c>
      <c r="E12" s="903">
        <v>1411</v>
      </c>
      <c r="F12" s="903">
        <f t="shared" si="0"/>
        <v>4170</v>
      </c>
      <c r="G12" s="904">
        <f>F12/F18*100</f>
        <v>0.66230950660324162</v>
      </c>
      <c r="H12" s="903">
        <v>3875</v>
      </c>
      <c r="I12" s="903">
        <v>2837</v>
      </c>
      <c r="J12" s="903">
        <f t="shared" si="1"/>
        <v>6712</v>
      </c>
      <c r="K12" s="840">
        <f>J12/J18*100</f>
        <v>1.0801642132841529</v>
      </c>
      <c r="L12" s="905">
        <f t="shared" si="2"/>
        <v>160.95923261390888</v>
      </c>
    </row>
    <row r="13" spans="2:12" ht="15.75" x14ac:dyDescent="0.25">
      <c r="B13" s="906" t="s">
        <v>449</v>
      </c>
      <c r="C13" s="814" t="s">
        <v>673</v>
      </c>
      <c r="D13" s="903">
        <f>D11-D12</f>
        <v>367539</v>
      </c>
      <c r="E13" s="903">
        <f>E11-E12</f>
        <v>139296</v>
      </c>
      <c r="F13" s="903">
        <f>D13+E13</f>
        <v>506835</v>
      </c>
      <c r="G13" s="904">
        <f>F13/F18*100</f>
        <v>80.499193951859468</v>
      </c>
      <c r="H13" s="903">
        <f>H11-H12</f>
        <v>363339</v>
      </c>
      <c r="I13" s="903">
        <f>I11-I12</f>
        <v>139616</v>
      </c>
      <c r="J13" s="903">
        <f>H13+I13</f>
        <v>502955</v>
      </c>
      <c r="K13" s="840">
        <f>J13/J18*100</f>
        <v>80.940702010180459</v>
      </c>
      <c r="L13" s="905">
        <f t="shared" si="2"/>
        <v>99.234464865291457</v>
      </c>
    </row>
    <row r="14" spans="2:12" ht="15.75" x14ac:dyDescent="0.25">
      <c r="B14" s="906" t="s">
        <v>450</v>
      </c>
      <c r="C14" s="814" t="s">
        <v>674</v>
      </c>
      <c r="D14" s="903">
        <v>28231</v>
      </c>
      <c r="E14" s="903">
        <v>5747</v>
      </c>
      <c r="F14" s="903">
        <f t="shared" si="0"/>
        <v>33978</v>
      </c>
      <c r="G14" s="904">
        <f>F14/F18*100</f>
        <v>5.3966312746678531</v>
      </c>
      <c r="H14" s="903">
        <v>28094</v>
      </c>
      <c r="I14" s="903">
        <v>5281</v>
      </c>
      <c r="J14" s="903">
        <f t="shared" si="1"/>
        <v>33375</v>
      </c>
      <c r="K14" s="840">
        <f>J14/J18*100</f>
        <v>5.3710489598269673</v>
      </c>
      <c r="L14" s="905">
        <f t="shared" si="2"/>
        <v>98.225322267349455</v>
      </c>
    </row>
    <row r="15" spans="2:12" ht="15.75" x14ac:dyDescent="0.25">
      <c r="B15" s="906" t="s">
        <v>451</v>
      </c>
      <c r="C15" s="814" t="s">
        <v>675</v>
      </c>
      <c r="D15" s="903">
        <v>33061</v>
      </c>
      <c r="E15" s="903">
        <v>0</v>
      </c>
      <c r="F15" s="903">
        <f t="shared" si="0"/>
        <v>33061</v>
      </c>
      <c r="G15" s="904">
        <f>F15/F18*100</f>
        <v>5.2509867141030631</v>
      </c>
      <c r="H15" s="903">
        <v>33061</v>
      </c>
      <c r="I15" s="903">
        <v>0</v>
      </c>
      <c r="J15" s="903">
        <f t="shared" si="1"/>
        <v>33061</v>
      </c>
      <c r="K15" s="840">
        <f>J15/J18*100</f>
        <v>5.3205168437704682</v>
      </c>
      <c r="L15" s="905">
        <f t="shared" si="2"/>
        <v>100</v>
      </c>
    </row>
    <row r="16" spans="2:12" ht="15.75" x14ac:dyDescent="0.25">
      <c r="B16" s="906" t="s">
        <v>452</v>
      </c>
      <c r="C16" s="814" t="s">
        <v>41</v>
      </c>
      <c r="D16" s="903">
        <v>3415</v>
      </c>
      <c r="E16" s="903">
        <v>1304</v>
      </c>
      <c r="F16" s="903">
        <f t="shared" si="0"/>
        <v>4719</v>
      </c>
      <c r="G16" s="904">
        <f>F16/F18*100</f>
        <v>0.7495056502783447</v>
      </c>
      <c r="H16" s="903">
        <v>3611</v>
      </c>
      <c r="I16" s="903">
        <v>1422</v>
      </c>
      <c r="J16" s="903">
        <f t="shared" si="1"/>
        <v>5033</v>
      </c>
      <c r="K16" s="840">
        <f>J16/J18*100</f>
        <v>0.80996222965720233</v>
      </c>
      <c r="L16" s="905">
        <f t="shared" si="2"/>
        <v>106.65395210849758</v>
      </c>
    </row>
    <row r="17" spans="2:12" ht="15.75" x14ac:dyDescent="0.25">
      <c r="B17" s="907" t="s">
        <v>453</v>
      </c>
      <c r="C17" s="401" t="s">
        <v>676</v>
      </c>
      <c r="D17" s="402">
        <v>3</v>
      </c>
      <c r="E17" s="402">
        <v>0</v>
      </c>
      <c r="F17" s="402">
        <f t="shared" si="0"/>
        <v>3</v>
      </c>
      <c r="G17" s="403">
        <f>F17/F18*100</f>
        <v>4.7648165942679253E-4</v>
      </c>
      <c r="H17" s="402">
        <v>4</v>
      </c>
      <c r="I17" s="402">
        <v>0</v>
      </c>
      <c r="J17" s="402">
        <f t="shared" si="1"/>
        <v>4</v>
      </c>
      <c r="K17" s="404">
        <f>J17/J18*100</f>
        <v>6.4372122364967407E-4</v>
      </c>
      <c r="L17" s="908">
        <f t="shared" si="2"/>
        <v>133.33333333333331</v>
      </c>
    </row>
    <row r="18" spans="2:12" ht="15.75" x14ac:dyDescent="0.25">
      <c r="B18" s="1078" t="s">
        <v>281</v>
      </c>
      <c r="C18" s="1079"/>
      <c r="D18" s="405">
        <f>D9+D10+D13+D14+D15+D16-D17</f>
        <v>469987</v>
      </c>
      <c r="E18" s="405">
        <f>E9+E10+E13+E14+E15+E16-E17</f>
        <v>159628</v>
      </c>
      <c r="F18" s="405">
        <f>F9+F10+F13+F14+F15+F16-F17</f>
        <v>629615</v>
      </c>
      <c r="G18" s="406">
        <f>G9+G10+G13+G14+G15+G16+G17</f>
        <v>100.00095296331887</v>
      </c>
      <c r="H18" s="405">
        <f>H9+H10+H13+H14+H15+H16-H17</f>
        <v>464431</v>
      </c>
      <c r="I18" s="407">
        <f>I9+I10+I13+I14+I15+I16-I17</f>
        <v>156956</v>
      </c>
      <c r="J18" s="407">
        <f>J9+J10+J13+J14+J15+J16-J17</f>
        <v>621387</v>
      </c>
      <c r="K18" s="408">
        <f t="shared" ref="K18" si="3">K9+K10+K13+K14+K15+K16+K17</f>
        <v>100.00128744244731</v>
      </c>
      <c r="L18" s="909">
        <f t="shared" si="2"/>
        <v>98.693169635412119</v>
      </c>
    </row>
    <row r="19" spans="2:12" ht="15.75" x14ac:dyDescent="0.25">
      <c r="B19" s="1074" t="s">
        <v>282</v>
      </c>
      <c r="C19" s="1075"/>
      <c r="D19" s="1076"/>
      <c r="E19" s="1076"/>
      <c r="F19" s="1076"/>
      <c r="G19" s="1076"/>
      <c r="H19" s="1076"/>
      <c r="I19" s="1076"/>
      <c r="J19" s="1076"/>
      <c r="K19" s="1076"/>
      <c r="L19" s="1077"/>
    </row>
    <row r="20" spans="2:12" ht="15.75" x14ac:dyDescent="0.25">
      <c r="B20" s="910" t="s">
        <v>454</v>
      </c>
      <c r="C20" s="911" t="s">
        <v>677</v>
      </c>
      <c r="D20" s="912">
        <v>196769</v>
      </c>
      <c r="E20" s="912">
        <v>106797</v>
      </c>
      <c r="F20" s="912">
        <f>D20+E20</f>
        <v>303566</v>
      </c>
      <c r="G20" s="913">
        <f>F20/F23*100</f>
        <v>48.214543808517902</v>
      </c>
      <c r="H20" s="903">
        <v>189724</v>
      </c>
      <c r="I20" s="903">
        <v>103022</v>
      </c>
      <c r="J20" s="903">
        <f>H20+I20</f>
        <v>292746</v>
      </c>
      <c r="K20" s="914">
        <f>J20/J23*100</f>
        <v>47.111703334636864</v>
      </c>
      <c r="L20" s="915">
        <f>J20/F20*100</f>
        <v>96.435700967829078</v>
      </c>
    </row>
    <row r="21" spans="2:12" ht="15.75" x14ac:dyDescent="0.25">
      <c r="B21" s="910" t="s">
        <v>455</v>
      </c>
      <c r="C21" s="911" t="s">
        <v>46</v>
      </c>
      <c r="D21" s="912">
        <v>24218</v>
      </c>
      <c r="E21" s="912">
        <v>7517</v>
      </c>
      <c r="F21" s="912">
        <f>D21+E21</f>
        <v>31735</v>
      </c>
      <c r="G21" s="913">
        <f>F21/F23*100</f>
        <v>5.040381820636421</v>
      </c>
      <c r="H21" s="903">
        <v>22329</v>
      </c>
      <c r="I21" s="903">
        <v>6704</v>
      </c>
      <c r="J21" s="903">
        <f>H21+I21</f>
        <v>29033</v>
      </c>
      <c r="K21" s="914">
        <f>J21/J23*100</f>
        <v>4.6722895715552468</v>
      </c>
      <c r="L21" s="915">
        <f>J21/F21*100</f>
        <v>91.485741295100041</v>
      </c>
    </row>
    <row r="22" spans="2:12" ht="15.75" x14ac:dyDescent="0.25">
      <c r="B22" s="916" t="s">
        <v>456</v>
      </c>
      <c r="C22" s="409" t="s">
        <v>48</v>
      </c>
      <c r="D22" s="410">
        <v>249000</v>
      </c>
      <c r="E22" s="410">
        <v>45314</v>
      </c>
      <c r="F22" s="410">
        <f>D22+E22</f>
        <v>294314</v>
      </c>
      <c r="G22" s="411">
        <f>F22/F23*100</f>
        <v>46.745074370845671</v>
      </c>
      <c r="H22" s="402">
        <v>252378</v>
      </c>
      <c r="I22" s="402">
        <v>47230</v>
      </c>
      <c r="J22" s="402">
        <f>H22+I22</f>
        <v>299608</v>
      </c>
      <c r="K22" s="412">
        <f>J22/J23*100</f>
        <v>48.216007093807882</v>
      </c>
      <c r="L22" s="917">
        <f>J22/F22*100</f>
        <v>101.79875914839253</v>
      </c>
    </row>
    <row r="23" spans="2:12" ht="15.75" x14ac:dyDescent="0.25">
      <c r="B23" s="1078" t="s">
        <v>283</v>
      </c>
      <c r="C23" s="1079"/>
      <c r="D23" s="405">
        <f t="shared" ref="D23:I23" si="4">SUM(D20:D22)</f>
        <v>469987</v>
      </c>
      <c r="E23" s="405">
        <f t="shared" si="4"/>
        <v>159628</v>
      </c>
      <c r="F23" s="405">
        <f t="shared" si="4"/>
        <v>629615</v>
      </c>
      <c r="G23" s="406">
        <f t="shared" si="4"/>
        <v>100</v>
      </c>
      <c r="H23" s="407">
        <f t="shared" si="4"/>
        <v>464431</v>
      </c>
      <c r="I23" s="407">
        <f t="shared" si="4"/>
        <v>156956</v>
      </c>
      <c r="J23" s="407">
        <f>H23+I23</f>
        <v>621387</v>
      </c>
      <c r="K23" s="413">
        <f>SUM(K20:K22)</f>
        <v>100</v>
      </c>
      <c r="L23" s="918">
        <f>J23/F23*100</f>
        <v>98.693169635412119</v>
      </c>
    </row>
    <row r="24" spans="2:12" ht="15.75" x14ac:dyDescent="0.25">
      <c r="B24" s="919" t="s">
        <v>457</v>
      </c>
      <c r="C24" s="920" t="s">
        <v>678</v>
      </c>
      <c r="D24" s="921">
        <v>357812</v>
      </c>
      <c r="E24" s="921">
        <v>62655</v>
      </c>
      <c r="F24" s="921">
        <f>D24+E24</f>
        <v>420467</v>
      </c>
      <c r="G24" s="922"/>
      <c r="H24" s="921">
        <v>360742</v>
      </c>
      <c r="I24" s="921">
        <v>62198</v>
      </c>
      <c r="J24" s="921">
        <f>H24+I24</f>
        <v>422940</v>
      </c>
      <c r="K24" s="923"/>
      <c r="L24" s="924">
        <f>J24/F24*100</f>
        <v>100.58815555085178</v>
      </c>
    </row>
  </sheetData>
  <mergeCells count="22">
    <mergeCell ref="L6:L7"/>
    <mergeCell ref="G6:G7"/>
    <mergeCell ref="H6:H7"/>
    <mergeCell ref="I6:I7"/>
    <mergeCell ref="J6:J7"/>
    <mergeCell ref="K6:K7"/>
    <mergeCell ref="D8:L8"/>
    <mergeCell ref="B19:C19"/>
    <mergeCell ref="D19:L19"/>
    <mergeCell ref="B23:C23"/>
    <mergeCell ref="B3:L3"/>
    <mergeCell ref="B4:B5"/>
    <mergeCell ref="C4:C5"/>
    <mergeCell ref="D4:G4"/>
    <mergeCell ref="H4:K4"/>
    <mergeCell ref="L4:L5"/>
    <mergeCell ref="B18:C18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F23 J23 G18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12"/>
  <sheetViews>
    <sheetView topLeftCell="B1" workbookViewId="0">
      <selection activeCell="D21" sqref="D21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ht="16.5" thickBot="1" x14ac:dyDescent="0.3">
      <c r="B3" s="75"/>
      <c r="C3" s="40"/>
      <c r="D3" s="40"/>
      <c r="E3" s="40"/>
      <c r="F3" s="40"/>
      <c r="G3" s="40"/>
      <c r="H3" s="40"/>
      <c r="I3" s="40"/>
      <c r="J3" s="40"/>
      <c r="K3" s="40"/>
      <c r="L3" s="119" t="s">
        <v>481</v>
      </c>
    </row>
    <row r="4" spans="2:12" ht="20.100000000000001" customHeight="1" thickBot="1" x14ac:dyDescent="0.3">
      <c r="B4" s="1097" t="s">
        <v>608</v>
      </c>
      <c r="C4" s="1098"/>
      <c r="D4" s="1098"/>
      <c r="E4" s="1098"/>
      <c r="F4" s="1098"/>
      <c r="G4" s="1098"/>
      <c r="H4" s="1098"/>
      <c r="I4" s="1098"/>
      <c r="J4" s="1098"/>
      <c r="K4" s="1098"/>
      <c r="L4" s="1099"/>
    </row>
    <row r="5" spans="2:12" ht="16.5" thickBot="1" x14ac:dyDescent="0.3">
      <c r="B5" s="1048" t="s">
        <v>151</v>
      </c>
      <c r="C5" s="1100" t="s">
        <v>104</v>
      </c>
      <c r="D5" s="1102" t="s">
        <v>408</v>
      </c>
      <c r="E5" s="1103"/>
      <c r="F5" s="1103"/>
      <c r="G5" s="1104"/>
      <c r="H5" s="1103" t="s">
        <v>607</v>
      </c>
      <c r="I5" s="1103"/>
      <c r="J5" s="1103"/>
      <c r="K5" s="1103"/>
      <c r="L5" s="1048" t="s">
        <v>2</v>
      </c>
    </row>
    <row r="6" spans="2:12" ht="16.5" thickBot="1" x14ac:dyDescent="0.3">
      <c r="B6" s="1049"/>
      <c r="C6" s="1101"/>
      <c r="D6" s="76" t="s">
        <v>284</v>
      </c>
      <c r="E6" s="76" t="s">
        <v>285</v>
      </c>
      <c r="F6" s="76" t="s">
        <v>22</v>
      </c>
      <c r="G6" s="76" t="s">
        <v>74</v>
      </c>
      <c r="H6" s="76" t="s">
        <v>284</v>
      </c>
      <c r="I6" s="379" t="s">
        <v>285</v>
      </c>
      <c r="J6" s="76" t="s">
        <v>22</v>
      </c>
      <c r="K6" s="76" t="s">
        <v>74</v>
      </c>
      <c r="L6" s="1049"/>
    </row>
    <row r="7" spans="2:12" ht="15.75" x14ac:dyDescent="0.25">
      <c r="B7" s="318">
        <v>1</v>
      </c>
      <c r="C7" s="342">
        <v>2</v>
      </c>
      <c r="D7" s="342">
        <v>3</v>
      </c>
      <c r="E7" s="342">
        <v>4</v>
      </c>
      <c r="F7" s="342" t="s">
        <v>279</v>
      </c>
      <c r="G7" s="342">
        <v>6</v>
      </c>
      <c r="H7" s="342">
        <v>7</v>
      </c>
      <c r="I7" s="381">
        <v>8</v>
      </c>
      <c r="J7" s="342" t="s">
        <v>286</v>
      </c>
      <c r="K7" s="342">
        <v>10</v>
      </c>
      <c r="L7" s="343" t="s">
        <v>409</v>
      </c>
    </row>
    <row r="8" spans="2:12" ht="15.75" x14ac:dyDescent="0.25">
      <c r="B8" s="320">
        <v>1</v>
      </c>
      <c r="C8" s="321" t="s">
        <v>287</v>
      </c>
      <c r="D8" s="77">
        <v>45676</v>
      </c>
      <c r="E8" s="77">
        <v>56995</v>
      </c>
      <c r="F8" s="77">
        <f>D8+E8</f>
        <v>102671</v>
      </c>
      <c r="G8" s="380">
        <f>F8/F11*100</f>
        <v>33.821640104623043</v>
      </c>
      <c r="H8" s="344">
        <v>52987</v>
      </c>
      <c r="I8" s="344">
        <v>59201</v>
      </c>
      <c r="J8" s="319">
        <f>H8+I8</f>
        <v>112188</v>
      </c>
      <c r="K8" s="341">
        <f>J8/J11*100</f>
        <v>38.322641470763052</v>
      </c>
      <c r="L8" s="345">
        <f>J8/F8*100</f>
        <v>109.26941395330716</v>
      </c>
    </row>
    <row r="9" spans="2:12" ht="15.75" x14ac:dyDescent="0.25">
      <c r="B9" s="320">
        <v>2</v>
      </c>
      <c r="C9" s="321" t="s">
        <v>288</v>
      </c>
      <c r="D9" s="77">
        <v>150186</v>
      </c>
      <c r="E9" s="319">
        <v>48888</v>
      </c>
      <c r="F9" s="77">
        <f>D9+E9</f>
        <v>199074</v>
      </c>
      <c r="G9" s="380">
        <f>F9/F11*100</f>
        <v>65.578490344768511</v>
      </c>
      <c r="H9" s="344">
        <v>135385</v>
      </c>
      <c r="I9" s="344">
        <v>42948</v>
      </c>
      <c r="J9" s="319">
        <f>H9+I9</f>
        <v>178333</v>
      </c>
      <c r="K9" s="341">
        <f>J9/J11*100</f>
        <v>60.917313985502787</v>
      </c>
      <c r="L9" s="345">
        <f>J9/F9*100</f>
        <v>89.58126123953906</v>
      </c>
    </row>
    <row r="10" spans="2:12" ht="16.5" thickBot="1" x14ac:dyDescent="0.3">
      <c r="B10" s="724">
        <v>3</v>
      </c>
      <c r="C10" s="725" t="s">
        <v>609</v>
      </c>
      <c r="D10" s="726">
        <v>907</v>
      </c>
      <c r="E10" s="727">
        <v>914</v>
      </c>
      <c r="F10" s="77">
        <f>D10+E10</f>
        <v>1821</v>
      </c>
      <c r="G10" s="380">
        <f>F10/F11*100</f>
        <v>0.59986955060843439</v>
      </c>
      <c r="H10" s="729">
        <v>1352</v>
      </c>
      <c r="I10" s="729">
        <v>873</v>
      </c>
      <c r="J10" s="319">
        <f>H10+I10</f>
        <v>2225</v>
      </c>
      <c r="K10" s="728">
        <f>J10/J11*100</f>
        <v>0.76004454373415864</v>
      </c>
      <c r="L10" s="345">
        <f>J10/F10*100</f>
        <v>122.18561230093354</v>
      </c>
    </row>
    <row r="11" spans="2:12" ht="16.5" thickBot="1" x14ac:dyDescent="0.3">
      <c r="B11" s="1095" t="s">
        <v>289</v>
      </c>
      <c r="C11" s="1096"/>
      <c r="D11" s="730">
        <f t="shared" ref="D11:K11" si="0">SUM(D8:D10)</f>
        <v>196769</v>
      </c>
      <c r="E11" s="730">
        <f t="shared" si="0"/>
        <v>106797</v>
      </c>
      <c r="F11" s="730">
        <f t="shared" si="0"/>
        <v>303566</v>
      </c>
      <c r="G11" s="731">
        <f t="shared" si="0"/>
        <v>99.999999999999986</v>
      </c>
      <c r="H11" s="732">
        <f t="shared" si="0"/>
        <v>189724</v>
      </c>
      <c r="I11" s="730">
        <f t="shared" si="0"/>
        <v>103022</v>
      </c>
      <c r="J11" s="730">
        <f t="shared" si="0"/>
        <v>292746</v>
      </c>
      <c r="K11" s="731">
        <f t="shared" si="0"/>
        <v>100</v>
      </c>
      <c r="L11" s="733">
        <f>J11/F11*100</f>
        <v>96.435700967829078</v>
      </c>
    </row>
    <row r="12" spans="2:12" x14ac:dyDescent="0.2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</sheetData>
  <mergeCells count="7">
    <mergeCell ref="B11:C11"/>
    <mergeCell ref="B4:L4"/>
    <mergeCell ref="B5:B6"/>
    <mergeCell ref="C5:C6"/>
    <mergeCell ref="D5:G5"/>
    <mergeCell ref="H5:K5"/>
    <mergeCell ref="L5:L6"/>
  </mergeCells>
  <pageMargins left="0.7" right="0.7" top="0.75" bottom="0.75" header="0.3" footer="0.3"/>
  <ignoredErrors>
    <ignoredError sqref="D11:E11 H11:I11" formulaRange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0004-1E8B-4625-BB27-94F29C01AE17}">
  <dimension ref="B2:L16"/>
  <sheetViews>
    <sheetView workbookViewId="0">
      <selection activeCell="E25" sqref="E25"/>
    </sheetView>
  </sheetViews>
  <sheetFormatPr defaultRowHeight="15" x14ac:dyDescent="0.25"/>
  <cols>
    <col min="1" max="1" width="9.140625" style="738"/>
    <col min="2" max="2" width="8" style="738" customWidth="1"/>
    <col min="3" max="3" width="32.85546875" style="738" customWidth="1"/>
    <col min="4" max="4" width="13.140625" style="738" customWidth="1"/>
    <col min="5" max="5" width="13.42578125" style="738" customWidth="1"/>
    <col min="6" max="6" width="13.140625" style="738" customWidth="1"/>
    <col min="7" max="7" width="10.42578125" style="738" customWidth="1"/>
    <col min="8" max="8" width="12.42578125" style="738" customWidth="1"/>
    <col min="9" max="9" width="12.28515625" style="738" customWidth="1"/>
    <col min="10" max="10" width="12.42578125" style="738" customWidth="1"/>
    <col min="11" max="11" width="10.42578125" style="738" customWidth="1"/>
    <col min="12" max="12" width="11.28515625" style="738" customWidth="1"/>
    <col min="13" max="16384" width="9.140625" style="73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747" t="s">
        <v>482</v>
      </c>
    </row>
    <row r="4" spans="2:12" ht="16.5" thickBot="1" x14ac:dyDescent="0.3">
      <c r="B4" s="1105" t="s">
        <v>610</v>
      </c>
      <c r="C4" s="1106"/>
      <c r="D4" s="1106"/>
      <c r="E4" s="1106"/>
      <c r="F4" s="1106"/>
      <c r="G4" s="1106"/>
      <c r="H4" s="1106"/>
      <c r="I4" s="1106"/>
      <c r="J4" s="1106"/>
      <c r="K4" s="1106"/>
      <c r="L4" s="1107"/>
    </row>
    <row r="5" spans="2:12" ht="14.45" customHeight="1" thickBot="1" x14ac:dyDescent="0.3">
      <c r="B5" s="1083" t="s">
        <v>151</v>
      </c>
      <c r="C5" s="1093" t="s">
        <v>290</v>
      </c>
      <c r="D5" s="1060" t="s">
        <v>408</v>
      </c>
      <c r="E5" s="1061"/>
      <c r="F5" s="1061"/>
      <c r="G5" s="1069"/>
      <c r="H5" s="1091" t="s">
        <v>607</v>
      </c>
      <c r="I5" s="1067"/>
      <c r="J5" s="1067"/>
      <c r="K5" s="1070"/>
      <c r="L5" s="1093" t="s">
        <v>2</v>
      </c>
    </row>
    <row r="6" spans="2:12" ht="15" customHeight="1" x14ac:dyDescent="0.25">
      <c r="B6" s="1108"/>
      <c r="C6" s="1109"/>
      <c r="D6" s="1083" t="s">
        <v>277</v>
      </c>
      <c r="E6" s="1083" t="s">
        <v>526</v>
      </c>
      <c r="F6" s="1083" t="s">
        <v>22</v>
      </c>
      <c r="G6" s="1110" t="s">
        <v>74</v>
      </c>
      <c r="H6" s="1112" t="s">
        <v>291</v>
      </c>
      <c r="I6" s="1110" t="s">
        <v>278</v>
      </c>
      <c r="J6" s="1110" t="s">
        <v>22</v>
      </c>
      <c r="K6" s="1110" t="s">
        <v>74</v>
      </c>
      <c r="L6" s="1109"/>
    </row>
    <row r="7" spans="2:12" ht="15.75" thickBot="1" x14ac:dyDescent="0.3">
      <c r="B7" s="1084"/>
      <c r="C7" s="1094"/>
      <c r="D7" s="1084"/>
      <c r="E7" s="1084"/>
      <c r="F7" s="1084"/>
      <c r="G7" s="1111"/>
      <c r="H7" s="1113"/>
      <c r="I7" s="1111"/>
      <c r="J7" s="1111"/>
      <c r="K7" s="1111"/>
      <c r="L7" s="1094"/>
    </row>
    <row r="8" spans="2:12" s="739" customFormat="1" ht="16.5" thickBot="1" x14ac:dyDescent="0.3">
      <c r="B8" s="680">
        <v>1</v>
      </c>
      <c r="C8" s="677">
        <v>2</v>
      </c>
      <c r="D8" s="677">
        <v>3</v>
      </c>
      <c r="E8" s="677">
        <v>4</v>
      </c>
      <c r="F8" s="677" t="s">
        <v>611</v>
      </c>
      <c r="G8" s="677">
        <v>6</v>
      </c>
      <c r="H8" s="929">
        <v>7</v>
      </c>
      <c r="I8" s="677">
        <v>8</v>
      </c>
      <c r="J8" s="677" t="s">
        <v>525</v>
      </c>
      <c r="K8" s="677">
        <v>10</v>
      </c>
      <c r="L8" s="678" t="s">
        <v>612</v>
      </c>
    </row>
    <row r="9" spans="2:12" ht="15.75" x14ac:dyDescent="0.25">
      <c r="B9" s="424" t="s">
        <v>444</v>
      </c>
      <c r="C9" s="418" t="s">
        <v>292</v>
      </c>
      <c r="D9" s="930">
        <v>48076</v>
      </c>
      <c r="E9" s="419">
        <v>0</v>
      </c>
      <c r="F9" s="419">
        <f t="shared" ref="F9:F15" si="0">D9+E9</f>
        <v>48076</v>
      </c>
      <c r="G9" s="740">
        <f>F9/F16*100</f>
        <v>16.33465729361679</v>
      </c>
      <c r="H9" s="930">
        <v>48076</v>
      </c>
      <c r="I9" s="420">
        <v>0</v>
      </c>
      <c r="J9" s="420">
        <f t="shared" ref="J9:J15" si="1">H9+I9</f>
        <v>48076</v>
      </c>
      <c r="K9" s="740">
        <f>J9/J16*100</f>
        <v>16.046300499319109</v>
      </c>
      <c r="L9" s="425">
        <f>J9/F9*100</f>
        <v>100</v>
      </c>
    </row>
    <row r="10" spans="2:12" ht="18.75" customHeight="1" x14ac:dyDescent="0.25">
      <c r="B10" s="415" t="s">
        <v>445</v>
      </c>
      <c r="C10" s="426" t="s">
        <v>107</v>
      </c>
      <c r="D10" s="931">
        <v>3868</v>
      </c>
      <c r="E10" s="427">
        <v>31600</v>
      </c>
      <c r="F10" s="427">
        <f t="shared" si="0"/>
        <v>35468</v>
      </c>
      <c r="G10" s="744">
        <f>F10/F16*100</f>
        <v>12.050869974415516</v>
      </c>
      <c r="H10" s="931">
        <v>3868</v>
      </c>
      <c r="I10" s="428">
        <v>32600</v>
      </c>
      <c r="J10" s="428">
        <f t="shared" si="1"/>
        <v>36468</v>
      </c>
      <c r="K10" s="744">
        <f>J10/J16*100</f>
        <v>12.171904622039465</v>
      </c>
      <c r="L10" s="429">
        <f>J10/F10*100</f>
        <v>102.81944287808729</v>
      </c>
    </row>
    <row r="11" spans="2:12" ht="20.25" customHeight="1" x14ac:dyDescent="0.25">
      <c r="B11" s="415" t="s">
        <v>446</v>
      </c>
      <c r="C11" s="745" t="s">
        <v>527</v>
      </c>
      <c r="D11" s="931">
        <v>196938</v>
      </c>
      <c r="E11" s="428">
        <v>0</v>
      </c>
      <c r="F11" s="428">
        <f t="shared" si="0"/>
        <v>196938</v>
      </c>
      <c r="G11" s="744">
        <f>F11/F16*100</f>
        <v>66.91311128401496</v>
      </c>
      <c r="H11" s="931">
        <v>200320</v>
      </c>
      <c r="I11" s="428">
        <v>0</v>
      </c>
      <c r="J11" s="428">
        <f t="shared" si="1"/>
        <v>200320</v>
      </c>
      <c r="K11" s="744">
        <f>J11/J16*100</f>
        <v>66.860697978692158</v>
      </c>
      <c r="L11" s="429">
        <f>J11/F11*100</f>
        <v>101.71729173648561</v>
      </c>
    </row>
    <row r="12" spans="2:12" ht="15.75" x14ac:dyDescent="0.25">
      <c r="B12" s="415" t="s">
        <v>448</v>
      </c>
      <c r="C12" s="426" t="s">
        <v>293</v>
      </c>
      <c r="D12" s="931">
        <v>0</v>
      </c>
      <c r="E12" s="427">
        <v>0</v>
      </c>
      <c r="F12" s="427">
        <f t="shared" si="0"/>
        <v>0</v>
      </c>
      <c r="G12" s="744">
        <f>F12/F16*100</f>
        <v>0</v>
      </c>
      <c r="H12" s="931">
        <v>0</v>
      </c>
      <c r="I12" s="428">
        <v>0</v>
      </c>
      <c r="J12" s="428">
        <f t="shared" si="1"/>
        <v>0</v>
      </c>
      <c r="K12" s="744">
        <f>J12/J16*100</f>
        <v>0</v>
      </c>
      <c r="L12" s="429">
        <v>0</v>
      </c>
    </row>
    <row r="13" spans="2:12" ht="15.75" x14ac:dyDescent="0.25">
      <c r="B13" s="415" t="s">
        <v>449</v>
      </c>
      <c r="C13" s="426" t="s">
        <v>294</v>
      </c>
      <c r="D13" s="427">
        <v>0</v>
      </c>
      <c r="E13" s="427">
        <v>9191</v>
      </c>
      <c r="F13" s="427">
        <f t="shared" si="0"/>
        <v>9191</v>
      </c>
      <c r="G13" s="744">
        <f>F13/F16*100</f>
        <v>3.1228021296620332</v>
      </c>
      <c r="H13" s="427">
        <v>0</v>
      </c>
      <c r="I13" s="428">
        <v>10825</v>
      </c>
      <c r="J13" s="428">
        <f t="shared" si="1"/>
        <v>10825</v>
      </c>
      <c r="K13" s="744">
        <f>J13/J16*100</f>
        <v>3.6130543910709996</v>
      </c>
      <c r="L13" s="429">
        <f>J13/F13*100</f>
        <v>117.77826134261777</v>
      </c>
    </row>
    <row r="14" spans="2:12" ht="15.75" x14ac:dyDescent="0.25">
      <c r="B14" s="415" t="s">
        <v>450</v>
      </c>
      <c r="C14" s="426" t="s">
        <v>295</v>
      </c>
      <c r="D14" s="931">
        <v>0</v>
      </c>
      <c r="E14" s="427">
        <v>2528</v>
      </c>
      <c r="F14" s="427">
        <f t="shared" si="0"/>
        <v>2528</v>
      </c>
      <c r="G14" s="744">
        <f>F14/F16*100</f>
        <v>0.8589319751697988</v>
      </c>
      <c r="H14" s="931">
        <v>0</v>
      </c>
      <c r="I14" s="428">
        <v>2528</v>
      </c>
      <c r="J14" s="428">
        <f t="shared" si="1"/>
        <v>2528</v>
      </c>
      <c r="K14" s="744">
        <f>J14/J16*100</f>
        <v>0.84376919174387865</v>
      </c>
      <c r="L14" s="429">
        <f>J14/F14*100</f>
        <v>100</v>
      </c>
    </row>
    <row r="15" spans="2:12" ht="15.75" x14ac:dyDescent="0.25">
      <c r="B15" s="416" t="s">
        <v>451</v>
      </c>
      <c r="C15" s="421" t="s">
        <v>296</v>
      </c>
      <c r="D15" s="932">
        <v>118</v>
      </c>
      <c r="E15" s="422">
        <v>2000</v>
      </c>
      <c r="F15" s="422">
        <f t="shared" si="0"/>
        <v>2118</v>
      </c>
      <c r="G15" s="742">
        <f>F15/F16*100</f>
        <v>0.71962734312089938</v>
      </c>
      <c r="H15" s="932">
        <v>114</v>
      </c>
      <c r="I15" s="423">
        <v>1277</v>
      </c>
      <c r="J15" s="423">
        <f t="shared" si="1"/>
        <v>1391</v>
      </c>
      <c r="K15" s="742">
        <f>J15/J16*100</f>
        <v>0.46427331713438891</v>
      </c>
      <c r="L15" s="430">
        <f>J15/F15*100</f>
        <v>65.675165250236063</v>
      </c>
    </row>
    <row r="16" spans="2:12" ht="16.5" thickBot="1" x14ac:dyDescent="0.3">
      <c r="B16" s="431"/>
      <c r="C16" s="432" t="s">
        <v>297</v>
      </c>
      <c r="D16" s="933">
        <f t="shared" ref="D16:K16" si="2">SUM(D9:D15)</f>
        <v>249000</v>
      </c>
      <c r="E16" s="433">
        <f t="shared" si="2"/>
        <v>45319</v>
      </c>
      <c r="F16" s="433">
        <f t="shared" si="2"/>
        <v>294319</v>
      </c>
      <c r="G16" s="746">
        <f t="shared" si="2"/>
        <v>100</v>
      </c>
      <c r="H16" s="933">
        <f t="shared" si="2"/>
        <v>252378</v>
      </c>
      <c r="I16" s="434">
        <f t="shared" si="2"/>
        <v>47230</v>
      </c>
      <c r="J16" s="434">
        <f t="shared" si="2"/>
        <v>299608</v>
      </c>
      <c r="K16" s="746">
        <f t="shared" si="2"/>
        <v>99.999999999999986</v>
      </c>
      <c r="L16" s="435">
        <f>J16/F16*100</f>
        <v>101.79702975343081</v>
      </c>
    </row>
  </sheetData>
  <mergeCells count="14">
    <mergeCell ref="B4:L4"/>
    <mergeCell ref="B5:B7"/>
    <mergeCell ref="C5:C7"/>
    <mergeCell ref="D5:G5"/>
    <mergeCell ref="H5:K5"/>
    <mergeCell ref="L5:L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D21" sqref="D21"/>
    </sheetView>
  </sheetViews>
  <sheetFormatPr defaultRowHeight="15" x14ac:dyDescent="0.25"/>
  <cols>
    <col min="2" max="2" width="10.8554687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748"/>
      <c r="C2" s="748"/>
      <c r="D2" s="748"/>
      <c r="E2" s="748"/>
      <c r="F2" s="748"/>
      <c r="G2" s="748"/>
      <c r="H2" s="748"/>
      <c r="I2" s="748"/>
      <c r="J2" s="748"/>
    </row>
    <row r="3" spans="2:10" ht="20.100000000000001" customHeight="1" thickBot="1" x14ac:dyDescent="0.3">
      <c r="B3" s="738"/>
      <c r="C3" s="1"/>
      <c r="D3" s="1"/>
      <c r="E3" s="1"/>
      <c r="F3" s="1"/>
      <c r="G3" s="1"/>
      <c r="H3" s="1"/>
      <c r="I3" s="1"/>
      <c r="J3" s="747" t="s">
        <v>483</v>
      </c>
    </row>
    <row r="4" spans="2:10" ht="16.5" thickBot="1" x14ac:dyDescent="0.3">
      <c r="B4" s="1114" t="s">
        <v>613</v>
      </c>
      <c r="C4" s="1115"/>
      <c r="D4" s="1115"/>
      <c r="E4" s="1115"/>
      <c r="F4" s="1115"/>
      <c r="G4" s="1115"/>
      <c r="H4" s="1115"/>
      <c r="I4" s="1115"/>
      <c r="J4" s="1116"/>
    </row>
    <row r="5" spans="2:10" ht="16.5" thickBot="1" x14ac:dyDescent="0.3">
      <c r="B5" s="1083" t="s">
        <v>151</v>
      </c>
      <c r="C5" s="1083" t="s">
        <v>104</v>
      </c>
      <c r="D5" s="1060" t="s">
        <v>408</v>
      </c>
      <c r="E5" s="1061"/>
      <c r="F5" s="1069"/>
      <c r="G5" s="1061" t="s">
        <v>607</v>
      </c>
      <c r="H5" s="1061"/>
      <c r="I5" s="1061"/>
      <c r="J5" s="1093" t="s">
        <v>2</v>
      </c>
    </row>
    <row r="6" spans="2:10" ht="16.5" thickBot="1" x14ac:dyDescent="0.3">
      <c r="B6" s="1084"/>
      <c r="C6" s="1084"/>
      <c r="D6" s="682" t="s">
        <v>284</v>
      </c>
      <c r="E6" s="682" t="s">
        <v>285</v>
      </c>
      <c r="F6" s="682" t="s">
        <v>22</v>
      </c>
      <c r="G6" s="682" t="s">
        <v>284</v>
      </c>
      <c r="H6" s="682" t="s">
        <v>285</v>
      </c>
      <c r="I6" s="682" t="s">
        <v>22</v>
      </c>
      <c r="J6" s="1094"/>
    </row>
    <row r="7" spans="2:10" ht="16.5" thickBot="1" x14ac:dyDescent="0.3">
      <c r="B7" s="676">
        <v>1</v>
      </c>
      <c r="C7" s="677">
        <v>2</v>
      </c>
      <c r="D7" s="677">
        <v>3</v>
      </c>
      <c r="E7" s="677">
        <v>4</v>
      </c>
      <c r="F7" s="677" t="s">
        <v>524</v>
      </c>
      <c r="G7" s="677">
        <v>6</v>
      </c>
      <c r="H7" s="677">
        <v>7</v>
      </c>
      <c r="I7" s="677" t="s">
        <v>614</v>
      </c>
      <c r="J7" s="678" t="s">
        <v>615</v>
      </c>
    </row>
    <row r="8" spans="2:10" ht="15.75" x14ac:dyDescent="0.25">
      <c r="B8" s="749" t="s">
        <v>444</v>
      </c>
      <c r="C8" s="418" t="s">
        <v>298</v>
      </c>
      <c r="D8" s="420">
        <v>370298</v>
      </c>
      <c r="E8" s="420">
        <v>140707</v>
      </c>
      <c r="F8" s="420">
        <f>D8+E8</f>
        <v>511005</v>
      </c>
      <c r="G8" s="420">
        <v>367214</v>
      </c>
      <c r="H8" s="420">
        <v>142453</v>
      </c>
      <c r="I8" s="420">
        <f>G8+H8</f>
        <v>509667</v>
      </c>
      <c r="J8" s="425">
        <f>I8/F8*100</f>
        <v>99.738163031672883</v>
      </c>
    </row>
    <row r="9" spans="2:10" ht="15.75" x14ac:dyDescent="0.25">
      <c r="B9" s="750" t="s">
        <v>445</v>
      </c>
      <c r="C9" s="421" t="s">
        <v>299</v>
      </c>
      <c r="D9" s="423">
        <v>2759</v>
      </c>
      <c r="E9" s="423">
        <v>1411</v>
      </c>
      <c r="F9" s="423">
        <f>D9+E9</f>
        <v>4170</v>
      </c>
      <c r="G9" s="423">
        <v>3875</v>
      </c>
      <c r="H9" s="423">
        <v>2837</v>
      </c>
      <c r="I9" s="423">
        <f>G9+H9</f>
        <v>6712</v>
      </c>
      <c r="J9" s="430">
        <f>I9/F9*100</f>
        <v>160.95923261390888</v>
      </c>
    </row>
    <row r="10" spans="2:10" ht="16.5" thickBot="1" x14ac:dyDescent="0.3">
      <c r="B10" s="751" t="s">
        <v>446</v>
      </c>
      <c r="C10" s="752" t="s">
        <v>616</v>
      </c>
      <c r="D10" s="753">
        <f t="shared" ref="D10:I10" si="0">D8-D9</f>
        <v>367539</v>
      </c>
      <c r="E10" s="753">
        <f t="shared" si="0"/>
        <v>139296</v>
      </c>
      <c r="F10" s="753">
        <f>F8-F9</f>
        <v>506835</v>
      </c>
      <c r="G10" s="434">
        <f t="shared" si="0"/>
        <v>363339</v>
      </c>
      <c r="H10" s="434">
        <f t="shared" si="0"/>
        <v>139616</v>
      </c>
      <c r="I10" s="434">
        <f t="shared" si="0"/>
        <v>502955</v>
      </c>
      <c r="J10" s="754">
        <f>I10/F10*100</f>
        <v>99.234464865291457</v>
      </c>
    </row>
  </sheetData>
  <mergeCells count="6">
    <mergeCell ref="B4:J4"/>
    <mergeCell ref="B5:B6"/>
    <mergeCell ref="C5:C6"/>
    <mergeCell ref="D5:F5"/>
    <mergeCell ref="G5:I5"/>
    <mergeCell ref="J5:J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2:H22"/>
  <sheetViews>
    <sheetView workbookViewId="0">
      <selection activeCell="I21" sqref="I21"/>
    </sheetView>
  </sheetViews>
  <sheetFormatPr defaultRowHeight="15.75" x14ac:dyDescent="0.25"/>
  <cols>
    <col min="1" max="1" width="9.140625" style="1"/>
    <col min="2" max="2" width="10.14062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747" t="s">
        <v>483</v>
      </c>
    </row>
    <row r="3" spans="2:8" ht="17.25" thickTop="1" thickBot="1" x14ac:dyDescent="0.3">
      <c r="B3" s="1117" t="s">
        <v>617</v>
      </c>
      <c r="C3" s="1118"/>
      <c r="D3" s="1118"/>
      <c r="E3" s="1118"/>
      <c r="F3" s="1118"/>
      <c r="G3" s="1118"/>
      <c r="H3" s="1119"/>
    </row>
    <row r="4" spans="2:8" ht="16.5" thickTop="1" x14ac:dyDescent="0.25">
      <c r="B4" s="1083" t="s">
        <v>151</v>
      </c>
      <c r="C4" s="1083" t="s">
        <v>300</v>
      </c>
      <c r="D4" s="1083" t="s">
        <v>301</v>
      </c>
      <c r="E4" s="674" t="s">
        <v>302</v>
      </c>
      <c r="F4" s="674" t="s">
        <v>304</v>
      </c>
      <c r="G4" s="1083" t="s">
        <v>22</v>
      </c>
      <c r="H4" s="1120" t="s">
        <v>74</v>
      </c>
    </row>
    <row r="5" spans="2:8" ht="16.5" thickBot="1" x14ac:dyDescent="0.3">
      <c r="B5" s="1084"/>
      <c r="C5" s="1084"/>
      <c r="D5" s="1084"/>
      <c r="E5" s="675" t="s">
        <v>303</v>
      </c>
      <c r="F5" s="675" t="s">
        <v>305</v>
      </c>
      <c r="G5" s="1084"/>
      <c r="H5" s="1071"/>
    </row>
    <row r="6" spans="2:8" ht="16.5" thickBot="1" x14ac:dyDescent="0.3">
      <c r="B6" s="743">
        <v>1</v>
      </c>
      <c r="C6" s="682">
        <v>2</v>
      </c>
      <c r="D6" s="682">
        <v>3</v>
      </c>
      <c r="E6" s="682">
        <v>4</v>
      </c>
      <c r="F6" s="682">
        <v>5</v>
      </c>
      <c r="G6" s="682" t="s">
        <v>618</v>
      </c>
      <c r="H6" s="679">
        <v>7</v>
      </c>
    </row>
    <row r="7" spans="2:8" x14ac:dyDescent="0.25">
      <c r="B7" s="1188" t="s">
        <v>444</v>
      </c>
      <c r="C7" s="1189" t="s">
        <v>306</v>
      </c>
      <c r="D7" s="1189"/>
      <c r="E7" s="1190"/>
      <c r="F7" s="1191"/>
      <c r="G7" s="1192"/>
      <c r="H7" s="1193"/>
    </row>
    <row r="8" spans="2:8" x14ac:dyDescent="0.25">
      <c r="B8" s="755" t="s">
        <v>410</v>
      </c>
      <c r="C8" s="741" t="s">
        <v>307</v>
      </c>
      <c r="D8" s="737">
        <v>236</v>
      </c>
      <c r="E8" s="756">
        <v>7548</v>
      </c>
      <c r="F8" s="737">
        <v>95</v>
      </c>
      <c r="G8" s="737">
        <f>D8+E8+F8</f>
        <v>7879</v>
      </c>
      <c r="H8" s="757">
        <f>G8/G$13*100</f>
        <v>55.986641085767076</v>
      </c>
    </row>
    <row r="9" spans="2:8" x14ac:dyDescent="0.25">
      <c r="B9" s="755" t="s">
        <v>411</v>
      </c>
      <c r="C9" s="741" t="s">
        <v>308</v>
      </c>
      <c r="D9" s="737">
        <v>192</v>
      </c>
      <c r="E9" s="756">
        <v>2778</v>
      </c>
      <c r="F9" s="737">
        <v>22</v>
      </c>
      <c r="G9" s="737">
        <f>D9+E9+F9</f>
        <v>2992</v>
      </c>
      <c r="H9" s="757">
        <f t="shared" ref="H9:H12" si="0">G9/G$13*100</f>
        <v>21.260569885596535</v>
      </c>
    </row>
    <row r="10" spans="2:8" x14ac:dyDescent="0.25">
      <c r="B10" s="755" t="s">
        <v>412</v>
      </c>
      <c r="C10" s="741" t="s">
        <v>309</v>
      </c>
      <c r="D10" s="737">
        <v>8</v>
      </c>
      <c r="E10" s="756">
        <v>941</v>
      </c>
      <c r="F10" s="737">
        <v>3</v>
      </c>
      <c r="G10" s="737">
        <f>D10+E10+F10</f>
        <v>952</v>
      </c>
      <c r="H10" s="757">
        <f t="shared" si="0"/>
        <v>6.7647267817807153</v>
      </c>
    </row>
    <row r="11" spans="2:8" x14ac:dyDescent="0.25">
      <c r="B11" s="755" t="s">
        <v>413</v>
      </c>
      <c r="C11" s="741" t="s">
        <v>310</v>
      </c>
      <c r="D11" s="737">
        <v>137</v>
      </c>
      <c r="E11" s="756">
        <v>1967</v>
      </c>
      <c r="F11" s="737">
        <v>14</v>
      </c>
      <c r="G11" s="737">
        <f>D11+E11+F11</f>
        <v>2118</v>
      </c>
      <c r="H11" s="757">
        <f t="shared" si="0"/>
        <v>15.05009592837348</v>
      </c>
    </row>
    <row r="12" spans="2:8" ht="16.5" thickBot="1" x14ac:dyDescent="0.3">
      <c r="B12" s="755" t="s">
        <v>414</v>
      </c>
      <c r="C12" s="426" t="s">
        <v>91</v>
      </c>
      <c r="D12" s="428">
        <v>24</v>
      </c>
      <c r="E12" s="767">
        <v>104</v>
      </c>
      <c r="F12" s="428">
        <v>4</v>
      </c>
      <c r="G12" s="737">
        <f>D12+E12+F12</f>
        <v>132</v>
      </c>
      <c r="H12" s="757">
        <f t="shared" si="0"/>
        <v>0.93796631848219991</v>
      </c>
    </row>
    <row r="13" spans="2:8" ht="16.5" thickBot="1" x14ac:dyDescent="0.3">
      <c r="B13" s="1085" t="s">
        <v>311</v>
      </c>
      <c r="C13" s="1086"/>
      <c r="D13" s="762">
        <f>SUM(D8:D12)</f>
        <v>597</v>
      </c>
      <c r="E13" s="762">
        <f>SUM(E8:E12)</f>
        <v>13338</v>
      </c>
      <c r="F13" s="762">
        <f>SUM(F8:F12)</f>
        <v>138</v>
      </c>
      <c r="G13" s="762">
        <f>SUM(G8:G12)</f>
        <v>14073</v>
      </c>
      <c r="H13" s="768">
        <f>SUM(H8:H12)</f>
        <v>100</v>
      </c>
    </row>
    <row r="14" spans="2:8" x14ac:dyDescent="0.25">
      <c r="B14" s="1188" t="s">
        <v>445</v>
      </c>
      <c r="C14" s="1189" t="s">
        <v>312</v>
      </c>
      <c r="D14" s="1189"/>
      <c r="E14" s="1194"/>
      <c r="F14" s="1194"/>
      <c r="G14" s="1195"/>
      <c r="H14" s="1196"/>
    </row>
    <row r="15" spans="2:8" x14ac:dyDescent="0.25">
      <c r="B15" s="764" t="s">
        <v>410</v>
      </c>
      <c r="C15" s="741" t="s">
        <v>307</v>
      </c>
      <c r="D15" s="737">
        <v>4029</v>
      </c>
      <c r="E15" s="737">
        <v>89852</v>
      </c>
      <c r="F15" s="737">
        <v>364</v>
      </c>
      <c r="G15" s="737">
        <f t="shared" ref="G15:G20" si="1">D15+E15+F15</f>
        <v>94245</v>
      </c>
      <c r="H15" s="757">
        <f>G15/G21*100</f>
        <v>19.206783971827196</v>
      </c>
    </row>
    <row r="16" spans="2:8" x14ac:dyDescent="0.25">
      <c r="B16" s="764" t="s">
        <v>411</v>
      </c>
      <c r="C16" s="741" t="s">
        <v>308</v>
      </c>
      <c r="D16" s="737">
        <v>1008</v>
      </c>
      <c r="E16" s="737">
        <v>13239</v>
      </c>
      <c r="F16" s="737">
        <v>89</v>
      </c>
      <c r="G16" s="737">
        <f t="shared" si="1"/>
        <v>14336</v>
      </c>
      <c r="H16" s="757">
        <f>G16/G21*100</f>
        <v>2.9216240120973493</v>
      </c>
    </row>
    <row r="17" spans="2:8" x14ac:dyDescent="0.25">
      <c r="B17" s="764" t="s">
        <v>412</v>
      </c>
      <c r="C17" s="741" t="s">
        <v>309</v>
      </c>
      <c r="D17" s="737">
        <v>5945</v>
      </c>
      <c r="E17" s="737">
        <v>155459</v>
      </c>
      <c r="F17" s="737">
        <v>433</v>
      </c>
      <c r="G17" s="737">
        <f t="shared" si="1"/>
        <v>161837</v>
      </c>
      <c r="H17" s="757">
        <f>G17/G21*100</f>
        <v>32.981784685114306</v>
      </c>
    </row>
    <row r="18" spans="2:8" x14ac:dyDescent="0.25">
      <c r="B18" s="764" t="s">
        <v>413</v>
      </c>
      <c r="C18" s="741" t="s">
        <v>310</v>
      </c>
      <c r="D18" s="737">
        <v>484</v>
      </c>
      <c r="E18" s="737">
        <v>9911</v>
      </c>
      <c r="F18" s="737">
        <v>47</v>
      </c>
      <c r="G18" s="737">
        <f t="shared" si="1"/>
        <v>10442</v>
      </c>
      <c r="H18" s="757">
        <f>G18/G21*100</f>
        <v>2.1280411505524919</v>
      </c>
    </row>
    <row r="19" spans="2:8" x14ac:dyDescent="0.25">
      <c r="B19" s="764" t="s">
        <v>414</v>
      </c>
      <c r="C19" s="741" t="s">
        <v>313</v>
      </c>
      <c r="D19" s="737">
        <v>2732</v>
      </c>
      <c r="E19" s="737">
        <v>108163</v>
      </c>
      <c r="F19" s="737">
        <v>357</v>
      </c>
      <c r="G19" s="737">
        <f t="shared" si="1"/>
        <v>111252</v>
      </c>
      <c r="H19" s="757">
        <f>G19/G21*100</f>
        <v>22.672747948790061</v>
      </c>
    </row>
    <row r="20" spans="2:8" ht="16.5" thickBot="1" x14ac:dyDescent="0.3">
      <c r="B20" s="765" t="s">
        <v>415</v>
      </c>
      <c r="C20" s="758" t="s">
        <v>91</v>
      </c>
      <c r="D20" s="759">
        <v>15493</v>
      </c>
      <c r="E20" s="759">
        <v>82229</v>
      </c>
      <c r="F20" s="759">
        <v>852</v>
      </c>
      <c r="G20" s="737">
        <f t="shared" si="1"/>
        <v>98574</v>
      </c>
      <c r="H20" s="760">
        <f>G20/G21*100</f>
        <v>20.089018231618592</v>
      </c>
    </row>
    <row r="21" spans="2:8" ht="16.5" thickBot="1" x14ac:dyDescent="0.3">
      <c r="B21" s="1085" t="s">
        <v>314</v>
      </c>
      <c r="C21" s="1086"/>
      <c r="D21" s="761">
        <f>SUM(D15:D20)</f>
        <v>29691</v>
      </c>
      <c r="E21" s="761">
        <f>SUM(E15:E20)</f>
        <v>458853</v>
      </c>
      <c r="F21" s="761">
        <f>SUM(F15:F20)</f>
        <v>2142</v>
      </c>
      <c r="G21" s="762">
        <f>SUM(G15:G20)</f>
        <v>490686</v>
      </c>
      <c r="H21" s="763">
        <f>SUM(H15:H20)</f>
        <v>100</v>
      </c>
    </row>
    <row r="22" spans="2:8" ht="16.5" thickBot="1" x14ac:dyDescent="0.3">
      <c r="B22" s="1085" t="s">
        <v>315</v>
      </c>
      <c r="C22" s="1086"/>
      <c r="D22" s="761">
        <f>D13+D21</f>
        <v>30288</v>
      </c>
      <c r="E22" s="761">
        <f>E13+E21</f>
        <v>472191</v>
      </c>
      <c r="F22" s="761">
        <f>F13+F21</f>
        <v>2280</v>
      </c>
      <c r="G22" s="761">
        <f>G13+G21</f>
        <v>504759</v>
      </c>
      <c r="H22" s="766" t="s">
        <v>128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19:J31"/>
  <sheetViews>
    <sheetView topLeftCell="A19" workbookViewId="0">
      <selection activeCell="C32" sqref="C32"/>
    </sheetView>
  </sheetViews>
  <sheetFormatPr defaultColWidth="9.140625" defaultRowHeight="15" x14ac:dyDescent="0.25"/>
  <cols>
    <col min="1" max="1" width="9.140625" style="59"/>
    <col min="2" max="2" width="33.140625" style="59" customWidth="1"/>
    <col min="3" max="3" width="15.42578125" style="59" customWidth="1"/>
    <col min="4" max="4" width="13.140625" style="59" customWidth="1"/>
    <col min="5" max="5" width="16.140625" style="59" customWidth="1"/>
    <col min="6" max="6" width="14.85546875" style="59" customWidth="1"/>
    <col min="7" max="7" width="15.42578125" style="59" customWidth="1"/>
    <col min="8" max="8" width="14.140625" style="59" customWidth="1"/>
    <col min="9" max="9" width="14.85546875" style="59" customWidth="1"/>
    <col min="10" max="10" width="14" style="59" customWidth="1"/>
    <col min="11" max="16384" width="9.140625" style="59"/>
  </cols>
  <sheetData>
    <row r="19" spans="2:10" ht="15.75" x14ac:dyDescent="0.25">
      <c r="B19" s="263"/>
      <c r="C19" s="311"/>
      <c r="D19" s="311"/>
      <c r="E19" s="311"/>
      <c r="F19" s="311"/>
      <c r="G19" s="311"/>
      <c r="H19" s="311"/>
      <c r="I19" s="311"/>
      <c r="J19" s="311"/>
    </row>
    <row r="20" spans="2:10" ht="16.5" thickBot="1" x14ac:dyDescent="0.3">
      <c r="B20" s="217"/>
      <c r="C20" s="217"/>
      <c r="D20" s="217"/>
      <c r="E20" s="217"/>
      <c r="F20" s="217"/>
      <c r="G20" s="217"/>
      <c r="H20" s="217"/>
      <c r="I20" s="217"/>
      <c r="J20" s="217"/>
    </row>
    <row r="21" spans="2:10" ht="20.100000000000001" customHeight="1" thickBot="1" x14ac:dyDescent="0.3">
      <c r="B21" s="949" t="s">
        <v>533</v>
      </c>
      <c r="C21" s="957"/>
      <c r="D21" s="957"/>
      <c r="E21" s="950"/>
      <c r="F21" s="950"/>
      <c r="G21" s="950"/>
      <c r="H21" s="950"/>
      <c r="I21" s="950"/>
      <c r="J21" s="951"/>
    </row>
    <row r="22" spans="2:10" ht="15.6" customHeight="1" thickBot="1" x14ac:dyDescent="0.3">
      <c r="B22" s="952" t="s">
        <v>16</v>
      </c>
      <c r="C22" s="960" t="s">
        <v>1</v>
      </c>
      <c r="D22" s="961"/>
      <c r="E22" s="956" t="s">
        <v>400</v>
      </c>
      <c r="F22" s="955"/>
      <c r="G22" s="956" t="s">
        <v>529</v>
      </c>
      <c r="H22" s="955"/>
      <c r="I22" s="958" t="s">
        <v>2</v>
      </c>
      <c r="J22" s="959"/>
    </row>
    <row r="23" spans="2:10" ht="32.25" thickBot="1" x14ac:dyDescent="0.3">
      <c r="B23" s="953"/>
      <c r="C23" s="382" t="s">
        <v>17</v>
      </c>
      <c r="D23" s="443" t="s">
        <v>30</v>
      </c>
      <c r="E23" s="382" t="s">
        <v>17</v>
      </c>
      <c r="F23" s="440" t="s">
        <v>30</v>
      </c>
      <c r="G23" s="382" t="s">
        <v>17</v>
      </c>
      <c r="H23" s="440" t="s">
        <v>30</v>
      </c>
      <c r="I23" s="382" t="s">
        <v>9</v>
      </c>
      <c r="J23" s="383" t="s">
        <v>10</v>
      </c>
    </row>
    <row r="24" spans="2:10" ht="16.5" thickBot="1" x14ac:dyDescent="0.3">
      <c r="B24" s="370">
        <v>1</v>
      </c>
      <c r="C24" s="372">
        <v>2</v>
      </c>
      <c r="D24" s="372">
        <v>3</v>
      </c>
      <c r="E24" s="372">
        <v>4</v>
      </c>
      <c r="F24" s="372">
        <v>5</v>
      </c>
      <c r="G24" s="372">
        <v>6</v>
      </c>
      <c r="H24" s="372">
        <v>7</v>
      </c>
      <c r="I24" s="372">
        <v>8</v>
      </c>
      <c r="J24" s="371">
        <v>9</v>
      </c>
    </row>
    <row r="25" spans="2:10" ht="15.75" x14ac:dyDescent="0.25">
      <c r="B25" s="249" t="s">
        <v>18</v>
      </c>
      <c r="C25" s="250">
        <v>4102</v>
      </c>
      <c r="D25" s="251">
        <f>C25/C$29*100</f>
        <v>60.869565217391312</v>
      </c>
      <c r="E25" s="250">
        <v>4125</v>
      </c>
      <c r="F25" s="251">
        <f>E25/E$29*100</f>
        <v>61.946238173899978</v>
      </c>
      <c r="G25" s="250">
        <v>4105</v>
      </c>
      <c r="H25" s="251">
        <f>G25/G$29*100</f>
        <v>62.112271145407782</v>
      </c>
      <c r="I25" s="368">
        <f>E25/C25*100</f>
        <v>100.56070209653826</v>
      </c>
      <c r="J25" s="253">
        <f>G25/E25*100</f>
        <v>99.515151515151516</v>
      </c>
    </row>
    <row r="26" spans="2:10" ht="15.75" x14ac:dyDescent="0.25">
      <c r="B26" s="254" t="s">
        <v>19</v>
      </c>
      <c r="C26" s="255">
        <v>520</v>
      </c>
      <c r="D26" s="251">
        <f t="shared" ref="D26:D28" si="0">C26/C$29*100</f>
        <v>7.7162783795815395</v>
      </c>
      <c r="E26" s="255">
        <v>485</v>
      </c>
      <c r="F26" s="251">
        <f t="shared" ref="F26:F28" si="1">E26/E$29*100</f>
        <v>7.2833758822646049</v>
      </c>
      <c r="G26" s="255">
        <v>472</v>
      </c>
      <c r="H26" s="251">
        <f t="shared" ref="H26:H28" si="2">G26/G$29*100</f>
        <v>7.1417763655621123</v>
      </c>
      <c r="I26" s="368">
        <f t="shared" ref="I26:I29" si="3">E26/C26*100</f>
        <v>93.269230769230774</v>
      </c>
      <c r="J26" s="253">
        <f t="shared" ref="J26:J29" si="4">G26/E26*100</f>
        <v>97.319587628865975</v>
      </c>
    </row>
    <row r="27" spans="2:10" ht="15.75" x14ac:dyDescent="0.25">
      <c r="B27" s="254" t="s">
        <v>20</v>
      </c>
      <c r="C27" s="255">
        <v>2108</v>
      </c>
      <c r="D27" s="251">
        <f t="shared" si="0"/>
        <v>31.280605431072861</v>
      </c>
      <c r="E27" s="255">
        <v>2041</v>
      </c>
      <c r="F27" s="251">
        <f t="shared" si="1"/>
        <v>30.650247784952693</v>
      </c>
      <c r="G27" s="255">
        <v>2024</v>
      </c>
      <c r="H27" s="251">
        <f t="shared" si="2"/>
        <v>30.624905431986686</v>
      </c>
      <c r="I27" s="368">
        <f t="shared" si="3"/>
        <v>96.821631878557881</v>
      </c>
      <c r="J27" s="253">
        <f t="shared" si="4"/>
        <v>99.167074963253313</v>
      </c>
    </row>
    <row r="28" spans="2:10" ht="16.5" thickBot="1" x14ac:dyDescent="0.3">
      <c r="B28" s="287" t="s">
        <v>21</v>
      </c>
      <c r="C28" s="278">
        <v>9</v>
      </c>
      <c r="D28" s="527">
        <f t="shared" si="0"/>
        <v>0.13355097195429591</v>
      </c>
      <c r="E28" s="278">
        <v>8</v>
      </c>
      <c r="F28" s="527">
        <f t="shared" si="1"/>
        <v>0.12013815888271512</v>
      </c>
      <c r="G28" s="278">
        <v>8</v>
      </c>
      <c r="H28" s="527">
        <f t="shared" si="2"/>
        <v>0.12104705704342564</v>
      </c>
      <c r="I28" s="519">
        <f t="shared" si="3"/>
        <v>88.888888888888886</v>
      </c>
      <c r="J28" s="520">
        <f t="shared" si="4"/>
        <v>100</v>
      </c>
    </row>
    <row r="29" spans="2:10" ht="16.5" thickBot="1" x14ac:dyDescent="0.3">
      <c r="B29" s="521" t="s">
        <v>22</v>
      </c>
      <c r="C29" s="523">
        <f t="shared" ref="C29:H29" si="5">SUM(C25:C28)</f>
        <v>6739</v>
      </c>
      <c r="D29" s="524">
        <f t="shared" si="5"/>
        <v>100</v>
      </c>
      <c r="E29" s="523">
        <f t="shared" si="5"/>
        <v>6659</v>
      </c>
      <c r="F29" s="524">
        <f t="shared" si="5"/>
        <v>99.999999999999986</v>
      </c>
      <c r="G29" s="523">
        <f t="shared" si="5"/>
        <v>6609</v>
      </c>
      <c r="H29" s="524">
        <f t="shared" si="5"/>
        <v>100.00000000000001</v>
      </c>
      <c r="I29" s="525">
        <f t="shared" si="3"/>
        <v>98.812880249295148</v>
      </c>
      <c r="J29" s="526">
        <f t="shared" si="4"/>
        <v>99.249136506983021</v>
      </c>
    </row>
    <row r="31" spans="2:10" x14ac:dyDescent="0.25">
      <c r="G31" s="256"/>
    </row>
  </sheetData>
  <mergeCells count="6">
    <mergeCell ref="B21:J21"/>
    <mergeCell ref="B22:B23"/>
    <mergeCell ref="I22:J22"/>
    <mergeCell ref="E22:F22"/>
    <mergeCell ref="G22:H22"/>
    <mergeCell ref="C22:D22"/>
  </mergeCells>
  <pageMargins left="0.7" right="0.7" top="0.75" bottom="0.75" header="0.3" footer="0.3"/>
  <pageSetup orientation="portrait" r:id="rId1"/>
  <ignoredErrors>
    <ignoredError sqref="C29 E29 G29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B1:N15"/>
  <sheetViews>
    <sheetView workbookViewId="0">
      <selection activeCell="F27" sqref="F27"/>
    </sheetView>
  </sheetViews>
  <sheetFormatPr defaultRowHeight="15" x14ac:dyDescent="0.25"/>
  <cols>
    <col min="1" max="1" width="9.140625" style="770"/>
    <col min="2" max="2" width="7" style="770" customWidth="1"/>
    <col min="3" max="3" width="14.28515625" style="770" customWidth="1"/>
    <col min="4" max="4" width="15.5703125" style="770" customWidth="1"/>
    <col min="5" max="5" width="15" style="770" customWidth="1"/>
    <col min="6" max="6" width="12.28515625" style="770" customWidth="1"/>
    <col min="7" max="7" width="15.5703125" style="770" customWidth="1"/>
    <col min="8" max="8" width="14.140625" style="770" customWidth="1"/>
    <col min="9" max="9" width="15.85546875" style="770" customWidth="1"/>
    <col min="10" max="10" width="14.28515625" style="770" customWidth="1"/>
    <col min="11" max="12" width="15.140625" style="770" customWidth="1"/>
    <col min="13" max="13" width="13.42578125" style="770" customWidth="1"/>
    <col min="14" max="14" width="19.85546875" style="770" customWidth="1"/>
    <col min="15" max="16384" width="9.140625" style="770"/>
  </cols>
  <sheetData>
    <row r="1" spans="2:14" ht="15.75" x14ac:dyDescent="0.25">
      <c r="B1" s="76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769" t="s">
        <v>316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71" t="s">
        <v>482</v>
      </c>
    </row>
    <row r="3" spans="2:14" ht="17.25" thickTop="1" thickBot="1" x14ac:dyDescent="0.3">
      <c r="B3" s="1123" t="s">
        <v>619</v>
      </c>
      <c r="C3" s="1124"/>
      <c r="D3" s="1124"/>
      <c r="E3" s="1124"/>
      <c r="F3" s="1124"/>
      <c r="G3" s="1124"/>
      <c r="H3" s="1124"/>
      <c r="I3" s="1124"/>
      <c r="J3" s="1124"/>
      <c r="K3" s="1124"/>
      <c r="L3" s="1124"/>
      <c r="M3" s="1124"/>
      <c r="N3" s="1125"/>
    </row>
    <row r="4" spans="2:14" ht="16.5" thickBot="1" x14ac:dyDescent="0.3">
      <c r="B4" s="1110" t="s">
        <v>151</v>
      </c>
      <c r="C4" s="1110" t="s">
        <v>317</v>
      </c>
      <c r="D4" s="1110" t="s">
        <v>318</v>
      </c>
      <c r="E4" s="1110" t="s">
        <v>627</v>
      </c>
      <c r="F4" s="1110" t="s">
        <v>319</v>
      </c>
      <c r="G4" s="1127" t="s">
        <v>320</v>
      </c>
      <c r="H4" s="1128"/>
      <c r="I4" s="1110" t="s">
        <v>620</v>
      </c>
      <c r="J4" s="1127" t="s">
        <v>321</v>
      </c>
      <c r="K4" s="1129"/>
      <c r="L4" s="1129"/>
      <c r="M4" s="1128"/>
      <c r="N4" s="1110" t="s">
        <v>322</v>
      </c>
    </row>
    <row r="5" spans="2:14" ht="15" customHeight="1" x14ac:dyDescent="0.25">
      <c r="B5" s="1126"/>
      <c r="C5" s="1126"/>
      <c r="D5" s="1126"/>
      <c r="E5" s="1126"/>
      <c r="F5" s="1126"/>
      <c r="G5" s="1110" t="s">
        <v>323</v>
      </c>
      <c r="H5" s="1110" t="s">
        <v>324</v>
      </c>
      <c r="I5" s="1126"/>
      <c r="J5" s="1110" t="s">
        <v>325</v>
      </c>
      <c r="K5" s="1110" t="s">
        <v>326</v>
      </c>
      <c r="L5" s="1110" t="s">
        <v>327</v>
      </c>
      <c r="M5" s="1110" t="s">
        <v>621</v>
      </c>
      <c r="N5" s="1126"/>
    </row>
    <row r="6" spans="2:14" ht="15.75" thickBot="1" x14ac:dyDescent="0.3">
      <c r="B6" s="1111"/>
      <c r="C6" s="1111"/>
      <c r="D6" s="1111"/>
      <c r="E6" s="1111"/>
      <c r="F6" s="1111"/>
      <c r="G6" s="1111"/>
      <c r="H6" s="1111"/>
      <c r="I6" s="1111"/>
      <c r="J6" s="1111"/>
      <c r="K6" s="1111"/>
      <c r="L6" s="1111"/>
      <c r="M6" s="1111"/>
      <c r="N6" s="1111"/>
    </row>
    <row r="7" spans="2:14" ht="16.5" thickBot="1" x14ac:dyDescent="0.3">
      <c r="B7" s="772">
        <v>1</v>
      </c>
      <c r="C7" s="685">
        <v>2</v>
      </c>
      <c r="D7" s="685">
        <v>3</v>
      </c>
      <c r="E7" s="685">
        <v>5</v>
      </c>
      <c r="F7" s="673">
        <v>6</v>
      </c>
      <c r="G7" s="685">
        <v>7</v>
      </c>
      <c r="H7" s="685">
        <v>8</v>
      </c>
      <c r="I7" s="685">
        <v>9</v>
      </c>
      <c r="J7" s="685" t="s">
        <v>622</v>
      </c>
      <c r="K7" s="685" t="s">
        <v>623</v>
      </c>
      <c r="L7" s="685" t="s">
        <v>624</v>
      </c>
      <c r="M7" s="685">
        <v>13</v>
      </c>
      <c r="N7" s="684" t="s">
        <v>625</v>
      </c>
    </row>
    <row r="8" spans="2:14" ht="15.75" x14ac:dyDescent="0.25">
      <c r="B8" s="773" t="s">
        <v>444</v>
      </c>
      <c r="C8" s="774">
        <v>0</v>
      </c>
      <c r="D8" s="775">
        <v>0</v>
      </c>
      <c r="E8" s="346">
        <v>482403</v>
      </c>
      <c r="F8" s="338">
        <f>E8/E14*100</f>
        <v>94.564904171297854</v>
      </c>
      <c r="G8" s="775">
        <v>0</v>
      </c>
      <c r="H8" s="347">
        <v>6</v>
      </c>
      <c r="I8" s="347">
        <v>396</v>
      </c>
      <c r="J8" s="346">
        <v>0</v>
      </c>
      <c r="K8" s="364">
        <v>0</v>
      </c>
      <c r="L8" s="347">
        <v>0</v>
      </c>
      <c r="M8" s="347">
        <v>45</v>
      </c>
      <c r="N8" s="362">
        <f t="shared" ref="N8:N14" si="0">J8+K8+L8+M8</f>
        <v>45</v>
      </c>
    </row>
    <row r="9" spans="2:14" ht="15.75" x14ac:dyDescent="0.25">
      <c r="B9" s="773" t="s">
        <v>445</v>
      </c>
      <c r="C9" s="774" t="s">
        <v>328</v>
      </c>
      <c r="D9" s="775">
        <v>0.02</v>
      </c>
      <c r="E9" s="346">
        <v>11672</v>
      </c>
      <c r="F9" s="338">
        <f>E9/E14*100</f>
        <v>2.288048709248053</v>
      </c>
      <c r="G9" s="775">
        <v>0.02</v>
      </c>
      <c r="H9" s="347">
        <v>180</v>
      </c>
      <c r="I9" s="347">
        <v>0</v>
      </c>
      <c r="J9" s="346">
        <v>233</v>
      </c>
      <c r="K9" s="364">
        <v>3</v>
      </c>
      <c r="L9" s="347">
        <v>0</v>
      </c>
      <c r="M9" s="347">
        <v>0</v>
      </c>
      <c r="N9" s="362">
        <f t="shared" si="0"/>
        <v>236</v>
      </c>
    </row>
    <row r="10" spans="2:14" ht="15.75" x14ac:dyDescent="0.25">
      <c r="B10" s="773" t="s">
        <v>446</v>
      </c>
      <c r="C10" s="774" t="s">
        <v>329</v>
      </c>
      <c r="D10" s="775">
        <v>0.15</v>
      </c>
      <c r="E10" s="346">
        <v>9874</v>
      </c>
      <c r="F10" s="338">
        <f>E10/E14*100</f>
        <v>1.9355888412538789</v>
      </c>
      <c r="G10" s="775">
        <v>1</v>
      </c>
      <c r="H10" s="347">
        <v>141</v>
      </c>
      <c r="I10" s="347">
        <v>0</v>
      </c>
      <c r="J10" s="346">
        <v>1480</v>
      </c>
      <c r="K10" s="364">
        <v>141</v>
      </c>
      <c r="L10" s="347">
        <v>0</v>
      </c>
      <c r="M10" s="347">
        <v>67</v>
      </c>
      <c r="N10" s="362">
        <f t="shared" si="0"/>
        <v>1688</v>
      </c>
    </row>
    <row r="11" spans="2:14" ht="15.75" x14ac:dyDescent="0.25">
      <c r="B11" s="773" t="s">
        <v>448</v>
      </c>
      <c r="C11" s="774" t="s">
        <v>330</v>
      </c>
      <c r="D11" s="775">
        <v>0.5</v>
      </c>
      <c r="E11" s="346">
        <v>3015</v>
      </c>
      <c r="F11" s="338">
        <f>E11/E14*100</f>
        <v>0.59102697552971895</v>
      </c>
      <c r="G11" s="775">
        <v>1</v>
      </c>
      <c r="H11" s="347">
        <v>86</v>
      </c>
      <c r="I11" s="347">
        <v>0</v>
      </c>
      <c r="J11" s="346">
        <v>1507</v>
      </c>
      <c r="K11" s="364">
        <v>86</v>
      </c>
      <c r="L11" s="347">
        <v>0</v>
      </c>
      <c r="M11" s="347">
        <v>1</v>
      </c>
      <c r="N11" s="362">
        <f t="shared" si="0"/>
        <v>1594</v>
      </c>
    </row>
    <row r="12" spans="2:14" ht="15.75" x14ac:dyDescent="0.25">
      <c r="B12" s="773" t="s">
        <v>449</v>
      </c>
      <c r="C12" s="774" t="s">
        <v>331</v>
      </c>
      <c r="D12" s="775">
        <v>0.8</v>
      </c>
      <c r="E12" s="346">
        <v>1140</v>
      </c>
      <c r="F12" s="338">
        <f>E12/E14*100</f>
        <v>0.22347288626994349</v>
      </c>
      <c r="G12" s="775">
        <v>1</v>
      </c>
      <c r="H12" s="347">
        <v>57</v>
      </c>
      <c r="I12" s="347">
        <v>0</v>
      </c>
      <c r="J12" s="346">
        <v>912</v>
      </c>
      <c r="K12" s="364">
        <v>57</v>
      </c>
      <c r="L12" s="347">
        <v>0</v>
      </c>
      <c r="M12" s="347">
        <v>0</v>
      </c>
      <c r="N12" s="362">
        <f t="shared" si="0"/>
        <v>969</v>
      </c>
    </row>
    <row r="13" spans="2:14" ht="16.5" thickBot="1" x14ac:dyDescent="0.3">
      <c r="B13" s="776" t="s">
        <v>450</v>
      </c>
      <c r="C13" s="777" t="s">
        <v>332</v>
      </c>
      <c r="D13" s="778">
        <v>1</v>
      </c>
      <c r="E13" s="359">
        <v>2025</v>
      </c>
      <c r="F13" s="779">
        <f>E13/E14*100</f>
        <v>0.39695841640055746</v>
      </c>
      <c r="G13" s="778">
        <v>1</v>
      </c>
      <c r="H13" s="363">
        <v>155</v>
      </c>
      <c r="I13" s="363">
        <v>0</v>
      </c>
      <c r="J13" s="346">
        <v>2025</v>
      </c>
      <c r="K13" s="364">
        <v>155</v>
      </c>
      <c r="L13" s="347">
        <v>0</v>
      </c>
      <c r="M13" s="347">
        <v>0</v>
      </c>
      <c r="N13" s="362">
        <f t="shared" si="0"/>
        <v>2180</v>
      </c>
    </row>
    <row r="14" spans="2:14" ht="16.5" thickBot="1" x14ac:dyDescent="0.3">
      <c r="B14" s="1121" t="s">
        <v>333</v>
      </c>
      <c r="C14" s="1122"/>
      <c r="D14" s="1122"/>
      <c r="E14" s="780">
        <f>SUM(E8:E13)</f>
        <v>510129</v>
      </c>
      <c r="F14" s="781">
        <f>SUM(F8:F13)</f>
        <v>100</v>
      </c>
      <c r="G14" s="782"/>
      <c r="H14" s="783">
        <f t="shared" ref="H14:M14" si="1">SUM(H8:H13)</f>
        <v>625</v>
      </c>
      <c r="I14" s="783">
        <f t="shared" si="1"/>
        <v>396</v>
      </c>
      <c r="J14" s="784">
        <f t="shared" si="1"/>
        <v>6157</v>
      </c>
      <c r="K14" s="785">
        <f t="shared" si="1"/>
        <v>442</v>
      </c>
      <c r="L14" s="786">
        <f t="shared" si="1"/>
        <v>0</v>
      </c>
      <c r="M14" s="786">
        <f t="shared" si="1"/>
        <v>113</v>
      </c>
      <c r="N14" s="787">
        <f t="shared" si="0"/>
        <v>6712</v>
      </c>
    </row>
    <row r="15" spans="2:14" ht="16.5" thickBot="1" x14ac:dyDescent="0.3">
      <c r="B15" s="788" t="s">
        <v>451</v>
      </c>
      <c r="C15" s="782" t="s">
        <v>334</v>
      </c>
      <c r="D15" s="782" t="s">
        <v>335</v>
      </c>
      <c r="E15" s="348">
        <v>1431</v>
      </c>
      <c r="F15" s="349" t="s">
        <v>626</v>
      </c>
      <c r="G15" s="789">
        <v>1</v>
      </c>
      <c r="H15" s="350">
        <v>140</v>
      </c>
      <c r="I15" s="790" t="s">
        <v>128</v>
      </c>
      <c r="J15" s="790" t="s">
        <v>128</v>
      </c>
      <c r="K15" s="790" t="s">
        <v>128</v>
      </c>
      <c r="L15" s="790" t="s">
        <v>128</v>
      </c>
      <c r="M15" s="790" t="s">
        <v>128</v>
      </c>
      <c r="N15" s="791" t="s">
        <v>128</v>
      </c>
    </row>
  </sheetData>
  <mergeCells count="17"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  <mergeCell ref="K5:K6"/>
    <mergeCell ref="L5:L6"/>
    <mergeCell ref="M5:M6"/>
    <mergeCell ref="B14:D14"/>
  </mergeCells>
  <pageMargins left="0.7" right="0.7" top="0.75" bottom="0.75" header="0.3" footer="0.3"/>
  <ignoredErrors>
    <ignoredError sqref="E14 H14:I14 M14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8432-7437-4AB6-AC8C-2AAFFCDFE94F}">
  <dimension ref="A3:L21"/>
  <sheetViews>
    <sheetView topLeftCell="B4" workbookViewId="0">
      <selection activeCell="D23" sqref="D23"/>
    </sheetView>
  </sheetViews>
  <sheetFormatPr defaultRowHeight="15.75" x14ac:dyDescent="0.25"/>
  <cols>
    <col min="1" max="1" width="9.140625" style="2"/>
    <col min="2" max="2" width="9.71093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810"/>
      <c r="B3" s="365"/>
      <c r="L3" s="792" t="s">
        <v>482</v>
      </c>
    </row>
    <row r="4" spans="1:12" ht="17.25" thickTop="1" thickBot="1" x14ac:dyDescent="0.3">
      <c r="B4" s="1132" t="s">
        <v>628</v>
      </c>
      <c r="C4" s="1133"/>
      <c r="D4" s="1133"/>
      <c r="E4" s="1133"/>
      <c r="F4" s="1133"/>
      <c r="G4" s="1133"/>
      <c r="H4" s="1133"/>
      <c r="I4" s="1133"/>
      <c r="J4" s="1133"/>
      <c r="K4" s="1133"/>
      <c r="L4" s="1134"/>
    </row>
    <row r="5" spans="1:12" ht="16.5" thickBot="1" x14ac:dyDescent="0.3">
      <c r="B5" s="1110" t="s">
        <v>151</v>
      </c>
      <c r="C5" s="1110" t="s">
        <v>104</v>
      </c>
      <c r="D5" s="1127" t="s">
        <v>629</v>
      </c>
      <c r="E5" s="1129"/>
      <c r="F5" s="1129"/>
      <c r="G5" s="1128"/>
      <c r="H5" s="1127" t="s">
        <v>630</v>
      </c>
      <c r="I5" s="1129"/>
      <c r="J5" s="1129"/>
      <c r="K5" s="1128"/>
      <c r="L5" s="1135" t="s">
        <v>2</v>
      </c>
    </row>
    <row r="6" spans="1:12" ht="16.5" thickBot="1" x14ac:dyDescent="0.3">
      <c r="B6" s="1111"/>
      <c r="C6" s="1111"/>
      <c r="D6" s="671" t="s">
        <v>284</v>
      </c>
      <c r="E6" s="793" t="s">
        <v>285</v>
      </c>
      <c r="F6" s="793" t="s">
        <v>22</v>
      </c>
      <c r="G6" s="793" t="s">
        <v>74</v>
      </c>
      <c r="H6" s="793" t="s">
        <v>284</v>
      </c>
      <c r="I6" s="793" t="s">
        <v>285</v>
      </c>
      <c r="J6" s="793" t="s">
        <v>22</v>
      </c>
      <c r="K6" s="793" t="s">
        <v>74</v>
      </c>
      <c r="L6" s="1136"/>
    </row>
    <row r="7" spans="1:12" ht="16.5" thickBot="1" x14ac:dyDescent="0.3">
      <c r="B7" s="683">
        <v>1</v>
      </c>
      <c r="C7" s="673">
        <v>2</v>
      </c>
      <c r="D7" s="672">
        <v>3</v>
      </c>
      <c r="E7" s="673">
        <v>4</v>
      </c>
      <c r="F7" s="673" t="s">
        <v>279</v>
      </c>
      <c r="G7" s="673">
        <v>6</v>
      </c>
      <c r="H7" s="673">
        <v>7</v>
      </c>
      <c r="I7" s="673">
        <v>8</v>
      </c>
      <c r="J7" s="673" t="s">
        <v>286</v>
      </c>
      <c r="K7" s="673">
        <v>10</v>
      </c>
      <c r="L7" s="684" t="s">
        <v>336</v>
      </c>
    </row>
    <row r="8" spans="1:12" x14ac:dyDescent="0.25">
      <c r="B8" s="794" t="s">
        <v>444</v>
      </c>
      <c r="C8" s="1130" t="s">
        <v>337</v>
      </c>
      <c r="D8" s="1130"/>
      <c r="E8" s="1130"/>
      <c r="F8" s="1130"/>
      <c r="G8" s="1130"/>
      <c r="H8" s="1130"/>
      <c r="I8" s="1130"/>
      <c r="J8" s="1130"/>
      <c r="K8" s="1130"/>
      <c r="L8" s="1131"/>
    </row>
    <row r="9" spans="1:12" x14ac:dyDescent="0.25">
      <c r="B9" s="773" t="s">
        <v>106</v>
      </c>
      <c r="C9" s="336" t="s">
        <v>338</v>
      </c>
      <c r="D9" s="795">
        <v>17488</v>
      </c>
      <c r="E9" s="795">
        <v>6436</v>
      </c>
      <c r="F9" s="795">
        <f>D9+E9</f>
        <v>23924</v>
      </c>
      <c r="G9" s="338">
        <f>F9/F12*100</f>
        <v>90.163563729554525</v>
      </c>
      <c r="H9" s="795">
        <v>19408</v>
      </c>
      <c r="I9" s="795">
        <v>6956</v>
      </c>
      <c r="J9" s="795">
        <f>H9+I9</f>
        <v>26364</v>
      </c>
      <c r="K9" s="338">
        <f>J9/J$12*100</f>
        <v>92.472816555594534</v>
      </c>
      <c r="L9" s="357">
        <f>J9/F9*100</f>
        <v>110.19896338404949</v>
      </c>
    </row>
    <row r="10" spans="1:12" x14ac:dyDescent="0.25">
      <c r="B10" s="773" t="s">
        <v>139</v>
      </c>
      <c r="C10" s="336" t="s">
        <v>339</v>
      </c>
      <c r="D10" s="795">
        <v>2541</v>
      </c>
      <c r="E10" s="795">
        <v>69</v>
      </c>
      <c r="F10" s="795">
        <f>D10+E10</f>
        <v>2610</v>
      </c>
      <c r="G10" s="338">
        <f>F10/F12*100</f>
        <v>9.836436270445466</v>
      </c>
      <c r="H10" s="795">
        <v>1809</v>
      </c>
      <c r="I10" s="795">
        <v>30</v>
      </c>
      <c r="J10" s="795">
        <f>H10+I10</f>
        <v>1839</v>
      </c>
      <c r="K10" s="338">
        <f t="shared" ref="K10:K11" si="0">J10/J$12*100</f>
        <v>6.4503682918274299</v>
      </c>
      <c r="L10" s="357">
        <f>J10/F10*100</f>
        <v>70.459770114942529</v>
      </c>
    </row>
    <row r="11" spans="1:12" ht="16.5" thickBot="1" x14ac:dyDescent="0.3">
      <c r="B11" s="773" t="s">
        <v>485</v>
      </c>
      <c r="C11" s="336" t="s">
        <v>631</v>
      </c>
      <c r="D11" s="796">
        <v>0</v>
      </c>
      <c r="E11" s="795">
        <v>0</v>
      </c>
      <c r="F11" s="795">
        <f>D11+E11</f>
        <v>0</v>
      </c>
      <c r="G11" s="338">
        <f>F11/F12*100</f>
        <v>0</v>
      </c>
      <c r="H11" s="795">
        <v>231</v>
      </c>
      <c r="I11" s="795">
        <v>76</v>
      </c>
      <c r="J11" s="795">
        <f>H11+I11</f>
        <v>307</v>
      </c>
      <c r="K11" s="338">
        <f t="shared" si="0"/>
        <v>1.0768151525780427</v>
      </c>
      <c r="L11" s="813" t="s">
        <v>128</v>
      </c>
    </row>
    <row r="12" spans="1:12" ht="16.5" thickBot="1" x14ac:dyDescent="0.3">
      <c r="B12" s="797" t="s">
        <v>445</v>
      </c>
      <c r="C12" s="351" t="s">
        <v>632</v>
      </c>
      <c r="D12" s="355">
        <f>D9+D10+D11</f>
        <v>20029</v>
      </c>
      <c r="E12" s="355">
        <f>E9+E10+E11</f>
        <v>6505</v>
      </c>
      <c r="F12" s="355">
        <f>F9+F10+F11</f>
        <v>26534</v>
      </c>
      <c r="G12" s="812">
        <f>SUM(G9:G10)</f>
        <v>99.999999999999986</v>
      </c>
      <c r="H12" s="798">
        <f>H9+H10+H11</f>
        <v>21448</v>
      </c>
      <c r="I12" s="798">
        <f>I9+I10+I11</f>
        <v>7062</v>
      </c>
      <c r="J12" s="798">
        <f>J9+J10+J11</f>
        <v>28510</v>
      </c>
      <c r="K12" s="339">
        <f>K9+K10+K11</f>
        <v>100.00000000000001</v>
      </c>
      <c r="L12" s="358">
        <f>J12/F12*100</f>
        <v>107.44704906911886</v>
      </c>
    </row>
    <row r="13" spans="1:12" x14ac:dyDescent="0.25">
      <c r="B13" s="799" t="s">
        <v>446</v>
      </c>
      <c r="C13" s="1130" t="s">
        <v>340</v>
      </c>
      <c r="D13" s="1130"/>
      <c r="E13" s="1130"/>
      <c r="F13" s="1130"/>
      <c r="G13" s="1130"/>
      <c r="H13" s="1130"/>
      <c r="I13" s="1130"/>
      <c r="J13" s="1130"/>
      <c r="K13" s="1130"/>
      <c r="L13" s="1131"/>
    </row>
    <row r="14" spans="1:12" x14ac:dyDescent="0.25">
      <c r="B14" s="360" t="s">
        <v>341</v>
      </c>
      <c r="C14" s="800" t="s">
        <v>342</v>
      </c>
      <c r="D14" s="801">
        <v>1990</v>
      </c>
      <c r="E14" s="801">
        <v>1139</v>
      </c>
      <c r="F14" s="801">
        <f>D14+E14</f>
        <v>3129</v>
      </c>
      <c r="G14" s="802">
        <f>F14/F18*100</f>
        <v>14.749693598566985</v>
      </c>
      <c r="H14" s="795">
        <v>1924</v>
      </c>
      <c r="I14" s="795">
        <v>1358</v>
      </c>
      <c r="J14" s="795">
        <f>H14+I14</f>
        <v>3282</v>
      </c>
      <c r="K14" s="338">
        <f>J14/J18*100</f>
        <v>13.079344837205594</v>
      </c>
      <c r="L14" s="352">
        <f t="shared" ref="L14:L21" si="1">J14/F14*100</f>
        <v>104.88974113135188</v>
      </c>
    </row>
    <row r="15" spans="1:12" x14ac:dyDescent="0.25">
      <c r="B15" s="360" t="s">
        <v>343</v>
      </c>
      <c r="C15" s="800" t="s">
        <v>344</v>
      </c>
      <c r="D15" s="801">
        <v>13504</v>
      </c>
      <c r="E15" s="801">
        <v>2998</v>
      </c>
      <c r="F15" s="801">
        <f>D15+E15</f>
        <v>16502</v>
      </c>
      <c r="G15" s="802">
        <f>F15/F18*100</f>
        <v>77.788253040444985</v>
      </c>
      <c r="H15" s="795">
        <v>13669</v>
      </c>
      <c r="I15" s="795">
        <v>3927</v>
      </c>
      <c r="J15" s="795">
        <f>H15+I15</f>
        <v>17596</v>
      </c>
      <c r="K15" s="338">
        <f>J15/J18*100</f>
        <v>70.123141912087036</v>
      </c>
      <c r="L15" s="352">
        <f t="shared" si="1"/>
        <v>106.62949945461155</v>
      </c>
    </row>
    <row r="16" spans="1:12" x14ac:dyDescent="0.25">
      <c r="B16" s="811" t="s">
        <v>345</v>
      </c>
      <c r="C16" s="800" t="s">
        <v>633</v>
      </c>
      <c r="D16" s="801">
        <v>174</v>
      </c>
      <c r="E16" s="801">
        <v>15</v>
      </c>
      <c r="F16" s="801">
        <f>D16+E16</f>
        <v>189</v>
      </c>
      <c r="G16" s="802">
        <f>F16/F18*100</f>
        <v>0.8909210898463279</v>
      </c>
      <c r="H16" s="795">
        <v>86</v>
      </c>
      <c r="I16" s="795">
        <v>15</v>
      </c>
      <c r="J16" s="795">
        <f>H16+I16</f>
        <v>101</v>
      </c>
      <c r="K16" s="338">
        <f>J16/J18*100</f>
        <v>0.40250268999322519</v>
      </c>
      <c r="L16" s="352">
        <f>J16/F16*100</f>
        <v>53.439153439153444</v>
      </c>
    </row>
    <row r="17" spans="2:12" ht="16.5" thickBot="1" x14ac:dyDescent="0.3">
      <c r="B17" s="811" t="s">
        <v>634</v>
      </c>
      <c r="C17" s="800" t="s">
        <v>346</v>
      </c>
      <c r="D17" s="803">
        <v>1029</v>
      </c>
      <c r="E17" s="801">
        <v>365</v>
      </c>
      <c r="F17" s="801">
        <f>D17+E17</f>
        <v>1394</v>
      </c>
      <c r="G17" s="802">
        <f>F17/F18*100</f>
        <v>6.571132271141698</v>
      </c>
      <c r="H17" s="795">
        <v>2089</v>
      </c>
      <c r="I17" s="795">
        <v>2025</v>
      </c>
      <c r="J17" s="795">
        <f>H17+I17</f>
        <v>4114</v>
      </c>
      <c r="K17" s="338">
        <f>J17/J18*100</f>
        <v>16.395010560714145</v>
      </c>
      <c r="L17" s="352">
        <f t="shared" si="1"/>
        <v>295.1219512195122</v>
      </c>
    </row>
    <row r="18" spans="2:12" ht="16.5" thickBot="1" x14ac:dyDescent="0.3">
      <c r="B18" s="797" t="s">
        <v>448</v>
      </c>
      <c r="C18" s="351" t="s">
        <v>635</v>
      </c>
      <c r="D18" s="355">
        <f t="shared" ref="D18:J18" si="2">SUM(D14:D17)</f>
        <v>16697</v>
      </c>
      <c r="E18" s="353">
        <f t="shared" si="2"/>
        <v>4517</v>
      </c>
      <c r="F18" s="353">
        <f t="shared" si="2"/>
        <v>21214</v>
      </c>
      <c r="G18" s="812">
        <f t="shared" si="2"/>
        <v>100</v>
      </c>
      <c r="H18" s="798">
        <f t="shared" si="2"/>
        <v>17768</v>
      </c>
      <c r="I18" s="798">
        <f t="shared" si="2"/>
        <v>7325</v>
      </c>
      <c r="J18" s="798">
        <f t="shared" si="2"/>
        <v>25093</v>
      </c>
      <c r="K18" s="339">
        <f t="shared" ref="K18" si="3">SUM(K14:K17)</f>
        <v>100</v>
      </c>
      <c r="L18" s="354">
        <f t="shared" si="1"/>
        <v>118.28509474875082</v>
      </c>
    </row>
    <row r="19" spans="2:12" ht="37.5" customHeight="1" x14ac:dyDescent="0.25">
      <c r="B19" s="799" t="s">
        <v>449</v>
      </c>
      <c r="C19" s="804" t="s">
        <v>636</v>
      </c>
      <c r="D19" s="805">
        <f>D12-D18</f>
        <v>3332</v>
      </c>
      <c r="E19" s="806">
        <f>E12-E18</f>
        <v>1988</v>
      </c>
      <c r="F19" s="807">
        <f>D19+E19</f>
        <v>5320</v>
      </c>
      <c r="G19" s="808" t="s">
        <v>128</v>
      </c>
      <c r="H19" s="805">
        <f>H12-H18</f>
        <v>3680</v>
      </c>
      <c r="I19" s="805">
        <f>I12-I18</f>
        <v>-263</v>
      </c>
      <c r="J19" s="805">
        <f>H19+I19</f>
        <v>3417</v>
      </c>
      <c r="K19" s="809" t="s">
        <v>128</v>
      </c>
      <c r="L19" s="352">
        <f t="shared" si="1"/>
        <v>64.229323308270679</v>
      </c>
    </row>
    <row r="20" spans="2:12" ht="32.25" thickBot="1" x14ac:dyDescent="0.3">
      <c r="B20" s="360" t="s">
        <v>450</v>
      </c>
      <c r="C20" s="800" t="s">
        <v>637</v>
      </c>
      <c r="D20" s="805">
        <v>0</v>
      </c>
      <c r="E20" s="795">
        <v>198</v>
      </c>
      <c r="F20" s="801">
        <f>D20+E20</f>
        <v>198</v>
      </c>
      <c r="G20" s="361" t="s">
        <v>128</v>
      </c>
      <c r="H20" s="795">
        <v>313</v>
      </c>
      <c r="I20" s="795">
        <v>76</v>
      </c>
      <c r="J20" s="795">
        <f>H20+I20</f>
        <v>389</v>
      </c>
      <c r="K20" s="337" t="s">
        <v>128</v>
      </c>
      <c r="L20" s="352">
        <f t="shared" si="1"/>
        <v>196.46464646464648</v>
      </c>
    </row>
    <row r="21" spans="2:12" ht="32.25" thickBot="1" x14ac:dyDescent="0.3">
      <c r="B21" s="797" t="s">
        <v>451</v>
      </c>
      <c r="C21" s="351" t="s">
        <v>638</v>
      </c>
      <c r="D21" s="798">
        <f>D19-D20</f>
        <v>3332</v>
      </c>
      <c r="E21" s="355">
        <f>E19-E20</f>
        <v>1790</v>
      </c>
      <c r="F21" s="355">
        <f>D21+E21</f>
        <v>5122</v>
      </c>
      <c r="G21" s="356" t="s">
        <v>128</v>
      </c>
      <c r="H21" s="798">
        <f>H19-H20</f>
        <v>3367</v>
      </c>
      <c r="I21" s="798">
        <f>I19-I20</f>
        <v>-339</v>
      </c>
      <c r="J21" s="798">
        <f>H21+I21</f>
        <v>3028</v>
      </c>
      <c r="K21" s="672" t="s">
        <v>128</v>
      </c>
      <c r="L21" s="354">
        <f t="shared" si="1"/>
        <v>59.117532213978919</v>
      </c>
    </row>
  </sheetData>
  <mergeCells count="8">
    <mergeCell ref="C13:L13"/>
    <mergeCell ref="B4:L4"/>
    <mergeCell ref="B5:B6"/>
    <mergeCell ref="C5:C6"/>
    <mergeCell ref="D5:G5"/>
    <mergeCell ref="H5:K5"/>
    <mergeCell ref="L5:L6"/>
    <mergeCell ref="C8:L8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E26" sqref="E26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7.25" thickTop="1" thickBot="1" x14ac:dyDescent="0.3">
      <c r="B4" s="1062" t="s">
        <v>685</v>
      </c>
      <c r="C4" s="1063"/>
      <c r="D4" s="1063"/>
      <c r="E4" s="1063"/>
      <c r="F4" s="1063"/>
      <c r="G4" s="1063"/>
      <c r="H4" s="1064"/>
    </row>
    <row r="5" spans="2:8" ht="16.5" thickBot="1" x14ac:dyDescent="0.3">
      <c r="B5" s="1065" t="s">
        <v>103</v>
      </c>
      <c r="C5" s="1067" t="s">
        <v>16</v>
      </c>
      <c r="D5" s="1061" t="s">
        <v>400</v>
      </c>
      <c r="E5" s="1069"/>
      <c r="F5" s="1060" t="s">
        <v>529</v>
      </c>
      <c r="G5" s="1061"/>
      <c r="H5" s="1070" t="s">
        <v>2</v>
      </c>
    </row>
    <row r="6" spans="2:8" ht="16.5" thickBot="1" x14ac:dyDescent="0.3">
      <c r="B6" s="1066"/>
      <c r="C6" s="1068"/>
      <c r="D6" s="682" t="s">
        <v>17</v>
      </c>
      <c r="E6" s="679" t="s">
        <v>30</v>
      </c>
      <c r="F6" s="682" t="s">
        <v>17</v>
      </c>
      <c r="G6" s="682" t="s">
        <v>30</v>
      </c>
      <c r="H6" s="1071"/>
    </row>
    <row r="7" spans="2:8" ht="16.5" thickBot="1" x14ac:dyDescent="0.3">
      <c r="B7" s="743">
        <v>1</v>
      </c>
      <c r="C7" s="682">
        <v>2</v>
      </c>
      <c r="D7" s="682">
        <v>3</v>
      </c>
      <c r="E7" s="682">
        <v>4</v>
      </c>
      <c r="F7" s="682">
        <v>5</v>
      </c>
      <c r="G7" s="682">
        <v>6</v>
      </c>
      <c r="H7" s="679" t="s">
        <v>477</v>
      </c>
    </row>
    <row r="8" spans="2:8" ht="24" customHeight="1" x14ac:dyDescent="0.25">
      <c r="B8" s="415" t="s">
        <v>444</v>
      </c>
      <c r="C8" s="814" t="s">
        <v>478</v>
      </c>
      <c r="D8" s="815">
        <v>78</v>
      </c>
      <c r="E8" s="816">
        <f>D8/D12*100</f>
        <v>69.642857142857139</v>
      </c>
      <c r="F8" s="815">
        <v>82</v>
      </c>
      <c r="G8" s="816">
        <f>F8/F12*100</f>
        <v>71.304347826086953</v>
      </c>
      <c r="H8" s="414">
        <f>F8/D8*100</f>
        <v>105.12820512820514</v>
      </c>
    </row>
    <row r="9" spans="2:8" ht="15.75" x14ac:dyDescent="0.25">
      <c r="B9" s="415" t="s">
        <v>445</v>
      </c>
      <c r="C9" s="814" t="s">
        <v>479</v>
      </c>
      <c r="D9" s="815">
        <v>5</v>
      </c>
      <c r="E9" s="816">
        <f>D9/D12*100</f>
        <v>4.4642857142857144</v>
      </c>
      <c r="F9" s="815">
        <v>4</v>
      </c>
      <c r="G9" s="816">
        <f>F9/F12*100</f>
        <v>3.4782608695652173</v>
      </c>
      <c r="H9" s="414">
        <f>F9/D9*100</f>
        <v>80</v>
      </c>
    </row>
    <row r="10" spans="2:8" ht="19.5" customHeight="1" x14ac:dyDescent="0.25">
      <c r="B10" s="415" t="s">
        <v>446</v>
      </c>
      <c r="C10" s="814" t="s">
        <v>20</v>
      </c>
      <c r="D10" s="815">
        <v>20</v>
      </c>
      <c r="E10" s="816">
        <f>D10/D12*100</f>
        <v>17.857142857142858</v>
      </c>
      <c r="F10" s="815">
        <v>19</v>
      </c>
      <c r="G10" s="816">
        <f>F10/F12*100</f>
        <v>16.521739130434781</v>
      </c>
      <c r="H10" s="414">
        <f>F10/D10*100</f>
        <v>95</v>
      </c>
    </row>
    <row r="11" spans="2:8" ht="16.5" thickBot="1" x14ac:dyDescent="0.3">
      <c r="B11" s="817" t="s">
        <v>448</v>
      </c>
      <c r="C11" s="818" t="s">
        <v>21</v>
      </c>
      <c r="D11" s="819">
        <v>9</v>
      </c>
      <c r="E11" s="820">
        <f>D11/D12*100</f>
        <v>8.0357142857142865</v>
      </c>
      <c r="F11" s="819">
        <v>10</v>
      </c>
      <c r="G11" s="820">
        <f>F11/F12*100</f>
        <v>8.695652173913043</v>
      </c>
      <c r="H11" s="414">
        <f>F11/D11*100</f>
        <v>111.11111111111111</v>
      </c>
    </row>
    <row r="12" spans="2:8" ht="16.5" thickBot="1" x14ac:dyDescent="0.3">
      <c r="B12" s="1060" t="s">
        <v>22</v>
      </c>
      <c r="C12" s="1061"/>
      <c r="D12" s="821">
        <f>SUM(D8:D11)</f>
        <v>112</v>
      </c>
      <c r="E12" s="682">
        <f>SUM(E8:E11)</f>
        <v>100</v>
      </c>
      <c r="F12" s="821">
        <f>SUM(F8:F11)</f>
        <v>115</v>
      </c>
      <c r="G12" s="682">
        <f>SUM(G8:G11)</f>
        <v>100</v>
      </c>
      <c r="H12" s="340">
        <f>F12/D12*100</f>
        <v>102.67857142857142</v>
      </c>
    </row>
  </sheetData>
  <mergeCells count="7">
    <mergeCell ref="B12:C12"/>
    <mergeCell ref="B4:H4"/>
    <mergeCell ref="B5:B6"/>
    <mergeCell ref="C5:C6"/>
    <mergeCell ref="D5:E5"/>
    <mergeCell ref="F5:G5"/>
    <mergeCell ref="H5:H6"/>
  </mergeCells>
  <pageMargins left="0.7" right="0.7" top="0.75" bottom="0.75" header="0.3" footer="0.3"/>
  <ignoredErrors>
    <ignoredError sqref="D12 F12" formulaRange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H20"/>
  <sheetViews>
    <sheetView workbookViewId="0">
      <selection activeCell="D23" sqref="D23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40"/>
      <c r="D3" s="40"/>
      <c r="E3" s="40"/>
      <c r="F3" s="40"/>
      <c r="G3" s="1137" t="s">
        <v>482</v>
      </c>
      <c r="H3" s="1137"/>
    </row>
    <row r="4" spans="2:8" ht="17.25" thickTop="1" thickBot="1" x14ac:dyDescent="0.3">
      <c r="B4" s="1062" t="s">
        <v>639</v>
      </c>
      <c r="C4" s="1063"/>
      <c r="D4" s="1063"/>
      <c r="E4" s="1063"/>
      <c r="F4" s="1063"/>
      <c r="G4" s="1063"/>
      <c r="H4" s="1138"/>
    </row>
    <row r="5" spans="2:8" ht="32.25" thickBot="1" x14ac:dyDescent="0.3">
      <c r="B5" s="823" t="s">
        <v>103</v>
      </c>
      <c r="C5" s="824" t="s">
        <v>104</v>
      </c>
      <c r="D5" s="824" t="s">
        <v>348</v>
      </c>
      <c r="E5" s="824" t="s">
        <v>349</v>
      </c>
      <c r="F5" s="824" t="s">
        <v>350</v>
      </c>
      <c r="G5" s="824" t="s">
        <v>351</v>
      </c>
      <c r="H5" s="825" t="s">
        <v>30</v>
      </c>
    </row>
    <row r="6" spans="2:8" ht="16.5" thickBot="1" x14ac:dyDescent="0.3">
      <c r="B6" s="823">
        <v>1</v>
      </c>
      <c r="C6" s="824">
        <v>2</v>
      </c>
      <c r="D6" s="824">
        <v>3</v>
      </c>
      <c r="E6" s="824">
        <v>4</v>
      </c>
      <c r="F6" s="824">
        <v>5</v>
      </c>
      <c r="G6" s="824">
        <v>6</v>
      </c>
      <c r="H6" s="825">
        <v>7</v>
      </c>
    </row>
    <row r="7" spans="2:8" ht="16.5" thickBot="1" x14ac:dyDescent="0.3">
      <c r="B7" s="823" t="s">
        <v>444</v>
      </c>
      <c r="C7" s="826" t="s">
        <v>347</v>
      </c>
      <c r="D7" s="824"/>
      <c r="E7" s="824"/>
      <c r="F7" s="824"/>
      <c r="G7" s="824"/>
      <c r="H7" s="825"/>
    </row>
    <row r="8" spans="2:8" ht="15.75" x14ac:dyDescent="0.25">
      <c r="B8" s="415" t="s">
        <v>106</v>
      </c>
      <c r="C8" s="814" t="s">
        <v>371</v>
      </c>
      <c r="D8" s="737">
        <v>36308</v>
      </c>
      <c r="E8" s="737">
        <v>76897</v>
      </c>
      <c r="F8" s="737">
        <v>2879</v>
      </c>
      <c r="G8" s="737">
        <f>D8+E8+F8</f>
        <v>116084</v>
      </c>
      <c r="H8" s="757">
        <f>G8/G14*100</f>
        <v>47.827090097068179</v>
      </c>
    </row>
    <row r="9" spans="2:8" x14ac:dyDescent="0.25">
      <c r="B9" s="1139" t="s">
        <v>139</v>
      </c>
      <c r="C9" s="1140" t="s">
        <v>641</v>
      </c>
      <c r="D9" s="1141">
        <v>34980</v>
      </c>
      <c r="E9" s="1141">
        <v>52368</v>
      </c>
      <c r="F9" s="1142">
        <v>1576</v>
      </c>
      <c r="G9" s="1141">
        <f>D9+E9+F9</f>
        <v>88924</v>
      </c>
      <c r="H9" s="1143">
        <f>G9/G14*100</f>
        <v>36.637057301537602</v>
      </c>
    </row>
    <row r="10" spans="2:8" x14ac:dyDescent="0.25">
      <c r="B10" s="1139"/>
      <c r="C10" s="1140"/>
      <c r="D10" s="1141"/>
      <c r="E10" s="1141"/>
      <c r="F10" s="1142"/>
      <c r="G10" s="1141"/>
      <c r="H10" s="1143"/>
    </row>
    <row r="11" spans="2:8" ht="15.75" x14ac:dyDescent="0.25">
      <c r="B11" s="415" t="s">
        <v>485</v>
      </c>
      <c r="C11" s="814" t="s">
        <v>640</v>
      </c>
      <c r="D11" s="737">
        <v>11428</v>
      </c>
      <c r="E11" s="737">
        <v>23825</v>
      </c>
      <c r="F11" s="828">
        <v>324</v>
      </c>
      <c r="G11" s="737">
        <f>D11+E11+F11</f>
        <v>35577</v>
      </c>
      <c r="H11" s="757">
        <f>G11/G14*100</f>
        <v>14.657871751347255</v>
      </c>
    </row>
    <row r="12" spans="2:8" ht="15.75" x14ac:dyDescent="0.25">
      <c r="B12" s="415" t="s">
        <v>486</v>
      </c>
      <c r="C12" s="814" t="s">
        <v>372</v>
      </c>
      <c r="D12" s="828">
        <v>267</v>
      </c>
      <c r="E12" s="737">
        <v>1827</v>
      </c>
      <c r="F12" s="828">
        <v>4</v>
      </c>
      <c r="G12" s="737">
        <f>D12+E12+F12</f>
        <v>2098</v>
      </c>
      <c r="H12" s="757">
        <f>G12/G14*100</f>
        <v>0.86438471299790709</v>
      </c>
    </row>
    <row r="13" spans="2:8" ht="16.5" thickBot="1" x14ac:dyDescent="0.3">
      <c r="B13" s="415" t="s">
        <v>487</v>
      </c>
      <c r="C13" s="814" t="s">
        <v>91</v>
      </c>
      <c r="D13" s="828">
        <v>11</v>
      </c>
      <c r="E13" s="828">
        <v>22</v>
      </c>
      <c r="F13" s="828">
        <v>0</v>
      </c>
      <c r="G13" s="737">
        <f>D13+E13+F13</f>
        <v>33</v>
      </c>
      <c r="H13" s="757">
        <f>G13/G14*100</f>
        <v>1.3596137049061454E-2</v>
      </c>
    </row>
    <row r="14" spans="2:8" ht="16.5" thickBot="1" x14ac:dyDescent="0.3">
      <c r="B14" s="680"/>
      <c r="C14" s="829" t="s">
        <v>22</v>
      </c>
      <c r="D14" s="830">
        <f>SUM(D8:D13)</f>
        <v>82994</v>
      </c>
      <c r="E14" s="830">
        <f>SUM(E8:E13)</f>
        <v>154939</v>
      </c>
      <c r="F14" s="830">
        <f>SUM(F8:F13)</f>
        <v>4783</v>
      </c>
      <c r="G14" s="830">
        <f>SUM(G8:G13)</f>
        <v>242716</v>
      </c>
      <c r="H14" s="831">
        <f>SUM(H8:H13)</f>
        <v>100</v>
      </c>
    </row>
    <row r="15" spans="2:8" ht="16.5" thickBot="1" x14ac:dyDescent="0.3">
      <c r="B15" s="743" t="s">
        <v>445</v>
      </c>
      <c r="C15" s="832" t="s">
        <v>484</v>
      </c>
      <c r="D15" s="682"/>
      <c r="E15" s="682"/>
      <c r="F15" s="682"/>
      <c r="G15" s="682"/>
      <c r="H15" s="679"/>
    </row>
    <row r="16" spans="2:8" ht="15.75" x14ac:dyDescent="0.25">
      <c r="B16" s="415" t="s">
        <v>488</v>
      </c>
      <c r="C16" s="814" t="s">
        <v>182</v>
      </c>
      <c r="D16" s="737">
        <v>74301</v>
      </c>
      <c r="E16" s="737">
        <v>135156</v>
      </c>
      <c r="F16" s="737">
        <v>2713</v>
      </c>
      <c r="G16" s="737">
        <f>D16+E16+F16</f>
        <v>212170</v>
      </c>
      <c r="H16" s="757">
        <f>G16/G20*100</f>
        <v>87.414921142405106</v>
      </c>
    </row>
    <row r="17" spans="2:8" ht="15.75" x14ac:dyDescent="0.25">
      <c r="B17" s="415" t="s">
        <v>489</v>
      </c>
      <c r="C17" s="814" t="s">
        <v>356</v>
      </c>
      <c r="D17" s="737">
        <v>2250</v>
      </c>
      <c r="E17" s="737">
        <v>4045</v>
      </c>
      <c r="F17" s="828">
        <v>41</v>
      </c>
      <c r="G17" s="737">
        <f>D17+E17+F17</f>
        <v>6336</v>
      </c>
      <c r="H17" s="757">
        <f>G17/G20*100</f>
        <v>2.6104583134197994</v>
      </c>
    </row>
    <row r="18" spans="2:8" ht="15.75" x14ac:dyDescent="0.25">
      <c r="B18" s="415" t="s">
        <v>490</v>
      </c>
      <c r="C18" s="814" t="s">
        <v>357</v>
      </c>
      <c r="D18" s="737">
        <v>4560</v>
      </c>
      <c r="E18" s="737">
        <v>13137</v>
      </c>
      <c r="F18" s="737">
        <v>2006</v>
      </c>
      <c r="G18" s="737">
        <f>D18+E18+F18</f>
        <v>19703</v>
      </c>
      <c r="H18" s="757">
        <f>G18/G20*100</f>
        <v>8.1177178265956922</v>
      </c>
    </row>
    <row r="19" spans="2:8" ht="16.5" thickBot="1" x14ac:dyDescent="0.3">
      <c r="B19" s="817" t="s">
        <v>491</v>
      </c>
      <c r="C19" s="818" t="s">
        <v>358</v>
      </c>
      <c r="D19" s="759">
        <v>1883</v>
      </c>
      <c r="E19" s="759">
        <v>2601</v>
      </c>
      <c r="F19" s="833">
        <v>23</v>
      </c>
      <c r="G19" s="737">
        <f>D19+E19+F19</f>
        <v>4507</v>
      </c>
      <c r="H19" s="760">
        <f>G19/G20*100</f>
        <v>1.8569027175793933</v>
      </c>
    </row>
    <row r="20" spans="2:8" ht="16.5" thickBot="1" x14ac:dyDescent="0.3">
      <c r="B20" s="822"/>
      <c r="C20" s="832" t="s">
        <v>22</v>
      </c>
      <c r="D20" s="834">
        <f>SUM(D16:D19)</f>
        <v>82994</v>
      </c>
      <c r="E20" s="834">
        <f>SUM(E16:E19)</f>
        <v>154939</v>
      </c>
      <c r="F20" s="834">
        <f>SUM(F16:F19)</f>
        <v>4783</v>
      </c>
      <c r="G20" s="830">
        <f>SUM(G16:G19)</f>
        <v>242716</v>
      </c>
      <c r="H20" s="835">
        <f>SUM(H16:H19)</f>
        <v>99.999999999999986</v>
      </c>
    </row>
  </sheetData>
  <mergeCells count="9">
    <mergeCell ref="G3:H3"/>
    <mergeCell ref="B4:H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A578-0A04-459A-B385-412493FB0A42}">
  <dimension ref="B2:F18"/>
  <sheetViews>
    <sheetView workbookViewId="0">
      <selection activeCell="H31" sqref="H31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6" ht="16.5" thickBot="1" x14ac:dyDescent="0.3">
      <c r="B2" s="1"/>
      <c r="C2" s="1"/>
      <c r="D2" s="1"/>
      <c r="E2" s="1144" t="s">
        <v>679</v>
      </c>
      <c r="F2" s="1144"/>
    </row>
    <row r="3" spans="2:6" ht="17.25" thickTop="1" thickBot="1" x14ac:dyDescent="0.3">
      <c r="B3" s="1145" t="s">
        <v>642</v>
      </c>
      <c r="C3" s="1146"/>
      <c r="D3" s="1146"/>
      <c r="E3" s="1146"/>
      <c r="F3" s="1147"/>
    </row>
    <row r="4" spans="2:6" ht="16.5" thickBot="1" x14ac:dyDescent="0.3">
      <c r="B4" s="743" t="s">
        <v>151</v>
      </c>
      <c r="C4" s="682" t="s">
        <v>104</v>
      </c>
      <c r="D4" s="682" t="s">
        <v>686</v>
      </c>
      <c r="E4" s="682" t="s">
        <v>687</v>
      </c>
      <c r="F4" s="679" t="s">
        <v>2</v>
      </c>
    </row>
    <row r="5" spans="2:6" ht="13.5" customHeight="1" thickBot="1" x14ac:dyDescent="0.3">
      <c r="B5" s="743">
        <v>1</v>
      </c>
      <c r="C5" s="682">
        <v>2</v>
      </c>
      <c r="D5" s="682">
        <v>3</v>
      </c>
      <c r="E5" s="682">
        <v>4</v>
      </c>
      <c r="F5" s="679" t="s">
        <v>643</v>
      </c>
    </row>
    <row r="6" spans="2:6" ht="16.5" thickBot="1" x14ac:dyDescent="0.3">
      <c r="B6" s="743" t="s">
        <v>444</v>
      </c>
      <c r="C6" s="832" t="s">
        <v>347</v>
      </c>
      <c r="D6" s="682"/>
      <c r="E6" s="682"/>
      <c r="F6" s="679"/>
    </row>
    <row r="7" spans="2:6" ht="15.75" x14ac:dyDescent="0.25">
      <c r="B7" s="415" t="s">
        <v>106</v>
      </c>
      <c r="C7" s="814" t="s">
        <v>352</v>
      </c>
      <c r="D7" s="737">
        <v>111444</v>
      </c>
      <c r="E7" s="737">
        <f>'[1]Tabela 43.'!G8</f>
        <v>116084</v>
      </c>
      <c r="F7" s="429">
        <f t="shared" ref="F7:F12" si="0">E7/D7*100</f>
        <v>104.16352607587666</v>
      </c>
    </row>
    <row r="8" spans="2:6" ht="31.5" x14ac:dyDescent="0.25">
      <c r="B8" s="415" t="s">
        <v>139</v>
      </c>
      <c r="C8" s="814" t="s">
        <v>641</v>
      </c>
      <c r="D8" s="737">
        <v>93450</v>
      </c>
      <c r="E8" s="737">
        <f>'[1]Tabela 43.'!G9</f>
        <v>88924</v>
      </c>
      <c r="F8" s="429">
        <f t="shared" si="0"/>
        <v>95.156768325307652</v>
      </c>
    </row>
    <row r="9" spans="2:6" ht="15.75" x14ac:dyDescent="0.25">
      <c r="B9" s="415" t="s">
        <v>485</v>
      </c>
      <c r="C9" s="814" t="s">
        <v>353</v>
      </c>
      <c r="D9" s="737">
        <v>36588</v>
      </c>
      <c r="E9" s="737">
        <f>'[1]Tabela 43.'!G11</f>
        <v>35577</v>
      </c>
      <c r="F9" s="429">
        <f t="shared" si="0"/>
        <v>97.23679895047556</v>
      </c>
    </row>
    <row r="10" spans="2:6" ht="15.75" x14ac:dyDescent="0.25">
      <c r="B10" s="415" t="s">
        <v>486</v>
      </c>
      <c r="C10" s="814" t="s">
        <v>354</v>
      </c>
      <c r="D10" s="737">
        <v>2240</v>
      </c>
      <c r="E10" s="737">
        <f>'[1]Tabela 43.'!G12</f>
        <v>2098</v>
      </c>
      <c r="F10" s="429">
        <f t="shared" si="0"/>
        <v>93.660714285714292</v>
      </c>
    </row>
    <row r="11" spans="2:6" ht="16.5" thickBot="1" x14ac:dyDescent="0.3">
      <c r="B11" s="817" t="s">
        <v>487</v>
      </c>
      <c r="C11" s="818" t="s">
        <v>355</v>
      </c>
      <c r="D11" s="833">
        <v>21</v>
      </c>
      <c r="E11" s="759">
        <f>'[1]Tabela 43.'!G13</f>
        <v>33</v>
      </c>
      <c r="F11" s="429">
        <f t="shared" si="0"/>
        <v>157.14285714285714</v>
      </c>
    </row>
    <row r="12" spans="2:6" ht="16.5" thickBot="1" x14ac:dyDescent="0.3">
      <c r="B12" s="743"/>
      <c r="C12" s="832" t="s">
        <v>6</v>
      </c>
      <c r="D12" s="761">
        <f>SUM(D7:D11)</f>
        <v>243743</v>
      </c>
      <c r="E12" s="761">
        <f>SUM(E7:E11)</f>
        <v>242716</v>
      </c>
      <c r="F12" s="768">
        <f t="shared" si="0"/>
        <v>99.578654566490115</v>
      </c>
    </row>
    <row r="13" spans="2:6" ht="16.5" thickBot="1" x14ac:dyDescent="0.3">
      <c r="B13" s="743" t="s">
        <v>445</v>
      </c>
      <c r="C13" s="832" t="s">
        <v>484</v>
      </c>
      <c r="D13" s="682"/>
      <c r="E13" s="682"/>
      <c r="F13" s="836"/>
    </row>
    <row r="14" spans="2:6" ht="15.75" x14ac:dyDescent="0.25">
      <c r="B14" s="415" t="s">
        <v>488</v>
      </c>
      <c r="C14" s="814" t="s">
        <v>359</v>
      </c>
      <c r="D14" s="737">
        <v>212667</v>
      </c>
      <c r="E14" s="737">
        <f>'[1]Tabela 43.'!G16</f>
        <v>212170</v>
      </c>
      <c r="F14" s="429">
        <f>E14/D14*100</f>
        <v>99.766301306737759</v>
      </c>
    </row>
    <row r="15" spans="2:6" ht="15.75" x14ac:dyDescent="0.25">
      <c r="B15" s="415" t="s">
        <v>489</v>
      </c>
      <c r="C15" s="814" t="s">
        <v>360</v>
      </c>
      <c r="D15" s="737">
        <v>6184</v>
      </c>
      <c r="E15" s="737">
        <f>'[1]Tabela 43.'!G17</f>
        <v>6336</v>
      </c>
      <c r="F15" s="429">
        <f>E15/D15*100</f>
        <v>102.45795601552395</v>
      </c>
    </row>
    <row r="16" spans="2:6" ht="15.75" x14ac:dyDescent="0.25">
      <c r="B16" s="415" t="s">
        <v>490</v>
      </c>
      <c r="C16" s="814" t="s">
        <v>361</v>
      </c>
      <c r="D16" s="737">
        <v>20057</v>
      </c>
      <c r="E16" s="737">
        <f>'[1]Tabela 43.'!G18</f>
        <v>19703</v>
      </c>
      <c r="F16" s="429">
        <f>E16/D16*100</f>
        <v>98.235030164032509</v>
      </c>
    </row>
    <row r="17" spans="2:6" ht="16.5" thickBot="1" x14ac:dyDescent="0.3">
      <c r="B17" s="817" t="s">
        <v>491</v>
      </c>
      <c r="C17" s="818" t="s">
        <v>362</v>
      </c>
      <c r="D17" s="759">
        <v>4835</v>
      </c>
      <c r="E17" s="759">
        <f>'[1]Tabela 43.'!G19</f>
        <v>4507</v>
      </c>
      <c r="F17" s="429">
        <f>E17/D17*100</f>
        <v>93.216132368148919</v>
      </c>
    </row>
    <row r="18" spans="2:6" ht="16.5" thickBot="1" x14ac:dyDescent="0.3">
      <c r="B18" s="743"/>
      <c r="C18" s="832" t="s">
        <v>6</v>
      </c>
      <c r="D18" s="761">
        <f>SUM(D14:D17)</f>
        <v>243743</v>
      </c>
      <c r="E18" s="761">
        <f>SUM(E14:E17)</f>
        <v>242716</v>
      </c>
      <c r="F18" s="768">
        <f>E18/D18*100</f>
        <v>99.578654566490115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7FA0F-FE92-42D1-AED2-4008ECED7EAC}">
  <dimension ref="B3:N11"/>
  <sheetViews>
    <sheetView workbookViewId="0">
      <selection activeCell="E19" sqref="E19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837"/>
      <c r="D3" s="1"/>
      <c r="E3" s="1"/>
      <c r="F3" s="1"/>
      <c r="G3" s="1"/>
      <c r="H3" s="838" t="s">
        <v>482</v>
      </c>
      <c r="I3" s="4"/>
      <c r="J3" s="4"/>
      <c r="K3" s="4"/>
      <c r="L3" s="4"/>
      <c r="M3" s="4"/>
      <c r="N3" s="4"/>
    </row>
    <row r="4" spans="2:14" ht="17.25" thickTop="1" thickBot="1" x14ac:dyDescent="0.3">
      <c r="B4" s="1062" t="s">
        <v>644</v>
      </c>
      <c r="C4" s="1063"/>
      <c r="D4" s="1063"/>
      <c r="E4" s="1063"/>
      <c r="F4" s="1063"/>
      <c r="G4" s="1063"/>
      <c r="H4" s="1138"/>
    </row>
    <row r="5" spans="2:14" ht="16.5" thickBot="1" x14ac:dyDescent="0.3">
      <c r="B5" s="743" t="s">
        <v>103</v>
      </c>
      <c r="C5" s="839" t="s">
        <v>104</v>
      </c>
      <c r="D5" s="839" t="s">
        <v>399</v>
      </c>
      <c r="E5" s="679" t="s">
        <v>181</v>
      </c>
      <c r="F5" s="839" t="s">
        <v>528</v>
      </c>
      <c r="G5" s="682" t="s">
        <v>30</v>
      </c>
      <c r="H5" s="766" t="s">
        <v>2</v>
      </c>
    </row>
    <row r="6" spans="2:14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477</v>
      </c>
    </row>
    <row r="7" spans="2:14" ht="15.75" x14ac:dyDescent="0.25">
      <c r="B7" s="415" t="s">
        <v>444</v>
      </c>
      <c r="C7" s="741" t="s">
        <v>363</v>
      </c>
      <c r="D7" s="737">
        <v>241078</v>
      </c>
      <c r="E7" s="840">
        <f>D7/D11*100</f>
        <v>74.477129634778521</v>
      </c>
      <c r="F7" s="737">
        <v>239925</v>
      </c>
      <c r="G7" s="840">
        <f>F7/F11*100</f>
        <v>71.520341974101541</v>
      </c>
      <c r="H7" s="429">
        <f>F7/D7*100</f>
        <v>99.521731555762045</v>
      </c>
    </row>
    <row r="8" spans="2:14" ht="15.75" x14ac:dyDescent="0.25">
      <c r="B8" s="415" t="s">
        <v>445</v>
      </c>
      <c r="C8" s="741" t="s">
        <v>364</v>
      </c>
      <c r="D8" s="737">
        <v>49166</v>
      </c>
      <c r="E8" s="840">
        <f>D8/D11*100</f>
        <v>15.18903655921951</v>
      </c>
      <c r="F8" s="737">
        <f>66462-15690</f>
        <v>50772</v>
      </c>
      <c r="G8" s="840">
        <f>F8/F11*100</f>
        <v>15.13485798774235</v>
      </c>
      <c r="H8" s="429">
        <f>F8/D8*100</f>
        <v>103.26648496928772</v>
      </c>
    </row>
    <row r="9" spans="2:14" ht="15.75" x14ac:dyDescent="0.25">
      <c r="B9" s="415" t="s">
        <v>446</v>
      </c>
      <c r="C9" s="741" t="s">
        <v>365</v>
      </c>
      <c r="D9" s="737">
        <v>5331</v>
      </c>
      <c r="E9" s="840">
        <f>D9/D11*100</f>
        <v>1.6469258002928693</v>
      </c>
      <c r="F9" s="737">
        <v>5245</v>
      </c>
      <c r="G9" s="840">
        <f>F9/F11*100</f>
        <v>1.5635060692056377</v>
      </c>
      <c r="H9" s="429">
        <f>F9/D9*100</f>
        <v>98.386794222472332</v>
      </c>
    </row>
    <row r="10" spans="2:14" ht="16.5" thickBot="1" x14ac:dyDescent="0.3">
      <c r="B10" s="817" t="s">
        <v>448</v>
      </c>
      <c r="C10" s="758" t="s">
        <v>366</v>
      </c>
      <c r="D10" s="759">
        <v>28119</v>
      </c>
      <c r="E10" s="841">
        <f>D10/D11*100</f>
        <v>8.6869080057090962</v>
      </c>
      <c r="F10" s="759">
        <f>6287+24019+2+1410+248+7556</f>
        <v>39522</v>
      </c>
      <c r="G10" s="841">
        <f>F10/F11*100</f>
        <v>11.781293968950468</v>
      </c>
      <c r="H10" s="842">
        <f>F10/D10*100</f>
        <v>140.55265123226289</v>
      </c>
    </row>
    <row r="11" spans="2:14" ht="16.5" thickBot="1" x14ac:dyDescent="0.3">
      <c r="B11" s="822"/>
      <c r="C11" s="843" t="s">
        <v>22</v>
      </c>
      <c r="D11" s="761">
        <f>SUM(D7:D10)</f>
        <v>323694</v>
      </c>
      <c r="E11" s="839">
        <f>SUM(E7:E10)</f>
        <v>100</v>
      </c>
      <c r="F11" s="761">
        <f>SUM(F7:F10)</f>
        <v>335464</v>
      </c>
      <c r="G11" s="839">
        <f>SUM(G7:G10)</f>
        <v>100</v>
      </c>
      <c r="H11" s="763">
        <f>F11/D11*100</f>
        <v>103.63615019122999</v>
      </c>
    </row>
  </sheetData>
  <mergeCells count="1">
    <mergeCell ref="B4:H4"/>
  </mergeCells>
  <pageMargins left="0.7" right="0.7" top="0.75" bottom="0.75" header="0.3" footer="0.3"/>
  <pageSetup orientation="portrait" r:id="rId1"/>
  <ignoredErrors>
    <ignoredError sqref="D11" formulaRange="1"/>
    <ignoredError sqref="F8 F10" formula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13"/>
  <sheetViews>
    <sheetView workbookViewId="0">
      <selection activeCell="H25" sqref="H25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844"/>
      <c r="D3" s="1"/>
      <c r="E3" s="1"/>
      <c r="F3" s="101"/>
      <c r="G3" s="1"/>
      <c r="H3" s="1"/>
      <c r="I3" s="1"/>
      <c r="J3" s="1"/>
      <c r="K3" s="1"/>
      <c r="L3" s="1"/>
      <c r="M3" s="101" t="s">
        <v>482</v>
      </c>
    </row>
    <row r="4" spans="2:13" ht="17.25" thickTop="1" thickBot="1" x14ac:dyDescent="0.3">
      <c r="B4" s="1062" t="s">
        <v>645</v>
      </c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4"/>
    </row>
    <row r="5" spans="2:13" ht="16.5" thickBot="1" x14ac:dyDescent="0.3">
      <c r="B5" s="1148" t="s">
        <v>151</v>
      </c>
      <c r="C5" s="845"/>
      <c r="D5" s="1150" t="s">
        <v>492</v>
      </c>
      <c r="E5" s="1150" t="s">
        <v>493</v>
      </c>
      <c r="F5" s="1150" t="s">
        <v>494</v>
      </c>
      <c r="G5" s="1150" t="s">
        <v>495</v>
      </c>
      <c r="H5" s="1150" t="s">
        <v>496</v>
      </c>
      <c r="I5" s="1150" t="s">
        <v>497</v>
      </c>
      <c r="J5" s="1152" t="s">
        <v>498</v>
      </c>
      <c r="K5" s="1152"/>
      <c r="L5" s="1152"/>
      <c r="M5" s="1153"/>
    </row>
    <row r="6" spans="2:13" ht="63.75" thickBot="1" x14ac:dyDescent="0.3">
      <c r="B6" s="1149"/>
      <c r="C6" s="846" t="s">
        <v>499</v>
      </c>
      <c r="D6" s="1151"/>
      <c r="E6" s="1151"/>
      <c r="F6" s="1151"/>
      <c r="G6" s="1151"/>
      <c r="H6" s="1151"/>
      <c r="I6" s="1151"/>
      <c r="J6" s="846" t="s">
        <v>500</v>
      </c>
      <c r="K6" s="846" t="s">
        <v>502</v>
      </c>
      <c r="L6" s="846" t="s">
        <v>646</v>
      </c>
      <c r="M6" s="847" t="s">
        <v>501</v>
      </c>
    </row>
    <row r="7" spans="2:13" ht="16.5" thickBot="1" x14ac:dyDescent="0.3">
      <c r="B7" s="848">
        <v>1</v>
      </c>
      <c r="C7" s="849">
        <v>2</v>
      </c>
      <c r="D7" s="850">
        <v>3</v>
      </c>
      <c r="E7" s="850">
        <v>4</v>
      </c>
      <c r="F7" s="850">
        <v>5</v>
      </c>
      <c r="G7" s="850">
        <v>6</v>
      </c>
      <c r="H7" s="850">
        <v>7</v>
      </c>
      <c r="I7" s="850">
        <v>8</v>
      </c>
      <c r="J7" s="850" t="s">
        <v>647</v>
      </c>
      <c r="K7" s="850" t="s">
        <v>648</v>
      </c>
      <c r="L7" s="850">
        <v>11</v>
      </c>
      <c r="M7" s="851" t="s">
        <v>649</v>
      </c>
    </row>
    <row r="8" spans="2:13" ht="15.75" x14ac:dyDescent="0.25">
      <c r="B8" s="764" t="s">
        <v>444</v>
      </c>
      <c r="C8" s="852" t="s">
        <v>367</v>
      </c>
      <c r="D8" s="853">
        <v>5.0000000000000001E-3</v>
      </c>
      <c r="E8" s="853">
        <v>5.0000000000000001E-3</v>
      </c>
      <c r="F8" s="737">
        <v>235261</v>
      </c>
      <c r="G8" s="737">
        <v>2101</v>
      </c>
      <c r="H8" s="737">
        <v>38306</v>
      </c>
      <c r="I8" s="737">
        <v>888</v>
      </c>
      <c r="J8" s="737">
        <f t="shared" ref="J8:K12" si="0">H8*D8</f>
        <v>191.53</v>
      </c>
      <c r="K8" s="737">
        <f t="shared" si="0"/>
        <v>4.4400000000000004</v>
      </c>
      <c r="L8" s="737">
        <v>603</v>
      </c>
      <c r="M8" s="854">
        <f t="shared" ref="M8:M13" si="1">J8+K8+L8</f>
        <v>798.97</v>
      </c>
    </row>
    <row r="9" spans="2:13" ht="15.75" x14ac:dyDescent="0.25">
      <c r="B9" s="764" t="s">
        <v>445</v>
      </c>
      <c r="C9" s="852" t="s">
        <v>368</v>
      </c>
      <c r="D9" s="855">
        <v>0.1</v>
      </c>
      <c r="E9" s="855">
        <v>0.1</v>
      </c>
      <c r="F9" s="737">
        <v>2808</v>
      </c>
      <c r="G9" s="737">
        <v>0</v>
      </c>
      <c r="H9" s="737">
        <v>471</v>
      </c>
      <c r="I9" s="737">
        <v>0</v>
      </c>
      <c r="J9" s="737">
        <f t="shared" si="0"/>
        <v>47.1</v>
      </c>
      <c r="K9" s="737">
        <f t="shared" si="0"/>
        <v>0</v>
      </c>
      <c r="L9" s="737">
        <v>89</v>
      </c>
      <c r="M9" s="854">
        <f t="shared" si="1"/>
        <v>136.1</v>
      </c>
    </row>
    <row r="10" spans="2:13" ht="15.75" x14ac:dyDescent="0.25">
      <c r="B10" s="764" t="s">
        <v>446</v>
      </c>
      <c r="C10" s="852" t="s">
        <v>369</v>
      </c>
      <c r="D10" s="855">
        <v>0.5</v>
      </c>
      <c r="E10" s="855">
        <v>0.5</v>
      </c>
      <c r="F10" s="737">
        <v>934</v>
      </c>
      <c r="G10" s="737">
        <v>27</v>
      </c>
      <c r="H10" s="737">
        <v>279</v>
      </c>
      <c r="I10" s="737">
        <v>9</v>
      </c>
      <c r="J10" s="737">
        <f t="shared" si="0"/>
        <v>139.5</v>
      </c>
      <c r="K10" s="737">
        <f t="shared" si="0"/>
        <v>4.5</v>
      </c>
      <c r="L10" s="737">
        <v>165</v>
      </c>
      <c r="M10" s="854">
        <f t="shared" si="1"/>
        <v>309</v>
      </c>
    </row>
    <row r="11" spans="2:13" ht="15.75" x14ac:dyDescent="0.25">
      <c r="B11" s="764" t="s">
        <v>448</v>
      </c>
      <c r="C11" s="852" t="s">
        <v>334</v>
      </c>
      <c r="D11" s="855">
        <v>1</v>
      </c>
      <c r="E11" s="855">
        <v>0.75</v>
      </c>
      <c r="F11" s="737">
        <v>1585</v>
      </c>
      <c r="G11" s="737">
        <v>0</v>
      </c>
      <c r="H11" s="737">
        <v>1547</v>
      </c>
      <c r="I11" s="737">
        <v>0</v>
      </c>
      <c r="J11" s="737">
        <f t="shared" si="0"/>
        <v>1547</v>
      </c>
      <c r="K11" s="737">
        <f t="shared" si="0"/>
        <v>0</v>
      </c>
      <c r="L11" s="737">
        <v>0</v>
      </c>
      <c r="M11" s="854">
        <f t="shared" si="1"/>
        <v>1547</v>
      </c>
    </row>
    <row r="12" spans="2:13" ht="16.5" thickBot="1" x14ac:dyDescent="0.3">
      <c r="B12" s="765" t="s">
        <v>449</v>
      </c>
      <c r="C12" s="856" t="s">
        <v>370</v>
      </c>
      <c r="D12" s="857">
        <v>1</v>
      </c>
      <c r="E12" s="857">
        <v>1</v>
      </c>
      <c r="F12" s="759">
        <v>0</v>
      </c>
      <c r="G12" s="759">
        <v>0</v>
      </c>
      <c r="H12" s="759">
        <v>0</v>
      </c>
      <c r="I12" s="759">
        <v>0</v>
      </c>
      <c r="J12" s="759">
        <f t="shared" si="0"/>
        <v>0</v>
      </c>
      <c r="K12" s="759">
        <f t="shared" si="0"/>
        <v>0</v>
      </c>
      <c r="L12" s="759">
        <v>0</v>
      </c>
      <c r="M12" s="854">
        <f t="shared" si="1"/>
        <v>0</v>
      </c>
    </row>
    <row r="13" spans="2:13" ht="16.5" thickBot="1" x14ac:dyDescent="0.3">
      <c r="B13" s="1060" t="s">
        <v>22</v>
      </c>
      <c r="C13" s="1061"/>
      <c r="D13" s="1061"/>
      <c r="E13" s="1061"/>
      <c r="F13" s="761">
        <f t="shared" ref="F13:L13" si="2">SUM(F8:F12)</f>
        <v>240588</v>
      </c>
      <c r="G13" s="761">
        <f t="shared" si="2"/>
        <v>2128</v>
      </c>
      <c r="H13" s="761">
        <f t="shared" si="2"/>
        <v>40603</v>
      </c>
      <c r="I13" s="761">
        <f t="shared" si="2"/>
        <v>897</v>
      </c>
      <c r="J13" s="761">
        <f t="shared" si="2"/>
        <v>1925.13</v>
      </c>
      <c r="K13" s="761">
        <f t="shared" si="2"/>
        <v>8.9400000000000013</v>
      </c>
      <c r="L13" s="761">
        <f t="shared" si="2"/>
        <v>857</v>
      </c>
      <c r="M13" s="858">
        <f t="shared" si="1"/>
        <v>2791.07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2:K18"/>
  <sheetViews>
    <sheetView topLeftCell="B2" workbookViewId="0">
      <selection activeCell="D27" sqref="D27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101" t="s">
        <v>483</v>
      </c>
      <c r="K2" s="859"/>
    </row>
    <row r="3" spans="2:11" ht="17.25" thickTop="1" thickBot="1" x14ac:dyDescent="0.3">
      <c r="B3" s="1154" t="s">
        <v>650</v>
      </c>
      <c r="C3" s="1155"/>
      <c r="D3" s="1155"/>
      <c r="E3" s="1155"/>
      <c r="F3" s="1155"/>
      <c r="G3" s="1155"/>
      <c r="H3" s="1156"/>
    </row>
    <row r="4" spans="2:11" ht="16.5" thickBot="1" x14ac:dyDescent="0.3">
      <c r="B4" s="1091" t="s">
        <v>103</v>
      </c>
      <c r="C4" s="1067" t="s">
        <v>191</v>
      </c>
      <c r="D4" s="1086" t="s">
        <v>651</v>
      </c>
      <c r="E4" s="1087"/>
      <c r="F4" s="1085" t="s">
        <v>652</v>
      </c>
      <c r="G4" s="1086"/>
      <c r="H4" s="1157" t="s">
        <v>2</v>
      </c>
    </row>
    <row r="5" spans="2:11" ht="16.5" thickBot="1" x14ac:dyDescent="0.3">
      <c r="B5" s="1092"/>
      <c r="C5" s="1068"/>
      <c r="D5" s="839" t="s">
        <v>3</v>
      </c>
      <c r="E5" s="681" t="s">
        <v>30</v>
      </c>
      <c r="F5" s="839" t="s">
        <v>3</v>
      </c>
      <c r="G5" s="682" t="s">
        <v>30</v>
      </c>
      <c r="H5" s="1158"/>
    </row>
    <row r="6" spans="2:11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477</v>
      </c>
    </row>
    <row r="7" spans="2:11" x14ac:dyDescent="0.25">
      <c r="B7" s="860" t="s">
        <v>444</v>
      </c>
      <c r="C7" s="861" t="s">
        <v>503</v>
      </c>
      <c r="D7" s="828"/>
      <c r="E7" s="741"/>
      <c r="F7" s="741"/>
      <c r="G7" s="741"/>
      <c r="H7" s="862"/>
    </row>
    <row r="8" spans="2:11" x14ac:dyDescent="0.25">
      <c r="B8" s="863" t="s">
        <v>106</v>
      </c>
      <c r="C8" s="741" t="s">
        <v>373</v>
      </c>
      <c r="D8" s="737">
        <v>2632</v>
      </c>
      <c r="E8" s="840">
        <f>D8/D18*100</f>
        <v>37.756419452015493</v>
      </c>
      <c r="F8" s="737">
        <v>2934</v>
      </c>
      <c r="G8" s="840">
        <f>F8/F18*100</f>
        <v>32.811451576828446</v>
      </c>
      <c r="H8" s="429">
        <f>F8/D8*100</f>
        <v>111.47416413373861</v>
      </c>
    </row>
    <row r="9" spans="2:11" x14ac:dyDescent="0.25">
      <c r="B9" s="863" t="s">
        <v>139</v>
      </c>
      <c r="C9" s="741" t="s">
        <v>374</v>
      </c>
      <c r="D9" s="828">
        <v>68</v>
      </c>
      <c r="E9" s="840">
        <f>D9/D18*100</f>
        <v>0.9754698034715249</v>
      </c>
      <c r="F9" s="828">
        <v>96</v>
      </c>
      <c r="G9" s="840">
        <f>F9/F18*100</f>
        <v>1.0735853276671885</v>
      </c>
      <c r="H9" s="429">
        <f>F9/D9*100</f>
        <v>141.1764705882353</v>
      </c>
    </row>
    <row r="10" spans="2:11" ht="16.5" thickBot="1" x14ac:dyDescent="0.3">
      <c r="B10" s="864" t="s">
        <v>485</v>
      </c>
      <c r="C10" s="758" t="s">
        <v>375</v>
      </c>
      <c r="D10" s="759">
        <v>358</v>
      </c>
      <c r="E10" s="841">
        <f>D10/D18*100</f>
        <v>5.1355616123942047</v>
      </c>
      <c r="F10" s="759">
        <v>355</v>
      </c>
      <c r="G10" s="841">
        <f>F10/F18*100</f>
        <v>3.9700290762692907</v>
      </c>
      <c r="H10" s="429">
        <f>F10/D10*100</f>
        <v>99.162011173184368</v>
      </c>
    </row>
    <row r="11" spans="2:11" ht="16.5" thickBot="1" x14ac:dyDescent="0.3">
      <c r="B11" s="743"/>
      <c r="C11" s="843" t="s">
        <v>14</v>
      </c>
      <c r="D11" s="761">
        <f>SUM(D8:D10)</f>
        <v>3058</v>
      </c>
      <c r="E11" s="865">
        <f>D11/D18*100</f>
        <v>43.867450867881224</v>
      </c>
      <c r="F11" s="761">
        <f>SUM(F8:F10)</f>
        <v>3385</v>
      </c>
      <c r="G11" s="865">
        <f>F11/F18*100</f>
        <v>37.855065980764927</v>
      </c>
      <c r="H11" s="768">
        <f>F11/D11*100</f>
        <v>110.69326357096141</v>
      </c>
    </row>
    <row r="12" spans="2:11" x14ac:dyDescent="0.25">
      <c r="B12" s="860" t="s">
        <v>445</v>
      </c>
      <c r="C12" s="861" t="s">
        <v>504</v>
      </c>
      <c r="D12" s="866"/>
      <c r="E12" s="867"/>
      <c r="F12" s="866"/>
      <c r="G12" s="867"/>
      <c r="H12" s="429"/>
    </row>
    <row r="13" spans="2:11" x14ac:dyDescent="0.25">
      <c r="B13" s="415" t="s">
        <v>488</v>
      </c>
      <c r="C13" s="741" t="s">
        <v>376</v>
      </c>
      <c r="D13" s="737">
        <v>3224</v>
      </c>
      <c r="E13" s="840">
        <f>D13/D18*100</f>
        <v>46.248744799885237</v>
      </c>
      <c r="F13" s="737">
        <v>4088</v>
      </c>
      <c r="G13" s="840">
        <f>F13/F18*100</f>
        <v>45.716841869827782</v>
      </c>
      <c r="H13" s="429">
        <f t="shared" ref="H13:H18" si="0">F13/D13*100</f>
        <v>126.79900744416874</v>
      </c>
    </row>
    <row r="14" spans="2:11" x14ac:dyDescent="0.25">
      <c r="B14" s="415" t="s">
        <v>489</v>
      </c>
      <c r="C14" s="741" t="s">
        <v>377</v>
      </c>
      <c r="D14" s="828">
        <v>1</v>
      </c>
      <c r="E14" s="840">
        <f>D14/D18*100</f>
        <v>1.4345144168698896E-2</v>
      </c>
      <c r="F14" s="828">
        <v>0</v>
      </c>
      <c r="G14" s="840">
        <f>F14/F18*100</f>
        <v>0</v>
      </c>
      <c r="H14" s="429">
        <f t="shared" si="0"/>
        <v>0</v>
      </c>
    </row>
    <row r="15" spans="2:11" ht="16.5" thickBot="1" x14ac:dyDescent="0.3">
      <c r="B15" s="817" t="s">
        <v>490</v>
      </c>
      <c r="C15" s="758" t="s">
        <v>378</v>
      </c>
      <c r="D15" s="759">
        <v>688</v>
      </c>
      <c r="E15" s="841">
        <f>D15/D18*100</f>
        <v>9.8694591880648392</v>
      </c>
      <c r="F15" s="759">
        <v>1469</v>
      </c>
      <c r="G15" s="841">
        <f>F15/F18*100</f>
        <v>16.428092149407291</v>
      </c>
      <c r="H15" s="429">
        <f t="shared" si="0"/>
        <v>213.51744186046511</v>
      </c>
    </row>
    <row r="16" spans="2:11" ht="16.5" thickBot="1" x14ac:dyDescent="0.3">
      <c r="B16" s="743"/>
      <c r="C16" s="843" t="s">
        <v>6</v>
      </c>
      <c r="D16" s="761">
        <f>SUM(D13:D15)</f>
        <v>3913</v>
      </c>
      <c r="E16" s="865">
        <f>D16/D18*100</f>
        <v>56.132549132118783</v>
      </c>
      <c r="F16" s="761">
        <f>SUM(F13:F15)</f>
        <v>5557</v>
      </c>
      <c r="G16" s="865">
        <f>F16/F18*100</f>
        <v>62.144934019235066</v>
      </c>
      <c r="H16" s="768">
        <f t="shared" si="0"/>
        <v>142.01380015333504</v>
      </c>
    </row>
    <row r="17" spans="2:8" ht="16.5" thickBot="1" x14ac:dyDescent="0.3">
      <c r="B17" s="743" t="s">
        <v>446</v>
      </c>
      <c r="C17" s="843" t="s">
        <v>505</v>
      </c>
      <c r="D17" s="868">
        <v>0</v>
      </c>
      <c r="E17" s="865">
        <f>D17/D18*100</f>
        <v>0</v>
      </c>
      <c r="F17" s="868">
        <v>0</v>
      </c>
      <c r="G17" s="865">
        <f>F17/F18*100</f>
        <v>0</v>
      </c>
      <c r="H17" s="871" t="s">
        <v>128</v>
      </c>
    </row>
    <row r="18" spans="2:8" ht="16.5" thickBot="1" x14ac:dyDescent="0.3">
      <c r="B18" s="743"/>
      <c r="C18" s="843" t="s">
        <v>506</v>
      </c>
      <c r="D18" s="761">
        <f>D11+D16+D17</f>
        <v>6971</v>
      </c>
      <c r="E18" s="870">
        <f>E11+E16+E17</f>
        <v>100</v>
      </c>
      <c r="F18" s="761">
        <f>F11+F16+F17</f>
        <v>8942</v>
      </c>
      <c r="G18" s="870">
        <f>G11+G16+G17</f>
        <v>100</v>
      </c>
      <c r="H18" s="768">
        <f t="shared" si="0"/>
        <v>128.27427915650554</v>
      </c>
    </row>
  </sheetData>
  <mergeCells count="6"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1:F11 E16:F16" formula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2:J19"/>
  <sheetViews>
    <sheetView workbookViewId="0">
      <selection activeCell="J29" sqref="J29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366" t="s">
        <v>483</v>
      </c>
      <c r="J2" s="872"/>
    </row>
    <row r="3" spans="2:10" ht="17.25" thickTop="1" thickBot="1" x14ac:dyDescent="0.3">
      <c r="B3" s="1154" t="s">
        <v>653</v>
      </c>
      <c r="C3" s="1155"/>
      <c r="D3" s="1155"/>
      <c r="E3" s="1155"/>
      <c r="F3" s="1155"/>
      <c r="G3" s="1155"/>
      <c r="H3" s="1156"/>
    </row>
    <row r="4" spans="2:10" ht="15.75" x14ac:dyDescent="0.25">
      <c r="B4" s="1091" t="s">
        <v>151</v>
      </c>
      <c r="C4" s="1067" t="s">
        <v>206</v>
      </c>
      <c r="D4" s="1162" t="s">
        <v>651</v>
      </c>
      <c r="E4" s="1157"/>
      <c r="F4" s="1163" t="s">
        <v>654</v>
      </c>
      <c r="G4" s="1162"/>
      <c r="H4" s="1157" t="s">
        <v>507</v>
      </c>
    </row>
    <row r="5" spans="2:10" ht="16.5" thickBot="1" x14ac:dyDescent="0.3">
      <c r="B5" s="1092"/>
      <c r="C5" s="1068"/>
      <c r="D5" s="839" t="s">
        <v>3</v>
      </c>
      <c r="E5" s="679" t="s">
        <v>30</v>
      </c>
      <c r="F5" s="839" t="s">
        <v>3</v>
      </c>
      <c r="G5" s="682" t="s">
        <v>30</v>
      </c>
      <c r="H5" s="1158"/>
    </row>
    <row r="6" spans="2:10" ht="16.5" thickBot="1" x14ac:dyDescent="0.3">
      <c r="B6" s="743">
        <v>1</v>
      </c>
      <c r="C6" s="839">
        <v>2</v>
      </c>
      <c r="D6" s="839">
        <v>3</v>
      </c>
      <c r="E6" s="839">
        <v>4</v>
      </c>
      <c r="F6" s="839">
        <v>5</v>
      </c>
      <c r="G6" s="839">
        <v>6</v>
      </c>
      <c r="H6" s="766" t="s">
        <v>477</v>
      </c>
    </row>
    <row r="7" spans="2:10" ht="15.75" x14ac:dyDescent="0.25">
      <c r="B7" s="860" t="s">
        <v>444</v>
      </c>
      <c r="C7" s="1159" t="s">
        <v>655</v>
      </c>
      <c r="D7" s="1159"/>
      <c r="E7" s="1159"/>
      <c r="F7" s="1160"/>
      <c r="G7" s="1160"/>
      <c r="H7" s="1161"/>
    </row>
    <row r="8" spans="2:10" ht="15.75" x14ac:dyDescent="0.25">
      <c r="B8" s="415" t="s">
        <v>106</v>
      </c>
      <c r="C8" s="741" t="s">
        <v>379</v>
      </c>
      <c r="D8" s="737">
        <v>917</v>
      </c>
      <c r="E8" s="840">
        <f>D8/D19*100</f>
        <v>13.820648078372269</v>
      </c>
      <c r="F8" s="737">
        <v>1054</v>
      </c>
      <c r="G8" s="840">
        <f>F8/F19*100</f>
        <v>13.020382952439777</v>
      </c>
      <c r="H8" s="429">
        <f>F8/D8*100</f>
        <v>114.94002181025083</v>
      </c>
    </row>
    <row r="9" spans="2:10" ht="15.75" x14ac:dyDescent="0.25">
      <c r="B9" s="415" t="s">
        <v>139</v>
      </c>
      <c r="C9" s="741" t="s">
        <v>380</v>
      </c>
      <c r="D9" s="828">
        <v>26</v>
      </c>
      <c r="E9" s="840">
        <f>D9/D19*100</f>
        <v>0.39186134137151468</v>
      </c>
      <c r="F9" s="828">
        <v>28</v>
      </c>
      <c r="G9" s="840">
        <f>F9/F19*100</f>
        <v>0.34589252625077205</v>
      </c>
      <c r="H9" s="429">
        <f>F9/D9*100</f>
        <v>107.69230769230769</v>
      </c>
    </row>
    <row r="10" spans="2:10" ht="16.5" thickBot="1" x14ac:dyDescent="0.3">
      <c r="B10" s="817" t="s">
        <v>485</v>
      </c>
      <c r="C10" s="758" t="s">
        <v>381</v>
      </c>
      <c r="D10" s="833">
        <v>0</v>
      </c>
      <c r="E10" s="841">
        <f>D10/D19*100</f>
        <v>0</v>
      </c>
      <c r="F10" s="833">
        <v>0</v>
      </c>
      <c r="G10" s="841">
        <f>F10/F19*100</f>
        <v>0</v>
      </c>
      <c r="H10" s="874" t="s">
        <v>128</v>
      </c>
    </row>
    <row r="11" spans="2:10" ht="16.5" thickBot="1" x14ac:dyDescent="0.3">
      <c r="B11" s="743"/>
      <c r="C11" s="843" t="s">
        <v>71</v>
      </c>
      <c r="D11" s="761">
        <f>SUM(D8:D10)</f>
        <v>943</v>
      </c>
      <c r="E11" s="865">
        <f>D11/D19*100</f>
        <v>14.212509419743782</v>
      </c>
      <c r="F11" s="761">
        <f>SUM(F8:F10)</f>
        <v>1082</v>
      </c>
      <c r="G11" s="865">
        <f>F11/F19*100</f>
        <v>13.36627547869055</v>
      </c>
      <c r="H11" s="768">
        <f>F11/D11*100</f>
        <v>114.74019088016966</v>
      </c>
    </row>
    <row r="12" spans="2:10" ht="15.75" x14ac:dyDescent="0.25">
      <c r="B12" s="860" t="s">
        <v>445</v>
      </c>
      <c r="C12" s="861" t="s">
        <v>344</v>
      </c>
      <c r="D12" s="866"/>
      <c r="E12" s="867"/>
      <c r="F12" s="866"/>
      <c r="G12" s="867"/>
      <c r="H12" s="429"/>
    </row>
    <row r="13" spans="2:10" ht="15.75" x14ac:dyDescent="0.25">
      <c r="B13" s="415" t="s">
        <v>488</v>
      </c>
      <c r="C13" s="741" t="s">
        <v>212</v>
      </c>
      <c r="D13" s="737">
        <v>1408</v>
      </c>
      <c r="E13" s="840">
        <f>D13/D19*100</f>
        <v>21.220798794272795</v>
      </c>
      <c r="F13" s="737">
        <v>1258</v>
      </c>
      <c r="G13" s="840">
        <f>F13/F19*100</f>
        <v>15.540457072266831</v>
      </c>
      <c r="H13" s="429">
        <f t="shared" ref="H13:H19" si="0">F13/D13*100</f>
        <v>89.346590909090907</v>
      </c>
    </row>
    <row r="14" spans="2:10" ht="15.75" x14ac:dyDescent="0.25">
      <c r="B14" s="415" t="s">
        <v>489</v>
      </c>
      <c r="C14" s="741" t="s">
        <v>382</v>
      </c>
      <c r="D14" s="737">
        <v>2203</v>
      </c>
      <c r="E14" s="840">
        <f>D14/D19*100</f>
        <v>33.202712886209497</v>
      </c>
      <c r="F14" s="737">
        <v>2825</v>
      </c>
      <c r="G14" s="840">
        <f>F14/F19*100</f>
        <v>34.898085237801112</v>
      </c>
      <c r="H14" s="429">
        <f t="shared" si="0"/>
        <v>128.23422605537903</v>
      </c>
    </row>
    <row r="15" spans="2:10" ht="16.5" thickBot="1" x14ac:dyDescent="0.3">
      <c r="B15" s="817" t="s">
        <v>490</v>
      </c>
      <c r="C15" s="758" t="s">
        <v>383</v>
      </c>
      <c r="D15" s="759">
        <f>6+2052</f>
        <v>2058</v>
      </c>
      <c r="E15" s="841">
        <f>D15/D19*100</f>
        <v>31.017332328560666</v>
      </c>
      <c r="F15" s="759">
        <v>2707</v>
      </c>
      <c r="G15" s="841">
        <f>F15/F19*100</f>
        <v>33.440395305744289</v>
      </c>
      <c r="H15" s="429">
        <f t="shared" si="0"/>
        <v>131.53547133138969</v>
      </c>
    </row>
    <row r="16" spans="2:10" ht="16.5" thickBot="1" x14ac:dyDescent="0.3">
      <c r="B16" s="743"/>
      <c r="C16" s="843" t="s">
        <v>22</v>
      </c>
      <c r="D16" s="761">
        <f>SUM(D13:D15)</f>
        <v>5669</v>
      </c>
      <c r="E16" s="865">
        <f>D16/D19*100</f>
        <v>85.440844009042948</v>
      </c>
      <c r="F16" s="761">
        <f>SUM(F13:F15)</f>
        <v>6790</v>
      </c>
      <c r="G16" s="865">
        <f>F16/F19*100</f>
        <v>83.878937615812234</v>
      </c>
      <c r="H16" s="869">
        <f t="shared" si="0"/>
        <v>119.7742106191568</v>
      </c>
    </row>
    <row r="17" spans="2:8" ht="16.5" thickBot="1" x14ac:dyDescent="0.3">
      <c r="B17" s="743" t="s">
        <v>446</v>
      </c>
      <c r="C17" s="843" t="s">
        <v>508</v>
      </c>
      <c r="D17" s="868">
        <v>23</v>
      </c>
      <c r="E17" s="865">
        <f>D17/D19*100</f>
        <v>0.34664657121326298</v>
      </c>
      <c r="F17" s="761">
        <v>223</v>
      </c>
      <c r="G17" s="865">
        <f>F17/F19*100</f>
        <v>2.7547869054972205</v>
      </c>
      <c r="H17" s="869">
        <f t="shared" si="0"/>
        <v>969.56521739130426</v>
      </c>
    </row>
    <row r="18" spans="2:8" ht="16.5" thickBot="1" x14ac:dyDescent="0.3">
      <c r="B18" s="743" t="s">
        <v>448</v>
      </c>
      <c r="C18" s="843" t="s">
        <v>384</v>
      </c>
      <c r="D18" s="873">
        <v>0</v>
      </c>
      <c r="E18" s="865">
        <f>D18/D19*100</f>
        <v>0</v>
      </c>
      <c r="F18" s="834">
        <v>0</v>
      </c>
      <c r="G18" s="865">
        <f>F18/F19*100</f>
        <v>0</v>
      </c>
      <c r="H18" s="871" t="s">
        <v>128</v>
      </c>
    </row>
    <row r="19" spans="2:8" ht="16.5" thickBot="1" x14ac:dyDescent="0.3">
      <c r="B19" s="743"/>
      <c r="C19" s="843" t="s">
        <v>509</v>
      </c>
      <c r="D19" s="834">
        <f>D11+D16+D17+D18</f>
        <v>6635</v>
      </c>
      <c r="E19" s="870">
        <f>E11+E16+E17+E18</f>
        <v>99.999999999999986</v>
      </c>
      <c r="F19" s="834">
        <f>F11+F16+F17+F18</f>
        <v>8095</v>
      </c>
      <c r="G19" s="870">
        <f>G11+G16+G17+G18</f>
        <v>100.00000000000001</v>
      </c>
      <c r="H19" s="768">
        <f t="shared" si="0"/>
        <v>122.00452147701581</v>
      </c>
    </row>
  </sheetData>
  <mergeCells count="8">
    <mergeCell ref="C7:E7"/>
    <mergeCell ref="F7:H7"/>
    <mergeCell ref="B3:H3"/>
    <mergeCell ref="B4:B5"/>
    <mergeCell ref="C4:C5"/>
    <mergeCell ref="D4:E4"/>
    <mergeCell ref="F4:G4"/>
    <mergeCell ref="H4:H5"/>
  </mergeCells>
  <pageMargins left="0.7" right="0.7" top="0.75" bottom="0.75" header="0.3" footer="0.3"/>
  <ignoredErrors>
    <ignoredError sqref="E16:F16 E11:F11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topLeftCell="A3" workbookViewId="0">
      <selection activeCell="I26" sqref="I26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222" customWidth="1"/>
  </cols>
  <sheetData>
    <row r="3" spans="2:17" ht="16.5" thickBot="1" x14ac:dyDescent="0.3">
      <c r="C3" s="875" t="s">
        <v>102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21"/>
    </row>
    <row r="4" spans="2:17" ht="17.25" thickTop="1" thickBot="1" x14ac:dyDescent="0.3">
      <c r="B4" s="1062" t="s">
        <v>656</v>
      </c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4"/>
      <c r="P4" s="925"/>
    </row>
    <row r="5" spans="2:17" ht="16.5" thickBot="1" x14ac:dyDescent="0.3">
      <c r="B5" s="1091" t="s">
        <v>103</v>
      </c>
      <c r="C5" s="1162" t="s">
        <v>170</v>
      </c>
      <c r="D5" s="1086" t="s">
        <v>651</v>
      </c>
      <c r="E5" s="1086"/>
      <c r="F5" s="1086"/>
      <c r="G5" s="1086"/>
      <c r="H5" s="1086"/>
      <c r="I5" s="1087"/>
      <c r="J5" s="1085" t="s">
        <v>652</v>
      </c>
      <c r="K5" s="1086"/>
      <c r="L5" s="1086"/>
      <c r="M5" s="1086"/>
      <c r="N5" s="1086"/>
      <c r="O5" s="1087"/>
      <c r="P5" s="926"/>
    </row>
    <row r="6" spans="2:17" ht="16.5" thickBot="1" x14ac:dyDescent="0.3">
      <c r="B6" s="1164"/>
      <c r="C6" s="1165"/>
      <c r="D6" s="1061" t="s">
        <v>363</v>
      </c>
      <c r="E6" s="1061"/>
      <c r="F6" s="1061" t="s">
        <v>364</v>
      </c>
      <c r="G6" s="1061"/>
      <c r="H6" s="1086" t="s">
        <v>22</v>
      </c>
      <c r="I6" s="1087"/>
      <c r="J6" s="1060" t="s">
        <v>363</v>
      </c>
      <c r="K6" s="1061"/>
      <c r="L6" s="1061" t="s">
        <v>364</v>
      </c>
      <c r="M6" s="1061"/>
      <c r="N6" s="1086" t="s">
        <v>22</v>
      </c>
      <c r="O6" s="1087"/>
      <c r="P6" s="926"/>
    </row>
    <row r="7" spans="2:17" ht="16.5" thickBot="1" x14ac:dyDescent="0.3">
      <c r="B7" s="1092"/>
      <c r="C7" s="1166"/>
      <c r="D7" s="682" t="s">
        <v>510</v>
      </c>
      <c r="E7" s="682" t="s">
        <v>3</v>
      </c>
      <c r="F7" s="682" t="s">
        <v>510</v>
      </c>
      <c r="G7" s="682" t="s">
        <v>3</v>
      </c>
      <c r="H7" s="839" t="s">
        <v>510</v>
      </c>
      <c r="I7" s="839" t="s">
        <v>3</v>
      </c>
      <c r="J7" s="839" t="s">
        <v>510</v>
      </c>
      <c r="K7" s="682" t="s">
        <v>3</v>
      </c>
      <c r="L7" s="682" t="s">
        <v>510</v>
      </c>
      <c r="M7" s="682" t="s">
        <v>3</v>
      </c>
      <c r="N7" s="682" t="s">
        <v>510</v>
      </c>
      <c r="O7" s="766" t="s">
        <v>3</v>
      </c>
      <c r="P7" s="926"/>
    </row>
    <row r="8" spans="2:17" ht="16.5" thickBot="1" x14ac:dyDescent="0.3">
      <c r="B8" s="743">
        <v>1</v>
      </c>
      <c r="C8" s="839">
        <v>2</v>
      </c>
      <c r="D8" s="839">
        <v>3</v>
      </c>
      <c r="E8" s="839">
        <v>4</v>
      </c>
      <c r="F8" s="839">
        <v>5</v>
      </c>
      <c r="G8" s="839">
        <v>6</v>
      </c>
      <c r="H8" s="839" t="s">
        <v>657</v>
      </c>
      <c r="I8" s="839" t="s">
        <v>658</v>
      </c>
      <c r="J8" s="839">
        <v>9</v>
      </c>
      <c r="K8" s="839">
        <v>10</v>
      </c>
      <c r="L8" s="839">
        <v>11</v>
      </c>
      <c r="M8" s="839">
        <v>12</v>
      </c>
      <c r="N8" s="839" t="s">
        <v>659</v>
      </c>
      <c r="O8" s="766" t="s">
        <v>660</v>
      </c>
      <c r="P8" s="926"/>
    </row>
    <row r="9" spans="2:17" ht="15.75" x14ac:dyDescent="0.25">
      <c r="B9" s="415" t="s">
        <v>444</v>
      </c>
      <c r="C9" s="741" t="s">
        <v>385</v>
      </c>
      <c r="D9" s="737">
        <v>1105</v>
      </c>
      <c r="E9" s="737">
        <v>31495</v>
      </c>
      <c r="F9" s="737">
        <v>203</v>
      </c>
      <c r="G9" s="737">
        <v>7393</v>
      </c>
      <c r="H9" s="737">
        <f t="shared" ref="H9:I12" si="0">D9+F9</f>
        <v>1308</v>
      </c>
      <c r="I9" s="737">
        <f t="shared" si="0"/>
        <v>38888</v>
      </c>
      <c r="J9" s="737">
        <v>564</v>
      </c>
      <c r="K9" s="737">
        <v>25426</v>
      </c>
      <c r="L9" s="737">
        <v>288</v>
      </c>
      <c r="M9" s="737">
        <v>10099</v>
      </c>
      <c r="N9" s="737">
        <f t="shared" ref="N9:O12" si="1">J9+L9</f>
        <v>852</v>
      </c>
      <c r="O9" s="854">
        <f t="shared" si="1"/>
        <v>35525</v>
      </c>
      <c r="P9" s="927"/>
      <c r="Q9" s="876"/>
    </row>
    <row r="10" spans="2:17" ht="15.75" x14ac:dyDescent="0.25">
      <c r="B10" s="415" t="s">
        <v>445</v>
      </c>
      <c r="C10" s="741" t="s">
        <v>386</v>
      </c>
      <c r="D10" s="737">
        <v>35</v>
      </c>
      <c r="E10" s="737">
        <v>4081</v>
      </c>
      <c r="F10" s="737">
        <v>0</v>
      </c>
      <c r="G10" s="737">
        <v>0</v>
      </c>
      <c r="H10" s="737">
        <f t="shared" si="0"/>
        <v>35</v>
      </c>
      <c r="I10" s="737">
        <f t="shared" si="0"/>
        <v>4081</v>
      </c>
      <c r="J10" s="737">
        <v>26</v>
      </c>
      <c r="K10" s="737">
        <v>3487</v>
      </c>
      <c r="L10" s="737">
        <v>0</v>
      </c>
      <c r="M10" s="737">
        <v>0</v>
      </c>
      <c r="N10" s="737">
        <f t="shared" si="1"/>
        <v>26</v>
      </c>
      <c r="O10" s="854">
        <f t="shared" si="1"/>
        <v>3487</v>
      </c>
      <c r="P10" s="927"/>
      <c r="Q10" s="876"/>
    </row>
    <row r="11" spans="2:17" ht="15.75" x14ac:dyDescent="0.25">
      <c r="B11" s="415" t="s">
        <v>446</v>
      </c>
      <c r="C11" s="741" t="s">
        <v>372</v>
      </c>
      <c r="D11" s="737">
        <v>0</v>
      </c>
      <c r="E11" s="737">
        <v>0</v>
      </c>
      <c r="F11" s="737">
        <v>0</v>
      </c>
      <c r="G11" s="737">
        <v>0</v>
      </c>
      <c r="H11" s="737">
        <f t="shared" si="0"/>
        <v>0</v>
      </c>
      <c r="I11" s="737">
        <f t="shared" si="0"/>
        <v>0</v>
      </c>
      <c r="J11" s="737">
        <v>0</v>
      </c>
      <c r="K11" s="737">
        <v>0</v>
      </c>
      <c r="L11" s="737">
        <v>0</v>
      </c>
      <c r="M11" s="737">
        <v>0</v>
      </c>
      <c r="N11" s="737">
        <f t="shared" si="1"/>
        <v>0</v>
      </c>
      <c r="O11" s="854">
        <f t="shared" si="1"/>
        <v>0</v>
      </c>
      <c r="P11" s="927"/>
      <c r="Q11" s="876"/>
    </row>
    <row r="12" spans="2:17" ht="16.5" thickBot="1" x14ac:dyDescent="0.3">
      <c r="B12" s="415" t="s">
        <v>448</v>
      </c>
      <c r="C12" s="741" t="s">
        <v>91</v>
      </c>
      <c r="D12" s="737">
        <v>0</v>
      </c>
      <c r="E12" s="737">
        <v>0</v>
      </c>
      <c r="F12" s="737">
        <v>0</v>
      </c>
      <c r="G12" s="737">
        <v>0</v>
      </c>
      <c r="H12" s="737">
        <f t="shared" si="0"/>
        <v>0</v>
      </c>
      <c r="I12" s="737">
        <f t="shared" si="0"/>
        <v>0</v>
      </c>
      <c r="J12" s="737">
        <v>0</v>
      </c>
      <c r="K12" s="737">
        <v>0</v>
      </c>
      <c r="L12" s="737">
        <v>0</v>
      </c>
      <c r="M12" s="737">
        <v>0</v>
      </c>
      <c r="N12" s="737">
        <f t="shared" si="1"/>
        <v>0</v>
      </c>
      <c r="O12" s="854">
        <f t="shared" si="1"/>
        <v>0</v>
      </c>
      <c r="P12" s="927"/>
      <c r="Q12" s="876"/>
    </row>
    <row r="13" spans="2:17" ht="16.5" thickBot="1" x14ac:dyDescent="0.3">
      <c r="B13" s="877"/>
      <c r="C13" s="417" t="s">
        <v>22</v>
      </c>
      <c r="D13" s="762">
        <f t="shared" ref="D13:O13" si="2">SUM(D9:D12)</f>
        <v>1140</v>
      </c>
      <c r="E13" s="762">
        <f t="shared" si="2"/>
        <v>35576</v>
      </c>
      <c r="F13" s="762">
        <f t="shared" si="2"/>
        <v>203</v>
      </c>
      <c r="G13" s="762">
        <f t="shared" si="2"/>
        <v>7393</v>
      </c>
      <c r="H13" s="762">
        <f t="shared" si="2"/>
        <v>1343</v>
      </c>
      <c r="I13" s="762">
        <f t="shared" si="2"/>
        <v>42969</v>
      </c>
      <c r="J13" s="762">
        <f t="shared" si="2"/>
        <v>590</v>
      </c>
      <c r="K13" s="762">
        <f t="shared" si="2"/>
        <v>28913</v>
      </c>
      <c r="L13" s="762">
        <f t="shared" si="2"/>
        <v>288</v>
      </c>
      <c r="M13" s="762">
        <f t="shared" si="2"/>
        <v>10099</v>
      </c>
      <c r="N13" s="762">
        <f t="shared" si="2"/>
        <v>878</v>
      </c>
      <c r="O13" s="858">
        <f t="shared" si="2"/>
        <v>39012</v>
      </c>
      <c r="P13" s="928"/>
      <c r="Q13" s="878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J9"/>
  <sheetViews>
    <sheetView workbookViewId="0">
      <selection activeCell="B10" sqref="B10"/>
    </sheetView>
  </sheetViews>
  <sheetFormatPr defaultColWidth="9.140625" defaultRowHeight="15" x14ac:dyDescent="0.25"/>
  <cols>
    <col min="1" max="1" width="9.140625" style="59"/>
    <col min="2" max="2" width="17.42578125" style="59" customWidth="1"/>
    <col min="3" max="3" width="13.140625" style="59" customWidth="1"/>
    <col min="4" max="4" width="20.85546875" style="59" customWidth="1"/>
    <col min="5" max="5" width="13.85546875" style="59" customWidth="1"/>
    <col min="6" max="6" width="14.42578125" style="59" customWidth="1"/>
    <col min="7" max="7" width="18.140625" style="59" customWidth="1"/>
    <col min="8" max="8" width="15.85546875" style="59" customWidth="1"/>
    <col min="9" max="9" width="17.140625" style="59" customWidth="1"/>
    <col min="10" max="10" width="19" style="59" customWidth="1"/>
    <col min="11" max="16384" width="9.140625" style="59"/>
  </cols>
  <sheetData>
    <row r="2" spans="2:10" ht="15.75" x14ac:dyDescent="0.25">
      <c r="B2" s="307"/>
      <c r="C2" s="217"/>
      <c r="D2" s="217"/>
      <c r="E2" s="217"/>
      <c r="F2" s="217"/>
      <c r="G2" s="217"/>
      <c r="H2" s="217"/>
      <c r="I2" s="217"/>
      <c r="J2" s="217"/>
    </row>
    <row r="3" spans="2:10" ht="15.75" x14ac:dyDescent="0.25">
      <c r="B3" s="307"/>
      <c r="C3" s="217"/>
      <c r="D3" s="217"/>
      <c r="E3" s="217"/>
      <c r="F3" s="217"/>
      <c r="G3" s="217"/>
      <c r="H3" s="217"/>
      <c r="I3" s="217"/>
      <c r="J3" s="217"/>
    </row>
    <row r="4" spans="2:10" ht="16.5" thickBot="1" x14ac:dyDescent="0.3">
      <c r="B4" s="307" t="s">
        <v>28</v>
      </c>
      <c r="C4" s="217"/>
      <c r="D4" s="217"/>
      <c r="E4" s="217"/>
      <c r="F4" s="217"/>
      <c r="G4" s="217"/>
      <c r="H4" s="217"/>
      <c r="I4" s="312"/>
      <c r="J4" s="265" t="s">
        <v>470</v>
      </c>
    </row>
    <row r="5" spans="2:10" ht="20.100000000000001" customHeight="1" thickBot="1" x14ac:dyDescent="0.3">
      <c r="B5" s="949" t="s">
        <v>534</v>
      </c>
      <c r="C5" s="950"/>
      <c r="D5" s="950"/>
      <c r="E5" s="950"/>
      <c r="F5" s="950"/>
      <c r="G5" s="950"/>
      <c r="H5" s="950"/>
      <c r="I5" s="950"/>
      <c r="J5" s="951"/>
    </row>
    <row r="6" spans="2:10" ht="16.5" thickBot="1" x14ac:dyDescent="0.3">
      <c r="B6" s="954" t="s">
        <v>1</v>
      </c>
      <c r="C6" s="956"/>
      <c r="D6" s="955"/>
      <c r="E6" s="954" t="s">
        <v>399</v>
      </c>
      <c r="F6" s="956"/>
      <c r="G6" s="955"/>
      <c r="H6" s="954" t="s">
        <v>528</v>
      </c>
      <c r="I6" s="956"/>
      <c r="J6" s="955"/>
    </row>
    <row r="7" spans="2:10" ht="16.5" thickBot="1" x14ac:dyDescent="0.3">
      <c r="B7" s="267" t="s">
        <v>23</v>
      </c>
      <c r="C7" s="248" t="s">
        <v>24</v>
      </c>
      <c r="D7" s="268" t="s">
        <v>25</v>
      </c>
      <c r="E7" s="248" t="s">
        <v>26</v>
      </c>
      <c r="F7" s="248" t="s">
        <v>27</v>
      </c>
      <c r="G7" s="268" t="s">
        <v>25</v>
      </c>
      <c r="H7" s="248" t="s">
        <v>26</v>
      </c>
      <c r="I7" s="248" t="s">
        <v>24</v>
      </c>
      <c r="J7" s="268" t="s">
        <v>25</v>
      </c>
    </row>
    <row r="8" spans="2:10" ht="16.5" thickBot="1" x14ac:dyDescent="0.3">
      <c r="B8" s="313">
        <v>6739</v>
      </c>
      <c r="C8" s="314">
        <v>22094135</v>
      </c>
      <c r="D8" s="315">
        <v>3279</v>
      </c>
      <c r="E8" s="314">
        <v>6659</v>
      </c>
      <c r="F8" s="314">
        <v>24210567</v>
      </c>
      <c r="G8" s="315">
        <v>3636</v>
      </c>
      <c r="H8" s="314">
        <v>6609</v>
      </c>
      <c r="I8" s="314">
        <v>23803353</v>
      </c>
      <c r="J8" s="315">
        <v>3602</v>
      </c>
    </row>
    <row r="9" spans="2:10" ht="15.75" x14ac:dyDescent="0.25">
      <c r="B9" s="316"/>
      <c r="C9" s="217"/>
      <c r="D9" s="217"/>
      <c r="E9" s="217"/>
      <c r="F9" s="217"/>
      <c r="G9" s="217"/>
      <c r="H9" s="217"/>
      <c r="I9" s="217"/>
      <c r="J9" s="217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2:P18"/>
  <sheetViews>
    <sheetView tabSelected="1" topLeftCell="A2" workbookViewId="0">
      <selection activeCell="H31" sqref="H31:H32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879"/>
      <c r="O2" s="1144" t="s">
        <v>680</v>
      </c>
      <c r="P2" s="1144"/>
    </row>
    <row r="3" spans="2:16" ht="16.5" thickTop="1" x14ac:dyDescent="0.25">
      <c r="B3" s="1167" t="s">
        <v>661</v>
      </c>
      <c r="C3" s="1168"/>
      <c r="D3" s="1168"/>
      <c r="E3" s="1168"/>
      <c r="F3" s="1168"/>
      <c r="G3" s="1168"/>
      <c r="H3" s="1168"/>
      <c r="I3" s="1168"/>
      <c r="J3" s="1168"/>
      <c r="K3" s="1168"/>
      <c r="L3" s="1168"/>
      <c r="M3" s="1168"/>
      <c r="N3" s="1168"/>
      <c r="O3" s="1168"/>
      <c r="P3" s="1169"/>
    </row>
    <row r="4" spans="2:16" ht="16.5" thickBot="1" x14ac:dyDescent="0.3">
      <c r="B4" s="1170" t="s">
        <v>103</v>
      </c>
      <c r="C4" s="1170" t="s">
        <v>681</v>
      </c>
      <c r="D4" s="1149" t="s">
        <v>662</v>
      </c>
      <c r="E4" s="1151"/>
      <c r="F4" s="1151"/>
      <c r="G4" s="1151"/>
      <c r="H4" s="1151"/>
      <c r="I4" s="1151"/>
      <c r="J4" s="1151"/>
      <c r="K4" s="1151"/>
      <c r="L4" s="1151"/>
      <c r="M4" s="1151"/>
      <c r="N4" s="1151"/>
      <c r="O4" s="1151"/>
      <c r="P4" s="1172"/>
    </row>
    <row r="5" spans="2:16" ht="16.5" thickBot="1" x14ac:dyDescent="0.3">
      <c r="B5" s="1170"/>
      <c r="C5" s="1170"/>
      <c r="D5" s="1173" t="s">
        <v>387</v>
      </c>
      <c r="E5" s="1152"/>
      <c r="F5" s="1152"/>
      <c r="G5" s="1153"/>
      <c r="H5" s="1173" t="s">
        <v>0</v>
      </c>
      <c r="I5" s="1152"/>
      <c r="J5" s="1152"/>
      <c r="K5" s="1153"/>
      <c r="L5" s="1173" t="s">
        <v>22</v>
      </c>
      <c r="M5" s="1152"/>
      <c r="N5" s="1152"/>
      <c r="O5" s="1153"/>
      <c r="P5" s="1174" t="s">
        <v>2</v>
      </c>
    </row>
    <row r="6" spans="2:16" x14ac:dyDescent="0.25">
      <c r="B6" s="1170"/>
      <c r="C6" s="1170"/>
      <c r="D6" s="1175" t="s">
        <v>663</v>
      </c>
      <c r="E6" s="1176"/>
      <c r="F6" s="1175" t="s">
        <v>664</v>
      </c>
      <c r="G6" s="1176"/>
      <c r="H6" s="1175" t="s">
        <v>663</v>
      </c>
      <c r="I6" s="1176"/>
      <c r="J6" s="1175" t="s">
        <v>664</v>
      </c>
      <c r="K6" s="1176"/>
      <c r="L6" s="1175" t="s">
        <v>663</v>
      </c>
      <c r="M6" s="1176"/>
      <c r="N6" s="1175" t="s">
        <v>664</v>
      </c>
      <c r="O6" s="1176"/>
      <c r="P6" s="1170"/>
    </row>
    <row r="7" spans="2:16" ht="16.5" thickBot="1" x14ac:dyDescent="0.3">
      <c r="B7" s="1170"/>
      <c r="C7" s="1170"/>
      <c r="D7" s="1177"/>
      <c r="E7" s="1178"/>
      <c r="F7" s="1177"/>
      <c r="G7" s="1178"/>
      <c r="H7" s="1177"/>
      <c r="I7" s="1178"/>
      <c r="J7" s="1177"/>
      <c r="K7" s="1178"/>
      <c r="L7" s="1177"/>
      <c r="M7" s="1178"/>
      <c r="N7" s="1177"/>
      <c r="O7" s="1178"/>
      <c r="P7" s="1170"/>
    </row>
    <row r="8" spans="2:16" ht="16.5" hidden="1" thickBot="1" x14ac:dyDescent="0.3">
      <c r="B8" s="1170"/>
      <c r="C8" s="1170"/>
      <c r="D8" s="1179"/>
      <c r="E8" s="1180"/>
      <c r="F8" s="1179"/>
      <c r="G8" s="1180"/>
      <c r="H8" s="1179" t="s">
        <v>665</v>
      </c>
      <c r="I8" s="1180"/>
      <c r="J8" s="1179"/>
      <c r="K8" s="1180"/>
      <c r="L8" s="1179" t="s">
        <v>665</v>
      </c>
      <c r="M8" s="1180"/>
      <c r="N8" s="1179" t="s">
        <v>666</v>
      </c>
      <c r="O8" s="1180"/>
      <c r="P8" s="1170"/>
    </row>
    <row r="9" spans="2:16" x14ac:dyDescent="0.25">
      <c r="B9" s="1170"/>
      <c r="C9" s="1170"/>
      <c r="D9" s="1148" t="s">
        <v>388</v>
      </c>
      <c r="E9" s="1181" t="s">
        <v>667</v>
      </c>
      <c r="F9" s="1148" t="s">
        <v>388</v>
      </c>
      <c r="G9" s="1181" t="s">
        <v>667</v>
      </c>
      <c r="H9" s="1148" t="s">
        <v>388</v>
      </c>
      <c r="I9" s="1181" t="s">
        <v>667</v>
      </c>
      <c r="J9" s="1148" t="s">
        <v>388</v>
      </c>
      <c r="K9" s="1181" t="s">
        <v>667</v>
      </c>
      <c r="L9" s="1148" t="s">
        <v>388</v>
      </c>
      <c r="M9" s="1181" t="s">
        <v>667</v>
      </c>
      <c r="N9" s="1148" t="s">
        <v>388</v>
      </c>
      <c r="O9" s="1181" t="s">
        <v>667</v>
      </c>
      <c r="P9" s="1170"/>
    </row>
    <row r="10" spans="2:16" ht="16.5" thickBot="1" x14ac:dyDescent="0.3">
      <c r="B10" s="1171"/>
      <c r="C10" s="1171"/>
      <c r="D10" s="1149"/>
      <c r="E10" s="1172"/>
      <c r="F10" s="1149"/>
      <c r="G10" s="1172"/>
      <c r="H10" s="1149"/>
      <c r="I10" s="1172"/>
      <c r="J10" s="1149"/>
      <c r="K10" s="1172"/>
      <c r="L10" s="1149"/>
      <c r="M10" s="1172"/>
      <c r="N10" s="1149"/>
      <c r="O10" s="1172"/>
      <c r="P10" s="1171"/>
    </row>
    <row r="11" spans="2:16" ht="16.5" thickBot="1" x14ac:dyDescent="0.3">
      <c r="B11" s="479">
        <v>1</v>
      </c>
      <c r="C11" s="880">
        <v>2</v>
      </c>
      <c r="D11" s="881">
        <v>3</v>
      </c>
      <c r="E11" s="880">
        <v>4</v>
      </c>
      <c r="F11" s="881">
        <v>5</v>
      </c>
      <c r="G11" s="880">
        <v>6</v>
      </c>
      <c r="H11" s="881">
        <v>7</v>
      </c>
      <c r="I11" s="880">
        <v>8</v>
      </c>
      <c r="J11" s="881">
        <v>9</v>
      </c>
      <c r="K11" s="880">
        <v>10</v>
      </c>
      <c r="L11" s="881">
        <v>11</v>
      </c>
      <c r="M11" s="880">
        <v>12</v>
      </c>
      <c r="N11" s="881">
        <v>13</v>
      </c>
      <c r="O11" s="880">
        <v>14</v>
      </c>
      <c r="P11" s="880" t="s">
        <v>668</v>
      </c>
    </row>
    <row r="12" spans="2:16" x14ac:dyDescent="0.25">
      <c r="B12" s="882" t="s">
        <v>444</v>
      </c>
      <c r="C12" s="883" t="s">
        <v>389</v>
      </c>
      <c r="D12" s="884">
        <v>0</v>
      </c>
      <c r="E12" s="757">
        <f>D12/D15*100</f>
        <v>0</v>
      </c>
      <c r="F12" s="884">
        <v>0</v>
      </c>
      <c r="G12" s="757">
        <v>0</v>
      </c>
      <c r="H12" s="885">
        <v>16186</v>
      </c>
      <c r="I12" s="757">
        <f>H12/H15*100</f>
        <v>46.241750707082254</v>
      </c>
      <c r="J12" s="885">
        <v>15368</v>
      </c>
      <c r="K12" s="757">
        <f>J12/J15*100</f>
        <v>50.148474465655077</v>
      </c>
      <c r="L12" s="885">
        <f>D12+H12</f>
        <v>16186</v>
      </c>
      <c r="M12" s="757">
        <f>L12/L15*100</f>
        <v>45.777476101589457</v>
      </c>
      <c r="N12" s="885">
        <f>F12+J12</f>
        <v>15368</v>
      </c>
      <c r="O12" s="757">
        <f>N12/N15*100</f>
        <v>50.148474465655077</v>
      </c>
      <c r="P12" s="886">
        <f>N12/L12*100</f>
        <v>94.946249845545537</v>
      </c>
    </row>
    <row r="13" spans="2:16" x14ac:dyDescent="0.25">
      <c r="B13" s="882" t="s">
        <v>445</v>
      </c>
      <c r="C13" s="883" t="s">
        <v>390</v>
      </c>
      <c r="D13" s="884">
        <v>355</v>
      </c>
      <c r="E13" s="757">
        <f>D13/D15*100</f>
        <v>100</v>
      </c>
      <c r="F13" s="884">
        <v>0</v>
      </c>
      <c r="G13" s="757">
        <v>0</v>
      </c>
      <c r="H13" s="885">
        <v>17895</v>
      </c>
      <c r="I13" s="757">
        <f>H13/H15*100</f>
        <v>51.124189355198126</v>
      </c>
      <c r="J13" s="885">
        <v>15277</v>
      </c>
      <c r="K13" s="757">
        <f>J13/J15*100</f>
        <v>49.851525534344916</v>
      </c>
      <c r="L13" s="885">
        <f>D13+H13</f>
        <v>18250</v>
      </c>
      <c r="M13" s="757">
        <f>L13/L15*100</f>
        <v>51.614910345607775</v>
      </c>
      <c r="N13" s="885">
        <f>F13+J13</f>
        <v>15277</v>
      </c>
      <c r="O13" s="757">
        <f>N13/N15*100</f>
        <v>49.851525534344916</v>
      </c>
      <c r="P13" s="887">
        <f>N13/L13*100</f>
        <v>83.709589041095882</v>
      </c>
    </row>
    <row r="14" spans="2:16" ht="16.5" thickBot="1" x14ac:dyDescent="0.3">
      <c r="B14" s="888" t="s">
        <v>446</v>
      </c>
      <c r="C14" s="889" t="s">
        <v>669</v>
      </c>
      <c r="D14" s="833">
        <v>0</v>
      </c>
      <c r="E14" s="760">
        <f>D14/D15*100</f>
        <v>0</v>
      </c>
      <c r="F14" s="833">
        <v>0</v>
      </c>
      <c r="G14" s="760">
        <v>0</v>
      </c>
      <c r="H14" s="833">
        <v>922</v>
      </c>
      <c r="I14" s="760">
        <f>H14/H15*100</f>
        <v>2.6340599377196239</v>
      </c>
      <c r="J14" s="759">
        <v>0</v>
      </c>
      <c r="K14" s="760">
        <f>J14/J15*100</f>
        <v>0</v>
      </c>
      <c r="L14" s="833">
        <f>D14+H14</f>
        <v>922</v>
      </c>
      <c r="M14" s="760">
        <f>L14/L15*100</f>
        <v>2.6076135528027606</v>
      </c>
      <c r="N14" s="885">
        <f>F14+J14</f>
        <v>0</v>
      </c>
      <c r="O14" s="760">
        <f>N14/N15*100</f>
        <v>0</v>
      </c>
      <c r="P14" s="887">
        <f>N14/L14*100</f>
        <v>0</v>
      </c>
    </row>
    <row r="15" spans="2:16" ht="16.5" thickBot="1" x14ac:dyDescent="0.3">
      <c r="B15" s="1173" t="s">
        <v>391</v>
      </c>
      <c r="C15" s="1153"/>
      <c r="D15" s="868">
        <f t="shared" ref="D15:O15" si="0">SUM(D12:D14)</f>
        <v>355</v>
      </c>
      <c r="E15" s="839">
        <f t="shared" si="0"/>
        <v>100</v>
      </c>
      <c r="F15" s="868">
        <f>SUM(F12:F14)</f>
        <v>0</v>
      </c>
      <c r="G15" s="839">
        <f t="shared" si="0"/>
        <v>0</v>
      </c>
      <c r="H15" s="761">
        <f t="shared" si="0"/>
        <v>35003</v>
      </c>
      <c r="I15" s="839">
        <f t="shared" si="0"/>
        <v>100</v>
      </c>
      <c r="J15" s="761">
        <f t="shared" si="0"/>
        <v>30645</v>
      </c>
      <c r="K15" s="839">
        <f t="shared" si="0"/>
        <v>100</v>
      </c>
      <c r="L15" s="761">
        <f t="shared" si="0"/>
        <v>35358</v>
      </c>
      <c r="M15" s="839">
        <f t="shared" si="0"/>
        <v>99.999999999999986</v>
      </c>
      <c r="N15" s="762">
        <f t="shared" si="0"/>
        <v>30645</v>
      </c>
      <c r="O15" s="839">
        <f t="shared" si="0"/>
        <v>100</v>
      </c>
      <c r="P15" s="890">
        <f>N15/L15*100</f>
        <v>86.670626166638385</v>
      </c>
    </row>
    <row r="16" spans="2:16" x14ac:dyDescent="0.25">
      <c r="B16" s="882" t="s">
        <v>448</v>
      </c>
      <c r="C16" s="891" t="s">
        <v>392</v>
      </c>
      <c r="D16" s="828">
        <v>355</v>
      </c>
      <c r="E16" s="757">
        <f>D16/D18*100</f>
        <v>100</v>
      </c>
      <c r="F16" s="828">
        <v>0</v>
      </c>
      <c r="G16" s="757">
        <v>0</v>
      </c>
      <c r="H16" s="737">
        <v>35003</v>
      </c>
      <c r="I16" s="757">
        <f>H16/H18*100</f>
        <v>100</v>
      </c>
      <c r="J16" s="737">
        <v>30645</v>
      </c>
      <c r="K16" s="757">
        <f>J16/J18*100</f>
        <v>100</v>
      </c>
      <c r="L16" s="737">
        <f>D16+H16</f>
        <v>35358</v>
      </c>
      <c r="M16" s="757">
        <f>L16/L18*100</f>
        <v>100</v>
      </c>
      <c r="N16" s="737">
        <f>F16+J16</f>
        <v>30645</v>
      </c>
      <c r="O16" s="757">
        <f>N16/N18*100</f>
        <v>100</v>
      </c>
      <c r="P16" s="887">
        <f>N16/L16*100</f>
        <v>86.670626166638385</v>
      </c>
    </row>
    <row r="17" spans="2:16" ht="16.5" thickBot="1" x14ac:dyDescent="0.3">
      <c r="B17" s="892" t="s">
        <v>449</v>
      </c>
      <c r="C17" s="893" t="s">
        <v>393</v>
      </c>
      <c r="D17" s="833">
        <v>0</v>
      </c>
      <c r="E17" s="894">
        <f>D17/D18*100</f>
        <v>0</v>
      </c>
      <c r="F17" s="833">
        <v>0</v>
      </c>
      <c r="G17" s="760">
        <v>0</v>
      </c>
      <c r="H17" s="833">
        <v>0</v>
      </c>
      <c r="I17" s="760">
        <f>H17/H18*100</f>
        <v>0</v>
      </c>
      <c r="J17" s="833">
        <v>0</v>
      </c>
      <c r="K17" s="760">
        <f>J17/J18*100</f>
        <v>0</v>
      </c>
      <c r="L17" s="833">
        <f>D17+H17</f>
        <v>0</v>
      </c>
      <c r="M17" s="760">
        <f>L17/L18*100</f>
        <v>0</v>
      </c>
      <c r="N17" s="737">
        <f>F17+J17</f>
        <v>0</v>
      </c>
      <c r="O17" s="760">
        <f>N17/N18*100</f>
        <v>0</v>
      </c>
      <c r="P17" s="887">
        <v>0</v>
      </c>
    </row>
    <row r="18" spans="2:16" ht="16.5" thickBot="1" x14ac:dyDescent="0.3">
      <c r="B18" s="1173" t="s">
        <v>391</v>
      </c>
      <c r="C18" s="1153"/>
      <c r="D18" s="868">
        <f>SUM(D16:D17)</f>
        <v>355</v>
      </c>
      <c r="E18" s="766">
        <f>SUM(E16+E17)</f>
        <v>100</v>
      </c>
      <c r="F18" s="868">
        <f>SUM(F16:F17)</f>
        <v>0</v>
      </c>
      <c r="G18" s="766">
        <f>SUM(G16+G17)</f>
        <v>0</v>
      </c>
      <c r="H18" s="761">
        <f>SUM(H16:H17)</f>
        <v>35003</v>
      </c>
      <c r="I18" s="766">
        <f>SUM(I16+I17)</f>
        <v>100</v>
      </c>
      <c r="J18" s="761">
        <f>SUM(J16:J17)</f>
        <v>30645</v>
      </c>
      <c r="K18" s="766">
        <f>SUM(K16+K17)</f>
        <v>100</v>
      </c>
      <c r="L18" s="761">
        <f>SUM(L16:L17)</f>
        <v>35358</v>
      </c>
      <c r="M18" s="766">
        <f>SUM(M16+M17)</f>
        <v>100</v>
      </c>
      <c r="N18" s="895">
        <f>SUM(N16:N17)</f>
        <v>30645</v>
      </c>
      <c r="O18" s="766">
        <f>SUM(O16+O17)</f>
        <v>100</v>
      </c>
      <c r="P18" s="890">
        <f>N18/L18*100</f>
        <v>86.670626166638385</v>
      </c>
    </row>
  </sheetData>
  <mergeCells count="32">
    <mergeCell ref="B15:C15"/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O2:P2"/>
    <mergeCell ref="B3:P3"/>
    <mergeCell ref="B4:B10"/>
    <mergeCell ref="C4:C10"/>
    <mergeCell ref="D4:P4"/>
    <mergeCell ref="D5:G5"/>
    <mergeCell ref="H5:K5"/>
    <mergeCell ref="L5:O5"/>
    <mergeCell ref="P5:P10"/>
    <mergeCell ref="D6:E8"/>
    <mergeCell ref="F6:G8"/>
    <mergeCell ref="H6:I7"/>
    <mergeCell ref="J6:K8"/>
    <mergeCell ref="L6:M7"/>
    <mergeCell ref="N6:O7"/>
    <mergeCell ref="H8:I8"/>
  </mergeCells>
  <pageMargins left="0.7" right="0.7" top="0.75" bottom="0.75" header="0.3" footer="0.3"/>
  <ignoredErrors>
    <ignoredError sqref="D15 F15:H15 J15" formulaRange="1"/>
    <ignoredError sqref="E18:G18 H18:I18 J18:K18 L12:L15 L16:L18 N15:N18 N12:N14 M12:M14 M16:M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2:M30"/>
  <sheetViews>
    <sheetView topLeftCell="B1" workbookViewId="0">
      <selection activeCell="B30" sqref="B30"/>
    </sheetView>
  </sheetViews>
  <sheetFormatPr defaultColWidth="9.140625" defaultRowHeight="15" x14ac:dyDescent="0.25"/>
  <cols>
    <col min="1" max="1" width="9.140625" style="59"/>
    <col min="2" max="2" width="34.85546875" style="59" customWidth="1"/>
    <col min="3" max="3" width="16" style="59" customWidth="1"/>
    <col min="4" max="6" width="15.140625" style="59" customWidth="1"/>
    <col min="7" max="7" width="14.5703125" style="59" customWidth="1"/>
    <col min="8" max="8" width="13.85546875" style="59" customWidth="1"/>
    <col min="9" max="9" width="12.85546875" style="59" customWidth="1"/>
    <col min="10" max="10" width="13.140625" style="59" customWidth="1"/>
    <col min="11" max="11" width="9.140625" style="59"/>
    <col min="12" max="12" width="12.140625" style="59" bestFit="1" customWidth="1"/>
    <col min="13" max="16384" width="9.140625" style="59"/>
  </cols>
  <sheetData>
    <row r="2" spans="2:13" ht="15.75" x14ac:dyDescent="0.25">
      <c r="B2" s="263"/>
      <c r="C2" s="217"/>
      <c r="D2" s="217"/>
      <c r="E2" s="217"/>
      <c r="F2" s="217"/>
      <c r="G2" s="217"/>
      <c r="H2" s="217"/>
      <c r="I2" s="217"/>
      <c r="J2" s="217"/>
    </row>
    <row r="3" spans="2:13" ht="15.75" x14ac:dyDescent="0.25">
      <c r="B3" s="217"/>
      <c r="C3" s="217"/>
      <c r="D3" s="217"/>
      <c r="E3" s="217"/>
      <c r="F3" s="217"/>
      <c r="G3" s="217"/>
      <c r="H3" s="217"/>
      <c r="I3" s="217"/>
      <c r="J3" s="217"/>
    </row>
    <row r="4" spans="2:13" ht="16.5" thickBot="1" x14ac:dyDescent="0.3">
      <c r="B4" s="216" t="s">
        <v>51</v>
      </c>
      <c r="C4" s="217"/>
      <c r="D4" s="217"/>
      <c r="E4" s="217"/>
      <c r="F4" s="217"/>
      <c r="G4" s="217"/>
      <c r="H4" s="217"/>
      <c r="I4" s="217"/>
      <c r="J4" s="265" t="s">
        <v>469</v>
      </c>
    </row>
    <row r="5" spans="2:13" ht="20.100000000000001" customHeight="1" thickBot="1" x14ac:dyDescent="0.3">
      <c r="B5" s="949" t="s">
        <v>535</v>
      </c>
      <c r="C5" s="950"/>
      <c r="D5" s="950"/>
      <c r="E5" s="950"/>
      <c r="F5" s="950"/>
      <c r="G5" s="950"/>
      <c r="H5" s="950"/>
      <c r="I5" s="950"/>
      <c r="J5" s="951"/>
    </row>
    <row r="6" spans="2:13" ht="15.75" x14ac:dyDescent="0.25">
      <c r="B6" s="952" t="s">
        <v>29</v>
      </c>
      <c r="C6" s="972" t="s">
        <v>1</v>
      </c>
      <c r="D6" s="959"/>
      <c r="E6" s="972" t="s">
        <v>399</v>
      </c>
      <c r="F6" s="959"/>
      <c r="G6" s="972" t="s">
        <v>528</v>
      </c>
      <c r="H6" s="959"/>
      <c r="I6" s="958" t="s">
        <v>2</v>
      </c>
      <c r="J6" s="959"/>
    </row>
    <row r="7" spans="2:13" ht="16.5" thickBot="1" x14ac:dyDescent="0.3">
      <c r="B7" s="953"/>
      <c r="C7" s="267" t="s">
        <v>3</v>
      </c>
      <c r="D7" s="268" t="s">
        <v>30</v>
      </c>
      <c r="E7" s="267" t="s">
        <v>3</v>
      </c>
      <c r="F7" s="268" t="s">
        <v>30</v>
      </c>
      <c r="G7" s="267" t="s">
        <v>3</v>
      </c>
      <c r="H7" s="268" t="s">
        <v>30</v>
      </c>
      <c r="I7" s="973"/>
      <c r="J7" s="974"/>
    </row>
    <row r="8" spans="2:13" ht="16.5" thickBot="1" x14ac:dyDescent="0.3">
      <c r="B8" s="439">
        <v>1</v>
      </c>
      <c r="C8" s="441">
        <v>2</v>
      </c>
      <c r="D8" s="248">
        <v>3</v>
      </c>
      <c r="E8" s="248">
        <v>4</v>
      </c>
      <c r="F8" s="248">
        <v>5</v>
      </c>
      <c r="G8" s="248">
        <v>6</v>
      </c>
      <c r="H8" s="441">
        <v>7</v>
      </c>
      <c r="I8" s="441" t="s">
        <v>31</v>
      </c>
      <c r="J8" s="440" t="s">
        <v>32</v>
      </c>
    </row>
    <row r="9" spans="2:13" ht="15.75" x14ac:dyDescent="0.25">
      <c r="B9" s="968" t="s">
        <v>33</v>
      </c>
      <c r="C9" s="969"/>
      <c r="D9" s="269"/>
      <c r="E9" s="270"/>
      <c r="F9" s="269"/>
      <c r="G9" s="271"/>
      <c r="H9" s="271"/>
      <c r="I9" s="269"/>
      <c r="J9" s="272"/>
    </row>
    <row r="10" spans="2:13" ht="15.75" x14ac:dyDescent="0.25">
      <c r="B10" s="273" t="s">
        <v>34</v>
      </c>
      <c r="C10" s="255">
        <v>6591117</v>
      </c>
      <c r="D10" s="284">
        <f>C10/C$18*100</f>
        <v>29.831975770945547</v>
      </c>
      <c r="E10" s="255">
        <v>7641570</v>
      </c>
      <c r="F10" s="274">
        <f>E10/E$18*100</f>
        <v>31.562953482254258</v>
      </c>
      <c r="G10" s="255">
        <v>7307851</v>
      </c>
      <c r="H10" s="274">
        <f>G10/G$18*100</f>
        <v>30.700931083112536</v>
      </c>
      <c r="I10" s="275">
        <f>E10/C10*100</f>
        <v>115.93740484351893</v>
      </c>
      <c r="J10" s="276">
        <f>G10/E10*100</f>
        <v>95.63284770014539</v>
      </c>
      <c r="L10" s="256"/>
      <c r="M10" s="643"/>
    </row>
    <row r="11" spans="2:13" ht="15.75" x14ac:dyDescent="0.25">
      <c r="B11" s="273" t="s">
        <v>35</v>
      </c>
      <c r="C11" s="255">
        <v>1304626</v>
      </c>
      <c r="D11" s="284">
        <f t="shared" ref="D11:D17" si="0">C11/C$18*100</f>
        <v>5.9048521247833419</v>
      </c>
      <c r="E11" s="255">
        <v>1456321</v>
      </c>
      <c r="F11" s="274">
        <f t="shared" ref="F11:F17" si="1">E11/E$18*100</f>
        <v>6.015228804843769</v>
      </c>
      <c r="G11" s="255">
        <v>1461558</v>
      </c>
      <c r="H11" s="274">
        <f t="shared" ref="H11:H17" si="2">G11/G$18*100</f>
        <v>6.1401349633389879</v>
      </c>
      <c r="I11" s="275">
        <f t="shared" ref="I11:I17" si="3">E11/C11*100</f>
        <v>111.62747024817841</v>
      </c>
      <c r="J11" s="276">
        <f t="shared" ref="J11:J17" si="4">G11/E11*100</f>
        <v>100.35960478493409</v>
      </c>
      <c r="L11" s="256"/>
      <c r="M11" s="643"/>
    </row>
    <row r="12" spans="2:13" ht="15.75" x14ac:dyDescent="0.25">
      <c r="B12" s="273" t="s">
        <v>36</v>
      </c>
      <c r="C12" s="255">
        <v>270604</v>
      </c>
      <c r="D12" s="284">
        <f t="shared" si="0"/>
        <v>1.224777525800399</v>
      </c>
      <c r="E12" s="255">
        <v>149197</v>
      </c>
      <c r="F12" s="274">
        <f t="shared" si="1"/>
        <v>0.6162474426972322</v>
      </c>
      <c r="G12" s="255">
        <v>93320</v>
      </c>
      <c r="H12" s="274">
        <f t="shared" si="2"/>
        <v>0.3920456080284152</v>
      </c>
      <c r="I12" s="275">
        <f t="shared" si="3"/>
        <v>55.134809537183486</v>
      </c>
      <c r="J12" s="276">
        <f t="shared" si="4"/>
        <v>62.548174561150695</v>
      </c>
      <c r="L12" s="256"/>
      <c r="M12" s="643"/>
    </row>
    <row r="13" spans="2:13" ht="15.75" x14ac:dyDescent="0.25">
      <c r="B13" s="273" t="s">
        <v>37</v>
      </c>
      <c r="C13" s="255">
        <v>14325634</v>
      </c>
      <c r="D13" s="284">
        <f t="shared" si="0"/>
        <v>64.839080597633711</v>
      </c>
      <c r="E13" s="255">
        <v>15220759</v>
      </c>
      <c r="F13" s="274">
        <f t="shared" si="1"/>
        <v>62.868246745315794</v>
      </c>
      <c r="G13" s="255">
        <v>15256911</v>
      </c>
      <c r="H13" s="274">
        <f t="shared" si="2"/>
        <v>64.095638122914863</v>
      </c>
      <c r="I13" s="275">
        <f t="shared" si="3"/>
        <v>106.24841455533488</v>
      </c>
      <c r="J13" s="276">
        <f t="shared" si="4"/>
        <v>100.23751772168524</v>
      </c>
      <c r="L13" s="256"/>
      <c r="M13" s="643"/>
    </row>
    <row r="14" spans="2:13" ht="15.75" x14ac:dyDescent="0.25">
      <c r="B14" s="273" t="s">
        <v>38</v>
      </c>
      <c r="C14" s="255">
        <v>1190760</v>
      </c>
      <c r="D14" s="284">
        <f t="shared" si="0"/>
        <v>5.3894845849362287</v>
      </c>
      <c r="E14" s="255">
        <v>1120940</v>
      </c>
      <c r="F14" s="274">
        <f t="shared" si="1"/>
        <v>4.6299617848685655</v>
      </c>
      <c r="G14" s="255">
        <v>1138220</v>
      </c>
      <c r="H14" s="274">
        <f t="shared" si="2"/>
        <v>4.7817633087237752</v>
      </c>
      <c r="I14" s="275">
        <f t="shared" si="3"/>
        <v>94.136517854143577</v>
      </c>
      <c r="J14" s="276">
        <f t="shared" si="4"/>
        <v>101.54156333077596</v>
      </c>
      <c r="L14" s="256"/>
      <c r="M14" s="643"/>
    </row>
    <row r="15" spans="2:13" ht="22.35" customHeight="1" x14ac:dyDescent="0.25">
      <c r="B15" s="273" t="s">
        <v>39</v>
      </c>
      <c r="C15" s="255">
        <f>C13-C14</f>
        <v>13134874</v>
      </c>
      <c r="D15" s="284">
        <f t="shared" si="0"/>
        <v>59.449596012697491</v>
      </c>
      <c r="E15" s="255">
        <f>E13-E14</f>
        <v>14099819</v>
      </c>
      <c r="F15" s="274">
        <f t="shared" si="1"/>
        <v>58.238284960447231</v>
      </c>
      <c r="G15" s="255">
        <f>G13-G14</f>
        <v>14118691</v>
      </c>
      <c r="H15" s="274">
        <f t="shared" si="2"/>
        <v>59.313874814191095</v>
      </c>
      <c r="I15" s="275">
        <f t="shared" si="3"/>
        <v>107.34643514661808</v>
      </c>
      <c r="J15" s="276">
        <f t="shared" si="4"/>
        <v>100.13384568979218</v>
      </c>
      <c r="L15" s="256"/>
      <c r="M15" s="643"/>
    </row>
    <row r="16" spans="2:13" ht="15.75" x14ac:dyDescent="0.25">
      <c r="B16" s="273" t="s">
        <v>40</v>
      </c>
      <c r="C16" s="255">
        <v>531767</v>
      </c>
      <c r="D16" s="284">
        <f t="shared" si="0"/>
        <v>2.4068242544910676</v>
      </c>
      <c r="E16" s="255">
        <v>600684</v>
      </c>
      <c r="F16" s="274">
        <f t="shared" si="1"/>
        <v>2.4810819176601688</v>
      </c>
      <c r="G16" s="255">
        <v>595358</v>
      </c>
      <c r="H16" s="274">
        <f t="shared" si="2"/>
        <v>2.5011518335253018</v>
      </c>
      <c r="I16" s="275">
        <f t="shared" si="3"/>
        <v>112.9599993982327</v>
      </c>
      <c r="J16" s="276">
        <f t="shared" si="4"/>
        <v>99.113344121035354</v>
      </c>
      <c r="L16" s="256"/>
      <c r="M16" s="643"/>
    </row>
    <row r="17" spans="2:13" ht="16.5" thickBot="1" x14ac:dyDescent="0.3">
      <c r="B17" s="277" t="s">
        <v>41</v>
      </c>
      <c r="C17" s="278">
        <v>261147</v>
      </c>
      <c r="D17" s="518">
        <f t="shared" si="0"/>
        <v>1.181974311282157</v>
      </c>
      <c r="E17" s="278">
        <v>262976</v>
      </c>
      <c r="F17" s="641">
        <f t="shared" si="1"/>
        <v>1.0862033920973433</v>
      </c>
      <c r="G17" s="278">
        <v>226575</v>
      </c>
      <c r="H17" s="641">
        <f t="shared" si="2"/>
        <v>0.95186169780366658</v>
      </c>
      <c r="I17" s="528">
        <f t="shared" si="3"/>
        <v>100.7003718212348</v>
      </c>
      <c r="J17" s="529">
        <f t="shared" si="4"/>
        <v>86.158052445850572</v>
      </c>
      <c r="L17" s="256"/>
      <c r="M17" s="643"/>
    </row>
    <row r="18" spans="2:13" ht="16.5" thickBot="1" x14ac:dyDescent="0.3">
      <c r="B18" s="633" t="s">
        <v>42</v>
      </c>
      <c r="C18" s="279">
        <f t="shared" ref="C18:H18" si="5">C10+C11+C12+C15+C16+C17</f>
        <v>22094135</v>
      </c>
      <c r="D18" s="634">
        <f t="shared" si="5"/>
        <v>100</v>
      </c>
      <c r="E18" s="279">
        <f t="shared" si="5"/>
        <v>24210567</v>
      </c>
      <c r="F18" s="634">
        <f t="shared" si="5"/>
        <v>100</v>
      </c>
      <c r="G18" s="279">
        <f t="shared" si="5"/>
        <v>23803353</v>
      </c>
      <c r="H18" s="634">
        <f t="shared" si="5"/>
        <v>100</v>
      </c>
      <c r="I18" s="369">
        <f>E18/C18*100</f>
        <v>109.57915754565634</v>
      </c>
      <c r="J18" s="642">
        <f>G18/E18*100</f>
        <v>98.318031956872389</v>
      </c>
      <c r="L18" s="256"/>
      <c r="M18" s="643"/>
    </row>
    <row r="19" spans="2:13" ht="15.75" x14ac:dyDescent="0.25">
      <c r="B19" s="970" t="s">
        <v>682</v>
      </c>
      <c r="C19" s="971"/>
      <c r="D19" s="280"/>
      <c r="E19" s="270"/>
      <c r="F19" s="280"/>
      <c r="G19" s="281"/>
      <c r="H19" s="282"/>
      <c r="I19" s="282"/>
      <c r="J19" s="283"/>
      <c r="L19" s="256"/>
      <c r="M19" s="643"/>
    </row>
    <row r="20" spans="2:13" ht="15.75" x14ac:dyDescent="0.25">
      <c r="B20" s="254" t="s">
        <v>43</v>
      </c>
      <c r="C20" s="255">
        <v>17604487</v>
      </c>
      <c r="D20" s="284">
        <f>C20/C$26*100</f>
        <v>79.679457919488584</v>
      </c>
      <c r="E20" s="255">
        <v>19414294</v>
      </c>
      <c r="F20" s="284">
        <f>E20/E$26*100</f>
        <v>80.189340464434395</v>
      </c>
      <c r="G20" s="255">
        <v>19148082</v>
      </c>
      <c r="H20" s="284">
        <f>G20/G$26*100</f>
        <v>80.442793080453839</v>
      </c>
      <c r="I20" s="275">
        <f>E20/C20*100</f>
        <v>110.28037340707515</v>
      </c>
      <c r="J20" s="276">
        <f>G20/E20*100</f>
        <v>98.628783513837789</v>
      </c>
      <c r="L20" s="256"/>
      <c r="M20" s="643"/>
    </row>
    <row r="21" spans="2:13" ht="15.75" x14ac:dyDescent="0.25">
      <c r="B21" s="254" t="s">
        <v>44</v>
      </c>
      <c r="C21" s="255">
        <v>0</v>
      </c>
      <c r="D21" s="284">
        <f t="shared" ref="D21:D25" si="6">C21/C$26*100</f>
        <v>0</v>
      </c>
      <c r="E21" s="255">
        <v>0</v>
      </c>
      <c r="F21" s="284">
        <f t="shared" ref="F21:F25" si="7">E21/E$26*100</f>
        <v>0</v>
      </c>
      <c r="G21" s="285">
        <v>0</v>
      </c>
      <c r="H21" s="284">
        <f t="shared" ref="H21:H25" si="8">G21/G$26*100</f>
        <v>0</v>
      </c>
      <c r="I21" s="275">
        <v>0</v>
      </c>
      <c r="J21" s="276">
        <v>0</v>
      </c>
      <c r="L21" s="256"/>
      <c r="M21" s="643"/>
    </row>
    <row r="22" spans="2:13" ht="15.75" x14ac:dyDescent="0.25">
      <c r="B22" s="254" t="s">
        <v>45</v>
      </c>
      <c r="C22" s="255">
        <v>862931</v>
      </c>
      <c r="D22" s="284">
        <f t="shared" si="6"/>
        <v>3.9057016715069408</v>
      </c>
      <c r="E22" s="255">
        <v>856626</v>
      </c>
      <c r="F22" s="284">
        <f t="shared" si="7"/>
        <v>3.5382318803190356</v>
      </c>
      <c r="G22" s="255">
        <v>863901</v>
      </c>
      <c r="H22" s="284">
        <f t="shared" si="8"/>
        <v>3.6293248266326175</v>
      </c>
      <c r="I22" s="275">
        <f t="shared" ref="I22:I25" si="9">E22/C22*100</f>
        <v>99.269350620153872</v>
      </c>
      <c r="J22" s="276">
        <f>G22/E22*100</f>
        <v>100.84926210504935</v>
      </c>
      <c r="L22" s="256"/>
      <c r="M22" s="643"/>
    </row>
    <row r="23" spans="2:13" ht="15.75" x14ac:dyDescent="0.25">
      <c r="B23" s="254" t="s">
        <v>46</v>
      </c>
      <c r="C23" s="255">
        <v>655631</v>
      </c>
      <c r="D23" s="284">
        <f t="shared" si="6"/>
        <v>2.9674436224817127</v>
      </c>
      <c r="E23" s="255">
        <v>808293</v>
      </c>
      <c r="F23" s="284">
        <f t="shared" si="7"/>
        <v>3.3385959114464354</v>
      </c>
      <c r="G23" s="255">
        <v>851030</v>
      </c>
      <c r="H23" s="284">
        <f t="shared" si="8"/>
        <v>3.5752526125205977</v>
      </c>
      <c r="I23" s="275">
        <f t="shared" si="9"/>
        <v>123.28474400996903</v>
      </c>
      <c r="J23" s="276">
        <f t="shared" ref="J23:J25" si="10">G23/E23*100</f>
        <v>105.28731536707605</v>
      </c>
      <c r="L23" s="256"/>
      <c r="M23" s="643"/>
    </row>
    <row r="24" spans="2:13" ht="15.75" x14ac:dyDescent="0.25">
      <c r="B24" s="286" t="s">
        <v>47</v>
      </c>
      <c r="C24" s="255"/>
      <c r="D24" s="284"/>
      <c r="E24" s="255"/>
      <c r="F24" s="284"/>
      <c r="G24" s="255"/>
      <c r="H24" s="284"/>
      <c r="I24" s="275"/>
      <c r="J24" s="276"/>
      <c r="L24" s="256"/>
      <c r="M24" s="643"/>
    </row>
    <row r="25" spans="2:13" ht="16.5" thickBot="1" x14ac:dyDescent="0.3">
      <c r="B25" s="287" t="s">
        <v>48</v>
      </c>
      <c r="C25" s="278">
        <v>2971086</v>
      </c>
      <c r="D25" s="284">
        <f t="shared" si="6"/>
        <v>13.447396786522759</v>
      </c>
      <c r="E25" s="278">
        <v>3131354</v>
      </c>
      <c r="F25" s="284">
        <f t="shared" si="7"/>
        <v>12.933831743800134</v>
      </c>
      <c r="G25" s="278">
        <v>2940340</v>
      </c>
      <c r="H25" s="284">
        <f t="shared" si="8"/>
        <v>12.352629480392952</v>
      </c>
      <c r="I25" s="275">
        <f t="shared" si="9"/>
        <v>105.39425651091889</v>
      </c>
      <c r="J25" s="276">
        <f t="shared" si="10"/>
        <v>93.89995509929571</v>
      </c>
      <c r="L25" s="256"/>
      <c r="M25" s="643"/>
    </row>
    <row r="26" spans="2:13" ht="15.75" x14ac:dyDescent="0.25">
      <c r="B26" s="288" t="s">
        <v>49</v>
      </c>
      <c r="C26" s="962">
        <f t="shared" ref="C26:H26" si="11">SUM(C20:C25)</f>
        <v>22094135</v>
      </c>
      <c r="D26" s="964">
        <f t="shared" si="11"/>
        <v>100</v>
      </c>
      <c r="E26" s="962">
        <f t="shared" si="11"/>
        <v>24210567</v>
      </c>
      <c r="F26" s="958">
        <f t="shared" si="11"/>
        <v>100</v>
      </c>
      <c r="G26" s="962">
        <f t="shared" si="11"/>
        <v>23803353</v>
      </c>
      <c r="H26" s="958">
        <f t="shared" si="11"/>
        <v>100</v>
      </c>
      <c r="I26" s="964">
        <f>E26/C26*100</f>
        <v>109.57915754565634</v>
      </c>
      <c r="J26" s="966">
        <f>G26/E26*100</f>
        <v>98.318031956872389</v>
      </c>
      <c r="L26" s="256"/>
      <c r="M26" s="643"/>
    </row>
    <row r="27" spans="2:13" ht="16.5" thickBot="1" x14ac:dyDescent="0.3">
      <c r="B27" s="267" t="s">
        <v>50</v>
      </c>
      <c r="C27" s="963"/>
      <c r="D27" s="965"/>
      <c r="E27" s="963"/>
      <c r="F27" s="960"/>
      <c r="G27" s="963"/>
      <c r="H27" s="960"/>
      <c r="I27" s="965"/>
      <c r="J27" s="967"/>
      <c r="L27" s="256"/>
      <c r="M27" s="643"/>
    </row>
    <row r="28" spans="2:13" x14ac:dyDescent="0.25">
      <c r="M28" s="643"/>
    </row>
    <row r="30" spans="2:13" x14ac:dyDescent="0.25">
      <c r="F30" s="256"/>
    </row>
  </sheetData>
  <mergeCells count="17">
    <mergeCell ref="B5:J5"/>
    <mergeCell ref="B6:B7"/>
    <mergeCell ref="C6:D6"/>
    <mergeCell ref="E6:F6"/>
    <mergeCell ref="G6:H6"/>
    <mergeCell ref="I6:J6"/>
    <mergeCell ref="I7:J7"/>
    <mergeCell ref="G26:G27"/>
    <mergeCell ref="H26:H27"/>
    <mergeCell ref="I26:I27"/>
    <mergeCell ref="J26:J27"/>
    <mergeCell ref="B9:C9"/>
    <mergeCell ref="B19:C19"/>
    <mergeCell ref="C26:C27"/>
    <mergeCell ref="D26:D27"/>
    <mergeCell ref="E26:E27"/>
    <mergeCell ref="F26:F27"/>
  </mergeCells>
  <pageMargins left="0.7" right="0.7" top="0.75" bottom="0.75" header="0.3" footer="0.3"/>
  <pageSetup orientation="portrait" r:id="rId1"/>
  <ignoredErrors>
    <ignoredError sqref="C19:H19 B17 B18 B27 B21:B24 B10 B11 B12 B13 B14 B15 B16 B20 B25 B26" numberStoredAsText="1"/>
    <ignoredError sqref="E15:G15 D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M13"/>
  <sheetViews>
    <sheetView workbookViewId="0">
      <selection activeCell="D16" sqref="D16"/>
    </sheetView>
  </sheetViews>
  <sheetFormatPr defaultColWidth="9.140625" defaultRowHeight="15" x14ac:dyDescent="0.25"/>
  <cols>
    <col min="1" max="1" width="9.140625" style="59"/>
    <col min="2" max="2" width="14.5703125" style="59" customWidth="1"/>
    <col min="3" max="3" width="14.140625" style="59" customWidth="1"/>
    <col min="4" max="4" width="13.140625" style="59" customWidth="1"/>
    <col min="5" max="5" width="12.85546875" style="59" customWidth="1"/>
    <col min="6" max="6" width="12.140625" style="59" customWidth="1"/>
    <col min="7" max="7" width="13.85546875" style="59" customWidth="1"/>
    <col min="8" max="8" width="11.85546875" style="59" customWidth="1"/>
    <col min="9" max="9" width="12.140625" style="59" customWidth="1"/>
    <col min="10" max="10" width="13" style="59" customWidth="1"/>
    <col min="11" max="11" width="12.140625" style="59" customWidth="1"/>
    <col min="12" max="12" width="11.85546875" style="59" customWidth="1"/>
    <col min="13" max="13" width="13.140625" style="59" customWidth="1"/>
    <col min="14" max="16384" width="9.140625" style="59"/>
  </cols>
  <sheetData>
    <row r="2" spans="2:13" ht="15.75" x14ac:dyDescent="0.25">
      <c r="B2" s="263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2:13" ht="15.75" x14ac:dyDescent="0.25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</row>
    <row r="4" spans="2:13" ht="16.5" thickBot="1" x14ac:dyDescent="0.3">
      <c r="B4" s="264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65" t="s">
        <v>468</v>
      </c>
    </row>
    <row r="5" spans="2:13" ht="20.100000000000001" customHeight="1" thickBot="1" x14ac:dyDescent="0.3">
      <c r="B5" s="949" t="s">
        <v>536</v>
      </c>
      <c r="C5" s="950"/>
      <c r="D5" s="950"/>
      <c r="E5" s="950"/>
      <c r="F5" s="950"/>
      <c r="G5" s="950"/>
      <c r="H5" s="950"/>
      <c r="I5" s="950"/>
      <c r="J5" s="950"/>
      <c r="K5" s="950"/>
      <c r="L5" s="950"/>
      <c r="M5" s="951"/>
    </row>
    <row r="6" spans="2:13" ht="16.5" thickBot="1" x14ac:dyDescent="0.3">
      <c r="B6" s="952" t="s">
        <v>0</v>
      </c>
      <c r="C6" s="956" t="s">
        <v>1</v>
      </c>
      <c r="D6" s="956"/>
      <c r="E6" s="956"/>
      <c r="F6" s="956" t="s">
        <v>399</v>
      </c>
      <c r="G6" s="956"/>
      <c r="H6" s="956"/>
      <c r="I6" s="956" t="s">
        <v>528</v>
      </c>
      <c r="J6" s="956"/>
      <c r="K6" s="956"/>
      <c r="L6" s="972" t="s">
        <v>2</v>
      </c>
      <c r="M6" s="959"/>
    </row>
    <row r="7" spans="2:13" ht="32.25" thickBot="1" x14ac:dyDescent="0.3">
      <c r="B7" s="953"/>
      <c r="C7" s="327" t="s">
        <v>52</v>
      </c>
      <c r="D7" s="327" t="s">
        <v>402</v>
      </c>
      <c r="E7" s="327" t="s">
        <v>30</v>
      </c>
      <c r="F7" s="327" t="s">
        <v>52</v>
      </c>
      <c r="G7" s="327" t="s">
        <v>53</v>
      </c>
      <c r="H7" s="327" t="s">
        <v>30</v>
      </c>
      <c r="I7" s="327" t="s">
        <v>52</v>
      </c>
      <c r="J7" s="327" t="s">
        <v>401</v>
      </c>
      <c r="K7" s="327" t="s">
        <v>30</v>
      </c>
      <c r="L7" s="975"/>
      <c r="M7" s="961"/>
    </row>
    <row r="8" spans="2:13" ht="16.5" thickBot="1" x14ac:dyDescent="0.3">
      <c r="B8" s="324">
        <v>1</v>
      </c>
      <c r="C8" s="326">
        <v>2</v>
      </c>
      <c r="D8" s="956" t="s">
        <v>54</v>
      </c>
      <c r="E8" s="956"/>
      <c r="F8" s="326">
        <v>5</v>
      </c>
      <c r="G8" s="956" t="s">
        <v>55</v>
      </c>
      <c r="H8" s="956"/>
      <c r="I8" s="326">
        <v>8</v>
      </c>
      <c r="J8" s="956" t="s">
        <v>56</v>
      </c>
      <c r="K8" s="956"/>
      <c r="L8" s="326" t="s">
        <v>57</v>
      </c>
      <c r="M8" s="325" t="s">
        <v>58</v>
      </c>
    </row>
    <row r="9" spans="2:13" ht="15.75" x14ac:dyDescent="0.25">
      <c r="B9" s="266" t="s">
        <v>59</v>
      </c>
      <c r="C9" s="252">
        <v>1</v>
      </c>
      <c r="D9" s="250">
        <v>775490</v>
      </c>
      <c r="E9" s="251">
        <f>D9/D11*100</f>
        <v>3.50993600790436</v>
      </c>
      <c r="F9" s="252">
        <v>1</v>
      </c>
      <c r="G9" s="250">
        <v>801261</v>
      </c>
      <c r="H9" s="251">
        <f>G9/G11*100</f>
        <v>3.3095507428636428</v>
      </c>
      <c r="I9" s="252">
        <v>1</v>
      </c>
      <c r="J9" s="250">
        <v>867289</v>
      </c>
      <c r="K9" s="251">
        <f>J9/J11*100</f>
        <v>3.643558115531035</v>
      </c>
      <c r="L9" s="368">
        <f>G9/D9*100</f>
        <v>103.32318920940308</v>
      </c>
      <c r="M9" s="253">
        <f>J9/G9*100</f>
        <v>108.24051089470224</v>
      </c>
    </row>
    <row r="10" spans="2:13" ht="16.5" thickBot="1" x14ac:dyDescent="0.3">
      <c r="B10" s="287" t="s">
        <v>60</v>
      </c>
      <c r="C10" s="517">
        <v>14</v>
      </c>
      <c r="D10" s="278">
        <v>21318645</v>
      </c>
      <c r="E10" s="518">
        <f>D10/D11*100</f>
        <v>96.490063992095642</v>
      </c>
      <c r="F10" s="517">
        <v>14</v>
      </c>
      <c r="G10" s="278">
        <v>23409306</v>
      </c>
      <c r="H10" s="518">
        <f>G10/G11*100</f>
        <v>96.690449257136351</v>
      </c>
      <c r="I10" s="517">
        <v>14</v>
      </c>
      <c r="J10" s="278">
        <v>22936064</v>
      </c>
      <c r="K10" s="518">
        <f>J10/J11*100</f>
        <v>96.356441884468964</v>
      </c>
      <c r="L10" s="519">
        <f t="shared" ref="L10:L11" si="0">G10/D10*100</f>
        <v>109.80672552125145</v>
      </c>
      <c r="M10" s="520">
        <f>J10/G10*100</f>
        <v>97.978402264466951</v>
      </c>
    </row>
    <row r="11" spans="2:13" ht="16.5" thickBot="1" x14ac:dyDescent="0.3">
      <c r="B11" s="521" t="s">
        <v>22</v>
      </c>
      <c r="C11" s="522">
        <f t="shared" ref="C11:I11" si="1">SUM(C9:C10)</f>
        <v>15</v>
      </c>
      <c r="D11" s="523">
        <f t="shared" si="1"/>
        <v>22094135</v>
      </c>
      <c r="E11" s="524">
        <f t="shared" si="1"/>
        <v>100</v>
      </c>
      <c r="F11" s="522">
        <f t="shared" si="1"/>
        <v>15</v>
      </c>
      <c r="G11" s="523">
        <f t="shared" si="1"/>
        <v>24210567</v>
      </c>
      <c r="H11" s="524">
        <f t="shared" si="1"/>
        <v>100</v>
      </c>
      <c r="I11" s="522">
        <f t="shared" si="1"/>
        <v>15</v>
      </c>
      <c r="J11" s="523">
        <f>J9+J10</f>
        <v>23803353</v>
      </c>
      <c r="K11" s="524">
        <f>SUM(K9:K10)</f>
        <v>100</v>
      </c>
      <c r="L11" s="525">
        <f t="shared" si="0"/>
        <v>109.57915754565634</v>
      </c>
      <c r="M11" s="526">
        <f>J11/G11*100</f>
        <v>98.318031956872389</v>
      </c>
    </row>
    <row r="13" spans="2:13" x14ac:dyDescent="0.25">
      <c r="B13" s="384"/>
      <c r="C13"/>
      <c r="D13"/>
      <c r="E13"/>
      <c r="F13"/>
      <c r="G13"/>
      <c r="H13"/>
      <c r="I13"/>
      <c r="J13"/>
      <c r="K13"/>
      <c r="L13"/>
      <c r="M13"/>
    </row>
  </sheetData>
  <mergeCells count="9">
    <mergeCell ref="D8:E8"/>
    <mergeCell ref="G8:H8"/>
    <mergeCell ref="J8:K8"/>
    <mergeCell ref="B5:M5"/>
    <mergeCell ref="B6:B7"/>
    <mergeCell ref="C6:E6"/>
    <mergeCell ref="F6:H6"/>
    <mergeCell ref="I6:K6"/>
    <mergeCell ref="L6:M7"/>
  </mergeCells>
  <pageMargins left="0.7" right="0.7" top="0.75" bottom="0.75" header="0.3" footer="0.3"/>
  <ignoredErrors>
    <ignoredError sqref="I9 I10" numberStoredAsText="1"/>
    <ignoredError sqref="F11 I11 C11" formulaRange="1"/>
    <ignoredError sqref="J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K12"/>
  <sheetViews>
    <sheetView workbookViewId="0">
      <selection activeCell="C15" sqref="C15"/>
    </sheetView>
  </sheetViews>
  <sheetFormatPr defaultRowHeight="15" x14ac:dyDescent="0.25"/>
  <cols>
    <col min="2" max="2" width="28.85546875" customWidth="1"/>
    <col min="3" max="3" width="14.140625" customWidth="1"/>
    <col min="4" max="4" width="12.140625" customWidth="1"/>
    <col min="5" max="5" width="14.140625" customWidth="1"/>
    <col min="6" max="6" width="15.85546875" customWidth="1"/>
    <col min="7" max="7" width="12.140625" customWidth="1"/>
    <col min="8" max="8" width="13.140625" customWidth="1"/>
    <col min="9" max="9" width="16.85546875" customWidth="1"/>
    <col min="10" max="10" width="12.42578125" customWidth="1"/>
    <col min="11" max="11" width="13" customWidth="1"/>
  </cols>
  <sheetData>
    <row r="2" spans="2:11" ht="16.5" thickBot="1" x14ac:dyDescent="0.3">
      <c r="B2" s="16" t="s">
        <v>67</v>
      </c>
      <c r="C2" s="4"/>
      <c r="D2" s="4"/>
      <c r="E2" s="4"/>
      <c r="F2" s="4"/>
      <c r="G2" s="4"/>
      <c r="H2" s="4"/>
      <c r="I2" s="4"/>
      <c r="J2" s="4"/>
      <c r="K2" s="102" t="s">
        <v>469</v>
      </c>
    </row>
    <row r="3" spans="2:11" ht="20.100000000000001" customHeight="1" thickBot="1" x14ac:dyDescent="0.3">
      <c r="B3" s="976" t="s">
        <v>537</v>
      </c>
      <c r="C3" s="977"/>
      <c r="D3" s="977"/>
      <c r="E3" s="977"/>
      <c r="F3" s="977"/>
      <c r="G3" s="977"/>
      <c r="H3" s="977"/>
      <c r="I3" s="977"/>
      <c r="J3" s="977"/>
      <c r="K3" s="978"/>
    </row>
    <row r="4" spans="2:11" ht="16.5" thickBot="1" x14ac:dyDescent="0.3">
      <c r="B4" s="979" t="s">
        <v>61</v>
      </c>
      <c r="C4" s="981" t="s">
        <v>1</v>
      </c>
      <c r="D4" s="981"/>
      <c r="E4" s="981"/>
      <c r="F4" s="981" t="s">
        <v>399</v>
      </c>
      <c r="G4" s="981"/>
      <c r="H4" s="981"/>
      <c r="I4" s="981" t="s">
        <v>528</v>
      </c>
      <c r="J4" s="981"/>
      <c r="K4" s="982"/>
    </row>
    <row r="5" spans="2:11" ht="16.5" thickBot="1" x14ac:dyDescent="0.3">
      <c r="B5" s="980"/>
      <c r="C5" s="91" t="s">
        <v>3</v>
      </c>
      <c r="D5" s="91" t="s">
        <v>30</v>
      </c>
      <c r="E5" s="91" t="s">
        <v>52</v>
      </c>
      <c r="F5" s="91" t="s">
        <v>3</v>
      </c>
      <c r="G5" s="91" t="s">
        <v>30</v>
      </c>
      <c r="H5" s="91" t="s">
        <v>52</v>
      </c>
      <c r="I5" s="91" t="s">
        <v>3</v>
      </c>
      <c r="J5" s="91" t="s">
        <v>30</v>
      </c>
      <c r="K5" s="92" t="s">
        <v>52</v>
      </c>
    </row>
    <row r="6" spans="2:11" ht="15.75" x14ac:dyDescent="0.25">
      <c r="B6" s="107" t="s">
        <v>62</v>
      </c>
      <c r="C6" s="49">
        <v>12456111</v>
      </c>
      <c r="D6" s="160">
        <f>C6/C$11*100</f>
        <v>56.377454921860483</v>
      </c>
      <c r="E6" s="86">
        <v>3</v>
      </c>
      <c r="F6" s="49">
        <v>13686527</v>
      </c>
      <c r="G6" s="160">
        <f>F6/F$11*100</f>
        <v>56.531212176897796</v>
      </c>
      <c r="H6" s="86">
        <v>3</v>
      </c>
      <c r="I6" s="53">
        <v>13352838</v>
      </c>
      <c r="J6" s="160">
        <f>I6/I$11*100</f>
        <v>56.096458343494717</v>
      </c>
      <c r="K6" s="108">
        <v>3</v>
      </c>
    </row>
    <row r="7" spans="2:11" ht="15.75" x14ac:dyDescent="0.25">
      <c r="B7" s="109" t="s">
        <v>63</v>
      </c>
      <c r="C7" s="95">
        <v>6075531</v>
      </c>
      <c r="D7" s="158">
        <f t="shared" ref="D7:D10" si="0">C7/C$11*100</f>
        <v>27.498388146899615</v>
      </c>
      <c r="E7" s="85">
        <v>5</v>
      </c>
      <c r="F7" s="95">
        <v>6645925</v>
      </c>
      <c r="G7" s="160">
        <f t="shared" ref="G7:G10" si="1">F7/F$11*100</f>
        <v>27.450513653810749</v>
      </c>
      <c r="H7" s="85">
        <v>5</v>
      </c>
      <c r="I7" s="95">
        <v>6582072</v>
      </c>
      <c r="J7" s="160">
        <f t="shared" ref="J7:J10" si="2">I7/I$11*100</f>
        <v>27.651869045507997</v>
      </c>
      <c r="K7" s="110">
        <v>5</v>
      </c>
    </row>
    <row r="8" spans="2:11" ht="15.75" x14ac:dyDescent="0.25">
      <c r="B8" s="109" t="s">
        <v>64</v>
      </c>
      <c r="C8" s="95">
        <v>2168293</v>
      </c>
      <c r="D8" s="158">
        <f t="shared" si="0"/>
        <v>9.8138849970818054</v>
      </c>
      <c r="E8" s="85">
        <v>3</v>
      </c>
      <c r="F8" s="95">
        <v>3451044</v>
      </c>
      <c r="G8" s="160">
        <f t="shared" si="1"/>
        <v>14.254288220511317</v>
      </c>
      <c r="H8" s="85">
        <v>5</v>
      </c>
      <c r="I8" s="95">
        <v>3481995</v>
      </c>
      <c r="J8" s="160">
        <f t="shared" si="2"/>
        <v>14.628170241394143</v>
      </c>
      <c r="K8" s="110">
        <v>5</v>
      </c>
    </row>
    <row r="9" spans="2:11" ht="15.75" x14ac:dyDescent="0.25">
      <c r="B9" s="109" t="s">
        <v>65</v>
      </c>
      <c r="C9" s="95">
        <v>1394200</v>
      </c>
      <c r="D9" s="158">
        <f t="shared" si="0"/>
        <v>6.3102719341580915</v>
      </c>
      <c r="E9" s="85">
        <v>4</v>
      </c>
      <c r="F9" s="95">
        <v>427071</v>
      </c>
      <c r="G9" s="160">
        <f t="shared" si="1"/>
        <v>1.7639859487801339</v>
      </c>
      <c r="H9" s="85">
        <v>2</v>
      </c>
      <c r="I9" s="95">
        <v>288300</v>
      </c>
      <c r="J9" s="160">
        <f t="shared" si="2"/>
        <v>1.2111739047855989</v>
      </c>
      <c r="K9" s="110">
        <v>1</v>
      </c>
    </row>
    <row r="10" spans="2:11" ht="16.5" thickBot="1" x14ac:dyDescent="0.3">
      <c r="B10" s="499" t="s">
        <v>66</v>
      </c>
      <c r="C10" s="500">
        <v>0</v>
      </c>
      <c r="D10" s="512">
        <f t="shared" si="0"/>
        <v>0</v>
      </c>
      <c r="E10" s="513">
        <v>0</v>
      </c>
      <c r="F10" s="500">
        <v>0</v>
      </c>
      <c r="G10" s="501">
        <f t="shared" si="1"/>
        <v>0</v>
      </c>
      <c r="H10" s="513">
        <v>0</v>
      </c>
      <c r="I10" s="500">
        <v>98148</v>
      </c>
      <c r="J10" s="501">
        <f t="shared" si="2"/>
        <v>0.4123284648175406</v>
      </c>
      <c r="K10" s="514">
        <v>1</v>
      </c>
    </row>
    <row r="11" spans="2:11" ht="20.100000000000001" customHeight="1" thickBot="1" x14ac:dyDescent="0.3">
      <c r="B11" s="506" t="s">
        <v>6</v>
      </c>
      <c r="C11" s="507">
        <f>SUM(C6:C10)</f>
        <v>22094135</v>
      </c>
      <c r="D11" s="508">
        <f>SUM(D6:D10)</f>
        <v>100</v>
      </c>
      <c r="E11" s="515">
        <f t="shared" ref="E11:K11" si="3">SUM(E6:E10)</f>
        <v>15</v>
      </c>
      <c r="F11" s="507">
        <f t="shared" si="3"/>
        <v>24210567</v>
      </c>
      <c r="G11" s="508">
        <f t="shared" si="3"/>
        <v>99.999999999999986</v>
      </c>
      <c r="H11" s="515">
        <f t="shared" si="3"/>
        <v>15</v>
      </c>
      <c r="I11" s="507">
        <f t="shared" si="3"/>
        <v>23803353</v>
      </c>
      <c r="J11" s="508">
        <f t="shared" si="3"/>
        <v>99.999999999999986</v>
      </c>
      <c r="K11" s="516">
        <f t="shared" si="3"/>
        <v>15</v>
      </c>
    </row>
    <row r="12" spans="2:11" ht="15.75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mergeCells count="5">
    <mergeCell ref="B3:K3"/>
    <mergeCell ref="B4:B5"/>
    <mergeCell ref="C4:E4"/>
    <mergeCell ref="F4:H4"/>
    <mergeCell ref="I4:K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1:L13"/>
  <sheetViews>
    <sheetView workbookViewId="0">
      <selection activeCell="C14" sqref="C14"/>
    </sheetView>
  </sheetViews>
  <sheetFormatPr defaultRowHeight="15" x14ac:dyDescent="0.25"/>
  <cols>
    <col min="2" max="2" width="31.42578125" customWidth="1"/>
    <col min="3" max="3" width="17" customWidth="1"/>
    <col min="4" max="4" width="13.140625" customWidth="1"/>
    <col min="5" max="5" width="18.85546875" customWidth="1"/>
    <col min="6" max="6" width="12.140625" customWidth="1"/>
    <col min="7" max="7" width="16.140625" customWidth="1"/>
    <col min="8" max="8" width="13" customWidth="1"/>
    <col min="9" max="9" width="12.140625" customWidth="1"/>
    <col min="10" max="10" width="14.140625" customWidth="1"/>
  </cols>
  <sheetData>
    <row r="1" spans="2:12" ht="15.75" x14ac:dyDescent="0.25">
      <c r="B1" s="4"/>
      <c r="C1" s="4"/>
      <c r="D1" s="4"/>
      <c r="E1" s="4"/>
      <c r="F1" s="4"/>
      <c r="G1" s="4"/>
      <c r="H1" s="4"/>
      <c r="I1" s="4"/>
      <c r="J1" s="4"/>
    </row>
    <row r="2" spans="2:12" ht="16.5" thickBot="1" x14ac:dyDescent="0.3">
      <c r="B2" s="3" t="s">
        <v>72</v>
      </c>
      <c r="C2" s="4"/>
      <c r="D2" s="4"/>
      <c r="E2" s="4"/>
      <c r="F2" s="4"/>
      <c r="G2" s="4"/>
      <c r="H2" s="4"/>
      <c r="I2" s="4"/>
      <c r="J2" s="102" t="s">
        <v>470</v>
      </c>
    </row>
    <row r="3" spans="2:12" ht="20.100000000000001" customHeight="1" thickBot="1" x14ac:dyDescent="0.3">
      <c r="B3" s="976" t="s">
        <v>538</v>
      </c>
      <c r="C3" s="977"/>
      <c r="D3" s="977"/>
      <c r="E3" s="977"/>
      <c r="F3" s="977"/>
      <c r="G3" s="977"/>
      <c r="H3" s="977"/>
      <c r="I3" s="977"/>
      <c r="J3" s="978"/>
    </row>
    <row r="4" spans="2:12" ht="16.5" thickBot="1" x14ac:dyDescent="0.3">
      <c r="B4" s="979" t="s">
        <v>34</v>
      </c>
      <c r="C4" s="981" t="s">
        <v>1</v>
      </c>
      <c r="D4" s="982"/>
      <c r="E4" s="981" t="s">
        <v>399</v>
      </c>
      <c r="F4" s="982"/>
      <c r="G4" s="981" t="s">
        <v>528</v>
      </c>
      <c r="H4" s="982"/>
      <c r="I4" s="981" t="s">
        <v>2</v>
      </c>
      <c r="J4" s="982"/>
    </row>
    <row r="5" spans="2:12" ht="16.5" thickBot="1" x14ac:dyDescent="0.3">
      <c r="B5" s="980"/>
      <c r="C5" s="333" t="s">
        <v>3</v>
      </c>
      <c r="D5" s="445" t="s">
        <v>30</v>
      </c>
      <c r="E5" s="333" t="s">
        <v>3</v>
      </c>
      <c r="F5" s="445" t="s">
        <v>30</v>
      </c>
      <c r="G5" s="333" t="s">
        <v>3</v>
      </c>
      <c r="H5" s="445" t="s">
        <v>30</v>
      </c>
      <c r="I5" s="333" t="s">
        <v>9</v>
      </c>
      <c r="J5" s="332" t="s">
        <v>10</v>
      </c>
    </row>
    <row r="6" spans="2:12" ht="16.5" thickBot="1" x14ac:dyDescent="0.3">
      <c r="B6" s="334">
        <v>1</v>
      </c>
      <c r="C6" s="330">
        <v>2</v>
      </c>
      <c r="D6" s="330">
        <v>3</v>
      </c>
      <c r="E6" s="330">
        <v>4</v>
      </c>
      <c r="F6" s="330">
        <v>5</v>
      </c>
      <c r="G6" s="330">
        <v>6</v>
      </c>
      <c r="H6" s="330">
        <v>7</v>
      </c>
      <c r="I6" s="330">
        <v>8</v>
      </c>
      <c r="J6" s="331">
        <v>9</v>
      </c>
    </row>
    <row r="7" spans="2:12" ht="18" customHeight="1" x14ac:dyDescent="0.25">
      <c r="B7" s="107" t="s">
        <v>68</v>
      </c>
      <c r="C7" s="49">
        <v>910481</v>
      </c>
      <c r="D7" s="160">
        <f>C7/C$12*100</f>
        <v>13.813758730121162</v>
      </c>
      <c r="E7" s="49">
        <v>1004445</v>
      </c>
      <c r="F7" s="160">
        <f>E7/E$12*100</f>
        <v>13.144484706676771</v>
      </c>
      <c r="G7" s="53">
        <v>1160749</v>
      </c>
      <c r="H7" s="161">
        <f>G7/G$12*100</f>
        <v>15.883588759540936</v>
      </c>
      <c r="I7" s="82">
        <f>E7/C7*100</f>
        <v>110.32025929151735</v>
      </c>
      <c r="J7" s="121">
        <f>G7/E7*100</f>
        <v>115.56123033117791</v>
      </c>
      <c r="L7" s="233"/>
    </row>
    <row r="8" spans="2:12" ht="18" customHeight="1" x14ac:dyDescent="0.25">
      <c r="B8" s="109" t="s">
        <v>69</v>
      </c>
      <c r="C8" s="378">
        <v>4002281</v>
      </c>
      <c r="D8" s="160">
        <f t="shared" ref="D8:D11" si="0">C8/C$12*100</f>
        <v>60.722347972278442</v>
      </c>
      <c r="E8" s="335">
        <v>4329659</v>
      </c>
      <c r="F8" s="160">
        <f t="shared" ref="F8:F11" si="1">E8/E$12*100</f>
        <v>56.65928598442467</v>
      </c>
      <c r="G8" s="52">
        <v>4033111</v>
      </c>
      <c r="H8" s="161">
        <f>G8/G$12*100</f>
        <v>55.188741532907557</v>
      </c>
      <c r="I8" s="82">
        <f t="shared" ref="I8:I11" si="2">E8/C8*100</f>
        <v>108.17978547733156</v>
      </c>
      <c r="J8" s="121">
        <f t="shared" ref="J8:J12" si="3">G8/E8*100</f>
        <v>93.150777001144888</v>
      </c>
      <c r="L8" s="233"/>
    </row>
    <row r="9" spans="2:12" ht="20.45" customHeight="1" x14ac:dyDescent="0.25">
      <c r="B9" s="109" t="s">
        <v>417</v>
      </c>
      <c r="C9" s="378">
        <v>38746</v>
      </c>
      <c r="D9" s="160">
        <f t="shared" si="0"/>
        <v>0.58785180114387281</v>
      </c>
      <c r="E9" s="335">
        <v>48611</v>
      </c>
      <c r="F9" s="160">
        <f t="shared" si="1"/>
        <v>0.63613890862741551</v>
      </c>
      <c r="G9" s="52">
        <v>34047</v>
      </c>
      <c r="H9" s="161">
        <f>G9/G$12*100</f>
        <v>0.46589619848571079</v>
      </c>
      <c r="I9" s="82">
        <f t="shared" si="2"/>
        <v>125.46069271666754</v>
      </c>
      <c r="J9" s="121">
        <f t="shared" si="3"/>
        <v>70.039702947892451</v>
      </c>
      <c r="L9" s="233"/>
    </row>
    <row r="10" spans="2:12" ht="21" customHeight="1" x14ac:dyDescent="0.25">
      <c r="B10" s="109" t="s">
        <v>416</v>
      </c>
      <c r="C10" s="378">
        <v>1639544</v>
      </c>
      <c r="D10" s="160">
        <f t="shared" si="0"/>
        <v>24.875055320668711</v>
      </c>
      <c r="E10" s="335">
        <v>2258758</v>
      </c>
      <c r="F10" s="160">
        <f t="shared" si="1"/>
        <v>29.558821027616052</v>
      </c>
      <c r="G10" s="52">
        <v>2079932</v>
      </c>
      <c r="H10" s="161">
        <f>G10/G$12*100</f>
        <v>28.461609302105366</v>
      </c>
      <c r="I10" s="82">
        <f t="shared" si="2"/>
        <v>137.76745241359794</v>
      </c>
      <c r="J10" s="121">
        <f t="shared" si="3"/>
        <v>92.082994282698721</v>
      </c>
      <c r="L10" s="233"/>
    </row>
    <row r="11" spans="2:12" ht="21" customHeight="1" thickBot="1" x14ac:dyDescent="0.3">
      <c r="B11" s="499" t="s">
        <v>70</v>
      </c>
      <c r="C11" s="500">
        <v>65</v>
      </c>
      <c r="D11" s="501">
        <f t="shared" si="0"/>
        <v>9.8617578780652807E-4</v>
      </c>
      <c r="E11" s="500">
        <v>97</v>
      </c>
      <c r="F11" s="501">
        <f t="shared" si="1"/>
        <v>1.269372655095746E-3</v>
      </c>
      <c r="G11" s="502">
        <v>12</v>
      </c>
      <c r="H11" s="503">
        <f>G11/G$12*100</f>
        <v>1.6420696043200662E-4</v>
      </c>
      <c r="I11" s="504">
        <f t="shared" si="2"/>
        <v>149.23076923076923</v>
      </c>
      <c r="J11" s="505">
        <f t="shared" si="3"/>
        <v>12.371134020618557</v>
      </c>
      <c r="L11" s="233"/>
    </row>
    <row r="12" spans="2:12" ht="22.5" customHeight="1" thickBot="1" x14ac:dyDescent="0.3">
      <c r="B12" s="506" t="s">
        <v>71</v>
      </c>
      <c r="C12" s="507">
        <f t="shared" ref="C12:H12" si="4">SUM(C7:C11)</f>
        <v>6591117</v>
      </c>
      <c r="D12" s="508">
        <f t="shared" si="4"/>
        <v>99.999999999999986</v>
      </c>
      <c r="E12" s="507">
        <f t="shared" si="4"/>
        <v>7641570</v>
      </c>
      <c r="F12" s="508">
        <f t="shared" si="4"/>
        <v>100.00000000000001</v>
      </c>
      <c r="G12" s="509">
        <f t="shared" si="4"/>
        <v>7307851</v>
      </c>
      <c r="H12" s="510">
        <f t="shared" si="4"/>
        <v>100.00000000000001</v>
      </c>
      <c r="I12" s="508">
        <f>E12/C12*100</f>
        <v>115.93740484351893</v>
      </c>
      <c r="J12" s="511">
        <f t="shared" si="3"/>
        <v>95.63284770014539</v>
      </c>
      <c r="L12" s="233"/>
    </row>
    <row r="13" spans="2:12" ht="15.75" x14ac:dyDescent="0.25">
      <c r="B13" s="4"/>
      <c r="C13" s="4"/>
      <c r="D13" s="4"/>
      <c r="E13" s="4"/>
      <c r="F13" s="4"/>
      <c r="G13" s="4"/>
      <c r="H13" s="4"/>
      <c r="I13" s="4"/>
      <c r="J13" s="4"/>
    </row>
  </sheetData>
  <mergeCells count="6">
    <mergeCell ref="B3:J3"/>
    <mergeCell ref="B4:B5"/>
    <mergeCell ref="C4:D4"/>
    <mergeCell ref="E4:F4"/>
    <mergeCell ref="G4:H4"/>
    <mergeCell ref="I4:J4"/>
  </mergeCells>
  <pageMargins left="0.7" right="0.7" top="0.75" bottom="0.75" header="0.3" footer="0.3"/>
  <pageSetup orientation="portrait" r:id="rId1"/>
  <ignoredErrors>
    <ignoredError sqref="C12 E12 G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</vt:i4>
      </vt:variant>
    </vt:vector>
  </HeadingPairs>
  <TitlesOfParts>
    <vt:vector size="55" baseType="lpstr">
      <vt:lpstr>Tabela 1.</vt:lpstr>
      <vt:lpstr>Tabela 2.</vt:lpstr>
      <vt:lpstr>Tabela 3.</vt:lpstr>
      <vt:lpstr>Tabela 4.</vt:lpstr>
      <vt:lpstr>Tabela 5.</vt:lpstr>
      <vt:lpstr>Tabela 6.</vt:lpstr>
      <vt:lpstr>Tabela 7.</vt:lpstr>
      <vt:lpstr>Tabela 8.</vt:lpstr>
      <vt:lpstr>Tabla 9.</vt:lpstr>
      <vt:lpstr>Tabela 10.</vt:lpstr>
      <vt:lpstr>Tabela 11.</vt:lpstr>
      <vt:lpstr>Tabela 12.</vt:lpstr>
      <vt:lpstr>Tabela 13.</vt:lpstr>
      <vt:lpstr>Tabela 14.</vt:lpstr>
      <vt:lpstr>Tabela 15.</vt:lpstr>
      <vt:lpstr>Tabela 16.</vt:lpstr>
      <vt:lpstr>Tabela 17.</vt:lpstr>
      <vt:lpstr>Tabela 18.</vt:lpstr>
      <vt:lpstr>Tabela 19.</vt:lpstr>
      <vt:lpstr>Tabela 20.</vt:lpstr>
      <vt:lpstr>Tabela 21.</vt:lpstr>
      <vt:lpstr>Tabela 22.</vt:lpstr>
      <vt:lpstr>Tabela 23.</vt:lpstr>
      <vt:lpstr>Tabela 24.</vt:lpstr>
      <vt:lpstr>Tabela 25.</vt:lpstr>
      <vt:lpstr>Tabela 26.</vt:lpstr>
      <vt:lpstr>Tabela 27.</vt:lpstr>
      <vt:lpstr>Tabela 28.</vt:lpstr>
      <vt:lpstr>Tabela 29.</vt:lpstr>
      <vt:lpstr>Tabela 30.</vt:lpstr>
      <vt:lpstr>Tabela 31.</vt:lpstr>
      <vt:lpstr>Tabela 32.</vt:lpstr>
      <vt:lpstr>Tabela 33.</vt:lpstr>
      <vt:lpstr>Tabela 34.</vt:lpstr>
      <vt:lpstr>Tabela 35.</vt:lpstr>
      <vt:lpstr>Tabela 36.</vt:lpstr>
      <vt:lpstr>Tabela 37.</vt:lpstr>
      <vt:lpstr>Tabela 38.</vt:lpstr>
      <vt:lpstr>Tabela 39.</vt:lpstr>
      <vt:lpstr>Tabela 40.</vt:lpstr>
      <vt:lpstr>Tabela 41.</vt:lpstr>
      <vt:lpstr>Tabela 42.</vt:lpstr>
      <vt:lpstr>Tabela 43.</vt:lpstr>
      <vt:lpstr>Tabela 44.</vt:lpstr>
      <vt:lpstr>Tabela 45.</vt:lpstr>
      <vt:lpstr>Tabela 46.</vt:lpstr>
      <vt:lpstr>Tabela 47.</vt:lpstr>
      <vt:lpstr>Tabela 48.</vt:lpstr>
      <vt:lpstr>Tabela 49.</vt:lpstr>
      <vt:lpstr>Tabela 50.</vt:lpstr>
      <vt:lpstr>'Tabela 10.'!_ftn1</vt:lpstr>
      <vt:lpstr>'Tabela 31.'!_ftn2</vt:lpstr>
      <vt:lpstr>'Tabela 31.'!_ftn3</vt:lpstr>
      <vt:lpstr>'Tabela 10.'!_ftnref1</vt:lpstr>
      <vt:lpstr>'Tabela 5.'!_Hlk24466834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2020-06-19T08:51:41Z</dcterms:modified>
</cp:coreProperties>
</file>