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/>
  <xr:revisionPtr revIDLastSave="0" documentId="13_ncr:1_{EEF7F321-C445-4BC5-A618-EF1D3B411342}" xr6:coauthVersionLast="47" xr6:coauthVersionMax="47" xr10:uidLastSave="{00000000-0000-0000-0000-000000000000}"/>
  <bookViews>
    <workbookView xWindow="-120" yWindow="-120" windowWidth="25440" windowHeight="15390" tabRatio="946" xr2:uid="{00000000-000D-0000-FFFF-FFFF00000000}"/>
  </bookViews>
  <sheets>
    <sheet name="Overview of tables" sheetId="80" r:id="rId1"/>
    <sheet name="Table 1" sheetId="100" r:id="rId2"/>
    <sheet name="Table 2" sheetId="55" r:id="rId3"/>
    <sheet name="Table 3" sheetId="2" r:id="rId4"/>
    <sheet name="Table 4" sheetId="3" r:id="rId5"/>
    <sheet name="Table 5" sheetId="79" r:id="rId6"/>
    <sheet name="Table 6" sheetId="4" r:id="rId7"/>
    <sheet name="Table 7" sheetId="5" r:id="rId8"/>
    <sheet name="Table 8" sheetId="6" r:id="rId9"/>
    <sheet name="Table 9" sheetId="7" r:id="rId10"/>
    <sheet name="Table 10" sheetId="8" r:id="rId11"/>
    <sheet name="Table 11" sheetId="9" r:id="rId12"/>
    <sheet name="Table 12" sheetId="10" r:id="rId13"/>
    <sheet name="Table 13" sheetId="11" r:id="rId14"/>
    <sheet name="Table 14" sheetId="12" r:id="rId15"/>
    <sheet name="Table 15" sheetId="13" r:id="rId16"/>
    <sheet name="Table 16" sheetId="14" r:id="rId17"/>
    <sheet name="Table 17" sheetId="54" r:id="rId18"/>
    <sheet name="Table 18" sheetId="15" r:id="rId19"/>
    <sheet name="Table 19" sheetId="16" r:id="rId20"/>
    <sheet name="Table 20" sheetId="17" r:id="rId21"/>
    <sheet name="Table 21" sheetId="18" r:id="rId22"/>
    <sheet name="Table 22" sheetId="22" r:id="rId23"/>
    <sheet name="Table 23" sheetId="67" r:id="rId24"/>
    <sheet name="Table 24" sheetId="68" r:id="rId25"/>
    <sheet name="Table 25" sheetId="23" r:id="rId26"/>
    <sheet name="Table 26" sheetId="69" r:id="rId27"/>
    <sheet name="Table 27 " sheetId="94" r:id="rId28"/>
    <sheet name="Table 28" sheetId="27" r:id="rId29"/>
    <sheet name="Table 29" sheetId="28" r:id="rId30"/>
    <sheet name="Table 30" sheetId="29" r:id="rId31"/>
    <sheet name="Table 31" sheetId="30" r:id="rId32"/>
    <sheet name="Table 32" sheetId="31" r:id="rId33"/>
    <sheet name="Table 33" sheetId="95" r:id="rId34"/>
    <sheet name="Table 34" sheetId="96" r:id="rId35"/>
    <sheet name="Table 35" sheetId="32" r:id="rId36"/>
    <sheet name="Table 36" sheetId="109" r:id="rId37"/>
    <sheet name="Table 37" sheetId="33" r:id="rId38"/>
    <sheet name="Table 38" sheetId="35" r:id="rId39"/>
    <sheet name="Table 39" sheetId="92" r:id="rId40"/>
    <sheet name="Table 40" sheetId="57" r:id="rId41"/>
    <sheet name="Table 41" sheetId="36" r:id="rId42"/>
    <sheet name="Table 42" sheetId="37" r:id="rId43"/>
    <sheet name="Table 43" sheetId="97" r:id="rId44"/>
    <sheet name="Table 44" sheetId="39" r:id="rId45"/>
    <sheet name="Table 45" sheetId="40" r:id="rId46"/>
    <sheet name="Table 46" sheetId="41" r:id="rId47"/>
    <sheet name="Table 47" sheetId="98" r:id="rId48"/>
    <sheet name="Table 48" sheetId="81" r:id="rId49"/>
    <sheet name="Table 49" sheetId="82" r:id="rId50"/>
    <sheet name="Table 50" sheetId="58" r:id="rId51"/>
    <sheet name="Table 51" sheetId="43" r:id="rId52"/>
    <sheet name="Table 52" sheetId="45" r:id="rId53"/>
    <sheet name="Table 53" sheetId="46" r:id="rId54"/>
    <sheet name="Table 54" sheetId="99" r:id="rId55"/>
    <sheet name="Table 55" sheetId="49" r:id="rId56"/>
    <sheet name="Table 56" sheetId="50" r:id="rId57"/>
    <sheet name="Table 57" sheetId="51" r:id="rId58"/>
    <sheet name="Table 58" sheetId="20" r:id="rId59"/>
    <sheet name="Table 59" sheetId="101" r:id="rId60"/>
    <sheet name="Table 60" sheetId="102" r:id="rId61"/>
    <sheet name="Table 61" sheetId="103" r:id="rId62"/>
    <sheet name="Table 62" sheetId="104" r:id="rId63"/>
    <sheet name="Table 63" sheetId="105" r:id="rId64"/>
    <sheet name="Table 64" sheetId="106" r:id="rId65"/>
    <sheet name="Table 65" sheetId="107" r:id="rId66"/>
    <sheet name="Table 66" sheetId="108" r:id="rId67"/>
  </sheets>
  <definedNames>
    <definedName name="_ftn1" localSheetId="12">'Table 12'!$B$16</definedName>
    <definedName name="_ftn2" localSheetId="37">'Table 37'!#REF!</definedName>
    <definedName name="_ftn3" localSheetId="37">'Table 37'!$B$14</definedName>
    <definedName name="_ftnref1" localSheetId="12">'Table 12'!$C$13</definedName>
    <definedName name="_Hlk24466834" localSheetId="7">'Table 7'!$B$3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35" l="1"/>
  <c r="L24" i="35"/>
  <c r="M23" i="35"/>
  <c r="L23" i="35"/>
  <c r="J24" i="36"/>
  <c r="J21" i="36"/>
  <c r="J22" i="36"/>
  <c r="J20" i="36"/>
  <c r="J15" i="36"/>
  <c r="J16" i="36"/>
  <c r="J17" i="36"/>
  <c r="J14" i="36"/>
  <c r="J10" i="36"/>
  <c r="J11" i="36"/>
  <c r="J12" i="36"/>
  <c r="J9" i="36"/>
  <c r="K12" i="6" l="1"/>
  <c r="F29" i="109" l="1"/>
  <c r="F31" i="109" s="1"/>
  <c r="E29" i="109"/>
  <c r="E31" i="109" s="1"/>
  <c r="D29" i="109"/>
  <c r="D31" i="109" s="1"/>
  <c r="F27" i="109"/>
  <c r="E27" i="109"/>
  <c r="D27" i="109"/>
  <c r="H26" i="109"/>
  <c r="G26" i="109"/>
  <c r="H25" i="109"/>
  <c r="G25" i="109"/>
  <c r="E23" i="109"/>
  <c r="D23" i="109"/>
  <c r="F21" i="109"/>
  <c r="F23" i="109" s="1"/>
  <c r="E21" i="109"/>
  <c r="D21" i="109"/>
  <c r="F19" i="109"/>
  <c r="E19" i="109"/>
  <c r="D19" i="109"/>
  <c r="H18" i="109"/>
  <c r="G18" i="109"/>
  <c r="H17" i="109"/>
  <c r="G17" i="109"/>
  <c r="F13" i="109"/>
  <c r="F15" i="109" s="1"/>
  <c r="E13" i="109"/>
  <c r="E15" i="109" s="1"/>
  <c r="D13" i="109"/>
  <c r="D15" i="109" s="1"/>
  <c r="F11" i="109"/>
  <c r="E11" i="109"/>
  <c r="D11" i="109"/>
  <c r="H10" i="109"/>
  <c r="G10" i="109"/>
  <c r="H9" i="109"/>
  <c r="G9" i="109"/>
  <c r="H16" i="15"/>
  <c r="H10" i="10" l="1"/>
  <c r="H13" i="15"/>
  <c r="J12" i="11"/>
  <c r="L12" i="23"/>
  <c r="N8" i="7" l="1"/>
  <c r="M8" i="7"/>
  <c r="H8" i="58"/>
  <c r="H9" i="107"/>
  <c r="J13" i="37" l="1"/>
  <c r="K11" i="68" l="1"/>
  <c r="H15" i="15"/>
  <c r="F9" i="18"/>
  <c r="F11" i="96"/>
  <c r="J13" i="41"/>
  <c r="H23" i="36"/>
  <c r="I23" i="36"/>
  <c r="F14" i="54" l="1"/>
  <c r="H11" i="11"/>
  <c r="H8" i="11"/>
  <c r="G10" i="108"/>
  <c r="F10" i="108"/>
  <c r="E10" i="108"/>
  <c r="D10" i="108"/>
  <c r="I9" i="108"/>
  <c r="H9" i="108"/>
  <c r="G11" i="107"/>
  <c r="F11" i="107"/>
  <c r="E11" i="107"/>
  <c r="D11" i="107"/>
  <c r="I10" i="107"/>
  <c r="H10" i="107"/>
  <c r="I9" i="107"/>
  <c r="I8" i="107"/>
  <c r="H8" i="107"/>
  <c r="G11" i="106"/>
  <c r="F11" i="106"/>
  <c r="E11" i="106"/>
  <c r="D11" i="106"/>
  <c r="I10" i="106"/>
  <c r="H10" i="106"/>
  <c r="I9" i="106"/>
  <c r="H9" i="106"/>
  <c r="I8" i="106"/>
  <c r="H8" i="106"/>
  <c r="J12" i="105"/>
  <c r="I12" i="105"/>
  <c r="H12" i="105"/>
  <c r="G12" i="105"/>
  <c r="F12" i="105"/>
  <c r="E12" i="105"/>
  <c r="D12" i="105"/>
  <c r="C12" i="105"/>
  <c r="J12" i="104"/>
  <c r="I12" i="104"/>
  <c r="H12" i="104"/>
  <c r="G12" i="104"/>
  <c r="F12" i="104"/>
  <c r="E12" i="104"/>
  <c r="D12" i="104"/>
  <c r="C12" i="104"/>
  <c r="G11" i="103"/>
  <c r="F11" i="103"/>
  <c r="E11" i="103"/>
  <c r="D11" i="103"/>
  <c r="I10" i="103"/>
  <c r="H10" i="103"/>
  <c r="I9" i="103"/>
  <c r="H9" i="103"/>
  <c r="J12" i="102"/>
  <c r="I12" i="102"/>
  <c r="H12" i="102"/>
  <c r="G12" i="102"/>
  <c r="F12" i="102"/>
  <c r="E12" i="102"/>
  <c r="D12" i="102"/>
  <c r="C12" i="102"/>
  <c r="G11" i="101"/>
  <c r="F11" i="101"/>
  <c r="E11" i="101"/>
  <c r="D11" i="101"/>
  <c r="I10" i="101"/>
  <c r="H10" i="101"/>
  <c r="I9" i="101"/>
  <c r="H9" i="101"/>
  <c r="K8" i="46"/>
  <c r="J8" i="46"/>
  <c r="O10" i="98"/>
  <c r="O9" i="98"/>
  <c r="L10" i="98"/>
  <c r="L9" i="98"/>
  <c r="L10" i="41"/>
  <c r="L11" i="41"/>
  <c r="L12" i="41"/>
  <c r="L13" i="41"/>
  <c r="L14" i="41"/>
  <c r="L9" i="41"/>
  <c r="K10" i="41"/>
  <c r="K11" i="41"/>
  <c r="K12" i="41"/>
  <c r="K13" i="41"/>
  <c r="K14" i="41"/>
  <c r="K9" i="41"/>
  <c r="K15" i="41" l="1"/>
  <c r="H10" i="108"/>
  <c r="I11" i="107"/>
  <c r="H11" i="106"/>
  <c r="H11" i="101"/>
  <c r="I10" i="108"/>
  <c r="H11" i="107"/>
  <c r="I11" i="106"/>
  <c r="H11" i="103"/>
  <c r="I11" i="103"/>
  <c r="I11" i="101"/>
  <c r="K10" i="68" l="1"/>
  <c r="G10" i="99"/>
  <c r="F10" i="99"/>
  <c r="E10" i="99"/>
  <c r="D10" i="99"/>
  <c r="O11" i="98"/>
  <c r="N11" i="98"/>
  <c r="M11" i="98"/>
  <c r="L11" i="98"/>
  <c r="K11" i="98"/>
  <c r="J11" i="98"/>
  <c r="I10" i="98"/>
  <c r="I9" i="98"/>
  <c r="F10" i="98"/>
  <c r="F9" i="98"/>
  <c r="F11" i="98" s="1"/>
  <c r="H11" i="98"/>
  <c r="G11" i="98"/>
  <c r="E11" i="98"/>
  <c r="D11" i="98"/>
  <c r="J10" i="41"/>
  <c r="J11" i="41"/>
  <c r="J12" i="41"/>
  <c r="J14" i="41"/>
  <c r="J9" i="41"/>
  <c r="I16" i="37"/>
  <c r="H16" i="37"/>
  <c r="E16" i="37"/>
  <c r="D16" i="37"/>
  <c r="J15" i="37"/>
  <c r="F15" i="37"/>
  <c r="J14" i="37"/>
  <c r="F14" i="37"/>
  <c r="F13" i="37"/>
  <c r="J12" i="37"/>
  <c r="F12" i="37"/>
  <c r="J11" i="37"/>
  <c r="F11" i="37"/>
  <c r="J10" i="37"/>
  <c r="F10" i="37"/>
  <c r="J9" i="37"/>
  <c r="F9" i="37"/>
  <c r="I11" i="97"/>
  <c r="H11" i="97"/>
  <c r="E11" i="97"/>
  <c r="D11" i="97"/>
  <c r="J10" i="97"/>
  <c r="F10" i="97"/>
  <c r="J9" i="97"/>
  <c r="F9" i="97"/>
  <c r="J8" i="97"/>
  <c r="F8" i="97"/>
  <c r="E11" i="96"/>
  <c r="L20" i="35"/>
  <c r="F14" i="95"/>
  <c r="J8" i="5"/>
  <c r="K9" i="3"/>
  <c r="K10" i="3"/>
  <c r="K8" i="3"/>
  <c r="J9" i="3"/>
  <c r="J10" i="3"/>
  <c r="J8" i="3"/>
  <c r="H11" i="3"/>
  <c r="F11" i="3"/>
  <c r="G9" i="3" s="1"/>
  <c r="D11" i="3"/>
  <c r="E8" i="3" s="1"/>
  <c r="K9" i="2"/>
  <c r="K8" i="2"/>
  <c r="J9" i="2"/>
  <c r="J8" i="2"/>
  <c r="H10" i="2"/>
  <c r="F10" i="2"/>
  <c r="G9" i="2" s="1"/>
  <c r="D10" i="2"/>
  <c r="E9" i="2" s="1"/>
  <c r="E14" i="55"/>
  <c r="F14" i="55"/>
  <c r="G14" i="55"/>
  <c r="D14" i="55"/>
  <c r="E10" i="55"/>
  <c r="F10" i="55"/>
  <c r="G10" i="55"/>
  <c r="D10" i="55"/>
  <c r="H8" i="96"/>
  <c r="E14" i="95"/>
  <c r="F8" i="95"/>
  <c r="E8" i="95"/>
  <c r="D11" i="96"/>
  <c r="D14" i="95"/>
  <c r="D8" i="95"/>
  <c r="D10" i="27"/>
  <c r="E10" i="27"/>
  <c r="F10" i="27"/>
  <c r="G10" i="27"/>
  <c r="I13" i="36"/>
  <c r="H13" i="36"/>
  <c r="H31" i="35"/>
  <c r="I11" i="98" l="1"/>
  <c r="F11" i="97"/>
  <c r="G10" i="97" s="1"/>
  <c r="L9" i="97"/>
  <c r="L10" i="97"/>
  <c r="L11" i="37"/>
  <c r="L10" i="37"/>
  <c r="L15" i="37"/>
  <c r="E17" i="95"/>
  <c r="H8" i="95"/>
  <c r="D17" i="95"/>
  <c r="G8" i="95"/>
  <c r="K11" i="3"/>
  <c r="E10" i="3"/>
  <c r="G8" i="2"/>
  <c r="G10" i="2" s="1"/>
  <c r="K10" i="2"/>
  <c r="J10" i="2"/>
  <c r="J15" i="41"/>
  <c r="J11" i="97"/>
  <c r="K8" i="97" s="1"/>
  <c r="L13" i="37"/>
  <c r="L9" i="37"/>
  <c r="L14" i="37"/>
  <c r="F16" i="37"/>
  <c r="G11" i="37" s="1"/>
  <c r="J16" i="37"/>
  <c r="K13" i="37" s="1"/>
  <c r="L8" i="97"/>
  <c r="G8" i="97"/>
  <c r="I9" i="2"/>
  <c r="I8" i="3"/>
  <c r="I9" i="3"/>
  <c r="E9" i="3"/>
  <c r="E11" i="3" s="1"/>
  <c r="G10" i="3"/>
  <c r="J11" i="3"/>
  <c r="G8" i="3"/>
  <c r="I10" i="3"/>
  <c r="I8" i="2"/>
  <c r="E8" i="2"/>
  <c r="E10" i="2" s="1"/>
  <c r="H9" i="95"/>
  <c r="H10" i="95"/>
  <c r="H11" i="95"/>
  <c r="H12" i="95"/>
  <c r="H13" i="95"/>
  <c r="H16" i="95"/>
  <c r="H11" i="96"/>
  <c r="H9" i="96"/>
  <c r="H10" i="96"/>
  <c r="G9" i="96"/>
  <c r="G10" i="96"/>
  <c r="G11" i="96"/>
  <c r="G8" i="96"/>
  <c r="G9" i="95"/>
  <c r="G10" i="95"/>
  <c r="G11" i="95"/>
  <c r="G12" i="95"/>
  <c r="G13" i="95"/>
  <c r="G14" i="95"/>
  <c r="G16" i="95"/>
  <c r="G17" i="95"/>
  <c r="G9" i="97" l="1"/>
  <c r="G11" i="97" s="1"/>
  <c r="G15" i="37"/>
  <c r="G10" i="37"/>
  <c r="G11" i="3"/>
  <c r="I11" i="3"/>
  <c r="L11" i="97"/>
  <c r="K11" i="37"/>
  <c r="K9" i="97"/>
  <c r="K10" i="97"/>
  <c r="G13" i="37"/>
  <c r="L16" i="37"/>
  <c r="K14" i="37"/>
  <c r="K9" i="37"/>
  <c r="K10" i="37"/>
  <c r="K12" i="37"/>
  <c r="G14" i="37"/>
  <c r="K15" i="37"/>
  <c r="G12" i="37"/>
  <c r="G9" i="37"/>
  <c r="I10" i="2"/>
  <c r="H11" i="50"/>
  <c r="H15" i="49"/>
  <c r="D13" i="43"/>
  <c r="E13" i="43"/>
  <c r="F13" i="43"/>
  <c r="L12" i="67"/>
  <c r="I12" i="67"/>
  <c r="F12" i="92"/>
  <c r="F14" i="92" s="1"/>
  <c r="E12" i="92"/>
  <c r="E14" i="92" s="1"/>
  <c r="D12" i="92"/>
  <c r="D14" i="92" s="1"/>
  <c r="H13" i="92"/>
  <c r="H11" i="92"/>
  <c r="H10" i="92"/>
  <c r="H9" i="92"/>
  <c r="H8" i="92"/>
  <c r="G9" i="92"/>
  <c r="G11" i="92"/>
  <c r="G13" i="92"/>
  <c r="G8" i="92"/>
  <c r="K11" i="97" l="1"/>
  <c r="K16" i="37"/>
  <c r="G16" i="37"/>
  <c r="H12" i="92"/>
  <c r="G12" i="92"/>
  <c r="J22" i="81"/>
  <c r="F22" i="81"/>
  <c r="I21" i="81"/>
  <c r="H21" i="81"/>
  <c r="D21" i="81"/>
  <c r="J19" i="81"/>
  <c r="J20" i="81"/>
  <c r="J18" i="81"/>
  <c r="F19" i="81"/>
  <c r="F20" i="81"/>
  <c r="F18" i="81"/>
  <c r="J21" i="81" l="1"/>
  <c r="H13" i="20" l="1"/>
  <c r="H10" i="20"/>
  <c r="H9" i="20"/>
  <c r="F12" i="20"/>
  <c r="G10" i="20" s="1"/>
  <c r="F15" i="20"/>
  <c r="G13" i="20" s="1"/>
  <c r="D15" i="20"/>
  <c r="D12" i="20"/>
  <c r="H15" i="20" l="1"/>
  <c r="E9" i="20"/>
  <c r="E10" i="20"/>
  <c r="E11" i="20"/>
  <c r="G9" i="20"/>
  <c r="H12" i="20"/>
  <c r="E13" i="20"/>
  <c r="E15" i="20" s="1"/>
  <c r="D12" i="49"/>
  <c r="L13" i="46"/>
  <c r="E12" i="20" l="1"/>
  <c r="F24" i="82"/>
  <c r="F23" i="82"/>
  <c r="F22" i="82"/>
  <c r="J24" i="82"/>
  <c r="J23" i="82"/>
  <c r="J22" i="82"/>
  <c r="J17" i="82"/>
  <c r="J18" i="82"/>
  <c r="J19" i="82"/>
  <c r="J20" i="82"/>
  <c r="J16" i="82"/>
  <c r="I21" i="82"/>
  <c r="H21" i="82"/>
  <c r="E21" i="82"/>
  <c r="D21" i="82"/>
  <c r="F17" i="82"/>
  <c r="F18" i="82"/>
  <c r="F19" i="82"/>
  <c r="F20" i="82"/>
  <c r="F16" i="82"/>
  <c r="J11" i="82"/>
  <c r="J12" i="82"/>
  <c r="J13" i="82"/>
  <c r="J10" i="82"/>
  <c r="I14" i="82"/>
  <c r="H14" i="82"/>
  <c r="E14" i="82"/>
  <c r="D14" i="82"/>
  <c r="F11" i="82"/>
  <c r="F12" i="82"/>
  <c r="F13" i="82"/>
  <c r="F10" i="82"/>
  <c r="L18" i="81"/>
  <c r="L19" i="81"/>
  <c r="L20" i="81"/>
  <c r="L22" i="81"/>
  <c r="I16" i="81"/>
  <c r="I23" i="81" s="1"/>
  <c r="H16" i="81"/>
  <c r="H23" i="81" s="1"/>
  <c r="J11" i="81"/>
  <c r="J12" i="81"/>
  <c r="J13" i="81"/>
  <c r="J14" i="81"/>
  <c r="J15" i="81"/>
  <c r="J10" i="81"/>
  <c r="F11" i="81"/>
  <c r="F12" i="81"/>
  <c r="F13" i="81"/>
  <c r="F14" i="81"/>
  <c r="F15" i="81"/>
  <c r="F10" i="81"/>
  <c r="E21" i="81"/>
  <c r="F21" i="81"/>
  <c r="L21" i="81" s="1"/>
  <c r="E16" i="81"/>
  <c r="D16" i="81"/>
  <c r="D23" i="81" s="1"/>
  <c r="D25" i="82" l="1"/>
  <c r="E25" i="82"/>
  <c r="L10" i="82"/>
  <c r="L13" i="82"/>
  <c r="L10" i="81"/>
  <c r="L12" i="81"/>
  <c r="L23" i="82"/>
  <c r="L14" i="81"/>
  <c r="J16" i="81"/>
  <c r="J23" i="81" s="1"/>
  <c r="K11" i="81" s="1"/>
  <c r="F16" i="81"/>
  <c r="L15" i="81"/>
  <c r="L11" i="81"/>
  <c r="E23" i="81"/>
  <c r="L13" i="81"/>
  <c r="F21" i="82"/>
  <c r="L11" i="82"/>
  <c r="J14" i="82"/>
  <c r="L18" i="82"/>
  <c r="L16" i="82"/>
  <c r="L17" i="82"/>
  <c r="L19" i="82"/>
  <c r="L22" i="82"/>
  <c r="I25" i="82"/>
  <c r="F14" i="82"/>
  <c r="L20" i="82"/>
  <c r="J21" i="82"/>
  <c r="H25" i="82"/>
  <c r="L24" i="82"/>
  <c r="L16" i="81" l="1"/>
  <c r="F23" i="81"/>
  <c r="G12" i="81" s="1"/>
  <c r="L21" i="82"/>
  <c r="F25" i="82"/>
  <c r="G19" i="82" s="1"/>
  <c r="K15" i="81"/>
  <c r="K22" i="81"/>
  <c r="K18" i="81"/>
  <c r="K12" i="81"/>
  <c r="K21" i="81"/>
  <c r="K19" i="81"/>
  <c r="K20" i="81"/>
  <c r="K10" i="81"/>
  <c r="K13" i="81"/>
  <c r="K16" i="81"/>
  <c r="K14" i="81"/>
  <c r="L14" i="82"/>
  <c r="J25" i="82"/>
  <c r="K16" i="82" s="1"/>
  <c r="G11" i="81" l="1"/>
  <c r="G10" i="81"/>
  <c r="G19" i="81"/>
  <c r="G18" i="81"/>
  <c r="G21" i="81"/>
  <c r="G13" i="81"/>
  <c r="G22" i="81"/>
  <c r="L23" i="81"/>
  <c r="G20" i="81"/>
  <c r="G16" i="81"/>
  <c r="G14" i="81"/>
  <c r="G15" i="81"/>
  <c r="G20" i="82"/>
  <c r="G11" i="82"/>
  <c r="G10" i="82"/>
  <c r="G23" i="82"/>
  <c r="G13" i="82"/>
  <c r="G16" i="82"/>
  <c r="G21" i="82"/>
  <c r="G22" i="82"/>
  <c r="G18" i="82"/>
  <c r="G12" i="82"/>
  <c r="G17" i="82"/>
  <c r="G24" i="82"/>
  <c r="G14" i="82"/>
  <c r="K23" i="81"/>
  <c r="K24" i="82"/>
  <c r="K19" i="82"/>
  <c r="K13" i="82"/>
  <c r="K20" i="82"/>
  <c r="K22" i="82"/>
  <c r="K21" i="82"/>
  <c r="K18" i="82"/>
  <c r="K11" i="82"/>
  <c r="K17" i="82"/>
  <c r="K23" i="82"/>
  <c r="K10" i="82"/>
  <c r="L25" i="82"/>
  <c r="K12" i="82"/>
  <c r="G23" i="81" l="1"/>
  <c r="G25" i="82"/>
  <c r="K14" i="82"/>
  <c r="K25" i="82" s="1"/>
  <c r="J17" i="22" l="1"/>
  <c r="H21" i="15" l="1"/>
  <c r="H19" i="15"/>
  <c r="H22" i="15"/>
  <c r="H18" i="15"/>
  <c r="D8" i="5" l="1"/>
  <c r="G8" i="5"/>
  <c r="E9" i="18" l="1"/>
  <c r="D9" i="18"/>
  <c r="D11" i="11" l="1"/>
  <c r="F11" i="11"/>
  <c r="D8" i="11"/>
  <c r="F8" i="11"/>
  <c r="J11" i="79"/>
  <c r="I11" i="79"/>
  <c r="H11" i="79"/>
  <c r="G11" i="79"/>
  <c r="D11" i="79"/>
  <c r="F11" i="79"/>
  <c r="E11" i="79"/>
  <c r="J9" i="23" l="1"/>
  <c r="J15" i="67" l="1"/>
  <c r="L11" i="79" l="1"/>
  <c r="K11" i="79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H18" i="50"/>
  <c r="F17" i="50"/>
  <c r="D17" i="50"/>
  <c r="H16" i="50"/>
  <c r="H15" i="50"/>
  <c r="H14" i="50"/>
  <c r="F12" i="50"/>
  <c r="D12" i="50"/>
  <c r="H10" i="50"/>
  <c r="H9" i="50"/>
  <c r="F17" i="49"/>
  <c r="H16" i="49"/>
  <c r="H14" i="49"/>
  <c r="F12" i="49"/>
  <c r="H10" i="49"/>
  <c r="H9" i="49"/>
  <c r="I13" i="46"/>
  <c r="H13" i="46"/>
  <c r="G13" i="46"/>
  <c r="F13" i="46"/>
  <c r="K12" i="46"/>
  <c r="J12" i="46"/>
  <c r="K11" i="46"/>
  <c r="J11" i="46"/>
  <c r="K10" i="46"/>
  <c r="J10" i="46"/>
  <c r="K9" i="46"/>
  <c r="J9" i="46"/>
  <c r="F11" i="45"/>
  <c r="D11" i="45"/>
  <c r="H8" i="45"/>
  <c r="H7" i="45"/>
  <c r="F19" i="43"/>
  <c r="E19" i="43"/>
  <c r="D19" i="43"/>
  <c r="G18" i="43"/>
  <c r="G17" i="43"/>
  <c r="G16" i="43"/>
  <c r="G15" i="43"/>
  <c r="G12" i="43"/>
  <c r="G11" i="43"/>
  <c r="G10" i="43"/>
  <c r="G9" i="43"/>
  <c r="G8" i="43"/>
  <c r="D12" i="58"/>
  <c r="E9" i="58" s="1"/>
  <c r="H10" i="58"/>
  <c r="H9" i="58"/>
  <c r="F12" i="58"/>
  <c r="M11" i="46" l="1"/>
  <c r="F20" i="50"/>
  <c r="G19" i="50" s="1"/>
  <c r="D20" i="50"/>
  <c r="E19" i="50" s="1"/>
  <c r="M8" i="46"/>
  <c r="F19" i="49"/>
  <c r="G16" i="49" s="1"/>
  <c r="M9" i="46"/>
  <c r="M10" i="46"/>
  <c r="H17" i="50"/>
  <c r="H12" i="50"/>
  <c r="K13" i="46"/>
  <c r="J13" i="46"/>
  <c r="M12" i="46"/>
  <c r="G19" i="43"/>
  <c r="H18" i="43" s="1"/>
  <c r="G13" i="43"/>
  <c r="H11" i="43" s="1"/>
  <c r="N9" i="51"/>
  <c r="N13" i="51" s="1"/>
  <c r="O9" i="51"/>
  <c r="O13" i="51" s="1"/>
  <c r="H9" i="51"/>
  <c r="H13" i="51" s="1"/>
  <c r="I9" i="51"/>
  <c r="I13" i="51" s="1"/>
  <c r="H11" i="49"/>
  <c r="D17" i="49"/>
  <c r="D19" i="49" s="1"/>
  <c r="H12" i="49"/>
  <c r="G8" i="45"/>
  <c r="G9" i="45"/>
  <c r="H11" i="45"/>
  <c r="G7" i="45"/>
  <c r="E7" i="45"/>
  <c r="E8" i="45"/>
  <c r="E9" i="45"/>
  <c r="H10" i="45"/>
  <c r="E10" i="45"/>
  <c r="G10" i="45"/>
  <c r="G10" i="58"/>
  <c r="G11" i="58"/>
  <c r="H12" i="58"/>
  <c r="G9" i="58"/>
  <c r="G8" i="58"/>
  <c r="E11" i="58"/>
  <c r="E10" i="58"/>
  <c r="E8" i="58"/>
  <c r="J31" i="35"/>
  <c r="F31" i="35"/>
  <c r="H9" i="43" l="1"/>
  <c r="H10" i="43"/>
  <c r="E15" i="50"/>
  <c r="E11" i="50"/>
  <c r="E10" i="50"/>
  <c r="E18" i="50"/>
  <c r="E16" i="50"/>
  <c r="E14" i="50"/>
  <c r="E17" i="50"/>
  <c r="E12" i="50"/>
  <c r="E9" i="50"/>
  <c r="G18" i="49"/>
  <c r="H19" i="49"/>
  <c r="E10" i="49"/>
  <c r="E9" i="49"/>
  <c r="G11" i="45"/>
  <c r="H8" i="43"/>
  <c r="G17" i="49"/>
  <c r="G11" i="49"/>
  <c r="G14" i="49"/>
  <c r="M13" i="46"/>
  <c r="E12" i="58"/>
  <c r="G9" i="49"/>
  <c r="G12" i="49"/>
  <c r="G10" i="49"/>
  <c r="G15" i="49"/>
  <c r="G12" i="58"/>
  <c r="G9" i="50"/>
  <c r="G16" i="50"/>
  <c r="G17" i="50"/>
  <c r="G11" i="50"/>
  <c r="G15" i="50"/>
  <c r="G10" i="50"/>
  <c r="G14" i="50"/>
  <c r="G18" i="50"/>
  <c r="G12" i="50"/>
  <c r="H15" i="43"/>
  <c r="H16" i="43"/>
  <c r="H17" i="43"/>
  <c r="H12" i="43"/>
  <c r="H20" i="50"/>
  <c r="E14" i="49"/>
  <c r="E18" i="49"/>
  <c r="E15" i="49"/>
  <c r="E12" i="49"/>
  <c r="E11" i="49"/>
  <c r="E17" i="49"/>
  <c r="H17" i="49"/>
  <c r="E16" i="49"/>
  <c r="E11" i="45"/>
  <c r="H13" i="43" l="1"/>
  <c r="E20" i="50"/>
  <c r="G19" i="49"/>
  <c r="G20" i="50"/>
  <c r="H19" i="43"/>
  <c r="E19" i="49"/>
  <c r="M10" i="35"/>
  <c r="L10" i="35"/>
  <c r="H7" i="31"/>
  <c r="H9" i="29"/>
  <c r="L9" i="23" l="1"/>
  <c r="K9" i="23"/>
  <c r="J8" i="68"/>
  <c r="K8" i="16"/>
  <c r="J8" i="16"/>
  <c r="K9" i="14"/>
  <c r="H9" i="13"/>
  <c r="K9" i="10" l="1"/>
  <c r="J9" i="10"/>
  <c r="K8" i="9"/>
  <c r="J8" i="9"/>
  <c r="K9" i="6"/>
  <c r="K8" i="4"/>
  <c r="H10" i="27" l="1"/>
  <c r="I18" i="36" l="1"/>
  <c r="H18" i="36"/>
  <c r="E23" i="36"/>
  <c r="D23" i="36"/>
  <c r="F22" i="36"/>
  <c r="F21" i="36"/>
  <c r="F20" i="36"/>
  <c r="F17" i="36"/>
  <c r="F16" i="36"/>
  <c r="F15" i="36"/>
  <c r="F14" i="36"/>
  <c r="E13" i="36"/>
  <c r="E18" i="36" s="1"/>
  <c r="D13" i="36"/>
  <c r="D18" i="36" s="1"/>
  <c r="F12" i="36"/>
  <c r="F11" i="36"/>
  <c r="F10" i="36"/>
  <c r="F9" i="36"/>
  <c r="H11" i="57"/>
  <c r="H10" i="57"/>
  <c r="H9" i="57"/>
  <c r="H8" i="57"/>
  <c r="L9" i="36" l="1"/>
  <c r="L15" i="36"/>
  <c r="L24" i="36"/>
  <c r="J23" i="36"/>
  <c r="K22" i="36" s="1"/>
  <c r="J13" i="36"/>
  <c r="J18" i="36" s="1"/>
  <c r="K9" i="36" s="1"/>
  <c r="L12" i="36"/>
  <c r="L14" i="36"/>
  <c r="L21" i="36"/>
  <c r="L20" i="36"/>
  <c r="L10" i="36"/>
  <c r="L16" i="36"/>
  <c r="F23" i="36"/>
  <c r="L11" i="36"/>
  <c r="F13" i="36"/>
  <c r="L17" i="36"/>
  <c r="L22" i="36"/>
  <c r="D12" i="57"/>
  <c r="F12" i="57"/>
  <c r="K20" i="36" l="1"/>
  <c r="K21" i="36"/>
  <c r="K14" i="36"/>
  <c r="K13" i="36"/>
  <c r="G20" i="36"/>
  <c r="G22" i="36"/>
  <c r="K10" i="36"/>
  <c r="K15" i="36"/>
  <c r="L13" i="36"/>
  <c r="K17" i="36"/>
  <c r="K11" i="36"/>
  <c r="L23" i="36"/>
  <c r="G21" i="36"/>
  <c r="K12" i="36"/>
  <c r="F18" i="36"/>
  <c r="G13" i="36" s="1"/>
  <c r="K16" i="36"/>
  <c r="H12" i="57"/>
  <c r="G10" i="57"/>
  <c r="G9" i="57"/>
  <c r="E9" i="57"/>
  <c r="E10" i="57"/>
  <c r="E11" i="57"/>
  <c r="E8" i="57"/>
  <c r="G8" i="57"/>
  <c r="G11" i="57"/>
  <c r="K23" i="36" l="1"/>
  <c r="G23" i="36"/>
  <c r="G12" i="57"/>
  <c r="K18" i="36"/>
  <c r="G15" i="36"/>
  <c r="G9" i="36"/>
  <c r="G12" i="36"/>
  <c r="G16" i="36"/>
  <c r="G17" i="36"/>
  <c r="G11" i="36"/>
  <c r="G10" i="36"/>
  <c r="G14" i="36"/>
  <c r="L18" i="36"/>
  <c r="G18" i="36" l="1"/>
  <c r="M15" i="41"/>
  <c r="L15" i="41"/>
  <c r="N15" i="41" s="1"/>
  <c r="I15" i="41"/>
  <c r="H15" i="41"/>
  <c r="E15" i="41"/>
  <c r="F13" i="41" s="1"/>
  <c r="N14" i="41"/>
  <c r="N13" i="41"/>
  <c r="N12" i="41"/>
  <c r="N11" i="41"/>
  <c r="N10" i="41"/>
  <c r="N9" i="41"/>
  <c r="F22" i="40"/>
  <c r="E22" i="40"/>
  <c r="D22" i="40"/>
  <c r="G21" i="40"/>
  <c r="G20" i="40"/>
  <c r="G19" i="40"/>
  <c r="G18" i="40"/>
  <c r="G17" i="40"/>
  <c r="G16" i="40"/>
  <c r="F14" i="40"/>
  <c r="E14" i="40"/>
  <c r="D14" i="40"/>
  <c r="G13" i="40"/>
  <c r="G12" i="40"/>
  <c r="G11" i="40"/>
  <c r="G10" i="40"/>
  <c r="G9" i="40"/>
  <c r="E23" i="40" l="1"/>
  <c r="G22" i="40"/>
  <c r="H21" i="40" s="1"/>
  <c r="F23" i="40"/>
  <c r="G14" i="40"/>
  <c r="H13" i="40" s="1"/>
  <c r="D23" i="40"/>
  <c r="F10" i="41"/>
  <c r="F14" i="41"/>
  <c r="F12" i="41"/>
  <c r="F9" i="41"/>
  <c r="F11" i="41"/>
  <c r="H16" i="40" l="1"/>
  <c r="H18" i="40"/>
  <c r="H17" i="40"/>
  <c r="H19" i="40"/>
  <c r="H20" i="40"/>
  <c r="H12" i="40"/>
  <c r="H10" i="40"/>
  <c r="H9" i="40"/>
  <c r="G23" i="40"/>
  <c r="H11" i="40"/>
  <c r="F15" i="41"/>
  <c r="H22" i="40" l="1"/>
  <c r="H14" i="40"/>
  <c r="H10" i="39"/>
  <c r="G10" i="39"/>
  <c r="E10" i="39"/>
  <c r="D10" i="39"/>
  <c r="I9" i="39"/>
  <c r="F9" i="39"/>
  <c r="I8" i="39"/>
  <c r="F8" i="39"/>
  <c r="F10" i="39" l="1"/>
  <c r="J8" i="39"/>
  <c r="J9" i="39"/>
  <c r="I10" i="39"/>
  <c r="J10" i="39" s="1"/>
  <c r="K21" i="69" l="1"/>
  <c r="K20" i="69"/>
  <c r="K19" i="69"/>
  <c r="L9" i="67" l="1"/>
  <c r="L10" i="67"/>
  <c r="L13" i="67"/>
  <c r="L14" i="67"/>
  <c r="L8" i="67"/>
  <c r="I9" i="67"/>
  <c r="I10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L9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4" i="22"/>
  <c r="L15" i="22"/>
  <c r="L16" i="22"/>
  <c r="L13" i="22"/>
  <c r="L9" i="22"/>
  <c r="L10" i="22"/>
  <c r="L11" i="22"/>
  <c r="L8" i="22"/>
  <c r="I9" i="22"/>
  <c r="I10" i="22"/>
  <c r="I11" i="22"/>
  <c r="I13" i="22"/>
  <c r="I14" i="22"/>
  <c r="I15" i="22"/>
  <c r="I16" i="22"/>
  <c r="I8" i="22"/>
  <c r="F14" i="22"/>
  <c r="F15" i="22"/>
  <c r="F16" i="22"/>
  <c r="F13" i="22"/>
  <c r="F10" i="22"/>
  <c r="F11" i="22"/>
  <c r="F9" i="22"/>
  <c r="F8" i="22"/>
  <c r="F9" i="54"/>
  <c r="E9" i="54"/>
  <c r="D9" i="54"/>
  <c r="J10" i="14"/>
  <c r="J9" i="14"/>
  <c r="G9" i="13"/>
  <c r="G10" i="13"/>
  <c r="J9" i="6"/>
  <c r="J8" i="4"/>
  <c r="K8" i="32" l="1"/>
  <c r="J8" i="32"/>
  <c r="H8" i="31"/>
  <c r="E9" i="31"/>
  <c r="G8" i="31"/>
  <c r="G7" i="31"/>
  <c r="F9" i="31"/>
  <c r="E20" i="30"/>
  <c r="F20" i="30"/>
  <c r="E19" i="30"/>
  <c r="F19" i="30"/>
  <c r="E18" i="30"/>
  <c r="F18" i="30"/>
  <c r="E17" i="30"/>
  <c r="F17" i="30"/>
  <c r="D20" i="30"/>
  <c r="D19" i="30"/>
  <c r="D18" i="30"/>
  <c r="D17" i="30"/>
  <c r="H9" i="28"/>
  <c r="K12" i="69" l="1"/>
  <c r="K17" i="69"/>
  <c r="K22" i="69"/>
  <c r="G12" i="69"/>
  <c r="G17" i="69"/>
  <c r="G19" i="69"/>
  <c r="G20" i="69"/>
  <c r="G21" i="69"/>
  <c r="E12" i="69"/>
  <c r="E17" i="69"/>
  <c r="E19" i="69"/>
  <c r="E20" i="69"/>
  <c r="E21" i="69"/>
  <c r="H12" i="69"/>
  <c r="J12" i="69"/>
  <c r="H17" i="69"/>
  <c r="J17" i="69"/>
  <c r="H19" i="69"/>
  <c r="J19" i="69"/>
  <c r="L19" i="69" s="1"/>
  <c r="H20" i="69"/>
  <c r="J20" i="69"/>
  <c r="L20" i="69" s="1"/>
  <c r="H21" i="69"/>
  <c r="J21" i="69"/>
  <c r="L21" i="69" s="1"/>
  <c r="K9" i="68"/>
  <c r="K12" i="68"/>
  <c r="K13" i="68"/>
  <c r="K14" i="68"/>
  <c r="D21" i="69"/>
  <c r="D20" i="69"/>
  <c r="D19" i="69"/>
  <c r="D17" i="69"/>
  <c r="D12" i="69"/>
  <c r="I21" i="69" l="1"/>
  <c r="I12" i="69"/>
  <c r="I19" i="69"/>
  <c r="E22" i="69"/>
  <c r="I17" i="69"/>
  <c r="G22" i="69"/>
  <c r="I20" i="69"/>
  <c r="D22" i="69"/>
  <c r="L17" i="69"/>
  <c r="L12" i="69"/>
  <c r="F17" i="69"/>
  <c r="F21" i="69"/>
  <c r="F12" i="69"/>
  <c r="F20" i="69"/>
  <c r="F19" i="69"/>
  <c r="H22" i="69"/>
  <c r="J22" i="69"/>
  <c r="L22" i="69" s="1"/>
  <c r="K8" i="68"/>
  <c r="J9" i="68"/>
  <c r="J10" i="68"/>
  <c r="J11" i="68"/>
  <c r="J12" i="68"/>
  <c r="J13" i="68"/>
  <c r="J14" i="68"/>
  <c r="H15" i="68"/>
  <c r="F15" i="68"/>
  <c r="G12" i="68" s="1"/>
  <c r="D15" i="68"/>
  <c r="E11" i="68" s="1"/>
  <c r="F22" i="69" l="1"/>
  <c r="I22" i="69"/>
  <c r="G13" i="68"/>
  <c r="G9" i="68"/>
  <c r="K15" i="68"/>
  <c r="G14" i="68"/>
  <c r="E10" i="68"/>
  <c r="G11" i="68"/>
  <c r="J15" i="68"/>
  <c r="E9" i="68"/>
  <c r="E14" i="68"/>
  <c r="E13" i="68"/>
  <c r="G8" i="68"/>
  <c r="G10" i="68"/>
  <c r="E12" i="68"/>
  <c r="E8" i="68"/>
  <c r="I13" i="68"/>
  <c r="I11" i="68"/>
  <c r="I8" i="68"/>
  <c r="I10" i="68"/>
  <c r="I14" i="68"/>
  <c r="I9" i="68"/>
  <c r="I12" i="68"/>
  <c r="K17" i="22"/>
  <c r="H17" i="22"/>
  <c r="G17" i="22"/>
  <c r="H11" i="67"/>
  <c r="G11" i="67"/>
  <c r="E11" i="67"/>
  <c r="D11" i="67"/>
  <c r="K11" i="67"/>
  <c r="E17" i="22"/>
  <c r="D17" i="22"/>
  <c r="E15" i="67"/>
  <c r="D15" i="67"/>
  <c r="G15" i="68" l="1"/>
  <c r="E15" i="68"/>
  <c r="I11" i="67"/>
  <c r="D16" i="67"/>
  <c r="F11" i="67"/>
  <c r="F15" i="67"/>
  <c r="E16" i="67"/>
  <c r="L17" i="22"/>
  <c r="I17" i="22"/>
  <c r="F17" i="22"/>
  <c r="I15" i="68"/>
  <c r="H15" i="67"/>
  <c r="G15" i="67"/>
  <c r="G16" i="67" s="1"/>
  <c r="J11" i="67"/>
  <c r="K15" i="67"/>
  <c r="K16" i="67" l="1"/>
  <c r="F16" i="67"/>
  <c r="L15" i="67"/>
  <c r="I15" i="67"/>
  <c r="H16" i="67"/>
  <c r="I16" i="67" s="1"/>
  <c r="J16" i="67"/>
  <c r="L11" i="67"/>
  <c r="K12" i="22"/>
  <c r="K18" i="22" s="1"/>
  <c r="J12" i="22"/>
  <c r="H12" i="22"/>
  <c r="G12" i="22"/>
  <c r="G18" i="22" s="1"/>
  <c r="E12" i="22"/>
  <c r="D12" i="22"/>
  <c r="D18" i="22" s="1"/>
  <c r="L16" i="67" l="1"/>
  <c r="I12" i="22"/>
  <c r="L12" i="22"/>
  <c r="E18" i="22"/>
  <c r="F18" i="22" s="1"/>
  <c r="F12" i="22"/>
  <c r="H18" i="22"/>
  <c r="I18" i="22" s="1"/>
  <c r="J18" i="22"/>
  <c r="L18" i="22" s="1"/>
  <c r="H12" i="16" l="1"/>
  <c r="I10" i="16" l="1"/>
  <c r="I11" i="16"/>
  <c r="I8" i="16"/>
  <c r="E11" i="13"/>
  <c r="K8" i="11"/>
  <c r="D14" i="6"/>
  <c r="F14" i="6"/>
  <c r="H14" i="6"/>
  <c r="H17" i="6" s="1"/>
  <c r="I12" i="16" l="1"/>
  <c r="K10" i="16"/>
  <c r="K11" i="16"/>
  <c r="J10" i="16"/>
  <c r="J11" i="16"/>
  <c r="H10" i="15"/>
  <c r="H11" i="15"/>
  <c r="H12" i="15"/>
  <c r="H14" i="15"/>
  <c r="H17" i="15"/>
  <c r="H26" i="15"/>
  <c r="H27" i="15"/>
  <c r="F25" i="15"/>
  <c r="F9" i="15"/>
  <c r="F8" i="15" l="1"/>
  <c r="E25" i="15"/>
  <c r="H25" i="15" s="1"/>
  <c r="D25" i="15"/>
  <c r="E9" i="15"/>
  <c r="H9" i="15" s="1"/>
  <c r="D9" i="15"/>
  <c r="D8" i="15" s="1"/>
  <c r="F7" i="15" l="1"/>
  <c r="D7" i="15"/>
  <c r="E8" i="15"/>
  <c r="E7" i="15" s="1"/>
  <c r="G9" i="15"/>
  <c r="G10" i="15"/>
  <c r="G11" i="15"/>
  <c r="G12" i="15"/>
  <c r="G14" i="15"/>
  <c r="G15" i="15"/>
  <c r="G16" i="15"/>
  <c r="G17" i="15"/>
  <c r="G18" i="15"/>
  <c r="G19" i="15"/>
  <c r="G21" i="15"/>
  <c r="G22" i="15"/>
  <c r="G25" i="15"/>
  <c r="G26" i="15"/>
  <c r="G27" i="15"/>
  <c r="H8" i="15" l="1"/>
  <c r="H7" i="15"/>
  <c r="G7" i="15"/>
  <c r="G8" i="15"/>
  <c r="D9" i="31"/>
  <c r="D31" i="35" l="1"/>
  <c r="F14" i="32"/>
  <c r="F11" i="32"/>
  <c r="D14" i="32"/>
  <c r="D11" i="32"/>
  <c r="H16" i="29"/>
  <c r="I10" i="27"/>
  <c r="F12" i="16"/>
  <c r="G13" i="54"/>
  <c r="G9" i="54"/>
  <c r="G10" i="54"/>
  <c r="G11" i="54"/>
  <c r="G8" i="54"/>
  <c r="F11" i="14"/>
  <c r="G10" i="14" s="1"/>
  <c r="D11" i="14"/>
  <c r="E10" i="14" s="1"/>
  <c r="D11" i="13"/>
  <c r="G11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1" i="10"/>
  <c r="J12" i="10"/>
  <c r="J13" i="10"/>
  <c r="J10" i="10"/>
  <c r="J9" i="9"/>
  <c r="J10" i="9"/>
  <c r="J11" i="9"/>
  <c r="J12" i="9"/>
  <c r="F13" i="9"/>
  <c r="G12" i="9" s="1"/>
  <c r="D13" i="9"/>
  <c r="E10" i="9" s="1"/>
  <c r="D10" i="7"/>
  <c r="D15" i="32" l="1"/>
  <c r="E12" i="32" s="1"/>
  <c r="F15" i="32"/>
  <c r="G8" i="32" s="1"/>
  <c r="E11" i="32"/>
  <c r="K12" i="16"/>
  <c r="J11" i="14"/>
  <c r="E8" i="9"/>
  <c r="J13" i="9"/>
  <c r="E10" i="32"/>
  <c r="E8" i="32"/>
  <c r="E9" i="32"/>
  <c r="E9" i="14"/>
  <c r="E11" i="14" s="1"/>
  <c r="G9" i="14"/>
  <c r="G11" i="14" s="1"/>
  <c r="E12" i="9"/>
  <c r="G10" i="9"/>
  <c r="E9" i="9"/>
  <c r="G9" i="9"/>
  <c r="G8" i="9"/>
  <c r="E11" i="9"/>
  <c r="G11" i="9"/>
  <c r="E13" i="32" l="1"/>
  <c r="E14" i="32"/>
  <c r="E15" i="32" s="1"/>
  <c r="E13" i="9"/>
  <c r="G13" i="9"/>
  <c r="G11" i="32"/>
  <c r="G10" i="32"/>
  <c r="G14" i="32"/>
  <c r="G12" i="32"/>
  <c r="G13" i="32"/>
  <c r="G9" i="32"/>
  <c r="G15" i="32" l="1"/>
  <c r="F15" i="12" l="1"/>
  <c r="D15" i="12"/>
  <c r="E9" i="12" s="1"/>
  <c r="F14" i="11"/>
  <c r="D14" i="11"/>
  <c r="F14" i="10"/>
  <c r="D14" i="10"/>
  <c r="J14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2" i="10"/>
  <c r="E9" i="10"/>
  <c r="E13" i="10"/>
  <c r="E10" i="10"/>
  <c r="E11" i="10"/>
  <c r="D12" i="8"/>
  <c r="G12" i="8"/>
  <c r="F12" i="8"/>
  <c r="I12" i="8"/>
  <c r="L12" i="8"/>
  <c r="J10" i="7"/>
  <c r="G10" i="7"/>
  <c r="M9" i="7"/>
  <c r="H10" i="7"/>
  <c r="E10" i="7"/>
  <c r="J21" i="6"/>
  <c r="J22" i="6"/>
  <c r="J24" i="6"/>
  <c r="J19" i="6"/>
  <c r="D25" i="6"/>
  <c r="F25" i="6"/>
  <c r="J10" i="6"/>
  <c r="J11" i="6"/>
  <c r="J12" i="6"/>
  <c r="J13" i="6"/>
  <c r="J14" i="6"/>
  <c r="J15" i="6"/>
  <c r="J16" i="6"/>
  <c r="D17" i="6"/>
  <c r="F17" i="6"/>
  <c r="G12" i="6" s="1"/>
  <c r="J9" i="4"/>
  <c r="J10" i="4"/>
  <c r="J11" i="4"/>
  <c r="F12" i="4"/>
  <c r="D12" i="4"/>
  <c r="G8" i="4" l="1"/>
  <c r="G11" i="4"/>
  <c r="G9" i="4"/>
  <c r="G10" i="4"/>
  <c r="E11" i="8"/>
  <c r="E10" i="8"/>
  <c r="E9" i="8"/>
  <c r="E8" i="8"/>
  <c r="E15" i="12"/>
  <c r="J17" i="6"/>
  <c r="G15" i="12"/>
  <c r="E14" i="10"/>
  <c r="H10" i="8"/>
  <c r="H11" i="8"/>
  <c r="H9" i="8"/>
  <c r="H8" i="8"/>
  <c r="F9" i="7"/>
  <c r="F8" i="7"/>
  <c r="I9" i="7"/>
  <c r="I8" i="7"/>
  <c r="M10" i="7"/>
  <c r="J25" i="6"/>
  <c r="G20" i="6"/>
  <c r="G19" i="6"/>
  <c r="G21" i="6"/>
  <c r="G22" i="6"/>
  <c r="G24" i="6"/>
  <c r="E20" i="6"/>
  <c r="E24" i="6"/>
  <c r="E21" i="6"/>
  <c r="E19" i="6"/>
  <c r="E22" i="6"/>
  <c r="G16" i="6"/>
  <c r="G11" i="6"/>
  <c r="G13" i="6"/>
  <c r="G9" i="6"/>
  <c r="G14" i="6"/>
  <c r="G10" i="6"/>
  <c r="G15" i="6"/>
  <c r="E13" i="6"/>
  <c r="E10" i="6"/>
  <c r="E14" i="6"/>
  <c r="E16" i="6"/>
  <c r="E11" i="6"/>
  <c r="E15" i="6"/>
  <c r="E9" i="6"/>
  <c r="E12" i="6"/>
  <c r="J12" i="4"/>
  <c r="E11" i="4"/>
  <c r="E9" i="4"/>
  <c r="E8" i="4"/>
  <c r="E10" i="4"/>
  <c r="I10" i="7" l="1"/>
  <c r="E12" i="8"/>
  <c r="F10" i="7"/>
  <c r="E12" i="4"/>
  <c r="H12" i="8"/>
  <c r="G25" i="6"/>
  <c r="E25" i="6"/>
  <c r="G17" i="6"/>
  <c r="E17" i="6"/>
  <c r="G12" i="4"/>
  <c r="H25" i="6" l="1"/>
  <c r="F16" i="23" l="1"/>
  <c r="E16" i="23"/>
  <c r="D16" i="23"/>
  <c r="D12" i="16" l="1"/>
  <c r="J12" i="16" s="1"/>
  <c r="E9" i="16" l="1"/>
  <c r="E10" i="16"/>
  <c r="E11" i="16"/>
  <c r="E8" i="16"/>
  <c r="E12" i="16" l="1"/>
  <c r="F21" i="35"/>
  <c r="F15" i="35"/>
  <c r="D21" i="35"/>
  <c r="D15" i="35"/>
  <c r="G14" i="35" l="1"/>
  <c r="G11" i="35"/>
  <c r="G10" i="35"/>
  <c r="F26" i="35"/>
  <c r="G13" i="35"/>
  <c r="G12" i="35"/>
  <c r="E11" i="35"/>
  <c r="E10" i="35"/>
  <c r="E12" i="35"/>
  <c r="E14" i="35"/>
  <c r="D26" i="35"/>
  <c r="E13" i="35"/>
  <c r="E17" i="35"/>
  <c r="E18" i="35"/>
  <c r="E19" i="35"/>
  <c r="E20" i="35"/>
  <c r="G17" i="35"/>
  <c r="G18" i="35"/>
  <c r="G20" i="35"/>
  <c r="G19" i="35"/>
  <c r="G15" i="35" l="1"/>
  <c r="G21" i="35"/>
  <c r="E15" i="35"/>
  <c r="E21" i="35"/>
  <c r="G10" i="10"/>
  <c r="G11" i="10"/>
  <c r="G12" i="10"/>
  <c r="G13" i="10"/>
  <c r="G9" i="10"/>
  <c r="G9" i="11"/>
  <c r="G10" i="11"/>
  <c r="G12" i="11"/>
  <c r="G13" i="11"/>
  <c r="E9" i="11"/>
  <c r="E10" i="11"/>
  <c r="E12" i="11"/>
  <c r="E13" i="11"/>
  <c r="H13" i="9"/>
  <c r="I10" i="9" s="1"/>
  <c r="G14" i="10" l="1"/>
  <c r="E11" i="11"/>
  <c r="G8" i="11"/>
  <c r="G11" i="11"/>
  <c r="E8" i="11"/>
  <c r="I11" i="9"/>
  <c r="I8" i="9"/>
  <c r="I12" i="9"/>
  <c r="I9" i="9"/>
  <c r="J12" i="8"/>
  <c r="K9" i="8" s="1"/>
  <c r="N9" i="7"/>
  <c r="H12" i="4"/>
  <c r="K10" i="7"/>
  <c r="G14" i="11" l="1"/>
  <c r="E14" i="11"/>
  <c r="I13" i="9"/>
  <c r="L9" i="7"/>
  <c r="L8" i="7"/>
  <c r="N10" i="7"/>
  <c r="I8" i="4"/>
  <c r="I9" i="4"/>
  <c r="I10" i="4"/>
  <c r="I11" i="4"/>
  <c r="K11" i="8"/>
  <c r="K10" i="8"/>
  <c r="K8" i="8"/>
  <c r="K25" i="6"/>
  <c r="K21" i="6"/>
  <c r="K22" i="6"/>
  <c r="K24" i="6"/>
  <c r="K19" i="6"/>
  <c r="I20" i="6"/>
  <c r="I21" i="6"/>
  <c r="I22" i="6"/>
  <c r="I24" i="6"/>
  <c r="I19" i="6"/>
  <c r="K10" i="6"/>
  <c r="K11" i="6"/>
  <c r="K13" i="6"/>
  <c r="K15" i="6"/>
  <c r="K16" i="6"/>
  <c r="I12" i="6"/>
  <c r="K12" i="8" l="1"/>
  <c r="L10" i="7"/>
  <c r="K14" i="6"/>
  <c r="I25" i="6"/>
  <c r="I12" i="4"/>
  <c r="I15" i="6"/>
  <c r="I11" i="6"/>
  <c r="I13" i="6"/>
  <c r="K17" i="6"/>
  <c r="I14" i="6"/>
  <c r="I10" i="6"/>
  <c r="I9" i="6"/>
  <c r="I16" i="6"/>
  <c r="K9" i="4"/>
  <c r="K10" i="4"/>
  <c r="K11" i="4"/>
  <c r="K12" i="4"/>
  <c r="I17" i="6" l="1"/>
  <c r="M18" i="35" l="1"/>
  <c r="M19" i="35"/>
  <c r="M20" i="35"/>
  <c r="M17" i="35"/>
  <c r="L18" i="35"/>
  <c r="L19" i="35"/>
  <c r="L17" i="35"/>
  <c r="M11" i="35"/>
  <c r="M12" i="35"/>
  <c r="M13" i="35"/>
  <c r="M14" i="35"/>
  <c r="L11" i="35"/>
  <c r="L12" i="35"/>
  <c r="L13" i="35"/>
  <c r="L14" i="35"/>
  <c r="J21" i="35"/>
  <c r="J15" i="35"/>
  <c r="H21" i="35"/>
  <c r="I20" i="35" s="1"/>
  <c r="H15" i="35"/>
  <c r="K9" i="32"/>
  <c r="K10" i="32"/>
  <c r="K12" i="32"/>
  <c r="K13" i="32"/>
  <c r="J9" i="32"/>
  <c r="J10" i="32"/>
  <c r="J11" i="32"/>
  <c r="J12" i="32"/>
  <c r="J13" i="32"/>
  <c r="J14" i="32"/>
  <c r="J15" i="32"/>
  <c r="H11" i="32"/>
  <c r="H14" i="32"/>
  <c r="K14" i="32" s="1"/>
  <c r="H10" i="29"/>
  <c r="H11" i="29"/>
  <c r="H14" i="29"/>
  <c r="H15" i="29"/>
  <c r="H17" i="29"/>
  <c r="H18" i="29"/>
  <c r="F19" i="29"/>
  <c r="D19" i="29"/>
  <c r="F12" i="29"/>
  <c r="D12" i="29"/>
  <c r="H10" i="28"/>
  <c r="H11" i="28"/>
  <c r="H14" i="28"/>
  <c r="H15" i="28"/>
  <c r="H16" i="28"/>
  <c r="F17" i="28"/>
  <c r="D17" i="28"/>
  <c r="F12" i="28"/>
  <c r="D12" i="28"/>
  <c r="I13" i="35" l="1"/>
  <c r="H26" i="35"/>
  <c r="L26" i="35" s="1"/>
  <c r="J26" i="35"/>
  <c r="M26" i="35" s="1"/>
  <c r="H15" i="32"/>
  <c r="I10" i="35"/>
  <c r="K19" i="35"/>
  <c r="K13" i="35"/>
  <c r="F20" i="29"/>
  <c r="M21" i="35"/>
  <c r="H17" i="28"/>
  <c r="H12" i="28"/>
  <c r="I17" i="35"/>
  <c r="I18" i="35"/>
  <c r="I19" i="35"/>
  <c r="I14" i="35"/>
  <c r="L21" i="35"/>
  <c r="H19" i="29"/>
  <c r="D20" i="29"/>
  <c r="D18" i="28"/>
  <c r="E15" i="28" s="1"/>
  <c r="F18" i="28"/>
  <c r="G16" i="28" s="1"/>
  <c r="M15" i="35"/>
  <c r="K11" i="32"/>
  <c r="H12" i="29"/>
  <c r="I11" i="35"/>
  <c r="I12" i="35"/>
  <c r="K20" i="35"/>
  <c r="K17" i="35"/>
  <c r="K14" i="35"/>
  <c r="K12" i="35"/>
  <c r="K18" i="35"/>
  <c r="L15" i="35"/>
  <c r="K10" i="35"/>
  <c r="K11" i="35"/>
  <c r="G12" i="29" l="1"/>
  <c r="G9" i="29"/>
  <c r="G11" i="29"/>
  <c r="G10" i="29"/>
  <c r="I14" i="32"/>
  <c r="I12" i="32"/>
  <c r="I13" i="32"/>
  <c r="I10" i="32"/>
  <c r="I11" i="32"/>
  <c r="K15" i="32"/>
  <c r="I9" i="32"/>
  <c r="E10" i="28"/>
  <c r="E9" i="28"/>
  <c r="E17" i="29"/>
  <c r="E10" i="29"/>
  <c r="E19" i="29"/>
  <c r="E9" i="29"/>
  <c r="E14" i="29"/>
  <c r="E18" i="29"/>
  <c r="E15" i="29"/>
  <c r="E11" i="29"/>
  <c r="E16" i="29"/>
  <c r="E12" i="29"/>
  <c r="I15" i="35"/>
  <c r="I8" i="32"/>
  <c r="G11" i="28"/>
  <c r="K15" i="35"/>
  <c r="I21" i="35"/>
  <c r="K21" i="35"/>
  <c r="G14" i="28"/>
  <c r="G10" i="28"/>
  <c r="E11" i="28"/>
  <c r="E14" i="28"/>
  <c r="E16" i="28"/>
  <c r="G9" i="28"/>
  <c r="G17" i="28"/>
  <c r="E12" i="28"/>
  <c r="G15" i="28"/>
  <c r="H18" i="28"/>
  <c r="G12" i="28"/>
  <c r="E17" i="28"/>
  <c r="H20" i="29"/>
  <c r="G17" i="29"/>
  <c r="G16" i="29"/>
  <c r="G14" i="29"/>
  <c r="G19" i="29"/>
  <c r="G15" i="29"/>
  <c r="G18" i="29"/>
  <c r="I15" i="32" l="1"/>
  <c r="G20" i="29"/>
  <c r="G18" i="28"/>
  <c r="E20" i="29"/>
  <c r="E18" i="28"/>
  <c r="L10" i="23"/>
  <c r="L11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3" i="54" l="1"/>
  <c r="H9" i="54"/>
  <c r="H10" i="54"/>
  <c r="H11" i="54"/>
  <c r="H8" i="54"/>
  <c r="F12" i="54"/>
  <c r="K10" i="14"/>
  <c r="H11" i="14"/>
  <c r="H10" i="13"/>
  <c r="F11" i="13"/>
  <c r="H11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1" i="10"/>
  <c r="K12" i="10"/>
  <c r="K13" i="10"/>
  <c r="I9" i="14" l="1"/>
  <c r="I10" i="14"/>
  <c r="K11" i="14"/>
  <c r="K10" i="10"/>
  <c r="G11" i="16"/>
  <c r="G10" i="16"/>
  <c r="G8" i="16"/>
  <c r="H14" i="11"/>
  <c r="I10" i="12"/>
  <c r="I14" i="12"/>
  <c r="I11" i="12"/>
  <c r="I12" i="12"/>
  <c r="I9" i="12"/>
  <c r="I13" i="12"/>
  <c r="I8" i="12"/>
  <c r="K15" i="12"/>
  <c r="H14" i="10"/>
  <c r="K9" i="9"/>
  <c r="K10" i="9"/>
  <c r="K11" i="9"/>
  <c r="K12" i="9"/>
  <c r="K13" i="9"/>
  <c r="G12" i="16" l="1"/>
  <c r="I11" i="14"/>
  <c r="I15" i="12"/>
  <c r="I13" i="10"/>
  <c r="I9" i="10"/>
  <c r="I12" i="10"/>
  <c r="I11" i="10"/>
  <c r="I10" i="10"/>
  <c r="I10" i="11"/>
  <c r="I12" i="11"/>
  <c r="I9" i="11"/>
  <c r="I13" i="11"/>
  <c r="K14" i="11"/>
  <c r="K14" i="10"/>
  <c r="I14" i="10" l="1"/>
  <c r="I8" i="11"/>
  <c r="I11" i="11"/>
  <c r="E14" i="54"/>
  <c r="D14" i="54"/>
  <c r="E12" i="54"/>
  <c r="D12" i="54"/>
  <c r="I14" i="11" l="1"/>
  <c r="F17" i="95"/>
  <c r="H17" i="95" s="1"/>
  <c r="H14" i="95"/>
</calcChain>
</file>

<file path=xl/sharedStrings.xml><?xml version="1.0" encoding="utf-8"?>
<sst xmlns="http://schemas.openxmlformats.org/spreadsheetml/2006/main" count="2000" uniqueCount="710">
  <si>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</si>
  <si>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</si>
  <si>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</si>
  <si>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</si>
  <si>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</si>
  <si>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</si>
  <si>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%</t>
  </si>
  <si>
    <t xml:space="preserve">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</si>
  <si>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</t>
  </si>
  <si>
    <t>(4/3)</t>
  </si>
  <si>
    <t xml:space="preserve">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</si>
  <si>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</t>
  </si>
  <si>
    <t>1.1.</t>
  </si>
  <si>
    <t>1.1.1.</t>
  </si>
  <si>
    <t>1.1.1.1.</t>
  </si>
  <si>
    <t>1.1.1.2.</t>
  </si>
  <si>
    <t>1.1.1.3.</t>
  </si>
  <si>
    <t>1.1.1.4.</t>
  </si>
  <si>
    <t>1.1.1.5.</t>
  </si>
  <si>
    <t>1.1.1.6.</t>
  </si>
  <si>
    <t>1.1.1.7.</t>
  </si>
  <si>
    <t>1.1.1.8.</t>
  </si>
  <si>
    <t>1.1.1.9.</t>
  </si>
  <si>
    <t>-</t>
  </si>
  <si>
    <t>1.1.1.10.</t>
  </si>
  <si>
    <t>1.1.1.11.</t>
  </si>
  <si>
    <t>1.1.1.12.</t>
  </si>
  <si>
    <t>1.1.1.13.</t>
  </si>
  <si>
    <t>1.1.2.</t>
  </si>
  <si>
    <t>1.2.</t>
  </si>
  <si>
    <t>1.2.1.</t>
  </si>
  <si>
    <t>1.2.2.</t>
  </si>
  <si>
    <t>1.2.3.</t>
  </si>
  <si>
    <t>1.2.4.</t>
  </si>
  <si>
    <t>1.2.5.</t>
  </si>
  <si>
    <t xml:space="preserve">                                                                                                                                                                       </t>
  </si>
  <si>
    <t xml:space="preserve">            %</t>
  </si>
  <si>
    <t xml:space="preserve">       %</t>
  </si>
  <si>
    <t>LCR</t>
  </si>
  <si>
    <t>EUR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</si>
  <si>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</si>
  <si>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</si>
  <si>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 xml:space="preserve">   </t>
  </si>
  <si>
    <t>1–15</t>
  </si>
  <si>
    <t>16–30</t>
  </si>
  <si>
    <t>31–60</t>
  </si>
  <si>
    <t>61–90</t>
  </si>
  <si>
    <t>91–180</t>
  </si>
  <si>
    <t>0-60</t>
  </si>
  <si>
    <t>60-90</t>
  </si>
  <si>
    <t>90-180</t>
  </si>
  <si>
    <t>a)</t>
  </si>
  <si>
    <t>b)</t>
  </si>
  <si>
    <t>c)</t>
  </si>
  <si>
    <t>d)</t>
  </si>
  <si>
    <t>e)</t>
  </si>
  <si>
    <t>f)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</si>
  <si>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</si>
  <si>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</si>
  <si>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</si>
  <si>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</si>
  <si>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</si>
  <si>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</si>
  <si>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</si>
  <si>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</si>
  <si>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</si>
  <si>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</si>
  <si>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</si>
  <si>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</si>
  <si>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</si>
  <si>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</si>
  <si>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</si>
  <si>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- % -</t>
  </si>
  <si>
    <t>1.3.</t>
  </si>
  <si>
    <t>1.4.</t>
  </si>
  <si>
    <t>1.5.</t>
  </si>
  <si>
    <t>2.1.</t>
  </si>
  <si>
    <t>2.2.</t>
  </si>
  <si>
    <t>2.3.</t>
  </si>
  <si>
    <t>2.4.</t>
  </si>
  <si>
    <t>5=3+4</t>
  </si>
  <si>
    <t>9=7+8</t>
  </si>
  <si>
    <t>ECL</t>
  </si>
  <si>
    <t>% ECL</t>
  </si>
  <si>
    <t xml:space="preserve">       5=3+4</t>
  </si>
  <si>
    <t>8=6+7</t>
  </si>
  <si>
    <t>6=3+4+5</t>
  </si>
  <si>
    <t xml:space="preserve">    -</t>
  </si>
  <si>
    <t>12=9+10+11</t>
  </si>
  <si>
    <t>7=3+5</t>
  </si>
  <si>
    <t>8=4+6</t>
  </si>
  <si>
    <t>13=9+11</t>
  </si>
  <si>
    <t>14=10+12</t>
  </si>
  <si>
    <t>(5/3)</t>
  </si>
  <si>
    <t>(7/5)</t>
  </si>
  <si>
    <t>(7/4)</t>
  </si>
  <si>
    <t>(10/7)</t>
  </si>
  <si>
    <t>(5/4)</t>
  </si>
  <si>
    <t>6=4/3</t>
  </si>
  <si>
    <t>7=5/4</t>
  </si>
  <si>
    <t xml:space="preserve">3. </t>
  </si>
  <si>
    <t>(6/3)</t>
  </si>
  <si>
    <t>(8/5)</t>
  </si>
  <si>
    <t>(7/3)</t>
  </si>
  <si>
    <t>(9/5)</t>
  </si>
  <si>
    <t>31.12.2020.</t>
  </si>
  <si>
    <t xml:space="preserve">       31.12.2020.</t>
  </si>
  <si>
    <t>- % -</t>
  </si>
  <si>
    <t>0</t>
  </si>
  <si>
    <t>9=4x3</t>
  </si>
  <si>
    <t>10=7x6</t>
  </si>
  <si>
    <t>11=8x3</t>
  </si>
  <si>
    <t>13=9+10+11+12</t>
  </si>
  <si>
    <t>1.6.</t>
  </si>
  <si>
    <t>2.5.</t>
  </si>
  <si>
    <t xml:space="preserve">5. </t>
  </si>
  <si>
    <t xml:space="preserve">7. </t>
  </si>
  <si>
    <t xml:space="preserve"> - % -</t>
  </si>
  <si>
    <t xml:space="preserve">2. </t>
  </si>
  <si>
    <t xml:space="preserve"> 10=8x4</t>
  </si>
  <si>
    <t xml:space="preserve">  9=7x3</t>
  </si>
  <si>
    <t>EU</t>
  </si>
  <si>
    <t>BiH</t>
  </si>
  <si>
    <t>31.12.2021.</t>
  </si>
  <si>
    <t xml:space="preserve">       31.12.2021.</t>
  </si>
  <si>
    <t xml:space="preserve">    31.12.2021.</t>
  </si>
  <si>
    <t xml:space="preserve">31.12.2021. </t>
  </si>
  <si>
    <t>USD</t>
  </si>
  <si>
    <t>1.1.1.14.</t>
  </si>
  <si>
    <t>(6/4)</t>
  </si>
  <si>
    <t xml:space="preserve"> (6/4)</t>
  </si>
  <si>
    <t>30.06.2022.</t>
  </si>
  <si>
    <t xml:space="preserve">    30.06.2022.</t>
  </si>
  <si>
    <t>01.01. - 30.06.2020.</t>
  </si>
  <si>
    <t>01.01. - 30.06.2021.</t>
  </si>
  <si>
    <t>01.01. - 30.06.2022.</t>
  </si>
  <si>
    <t>30.06.2020.</t>
  </si>
  <si>
    <t>30.06.2021.</t>
  </si>
  <si>
    <t xml:space="preserve">       30.06.2022.</t>
  </si>
  <si>
    <t xml:space="preserve">30.06.2022. </t>
  </si>
  <si>
    <t>01.01. - 30.06.2022. </t>
  </si>
  <si>
    <t xml:space="preserve">01.01. - 30.06.2021. </t>
  </si>
  <si>
    <t xml:space="preserve">01.01. - 30.06.2022. </t>
  </si>
  <si>
    <t xml:space="preserve">Table 1: Selected macroeconomic indicators </t>
  </si>
  <si>
    <t>2022*</t>
  </si>
  <si>
    <t>No.</t>
  </si>
  <si>
    <t>Area/interest rates</t>
  </si>
  <si>
    <t>GDP growth in %</t>
  </si>
  <si>
    <t>U.S.</t>
  </si>
  <si>
    <t>Eurozone</t>
  </si>
  <si>
    <t>Slovenia</t>
  </si>
  <si>
    <t>Croatia</t>
  </si>
  <si>
    <t>Serbia</t>
  </si>
  <si>
    <t>Key interest rates</t>
  </si>
  <si>
    <t>6-month Euribor in %**</t>
  </si>
  <si>
    <t>Yield on 10-year German government bonds in %***</t>
  </si>
  <si>
    <t>Yield on 10-year Italian government bonds in %***</t>
  </si>
  <si>
    <t>Source: MMF, World Economic Outlook Database, April 2022; Eurostat</t>
  </si>
  <si>
    <t>* Expected values for 2022 (MMF, World Economic Outlook, April 2022); for interest rates, data for June 2022</t>
  </si>
  <si>
    <t>**Data for the relevant period refers to Euribor as of the first business day in the last month of the reporting period</t>
  </si>
  <si>
    <t>Consumer Price Index (CPI), annual average in %</t>
  </si>
  <si>
    <t>Description</t>
  </si>
  <si>
    <t xml:space="preserve">Table 2: Org. parts, network of ATMs and POS devices of banks operating in the FBiH  </t>
  </si>
  <si>
    <t>ATMs</t>
  </si>
  <si>
    <t>POS devices</t>
  </si>
  <si>
    <t>Other organisat. parts</t>
  </si>
  <si>
    <t>Business unit/higher org. parts</t>
  </si>
  <si>
    <t>Banks seated in the FBiH (in the territory of BiH)</t>
  </si>
  <si>
    <t>Total</t>
  </si>
  <si>
    <t>Organisational parts of banks from the RS operating in the FBiH</t>
  </si>
  <si>
    <t>Banks</t>
  </si>
  <si>
    <t>State-owned banks</t>
  </si>
  <si>
    <t>Private banks</t>
  </si>
  <si>
    <t>-  BAM 000 -</t>
  </si>
  <si>
    <t>Table 3: Ownership structure according to total capital</t>
  </si>
  <si>
    <t>Amount</t>
  </si>
  <si>
    <t xml:space="preserve"> % share</t>
  </si>
  <si>
    <t>% share</t>
  </si>
  <si>
    <t>Index</t>
  </si>
  <si>
    <t xml:space="preserve">  -  BAM 000 -</t>
  </si>
  <si>
    <t xml:space="preserve">% share </t>
  </si>
  <si>
    <t>Share capital</t>
  </si>
  <si>
    <t>State-owned capital</t>
  </si>
  <si>
    <t>Private capital (residents)</t>
  </si>
  <si>
    <t>Foreign capital (non-residents)</t>
  </si>
  <si>
    <t>Table 4: Ownership structure according to state-owned, private and foreign capital</t>
  </si>
  <si>
    <t>Table 5: Market shares of banks by ownership type (majority capital)</t>
  </si>
  <si>
    <t>Number of banks</t>
  </si>
  <si>
    <t>Share in total capit.</t>
  </si>
  <si>
    <t>Share in total assets</t>
  </si>
  <si>
    <t>Banks with majority state-owned capital</t>
  </si>
  <si>
    <t>Banks with majority private capital - residents</t>
  </si>
  <si>
    <t>Banks with majority foreign capital</t>
  </si>
  <si>
    <t>Qualification level</t>
  </si>
  <si>
    <t>Number of employees</t>
  </si>
  <si>
    <t xml:space="preserve"> University degree</t>
  </si>
  <si>
    <t xml:space="preserve"> Two-year post-secondary school degree</t>
  </si>
  <si>
    <t>Secondary school degree</t>
  </si>
  <si>
    <t xml:space="preserve"> Other</t>
  </si>
  <si>
    <t>Table 6: Qualification structure of employees in the FBiH banks</t>
  </si>
  <si>
    <t xml:space="preserve"> -  BAM 000 -</t>
  </si>
  <si>
    <t>Table 7: Total assets per employee</t>
  </si>
  <si>
    <t>No. of employ.</t>
  </si>
  <si>
    <t>Assets</t>
  </si>
  <si>
    <t>Assets per employee</t>
  </si>
  <si>
    <t>Table 8: Balance sheet</t>
  </si>
  <si>
    <t>TOTAL ASSETS</t>
  </si>
  <si>
    <t xml:space="preserve"> TOTAL LIABILITIES</t>
  </si>
  <si>
    <t>(LIABILITIES AND CAPITAL)</t>
  </si>
  <si>
    <t>CAPITAL</t>
  </si>
  <si>
    <t>Capital</t>
  </si>
  <si>
    <t>ASSETS:</t>
  </si>
  <si>
    <t>LIABILITIES:</t>
  </si>
  <si>
    <t>Cash</t>
  </si>
  <si>
    <t>Securities</t>
  </si>
  <si>
    <t>Placements to other banks</t>
  </si>
  <si>
    <t>Loans</t>
  </si>
  <si>
    <t>Impairments</t>
  </si>
  <si>
    <t>Net loans (loans minus impairments)</t>
  </si>
  <si>
    <t>Business premises and other fixed assets</t>
  </si>
  <si>
    <t>Other assets</t>
  </si>
  <si>
    <t>Deposits</t>
  </si>
  <si>
    <t>Borrowings from other banks</t>
  </si>
  <si>
    <t>Liabilities on loans</t>
  </si>
  <si>
    <t>Other liabilities</t>
  </si>
  <si>
    <t>Table 9: Banks' assets according to ownership structure</t>
  </si>
  <si>
    <t xml:space="preserve">Assets     </t>
  </si>
  <si>
    <t>State-owned</t>
  </si>
  <si>
    <t>Private</t>
  </si>
  <si>
    <t xml:space="preserve">  -  BAM 000 KM -</t>
  </si>
  <si>
    <t>Table 10: Share of groups of banks in total assets</t>
  </si>
  <si>
    <t>Assets amount</t>
  </si>
  <si>
    <t xml:space="preserve">       Amount</t>
  </si>
  <si>
    <t xml:space="preserve"> Amount</t>
  </si>
  <si>
    <t>I (over BAM  2 billion)</t>
  </si>
  <si>
    <t>II (BAM 1-2 billion)</t>
  </si>
  <si>
    <t>III (BAM 0.5-1 billion)</t>
  </si>
  <si>
    <t xml:space="preserve"> IV (BAM 0.1-0.5 billion)</t>
  </si>
  <si>
    <t>Table 11: Banks' cash</t>
  </si>
  <si>
    <t xml:space="preserve"> Cash</t>
  </si>
  <si>
    <t xml:space="preserve"> Reserve account with CBBiH</t>
  </si>
  <si>
    <t>Accounts with deposit institutions in BiH</t>
  </si>
  <si>
    <t>Accounts with deposit institutions abroad</t>
  </si>
  <si>
    <t>Cash in process of collection</t>
  </si>
  <si>
    <t>Table 12: Securities according to type of instrument</t>
  </si>
  <si>
    <t>Investments in securities</t>
  </si>
  <si>
    <t>Equity securities</t>
  </si>
  <si>
    <t>Debt securities:</t>
  </si>
  <si>
    <t>Securities of all levels of governments in BiH</t>
  </si>
  <si>
    <t>Government securities (other countires)</t>
  </si>
  <si>
    <t>Corporate bonds*</t>
  </si>
  <si>
    <t>* Relate to the EU and US banks' bonds</t>
  </si>
  <si>
    <t xml:space="preserve">  - BAM 000 -</t>
  </si>
  <si>
    <t>Table 13: Securities of BiH entity governments</t>
  </si>
  <si>
    <t>Treasury bills</t>
  </si>
  <si>
    <t>Bonds</t>
  </si>
  <si>
    <t>Debt securities of FBiH as issuer:</t>
  </si>
  <si>
    <t xml:space="preserve">Debt securities of RS as issuer: </t>
  </si>
  <si>
    <t>Sectors</t>
  </si>
  <si>
    <t>Table 14: Sector structure of deposits</t>
  </si>
  <si>
    <t>Government institutions</t>
  </si>
  <si>
    <t>Public enterprises</t>
  </si>
  <si>
    <t xml:space="preserve">Priv. enterp. and companies </t>
  </si>
  <si>
    <t>Banking institutions</t>
  </si>
  <si>
    <t>Retail</t>
  </si>
  <si>
    <t>Other</t>
  </si>
  <si>
    <t>Non-bank. fin. institutions</t>
  </si>
  <si>
    <t xml:space="preserve">Table 15: Retail savings  </t>
  </si>
  <si>
    <t xml:space="preserve">    Private</t>
  </si>
  <si>
    <t xml:space="preserve">          Index</t>
  </si>
  <si>
    <t>Savings deposits</t>
  </si>
  <si>
    <t xml:space="preserve"> Short term savings deposits</t>
  </si>
  <si>
    <t>Long term savings deposits</t>
  </si>
  <si>
    <t>Table 16: Maturity structure of retail savings deposits</t>
  </si>
  <si>
    <t xml:space="preserve">     Index</t>
  </si>
  <si>
    <t>Retail loans</t>
  </si>
  <si>
    <t>Retail savings</t>
  </si>
  <si>
    <t>Term savings</t>
  </si>
  <si>
    <t>Demand savings</t>
  </si>
  <si>
    <t>Loans/Savings</t>
  </si>
  <si>
    <t>Retail deposits</t>
  </si>
  <si>
    <t>Loans/Retail deposits</t>
  </si>
  <si>
    <t>Table 17: Retail loans, savings and deposits</t>
  </si>
  <si>
    <t>Total risk exposure amount</t>
  </si>
  <si>
    <t>Risk exposure</t>
  </si>
  <si>
    <t>Risk weighted exposures for credit risk</t>
  </si>
  <si>
    <t>Settlement/free delivery risk exposures</t>
  </si>
  <si>
    <t>Market risk (position and currency risk) exposures</t>
  </si>
  <si>
    <t>Risk exposures for operational risk</t>
  </si>
  <si>
    <t>Table 19: Risk exposure structure</t>
  </si>
  <si>
    <t>Table 20: Capital adequacy indicatros</t>
  </si>
  <si>
    <t>Capital ratios</t>
  </si>
  <si>
    <t>% and amount of regulatory minimum surplus or deficit</t>
  </si>
  <si>
    <t>Tier 1 capital ratio</t>
  </si>
  <si>
    <t>Own funds ratio</t>
  </si>
  <si>
    <t>Common Equity Tier 1 capital ratio</t>
  </si>
  <si>
    <t>Surplus (+)/ Deficit (–) of Common Equity Tier 1 capital</t>
  </si>
  <si>
    <t>Surplus (+) / Deficit (–) of Tier 1 capital</t>
  </si>
  <si>
    <t xml:space="preserve">Surplus (+) / Deficit (–) of own funds </t>
  </si>
  <si>
    <t xml:space="preserve">    -  BAM 000 -</t>
  </si>
  <si>
    <t xml:space="preserve">Table 18: Report on the balance of own funds </t>
  </si>
  <si>
    <t>Own funds</t>
  </si>
  <si>
    <t>Tier 1 capital</t>
  </si>
  <si>
    <t>Common Equity Tier 1 capital</t>
  </si>
  <si>
    <t>Tier 2 capital</t>
  </si>
  <si>
    <t>Additional Tier 1 capital</t>
  </si>
  <si>
    <t>Paid-up capital instruments</t>
  </si>
  <si>
    <t>Share premium</t>
  </si>
  <si>
    <t xml:space="preserve"> (–) Own Common Equity Tier 1 capital instruments</t>
  </si>
  <si>
    <t xml:space="preserve"> (–) Actual or contingent liabilities to purchase own Common Equity Tier 1 capital instruments </t>
  </si>
  <si>
    <t xml:space="preserve"> Previous year retained profit</t>
  </si>
  <si>
    <t>Recognized gain or loss</t>
  </si>
  <si>
    <t>Accumulated other comprehensive income</t>
  </si>
  <si>
    <t>Other reserves</t>
  </si>
  <si>
    <t>(–) Other intangible assets</t>
  </si>
  <si>
    <t>(–) Deferred tax assets that rely on future profitability and do not arise from temporary differences minus the associated tax liabilities</t>
  </si>
  <si>
    <t>(–) Deferred tax assets deductible and relying on future profitability and arising from temporary differences</t>
  </si>
  <si>
    <t>(–) Financial sector entities' Common Equity Tier 1 capital instruments if bank has material investment</t>
  </si>
  <si>
    <t>Elements or deductions from Common Equity Tier 1 capital - other</t>
  </si>
  <si>
    <t>Paid-up capital instruments and subordinated debts</t>
  </si>
  <si>
    <t xml:space="preserve"> (–) Own Tier 2 instruments</t>
  </si>
  <si>
    <t xml:space="preserve"> General impairments for credit risk under standardized approach</t>
  </si>
  <si>
    <t>Deduction from Tier 2 capital items exceeding Tier 2 capital (deducted from Additional Tier 1 capital)</t>
  </si>
  <si>
    <t>Elements or deductions from Tier 2 capital – other</t>
  </si>
  <si>
    <t xml:space="preserve">   -  BAM 000 -</t>
  </si>
  <si>
    <t>Table 21: Financial leverage ratio</t>
  </si>
  <si>
    <t>Financial leverage ratio</t>
  </si>
  <si>
    <t xml:space="preserve">Tier 1 capital  </t>
  </si>
  <si>
    <t>Financial leverage ratio exposures</t>
  </si>
  <si>
    <t>Exposure values</t>
  </si>
  <si>
    <t xml:space="preserve">Table 22: Financial assets, off-balance sheet items and ECL </t>
  </si>
  <si>
    <t>Cash and cash facilities</t>
  </si>
  <si>
    <t>Financial assets at amortised cost</t>
  </si>
  <si>
    <t>Financial assets at fair value</t>
  </si>
  <si>
    <t>Other financial receivables</t>
  </si>
  <si>
    <t>I Total balance sheet exposure</t>
  </si>
  <si>
    <t>Issued guarantees</t>
  </si>
  <si>
    <t>Uncovered letters of credit</t>
  </si>
  <si>
    <t>Irrevocably approved, but undrawn loans</t>
  </si>
  <si>
    <t>Total exposure (I+II)</t>
  </si>
  <si>
    <t>Other contingent liabilities</t>
  </si>
  <si>
    <t>II Total off-balance sheet items</t>
  </si>
  <si>
    <t>Table 23: Exposures by credit risk grades</t>
  </si>
  <si>
    <t>Credit risk grade  1</t>
  </si>
  <si>
    <t>Credit risk grade 2</t>
  </si>
  <si>
    <t>Credit risk grade 3</t>
  </si>
  <si>
    <t>Credit risk grade 1</t>
  </si>
  <si>
    <t>Table 24: Loan structure by sectors</t>
  </si>
  <si>
    <t>Private enterprises and companies</t>
  </si>
  <si>
    <t>Non-banking fin. instit.</t>
  </si>
  <si>
    <t xml:space="preserve">     -  BAM 000 -</t>
  </si>
  <si>
    <t>ST loans</t>
  </si>
  <si>
    <t>LT loans</t>
  </si>
  <si>
    <t>Receiv. due</t>
  </si>
  <si>
    <t>(up to 1 year)</t>
  </si>
  <si>
    <t>(over 1 year)</t>
  </si>
  <si>
    <t>Table 25: Maturity structure of loans</t>
  </si>
  <si>
    <t>Non-banking fin. institutions</t>
  </si>
  <si>
    <t>Table 26: Loans by credit risk grades</t>
  </si>
  <si>
    <t>Total I</t>
  </si>
  <si>
    <t>Total II</t>
  </si>
  <si>
    <t>Total loans (I+II)</t>
  </si>
  <si>
    <t>I Corporate loans</t>
  </si>
  <si>
    <t>II Retail loans</t>
  </si>
  <si>
    <t>Total loans</t>
  </si>
  <si>
    <t>Table 27: Credit risk indicators</t>
  </si>
  <si>
    <t>Rate of non-performing exposures</t>
  </si>
  <si>
    <t>ECL coverage rate for non-performing exposures</t>
  </si>
  <si>
    <t>ECL coverage rate for total exposure</t>
  </si>
  <si>
    <t>NPL rate</t>
  </si>
  <si>
    <t>ECL coverage rate for total loans</t>
  </si>
  <si>
    <t>ECL coverage rate for NPLs</t>
  </si>
  <si>
    <t>New NPLs*/Total performing loans</t>
  </si>
  <si>
    <t>NPL/Total capital and ECL for NPL</t>
  </si>
  <si>
    <t>Net NPLs/Tier1 capital</t>
  </si>
  <si>
    <t>Loans due/Total loans</t>
  </si>
  <si>
    <t>* NPL increase/decrease amount at the reporting period vs. at the comparable period</t>
  </si>
  <si>
    <t>Table 28: Actual financial performance of banks</t>
  </si>
  <si>
    <t xml:space="preserve">   Number of banks</t>
  </si>
  <si>
    <t>Profit</t>
  </si>
  <si>
    <t>Loss</t>
  </si>
  <si>
    <t>Table 29: Structure of total income of banks</t>
  </si>
  <si>
    <t xml:space="preserve">            Amount</t>
  </si>
  <si>
    <t xml:space="preserve">                Amount</t>
  </si>
  <si>
    <t>Structure of total income</t>
  </si>
  <si>
    <t xml:space="preserve">    Total II</t>
  </si>
  <si>
    <t xml:space="preserve">    Total income (I+II)</t>
  </si>
  <si>
    <t>I Interest income and similar income</t>
  </si>
  <si>
    <t>II Operating income</t>
  </si>
  <si>
    <t>Interest-bearing deposit accounts with deposit institutions</t>
  </si>
  <si>
    <t>Loans and leasing operations</t>
  </si>
  <si>
    <t>Other interest income</t>
  </si>
  <si>
    <t>Service fees</t>
  </si>
  <si>
    <t>Income from FX operations</t>
  </si>
  <si>
    <t xml:space="preserve">Other operating income  </t>
  </si>
  <si>
    <t xml:space="preserve">    Total I</t>
  </si>
  <si>
    <t xml:space="preserve">   Total II</t>
  </si>
  <si>
    <t xml:space="preserve">   Total expenses (I+II)</t>
  </si>
  <si>
    <t>Structure of total expenses</t>
  </si>
  <si>
    <t>I Interest expenses and similar expenses</t>
  </si>
  <si>
    <t>Liabilities on loans and other borrowings</t>
  </si>
  <si>
    <t>Other interest expenses</t>
  </si>
  <si>
    <t>Table 30: Structure of total expenses of banks</t>
  </si>
  <si>
    <t>Salary and contribution costs</t>
  </si>
  <si>
    <t>Business premises costs and depreciation</t>
  </si>
  <si>
    <t>Other operating and direct costs</t>
  </si>
  <si>
    <t>Other operating costs</t>
  </si>
  <si>
    <t xml:space="preserve">Costs of impairments of assets at risk, provisions on contingent liabilities and other value adjustments   </t>
  </si>
  <si>
    <t>II Total non-interest bearing expenses</t>
  </si>
  <si>
    <t xml:space="preserve"> - BAM 000 or in % -</t>
  </si>
  <si>
    <t xml:space="preserve">Table 31: Profitability, productivity and efficiency ratios </t>
  </si>
  <si>
    <t>* NIM - Net Income Margin</t>
  </si>
  <si>
    <t>** CIR - Cost-income Ratio</t>
  </si>
  <si>
    <t>Net profit</t>
  </si>
  <si>
    <t>Average net assets</t>
  </si>
  <si>
    <t>Average total capital</t>
  </si>
  <si>
    <t>Total income</t>
  </si>
  <si>
    <t xml:space="preserve">Net interest income </t>
  </si>
  <si>
    <t>Operating income</t>
  </si>
  <si>
    <t>Operating expenses</t>
  </si>
  <si>
    <t>Operating and direct expenses</t>
  </si>
  <si>
    <t>Other operating and direct expenses</t>
  </si>
  <si>
    <t>Return on average assets (ROAA)</t>
  </si>
  <si>
    <t>Return on average equity (ROAE)</t>
  </si>
  <si>
    <t>Total income/average assets</t>
  </si>
  <si>
    <t>Net interest income/average assets (NIM)*</t>
  </si>
  <si>
    <t>Net interest margin (interest income/average interest-bearing assets-interest expenses/average interest-bearing liabilities)</t>
  </si>
  <si>
    <t>Operating expenses/total income minus other operating and direct expenses (CIR)**</t>
  </si>
  <si>
    <t>Table 32: LCR</t>
  </si>
  <si>
    <t>Liquidity buffer</t>
  </si>
  <si>
    <t>Net liquidity outflows</t>
  </si>
  <si>
    <t>Table 33: Liquidity buffer</t>
  </si>
  <si>
    <t>Total (1+2)</t>
  </si>
  <si>
    <t>Level 1 liquid assets</t>
  </si>
  <si>
    <t>Withdrawable central bank reserves</t>
  </si>
  <si>
    <t>Central government assets</t>
  </si>
  <si>
    <t>Assets of regional governments and local authorities</t>
  </si>
  <si>
    <t>Assets of multilateral development bank and international organisations</t>
  </si>
  <si>
    <t>Level 2 liquid assets</t>
  </si>
  <si>
    <t>Level 2a liquid assets</t>
  </si>
  <si>
    <t>Level 2b liquid assets</t>
  </si>
  <si>
    <t>Total outflows</t>
  </si>
  <si>
    <t>Total inflows</t>
  </si>
  <si>
    <t>Inflows subject to cap of 75% of outflows</t>
  </si>
  <si>
    <t>Net liquidity outflows (1-3)</t>
  </si>
  <si>
    <t>Table 34: Net liquidity outflows</t>
  </si>
  <si>
    <t xml:space="preserve">    Total (1 + 2)</t>
  </si>
  <si>
    <t>1. Total short term</t>
  </si>
  <si>
    <t>2. Total long term</t>
  </si>
  <si>
    <t>Savings and demand deposits (up to 7 days)</t>
  </si>
  <si>
    <t xml:space="preserve"> 7-90 days</t>
  </si>
  <si>
    <t xml:space="preserve"> 91 days to one year</t>
  </si>
  <si>
    <t>Up to 5 years</t>
  </si>
  <si>
    <t>Over 5 years</t>
  </si>
  <si>
    <t>Table 35: Maturity structure of deposits by residual maturity</t>
  </si>
  <si>
    <t>Table 37: Liquidity ratios</t>
  </si>
  <si>
    <t>Ratios</t>
  </si>
  <si>
    <t>Liquid assets*/net assets</t>
  </si>
  <si>
    <t>Liquid assets/short-term financial liabilities</t>
  </si>
  <si>
    <t xml:space="preserve">Short-term financial liabilities/total financial liabilities </t>
  </si>
  <si>
    <t>Loans/deposits and loans taken</t>
  </si>
  <si>
    <t>Loans/deposits, loans taken and subordinated debts**</t>
  </si>
  <si>
    <t>**  The previous ratio was expanded, the funding also includes subordinated debts, which is a more realistic indicator</t>
  </si>
  <si>
    <t xml:space="preserve">*Liquid assets in narrow sense: cash and deposits and other financial assets with residual maturity period of less than three months, excluding interbank deposits </t>
  </si>
  <si>
    <t xml:space="preserve">            -  BAM 000 -</t>
  </si>
  <si>
    <t>Table 39: Total weighted position of the banking book</t>
  </si>
  <si>
    <t>Net weighted position  - EUR</t>
  </si>
  <si>
    <t>Net weighted position  - USD</t>
  </si>
  <si>
    <t>Net weighted position  - BAM</t>
  </si>
  <si>
    <t>Net weighted position  - other</t>
  </si>
  <si>
    <t>Change of economic value (1+2+3+4)</t>
  </si>
  <si>
    <t xml:space="preserve">Change of economic value/own funds </t>
  </si>
  <si>
    <t>Table 40: Qualification structure of employees in the MCOs in the FBiH</t>
  </si>
  <si>
    <t>Qualification</t>
  </si>
  <si>
    <t>No. of employees</t>
  </si>
  <si>
    <t>Two-year post-secondary school degree</t>
  </si>
  <si>
    <t>Table 36: Maturity matching of financial assets and financial liabilities of up to 180 days</t>
  </si>
  <si>
    <t>I 1-30 days</t>
  </si>
  <si>
    <t>II 1-90 days</t>
  </si>
  <si>
    <t>III 1-180 days</t>
  </si>
  <si>
    <t>Amount of fiancial assets</t>
  </si>
  <si>
    <t>Amount of financial liabilities</t>
  </si>
  <si>
    <t>Balance (+ or -) = 1-2</t>
  </si>
  <si>
    <t>Calculation of compliance with regulatory requirements in  %</t>
  </si>
  <si>
    <t>Actual %= no. 1 / no. 2</t>
  </si>
  <si>
    <t>Regulatory minimum %</t>
  </si>
  <si>
    <t>More (+) or less (-) = a - b</t>
  </si>
  <si>
    <t>Amount of financial assets</t>
  </si>
  <si>
    <t>Calculation of compliance with regulatory requirements in %</t>
  </si>
  <si>
    <t xml:space="preserve">    - BAM million -</t>
  </si>
  <si>
    <t>Table 38: Foreign exchange matching of financial assets and financial liabilities (EUR and total)</t>
  </si>
  <si>
    <t>Loans with currency clause</t>
  </si>
  <si>
    <t>Other financial assets with currency clause</t>
  </si>
  <si>
    <t xml:space="preserve">   Total I (1+2+3+4+5)</t>
  </si>
  <si>
    <t xml:space="preserve"> I  Financial assets</t>
  </si>
  <si>
    <t>II  Financial liabilities</t>
  </si>
  <si>
    <t>Loans taken</t>
  </si>
  <si>
    <t>Deposits and loans with currency clause</t>
  </si>
  <si>
    <t xml:space="preserve">   Total II (6+7+8+9)</t>
  </si>
  <si>
    <t>III Off-balance sheet position net (+) or (-)</t>
  </si>
  <si>
    <t>Liabilities</t>
  </si>
  <si>
    <t>Long (amount)</t>
  </si>
  <si>
    <t>Short (amount)</t>
  </si>
  <si>
    <t xml:space="preserve">Permitted </t>
  </si>
  <si>
    <t xml:space="preserve">Less than permitted </t>
  </si>
  <si>
    <t>IV  Position</t>
  </si>
  <si>
    <t xml:space="preserve">   - BAM 000 - </t>
  </si>
  <si>
    <t>Balance for MCFs</t>
  </si>
  <si>
    <t>Balance for MCCs</t>
  </si>
  <si>
    <t xml:space="preserve">Table 41: Microcredit sector's balance sheet    </t>
  </si>
  <si>
    <t>ASSETS</t>
  </si>
  <si>
    <t>Total assets</t>
  </si>
  <si>
    <t>LIABILITIES</t>
  </si>
  <si>
    <t>Total liabilities</t>
  </si>
  <si>
    <t>Placements to banks</t>
  </si>
  <si>
    <t>Microloans</t>
  </si>
  <si>
    <t>Loan loss provisions</t>
  </si>
  <si>
    <t>Net microloans</t>
  </si>
  <si>
    <t>Tangible and intangible assets</t>
  </si>
  <si>
    <t>Long-term investments</t>
  </si>
  <si>
    <t>Reserves on other items in assets, apart from loans</t>
  </si>
  <si>
    <t>Off-bal. sheet records</t>
  </si>
  <si>
    <t>- BAM 000 -</t>
  </si>
  <si>
    <t xml:space="preserve">Total capital </t>
  </si>
  <si>
    <t xml:space="preserve">Balance for MCCs    </t>
  </si>
  <si>
    <t xml:space="preserve">Table 42: Structure of the microcredit sector's capital    </t>
  </si>
  <si>
    <t>Donated capital</t>
  </si>
  <si>
    <t>Surplus/deficit of revenue over expenses</t>
  </si>
  <si>
    <t xml:space="preserve">Emission premium </t>
  </si>
  <si>
    <t>Unallocated profit</t>
  </si>
  <si>
    <t>Regulatory reserves</t>
  </si>
  <si>
    <t xml:space="preserve"> - BAM 000 - </t>
  </si>
  <si>
    <t xml:space="preserve">           Total</t>
  </si>
  <si>
    <t>MCF</t>
  </si>
  <si>
    <t>MCC</t>
  </si>
  <si>
    <t xml:space="preserve">Table 43: Maturity structure of loans taken </t>
  </si>
  <si>
    <t>Liabilities on short-term loans taken</t>
  </si>
  <si>
    <t>Liabilities on long-term loans taken</t>
  </si>
  <si>
    <t>Liabilities based on interest due</t>
  </si>
  <si>
    <t xml:space="preserve">- BAM 000 - </t>
  </si>
  <si>
    <t xml:space="preserve">Table 44: Net microloans  </t>
  </si>
  <si>
    <t>LLP</t>
  </si>
  <si>
    <t>Microloans (gross)</t>
  </si>
  <si>
    <t>Net microloans  (1.-2.)</t>
  </si>
  <si>
    <t>Table 45: Sector and maturity structure of microloans</t>
  </si>
  <si>
    <t>ST microloans</t>
  </si>
  <si>
    <t>LT microloans</t>
  </si>
  <si>
    <t>Receivables due</t>
  </si>
  <si>
    <t>Total 1</t>
  </si>
  <si>
    <t>Total 2</t>
  </si>
  <si>
    <t xml:space="preserve">      Total (1+2)</t>
  </si>
  <si>
    <t>Corporate</t>
  </si>
  <si>
    <t>Services</t>
  </si>
  <si>
    <t>Trade</t>
  </si>
  <si>
    <t>Agriculture</t>
  </si>
  <si>
    <t>Manufacturing</t>
  </si>
  <si>
    <t>Housing needs</t>
  </si>
  <si>
    <t>Table 46: LLR</t>
  </si>
  <si>
    <t xml:space="preserve">       Total</t>
  </si>
  <si>
    <t>over 180</t>
  </si>
  <si>
    <t>Write off</t>
  </si>
  <si>
    <t>Rate of provisions</t>
  </si>
  <si>
    <t>Days in default</t>
  </si>
  <si>
    <t>Amount of loans</t>
  </si>
  <si>
    <t>Share  (%)</t>
  </si>
  <si>
    <t>Interest due</t>
  </si>
  <si>
    <t>Provisions</t>
  </si>
  <si>
    <t>Amount of interest</t>
  </si>
  <si>
    <t>Amount of other assets items</t>
  </si>
  <si>
    <t xml:space="preserve">By micro
loan
</t>
  </si>
  <si>
    <t>By past - due interest.</t>
  </si>
  <si>
    <t>By other items in assets</t>
  </si>
  <si>
    <t>Total provisions</t>
  </si>
  <si>
    <t>Number of MCOs</t>
  </si>
  <si>
    <t>Table 47: Actual financial result of MCOs</t>
  </si>
  <si>
    <t>Excess income over expenses/Profit</t>
  </si>
  <si>
    <t>Shortage of income over expenses/Loss</t>
  </si>
  <si>
    <t>Table 50: Qualification structure of employees in leasing companies in the FBiH</t>
  </si>
  <si>
    <t>Table 49: Structure of total expenses of MCOs</t>
  </si>
  <si>
    <t>share</t>
  </si>
  <si>
    <t>Interest expenses and similar expenses</t>
  </si>
  <si>
    <t xml:space="preserve">Total </t>
  </si>
  <si>
    <t>Total expenses (1+2+3+4+5)</t>
  </si>
  <si>
    <t>Interest on borrowed funds</t>
  </si>
  <si>
    <t>Fee for received loans</t>
  </si>
  <si>
    <t>Prepayment fee</t>
  </si>
  <si>
    <t>Other interest expenses and similar expenses</t>
  </si>
  <si>
    <t>Costs of salaries and contributions</t>
  </si>
  <si>
    <t>Amortisation costs</t>
  </si>
  <si>
    <t>Material expenses</t>
  </si>
  <si>
    <t>Service costs</t>
  </si>
  <si>
    <t>Other operating expenses</t>
  </si>
  <si>
    <t>Costs of reserves for loan and other losses</t>
  </si>
  <si>
    <t>Tax on excess income over expenses (income tax)</t>
  </si>
  <si>
    <t>Table 48: Structure of total income of MCOs</t>
  </si>
  <si>
    <t>Total income (1+2+3)</t>
  </si>
  <si>
    <t>Interest income and similar income</t>
  </si>
  <si>
    <t>Interest on interest-bearing deposit accounts with deposit institutions</t>
  </si>
  <si>
    <t>Interest on placements to banks</t>
  </si>
  <si>
    <t>Interest on loans</t>
  </si>
  <si>
    <t>Management fee</t>
  </si>
  <si>
    <t>Other interest income and similar income</t>
  </si>
  <si>
    <t>Income from collected written off receivables</t>
  </si>
  <si>
    <t>Other operating income</t>
  </si>
  <si>
    <t>Table 51: Structure of financial leasing receivables</t>
  </si>
  <si>
    <t>Short term receivables</t>
  </si>
  <si>
    <t>Long term receivables</t>
  </si>
  <si>
    <t>Total receivables</t>
  </si>
  <si>
    <t>By leasing object</t>
  </si>
  <si>
    <t>By lessee</t>
  </si>
  <si>
    <t>Passenger vehicles</t>
  </si>
  <si>
    <t>Vehicles for performing business activity (cargo and passenger vehicles)</t>
  </si>
  <si>
    <t>Machines and equipment</t>
  </si>
  <si>
    <t>Real estate</t>
  </si>
  <si>
    <t>Entrepreneurs</t>
  </si>
  <si>
    <t xml:space="preserve">Retail </t>
  </si>
  <si>
    <t>Table 52: Structure of net balance sheet assets positions</t>
  </si>
  <si>
    <t>Index            (5/3)</t>
  </si>
  <si>
    <t>Financial leasing</t>
  </si>
  <si>
    <t>Operational leasing</t>
  </si>
  <si>
    <t>Loan</t>
  </si>
  <si>
    <t>Other assets*</t>
  </si>
  <si>
    <t>* Other assets include cash and cash equivalents, placements to banks and other assets</t>
  </si>
  <si>
    <t>Days past due</t>
  </si>
  <si>
    <t>over 360</t>
  </si>
  <si>
    <t>Table 53: Overview of financial leasing reserves</t>
  </si>
  <si>
    <t>Rate of reserv. for finan. leasing (movables)</t>
  </si>
  <si>
    <t>Rate of reserv. for finan. leasing (immovables)</t>
  </si>
  <si>
    <t>Amount of receivables for movables</t>
  </si>
  <si>
    <t>Amount of receivables for immovables</t>
  </si>
  <si>
    <t>Basis - movables</t>
  </si>
  <si>
    <t>Basis - immovables</t>
  </si>
  <si>
    <t>For movables</t>
  </si>
  <si>
    <t>For immovables</t>
  </si>
  <si>
    <t>Reserves</t>
  </si>
  <si>
    <t>Total reserves</t>
  </si>
  <si>
    <t xml:space="preserve">Excess calculated and allocated reserves </t>
  </si>
  <si>
    <t xml:space="preserve">         Amount</t>
  </si>
  <si>
    <t xml:space="preserve">  Amount</t>
  </si>
  <si>
    <t xml:space="preserve">     Number of leasing companies</t>
  </si>
  <si>
    <t>Number of leasing companies</t>
  </si>
  <si>
    <t>Table 54: Actual financial result of leasing companies</t>
  </si>
  <si>
    <t>Table 55: Structure of total income of leasing companies</t>
  </si>
  <si>
    <t>Interest under financial leasing</t>
  </si>
  <si>
    <t xml:space="preserve">Operating lease charges                                                          </t>
  </si>
  <si>
    <t>Income from release of reserves for losses</t>
  </si>
  <si>
    <t>Table 56: Structure of total expenses of leasing companies</t>
  </si>
  <si>
    <t xml:space="preserve">    Index</t>
  </si>
  <si>
    <t>Total expenses (1+2+3+4)</t>
  </si>
  <si>
    <t>Costs of reserves</t>
  </si>
  <si>
    <t>Profit tax</t>
  </si>
  <si>
    <t>Fees for processing loans</t>
  </si>
  <si>
    <t>Business premises costs</t>
  </si>
  <si>
    <t>Other costs</t>
  </si>
  <si>
    <t>Number</t>
  </si>
  <si>
    <t>Vehicles</t>
  </si>
  <si>
    <t>Equipment</t>
  </si>
  <si>
    <t>Table 57: Structure of the number of concluded contracts and financing amount of the leasing system</t>
  </si>
  <si>
    <t>Domestic factoring</t>
  </si>
  <si>
    <t>Foreign factoring</t>
  </si>
  <si>
    <t>Factoring with recourse right</t>
  </si>
  <si>
    <t>Factoring without recourse right</t>
  </si>
  <si>
    <t>Reversed (supplier) factoring</t>
  </si>
  <si>
    <t xml:space="preserve">Type of factoring/
domicile status
</t>
  </si>
  <si>
    <t>Volume of redeemed monetary claims and settled payables of buyers towards suppliers</t>
  </si>
  <si>
    <t>Table 58: Nominal amount of redeemed monetary claims and settled payables of buyers to suppliers in the FBiH - by type of  factoring and domicile status</t>
  </si>
  <si>
    <t>Value</t>
  </si>
  <si>
    <t>(BAM 000)</t>
  </si>
  <si>
    <t>FXP</t>
  </si>
  <si>
    <t>DP</t>
  </si>
  <si>
    <t>Table 59: Volume of DP and FXP</t>
  </si>
  <si>
    <t>Effected payment transactions</t>
  </si>
  <si>
    <t>Table 60: FXP volume</t>
  </si>
  <si>
    <t>Inflow</t>
  </si>
  <si>
    <t xml:space="preserve">  Outflow</t>
  </si>
  <si>
    <t>Currency</t>
  </si>
  <si>
    <t>Other currencies</t>
  </si>
  <si>
    <t>Value                 (BAM 000)</t>
  </si>
  <si>
    <t>Value             (BAM 000)</t>
  </si>
  <si>
    <t>Value                    (BAM 000)</t>
  </si>
  <si>
    <t>Value              (BAM 000)</t>
  </si>
  <si>
    <t>Transaction type</t>
  </si>
  <si>
    <t>Non-cash*</t>
  </si>
  <si>
    <t>Table 61: DP volume</t>
  </si>
  <si>
    <t>* Non-cash transactions include cashless intra-bank payment transactions/internal orders, inter-bank transactions of gyro clearing and RTGS</t>
  </si>
  <si>
    <t>Buy</t>
  </si>
  <si>
    <t>Sell</t>
  </si>
  <si>
    <t>Value                  (BAM 000)</t>
  </si>
  <si>
    <t>Value               (BAM 000)</t>
  </si>
  <si>
    <t>Value                (BAM 000)</t>
  </si>
  <si>
    <t>Table 62: Foreign exchange deals in banks</t>
  </si>
  <si>
    <t xml:space="preserve">     Sell</t>
  </si>
  <si>
    <t>Value           (BAM 000)</t>
  </si>
  <si>
    <t>Value            (BAM 000)</t>
  </si>
  <si>
    <t>Table 63: Deals effected by authorised exchange offices</t>
  </si>
  <si>
    <t>Transactions reported before their realisation</t>
  </si>
  <si>
    <t>Transactions reported within 3 days</t>
  </si>
  <si>
    <t>Transactions reported after 3-day period</t>
  </si>
  <si>
    <t>Table 64: Reported transactions by number and value - banks</t>
  </si>
  <si>
    <t>Table 65: Reported suspicious transactions by number and value - banks</t>
  </si>
  <si>
    <t>Value               BAM 000)</t>
  </si>
  <si>
    <t>Transactions for which FID requested information</t>
  </si>
  <si>
    <t>Transactions for which FID did not request information</t>
  </si>
  <si>
    <t>Table 66: Reported suspicious transactions by number and value - MCOs</t>
  </si>
  <si>
    <t xml:space="preserve">Table 41: Microcredit sector's balance sheet     </t>
  </si>
  <si>
    <t xml:space="preserve">Table 43: Maturity structure of loans taken  </t>
  </si>
  <si>
    <t>(–) Deduction from Additional Tier 1 capital items exceeding Additional Tier 1 capital</t>
  </si>
  <si>
    <t>Value                   (BAM 000)</t>
  </si>
  <si>
    <t>***Eurostat for EU member states, 10-year yield used for calculating the criteria from Maastricht: data for the last month of the reporting period</t>
  </si>
  <si>
    <t>Tables: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</si>
</sst>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#,###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8"/>
      <color rgb="FF000000"/>
      <name val="Times New Roman"/>
      <family val="1"/>
    </font>
    <font>
      <sz val="11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charset val="238"/>
    </font>
    <font>
      <i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i/>
      <sz val="12"/>
      <color theme="4" tint="-0.499984740745262"/>
      <name val="Calibri"/>
      <family val="2"/>
    </font>
    <font>
      <b/>
      <sz val="12"/>
      <color rgb="FF2E74B5"/>
      <name val="Calibri"/>
      <family val="2"/>
    </font>
    <font>
      <b/>
      <sz val="10"/>
      <color rgb="FF2E74B5"/>
      <name val="Calibri"/>
      <family val="2"/>
    </font>
    <font>
      <sz val="12"/>
      <color rgb="FF2E74B5"/>
      <name val="Calibri"/>
      <family val="2"/>
    </font>
    <font>
      <i/>
      <sz val="12"/>
      <color rgb="FF2E74B5"/>
      <name val="Calibri"/>
      <family val="2"/>
    </font>
    <font>
      <b/>
      <sz val="12"/>
      <color rgb="FF2E74B5"/>
      <name val="Calibri"/>
      <family val="2"/>
      <charset val="238"/>
      <scheme val="minor"/>
    </font>
    <font>
      <b/>
      <sz val="10"/>
      <color rgb="FF2E74B5"/>
      <name val="Calibri"/>
      <family val="2"/>
      <charset val="238"/>
      <scheme val="minor"/>
    </font>
    <font>
      <sz val="12"/>
      <color rgb="FF2E74B5"/>
      <name val="Calibri"/>
      <family val="2"/>
      <charset val="238"/>
      <scheme val="minor"/>
    </font>
    <font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</font>
    <font>
      <sz val="10"/>
      <color theme="4" tint="-0.499984740745262"/>
      <name val="Calibri"/>
      <family val="2"/>
    </font>
    <font>
      <sz val="12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4" tint="-0.499984740745262"/>
      <name val="Calibri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name val="Arial"/>
      <family val="2"/>
    </font>
    <font>
      <sz val="10"/>
      <color rgb="FF2E74B5"/>
      <name val="Calibri"/>
      <family val="2"/>
      <scheme val="minor"/>
    </font>
    <font>
      <b/>
      <sz val="9"/>
      <color rgb="FF2E74B5"/>
      <name val="Calibri"/>
      <family val="2"/>
      <scheme val="minor"/>
    </font>
    <font>
      <sz val="9"/>
      <color rgb="FF2E74B5"/>
      <name val="Calibri"/>
      <family val="2"/>
      <scheme val="minor"/>
    </font>
    <font>
      <b/>
      <sz val="8"/>
      <color rgb="FF2E74B5"/>
      <name val="Calibri"/>
      <family val="2"/>
      <scheme val="minor"/>
    </font>
    <font>
      <sz val="8"/>
      <color rgb="FF2E74B5"/>
      <name val="Calibri"/>
      <family val="2"/>
      <scheme val="minor"/>
    </font>
    <font>
      <b/>
      <sz val="7"/>
      <color rgb="FF2E74B5"/>
      <name val="Calibri"/>
      <family val="2"/>
      <scheme val="minor"/>
    </font>
    <font>
      <sz val="7"/>
      <color rgb="FF2E74B5"/>
      <name val="Calibri"/>
      <family val="2"/>
      <scheme val="minor"/>
    </font>
    <font>
      <sz val="10"/>
      <color theme="8" tint="-0.499984740745262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/>
      <right/>
      <top style="thick">
        <color rgb="FF1F3864"/>
      </top>
      <bottom/>
      <diagonal/>
    </border>
    <border>
      <left/>
      <right/>
      <top/>
      <bottom style="thick">
        <color theme="8" tint="-0.499984740745262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" fillId="0" borderId="0"/>
    <xf numFmtId="0" fontId="65" fillId="0" borderId="0"/>
  </cellStyleXfs>
  <cellXfs count="429">
    <xf numFmtId="0" fontId="0" fillId="0" borderId="0" xfId="0"/>
    <xf numFmtId="0" fontId="3" fillId="0" borderId="0" xfId="0" applyFont="1"/>
    <xf numFmtId="0" fontId="10" fillId="0" borderId="0" xfId="0" applyFont="1"/>
    <xf numFmtId="0" fontId="11" fillId="0" borderId="0" xfId="0" applyFont="1" applyAlignment="1">
      <alignment horizontal="justify" vertical="center"/>
    </xf>
    <xf numFmtId="0" fontId="12" fillId="0" borderId="0" xfId="0" applyFont="1"/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8" fillId="0" borderId="0" xfId="0" applyFont="1"/>
    <xf numFmtId="0" fontId="11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49" fontId="19" fillId="0" borderId="0" xfId="0" applyNumberFormat="1" applyFont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2" fillId="2" borderId="0" xfId="0" applyFont="1" applyFill="1"/>
    <xf numFmtId="0" fontId="0" fillId="2" borderId="0" xfId="0" applyFill="1"/>
    <xf numFmtId="3" fontId="0" fillId="0" borderId="0" xfId="0" applyNumberFormat="1"/>
    <xf numFmtId="3" fontId="0" fillId="2" borderId="0" xfId="0" applyNumberFormat="1" applyFill="1"/>
    <xf numFmtId="166" fontId="0" fillId="2" borderId="0" xfId="0" applyNumberFormat="1" applyFill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4" fillId="0" borderId="0" xfId="0" applyFont="1"/>
    <xf numFmtId="0" fontId="15" fillId="0" borderId="0" xfId="0" applyFont="1" applyAlignment="1">
      <alignment horizontal="right" vertical="center" indent="2"/>
    </xf>
    <xf numFmtId="0" fontId="22" fillId="0" borderId="0" xfId="0" applyFont="1" applyAlignment="1">
      <alignment horizontal="justify" vertical="center"/>
    </xf>
    <xf numFmtId="10" fontId="0" fillId="0" borderId="0" xfId="0" applyNumberFormat="1"/>
    <xf numFmtId="4" fontId="0" fillId="0" borderId="0" xfId="0" applyNumberFormat="1"/>
    <xf numFmtId="0" fontId="23" fillId="0" borderId="0" xfId="0" applyFont="1"/>
    <xf numFmtId="165" fontId="0" fillId="0" borderId="0" xfId="0" applyNumberFormat="1"/>
    <xf numFmtId="166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justify" vertical="center"/>
    </xf>
    <xf numFmtId="49" fontId="8" fillId="0" borderId="0" xfId="0" applyNumberFormat="1" applyFont="1"/>
    <xf numFmtId="49" fontId="26" fillId="0" borderId="0" xfId="0" applyNumberFormat="1" applyFont="1" applyAlignment="1">
      <alignment horizontal="center" vertical="center"/>
    </xf>
    <xf numFmtId="1" fontId="0" fillId="0" borderId="0" xfId="0" applyNumberFormat="1"/>
    <xf numFmtId="1" fontId="6" fillId="0" borderId="0" xfId="0" applyNumberFormat="1" applyFont="1" applyAlignment="1">
      <alignment horizontal="right" vertical="center"/>
    </xf>
    <xf numFmtId="10" fontId="3" fillId="0" borderId="0" xfId="0" applyNumberFormat="1" applyFont="1"/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right" vertical="center"/>
    </xf>
    <xf numFmtId="1" fontId="6" fillId="2" borderId="0" xfId="0" applyNumberFormat="1" applyFont="1" applyFill="1" applyAlignment="1">
      <alignment horizontal="right" vertical="center"/>
    </xf>
    <xf numFmtId="0" fontId="21" fillId="0" borderId="0" xfId="0" applyFont="1"/>
    <xf numFmtId="0" fontId="27" fillId="0" borderId="0" xfId="0" applyFont="1" applyAlignment="1">
      <alignment horizontal="center"/>
    </xf>
    <xf numFmtId="0" fontId="21" fillId="2" borderId="0" xfId="0" applyFont="1" applyFill="1"/>
    <xf numFmtId="9" fontId="0" fillId="0" borderId="0" xfId="0" applyNumberFormat="1"/>
    <xf numFmtId="3" fontId="28" fillId="0" borderId="0" xfId="0" applyNumberFormat="1" applyFont="1" applyAlignment="1">
      <alignment horizontal="right" vertical="center" wrapText="1"/>
    </xf>
    <xf numFmtId="2" fontId="0" fillId="0" borderId="0" xfId="0" applyNumberFormat="1"/>
    <xf numFmtId="2" fontId="21" fillId="0" borderId="0" xfId="0" applyNumberFormat="1" applyFont="1"/>
    <xf numFmtId="166" fontId="3" fillId="0" borderId="0" xfId="0" applyNumberFormat="1" applyFont="1"/>
    <xf numFmtId="3" fontId="10" fillId="0" borderId="0" xfId="0" applyNumberFormat="1" applyFont="1"/>
    <xf numFmtId="3" fontId="3" fillId="0" borderId="0" xfId="0" applyNumberFormat="1" applyFont="1"/>
    <xf numFmtId="0" fontId="29" fillId="0" borderId="0" xfId="0" applyFont="1"/>
    <xf numFmtId="165" fontId="0" fillId="2" borderId="0" xfId="0" applyNumberFormat="1" applyFill="1"/>
    <xf numFmtId="0" fontId="0" fillId="0" borderId="0" xfId="0" applyAlignment="1">
      <alignment vertical="center" wrapText="1"/>
    </xf>
    <xf numFmtId="3" fontId="30" fillId="0" borderId="0" xfId="0" applyNumberFormat="1" applyFont="1" applyAlignment="1">
      <alignment horizontal="right" vertical="center" wrapText="1"/>
    </xf>
    <xf numFmtId="10" fontId="21" fillId="0" borderId="0" xfId="0" applyNumberFormat="1" applyFont="1"/>
    <xf numFmtId="10" fontId="10" fillId="0" borderId="0" xfId="0" applyNumberFormat="1" applyFont="1"/>
    <xf numFmtId="3" fontId="2" fillId="0" borderId="0" xfId="0" applyNumberFormat="1" applyFont="1"/>
    <xf numFmtId="3" fontId="23" fillId="0" borderId="0" xfId="0" applyNumberFormat="1" applyFont="1"/>
    <xf numFmtId="0" fontId="0" fillId="0" borderId="1" xfId="0" applyBorder="1"/>
    <xf numFmtId="0" fontId="34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vertical="center" wrapText="1"/>
    </xf>
    <xf numFmtId="0" fontId="36" fillId="3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vertical="center" wrapText="1"/>
    </xf>
    <xf numFmtId="0" fontId="36" fillId="3" borderId="0" xfId="0" applyFont="1" applyFill="1" applyAlignment="1">
      <alignment horizontal="right" vertical="center" wrapText="1"/>
    </xf>
    <xf numFmtId="3" fontId="36" fillId="3" borderId="0" xfId="0" applyNumberFormat="1" applyFont="1" applyFill="1" applyAlignment="1">
      <alignment horizontal="right" vertical="center" wrapText="1"/>
    </xf>
    <xf numFmtId="3" fontId="35" fillId="4" borderId="0" xfId="0" applyNumberFormat="1" applyFont="1" applyFill="1" applyAlignment="1">
      <alignment horizontal="right" vertical="center" wrapText="1"/>
    </xf>
    <xf numFmtId="0" fontId="36" fillId="3" borderId="0" xfId="0" applyFont="1" applyFill="1" applyAlignment="1">
      <alignment horizontal="justify" vertical="center" wrapText="1"/>
    </xf>
    <xf numFmtId="165" fontId="36" fillId="3" borderId="0" xfId="0" applyNumberFormat="1" applyFont="1" applyFill="1" applyAlignment="1">
      <alignment horizontal="center" vertical="center" wrapText="1"/>
    </xf>
    <xf numFmtId="3" fontId="35" fillId="4" borderId="0" xfId="0" applyNumberFormat="1" applyFont="1" applyFill="1" applyAlignment="1">
      <alignment horizontal="center" vertical="center" wrapText="1"/>
    </xf>
    <xf numFmtId="166" fontId="36" fillId="3" borderId="0" xfId="0" applyNumberFormat="1" applyFont="1" applyFill="1" applyAlignment="1">
      <alignment horizontal="center" vertical="center" wrapText="1"/>
    </xf>
    <xf numFmtId="3" fontId="36" fillId="3" borderId="0" xfId="0" applyNumberFormat="1" applyFont="1" applyFill="1" applyAlignment="1">
      <alignment horizontal="center" vertical="center" wrapText="1"/>
    </xf>
    <xf numFmtId="49" fontId="37" fillId="0" borderId="0" xfId="0" applyNumberFormat="1" applyFont="1" applyAlignment="1">
      <alignment horizontal="right"/>
    </xf>
    <xf numFmtId="0" fontId="38" fillId="0" borderId="0" xfId="0" applyFont="1"/>
    <xf numFmtId="49" fontId="39" fillId="0" borderId="0" xfId="0" applyNumberFormat="1" applyFont="1" applyAlignment="1">
      <alignment horizontal="right"/>
    </xf>
    <xf numFmtId="0" fontId="10" fillId="0" borderId="1" xfId="0" applyFont="1" applyBorder="1"/>
    <xf numFmtId="49" fontId="33" fillId="0" borderId="1" xfId="0" applyNumberFormat="1" applyFont="1" applyBorder="1" applyAlignment="1">
      <alignment horizontal="center"/>
    </xf>
    <xf numFmtId="0" fontId="41" fillId="0" borderId="0" xfId="0" applyFont="1"/>
    <xf numFmtId="0" fontId="12" fillId="0" borderId="1" xfId="0" applyFont="1" applyBorder="1"/>
    <xf numFmtId="0" fontId="11" fillId="0" borderId="1" xfId="0" applyFont="1" applyBorder="1" applyAlignment="1">
      <alignment horizontal="justify" vertical="center"/>
    </xf>
    <xf numFmtId="0" fontId="13" fillId="0" borderId="1" xfId="0" applyFont="1" applyBorder="1"/>
    <xf numFmtId="49" fontId="39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44" fillId="0" borderId="0" xfId="0" applyFont="1"/>
    <xf numFmtId="0" fontId="29" fillId="0" borderId="1" xfId="0" applyFont="1" applyBorder="1"/>
    <xf numFmtId="0" fontId="45" fillId="0" borderId="1" xfId="0" applyFont="1" applyBorder="1" applyAlignment="1">
      <alignment horizontal="center" vertical="center"/>
    </xf>
    <xf numFmtId="0" fontId="44" fillId="0" borderId="1" xfId="0" applyFont="1" applyBorder="1"/>
    <xf numFmtId="49" fontId="43" fillId="0" borderId="1" xfId="0" applyNumberFormat="1" applyFont="1" applyBorder="1" applyAlignment="1">
      <alignment horizontal="right"/>
    </xf>
    <xf numFmtId="0" fontId="43" fillId="0" borderId="0" xfId="0" applyFont="1" applyAlignment="1">
      <alignment horizontal="center" vertical="center" wrapText="1"/>
    </xf>
    <xf numFmtId="3" fontId="43" fillId="0" borderId="0" xfId="0" applyNumberFormat="1" applyFont="1" applyAlignment="1">
      <alignment horizontal="right" vertical="center" wrapText="1"/>
    </xf>
    <xf numFmtId="1" fontId="43" fillId="0" borderId="0" xfId="0" applyNumberFormat="1" applyFont="1" applyAlignment="1">
      <alignment horizontal="center" vertical="center" wrapText="1"/>
    </xf>
    <xf numFmtId="0" fontId="45" fillId="0" borderId="1" xfId="0" applyFont="1" applyBorder="1" applyAlignment="1">
      <alignment horizontal="justify" vertical="center"/>
    </xf>
    <xf numFmtId="0" fontId="36" fillId="3" borderId="0" xfId="0" applyFont="1" applyFill="1" applyAlignment="1">
      <alignment horizontal="left" vertical="center" wrapText="1"/>
    </xf>
    <xf numFmtId="0" fontId="46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/>
    </xf>
    <xf numFmtId="0" fontId="47" fillId="4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/>
    </xf>
    <xf numFmtId="0" fontId="48" fillId="3" borderId="0" xfId="0" applyFont="1" applyFill="1" applyAlignment="1">
      <alignment vertical="center" wrapText="1"/>
    </xf>
    <xf numFmtId="3" fontId="48" fillId="3" borderId="0" xfId="0" applyNumberFormat="1" applyFont="1" applyFill="1" applyAlignment="1">
      <alignment horizontal="right" vertical="center" wrapText="1"/>
    </xf>
    <xf numFmtId="166" fontId="48" fillId="3" borderId="0" xfId="0" applyNumberFormat="1" applyFont="1" applyFill="1" applyAlignment="1">
      <alignment horizontal="center" vertical="center" wrapText="1"/>
    </xf>
    <xf numFmtId="1" fontId="48" fillId="3" borderId="0" xfId="0" applyNumberFormat="1" applyFont="1" applyFill="1" applyAlignment="1">
      <alignment horizontal="center" vertical="center" wrapText="1"/>
    </xf>
    <xf numFmtId="3" fontId="46" fillId="4" borderId="0" xfId="0" applyNumberFormat="1" applyFont="1" applyFill="1" applyAlignment="1">
      <alignment horizontal="right" vertical="center" wrapText="1"/>
    </xf>
    <xf numFmtId="1" fontId="46" fillId="4" borderId="0" xfId="0" applyNumberFormat="1" applyFont="1" applyFill="1" applyAlignment="1">
      <alignment horizontal="center" vertical="center" wrapText="1"/>
    </xf>
    <xf numFmtId="3" fontId="48" fillId="3" borderId="0" xfId="0" applyNumberFormat="1" applyFont="1" applyFill="1" applyAlignment="1">
      <alignment horizontal="center" vertical="center" wrapText="1"/>
    </xf>
    <xf numFmtId="0" fontId="36" fillId="3" borderId="0" xfId="0" applyFont="1" applyFill="1"/>
    <xf numFmtId="3" fontId="48" fillId="3" borderId="0" xfId="0" applyNumberFormat="1" applyFont="1" applyFill="1" applyAlignment="1">
      <alignment vertical="center" wrapText="1"/>
    </xf>
    <xf numFmtId="0" fontId="48" fillId="3" borderId="0" xfId="0" applyFont="1" applyFill="1" applyAlignment="1">
      <alignment horizontal="right" vertical="center" wrapText="1"/>
    </xf>
    <xf numFmtId="0" fontId="36" fillId="3" borderId="0" xfId="0" applyFont="1" applyFill="1" applyAlignment="1">
      <alignment horizontal="center"/>
    </xf>
    <xf numFmtId="0" fontId="48" fillId="3" borderId="0" xfId="0" applyFont="1" applyFill="1" applyAlignment="1">
      <alignment horizontal="left" vertical="center" wrapText="1"/>
    </xf>
    <xf numFmtId="165" fontId="48" fillId="3" borderId="0" xfId="0" applyNumberFormat="1" applyFont="1" applyFill="1" applyAlignment="1">
      <alignment horizontal="center" vertical="center" wrapText="1"/>
    </xf>
    <xf numFmtId="0" fontId="48" fillId="3" borderId="0" xfId="0" applyFont="1" applyFill="1" applyAlignment="1">
      <alignment horizontal="center" vertical="center" wrapText="1"/>
    </xf>
    <xf numFmtId="1" fontId="48" fillId="3" borderId="0" xfId="0" applyNumberFormat="1" applyFont="1" applyFill="1" applyAlignment="1">
      <alignment horizontal="right" vertical="center" wrapText="1"/>
    </xf>
    <xf numFmtId="0" fontId="31" fillId="3" borderId="0" xfId="0" applyFont="1" applyFill="1" applyAlignment="1">
      <alignment horizontal="center" vertical="center"/>
    </xf>
    <xf numFmtId="0" fontId="48" fillId="3" borderId="0" xfId="0" applyFont="1" applyFill="1" applyAlignment="1">
      <alignment horizontal="justify" vertical="center" wrapText="1"/>
    </xf>
    <xf numFmtId="0" fontId="34" fillId="4" borderId="0" xfId="0" applyFont="1" applyFill="1" applyAlignment="1">
      <alignment horizontal="center" vertical="center"/>
    </xf>
    <xf numFmtId="3" fontId="48" fillId="3" borderId="0" xfId="0" applyNumberFormat="1" applyFont="1" applyFill="1" applyAlignment="1">
      <alignment horizontal="right" vertical="center"/>
    </xf>
    <xf numFmtId="3" fontId="46" fillId="4" borderId="0" xfId="0" applyNumberFormat="1" applyFont="1" applyFill="1" applyAlignment="1">
      <alignment horizontal="right" vertical="center"/>
    </xf>
    <xf numFmtId="3" fontId="46" fillId="4" borderId="0" xfId="0" applyNumberFormat="1" applyFont="1" applyFill="1" applyAlignment="1">
      <alignment horizontal="center" vertical="center" wrapText="1"/>
    </xf>
    <xf numFmtId="0" fontId="31" fillId="4" borderId="0" xfId="0" applyFont="1" applyFill="1"/>
    <xf numFmtId="49" fontId="48" fillId="3" borderId="0" xfId="1" applyNumberFormat="1" applyFont="1" applyFill="1" applyBorder="1" applyAlignment="1">
      <alignment horizontal="justify" vertical="center" wrapText="1"/>
    </xf>
    <xf numFmtId="0" fontId="31" fillId="0" borderId="0" xfId="0" applyFont="1"/>
    <xf numFmtId="0" fontId="48" fillId="0" borderId="0" xfId="0" applyFont="1"/>
    <xf numFmtId="16" fontId="46" fillId="4" borderId="0" xfId="0" applyNumberFormat="1" applyFont="1" applyFill="1" applyAlignment="1">
      <alignment horizontal="center" vertical="center" wrapText="1"/>
    </xf>
    <xf numFmtId="49" fontId="39" fillId="0" borderId="1" xfId="0" applyNumberFormat="1" applyFont="1" applyBorder="1"/>
    <xf numFmtId="0" fontId="11" fillId="0" borderId="1" xfId="0" applyFont="1" applyBorder="1"/>
    <xf numFmtId="0" fontId="44" fillId="0" borderId="1" xfId="0" applyFont="1" applyBorder="1" applyAlignment="1">
      <alignment horizontal="center" vertical="center"/>
    </xf>
    <xf numFmtId="0" fontId="46" fillId="4" borderId="0" xfId="0" applyFont="1" applyFill="1" applyAlignment="1">
      <alignment vertical="center" wrapText="1"/>
    </xf>
    <xf numFmtId="49" fontId="46" fillId="4" borderId="0" xfId="0" applyNumberFormat="1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/>
    </xf>
    <xf numFmtId="0" fontId="46" fillId="3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horizontal="center"/>
    </xf>
    <xf numFmtId="0" fontId="46" fillId="3" borderId="0" xfId="0" applyFont="1" applyFill="1" applyAlignment="1">
      <alignment horizontal="left" vertical="center" wrapText="1"/>
    </xf>
    <xf numFmtId="3" fontId="46" fillId="3" borderId="0" xfId="0" applyNumberFormat="1" applyFont="1" applyFill="1" applyAlignment="1">
      <alignment horizontal="center" vertical="center" wrapText="1"/>
    </xf>
    <xf numFmtId="1" fontId="46" fillId="3" borderId="0" xfId="0" applyNumberFormat="1" applyFont="1" applyFill="1" applyAlignment="1">
      <alignment horizontal="center" vertical="center" wrapText="1"/>
    </xf>
    <xf numFmtId="0" fontId="46" fillId="3" borderId="0" xfId="0" applyFont="1" applyFill="1" applyAlignment="1">
      <alignment vertical="center" wrapText="1"/>
    </xf>
    <xf numFmtId="9" fontId="46" fillId="3" borderId="0" xfId="0" applyNumberFormat="1" applyFont="1" applyFill="1" applyAlignment="1">
      <alignment horizontal="center" vertical="center" wrapText="1"/>
    </xf>
    <xf numFmtId="49" fontId="46" fillId="3" borderId="0" xfId="0" applyNumberFormat="1" applyFont="1" applyFill="1" applyAlignment="1">
      <alignment horizontal="center" vertical="center" wrapText="1"/>
    </xf>
    <xf numFmtId="0" fontId="41" fillId="0" borderId="1" xfId="0" applyFont="1" applyBorder="1"/>
    <xf numFmtId="49" fontId="43" fillId="0" borderId="1" xfId="0" applyNumberFormat="1" applyFont="1" applyBorder="1"/>
    <xf numFmtId="0" fontId="47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vertical="center"/>
    </xf>
    <xf numFmtId="3" fontId="46" fillId="4" borderId="0" xfId="0" applyNumberFormat="1" applyFont="1" applyFill="1" applyAlignment="1">
      <alignment vertical="center"/>
    </xf>
    <xf numFmtId="3" fontId="46" fillId="4" borderId="0" xfId="0" applyNumberFormat="1" applyFont="1" applyFill="1" applyAlignment="1">
      <alignment vertical="center" wrapText="1"/>
    </xf>
    <xf numFmtId="1" fontId="48" fillId="4" borderId="0" xfId="0" applyNumberFormat="1" applyFont="1" applyFill="1" applyAlignment="1">
      <alignment horizontal="center" vertical="center" wrapText="1"/>
    </xf>
    <xf numFmtId="3" fontId="46" fillId="3" borderId="0" xfId="0" applyNumberFormat="1" applyFont="1" applyFill="1" applyAlignment="1">
      <alignment horizontal="right" vertical="center" wrapText="1"/>
    </xf>
    <xf numFmtId="0" fontId="48" fillId="3" borderId="0" xfId="0" applyFont="1" applyFill="1" applyAlignment="1">
      <alignment vertical="center"/>
    </xf>
    <xf numFmtId="3" fontId="48" fillId="3" borderId="0" xfId="0" applyNumberFormat="1" applyFont="1" applyFill="1" applyAlignment="1">
      <alignment vertical="center"/>
    </xf>
    <xf numFmtId="3" fontId="48" fillId="3" borderId="0" xfId="0" applyNumberFormat="1" applyFont="1" applyFill="1"/>
    <xf numFmtId="3" fontId="48" fillId="3" borderId="0" xfId="0" applyNumberFormat="1" applyFont="1" applyFill="1" applyAlignment="1">
      <alignment wrapText="1"/>
    </xf>
    <xf numFmtId="0" fontId="29" fillId="2" borderId="1" xfId="0" applyFont="1" applyFill="1" applyBorder="1"/>
    <xf numFmtId="0" fontId="44" fillId="2" borderId="1" xfId="0" applyFont="1" applyFill="1" applyBorder="1"/>
    <xf numFmtId="49" fontId="43" fillId="2" borderId="1" xfId="0" applyNumberFormat="1" applyFont="1" applyFill="1" applyBorder="1" applyAlignment="1">
      <alignment horizontal="center"/>
    </xf>
    <xf numFmtId="0" fontId="40" fillId="3" borderId="0" xfId="0" applyFont="1" applyFill="1" applyAlignment="1">
      <alignment vertical="center"/>
    </xf>
    <xf numFmtId="0" fontId="35" fillId="3" borderId="0" xfId="0" applyFont="1" applyFill="1" applyAlignment="1">
      <alignment horizontal="center" vertical="center" wrapText="1"/>
    </xf>
    <xf numFmtId="3" fontId="36" fillId="3" borderId="0" xfId="0" applyNumberFormat="1" applyFont="1" applyFill="1"/>
    <xf numFmtId="0" fontId="33" fillId="3" borderId="0" xfId="0" applyFont="1" applyFill="1" applyAlignment="1">
      <alignment vertical="center"/>
    </xf>
    <xf numFmtId="49" fontId="33" fillId="0" borderId="1" xfId="0" applyNumberFormat="1" applyFont="1" applyBorder="1" applyAlignment="1">
      <alignment horizontal="right"/>
    </xf>
    <xf numFmtId="0" fontId="53" fillId="0" borderId="1" xfId="0" applyFont="1" applyBorder="1"/>
    <xf numFmtId="49" fontId="42" fillId="0" borderId="1" xfId="0" applyNumberFormat="1" applyFont="1" applyBorder="1" applyAlignment="1">
      <alignment horizontal="right" vertical="center"/>
    </xf>
    <xf numFmtId="0" fontId="48" fillId="3" borderId="0" xfId="0" applyFont="1" applyFill="1" applyAlignment="1">
      <alignment horizontal="justify" vertical="center"/>
    </xf>
    <xf numFmtId="0" fontId="46" fillId="4" borderId="0" xfId="0" applyFont="1" applyFill="1" applyAlignment="1">
      <alignment horizontal="center" vertical="top" wrapText="1"/>
    </xf>
    <xf numFmtId="1" fontId="46" fillId="4" borderId="0" xfId="0" applyNumberFormat="1" applyFont="1" applyFill="1" applyAlignment="1">
      <alignment horizontal="center" vertical="top" wrapText="1"/>
    </xf>
    <xf numFmtId="0" fontId="35" fillId="4" borderId="0" xfId="0" applyFont="1" applyFill="1" applyAlignment="1">
      <alignment horizontal="center" vertical="top"/>
    </xf>
    <xf numFmtId="0" fontId="47" fillId="4" borderId="0" xfId="0" applyFont="1" applyFill="1" applyAlignment="1">
      <alignment horizontal="center" vertical="top" wrapText="1"/>
    </xf>
    <xf numFmtId="1" fontId="47" fillId="4" borderId="0" xfId="0" applyNumberFormat="1" applyFont="1" applyFill="1" applyAlignment="1">
      <alignment horizontal="center" vertical="top" wrapText="1"/>
    </xf>
    <xf numFmtId="164" fontId="46" fillId="4" borderId="0" xfId="0" applyNumberFormat="1" applyFont="1" applyFill="1" applyAlignment="1">
      <alignment horizontal="right" vertical="center" wrapText="1"/>
    </xf>
    <xf numFmtId="166" fontId="46" fillId="4" borderId="0" xfId="0" applyNumberFormat="1" applyFont="1" applyFill="1" applyAlignment="1">
      <alignment horizontal="center" vertical="center" wrapText="1"/>
    </xf>
    <xf numFmtId="49" fontId="54" fillId="0" borderId="1" xfId="0" applyNumberFormat="1" applyFont="1" applyBorder="1" applyAlignment="1">
      <alignment horizontal="right" vertical="center"/>
    </xf>
    <xf numFmtId="0" fontId="55" fillId="0" borderId="1" xfId="0" applyFont="1" applyBorder="1"/>
    <xf numFmtId="0" fontId="47" fillId="4" borderId="0" xfId="0" applyFont="1" applyFill="1" applyAlignment="1">
      <alignment horizontal="center" wrapText="1"/>
    </xf>
    <xf numFmtId="0" fontId="12" fillId="0" borderId="1" xfId="0" applyFont="1" applyBorder="1" applyAlignment="1">
      <alignment horizontal="justify" vertical="center"/>
    </xf>
    <xf numFmtId="3" fontId="35" fillId="4" borderId="0" xfId="0" applyNumberFormat="1" applyFont="1" applyFill="1" applyAlignment="1">
      <alignment vertical="center"/>
    </xf>
    <xf numFmtId="166" fontId="35" fillId="4" borderId="0" xfId="0" applyNumberFormat="1" applyFont="1" applyFill="1" applyAlignment="1">
      <alignment horizontal="center" vertical="center"/>
    </xf>
    <xf numFmtId="0" fontId="31" fillId="3" borderId="0" xfId="0" applyFont="1" applyFill="1"/>
    <xf numFmtId="0" fontId="31" fillId="3" borderId="0" xfId="0" applyFont="1" applyFill="1" applyAlignment="1">
      <alignment horizontal="center"/>
    </xf>
    <xf numFmtId="0" fontId="32" fillId="3" borderId="0" xfId="0" applyFont="1" applyFill="1" applyAlignment="1">
      <alignment vertical="center" wrapText="1"/>
    </xf>
    <xf numFmtId="166" fontId="46" fillId="3" borderId="0" xfId="0" applyNumberFormat="1" applyFont="1" applyFill="1" applyAlignment="1">
      <alignment horizontal="center" vertical="center" wrapText="1"/>
    </xf>
    <xf numFmtId="0" fontId="36" fillId="3" borderId="0" xfId="0" applyFont="1" applyFill="1" applyAlignment="1">
      <alignment wrapText="1"/>
    </xf>
    <xf numFmtId="0" fontId="46" fillId="4" borderId="0" xfId="0" applyFont="1" applyFill="1" applyAlignment="1">
      <alignment horizontal="center" wrapText="1"/>
    </xf>
    <xf numFmtId="0" fontId="38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0" fontId="46" fillId="3" borderId="0" xfId="0" applyFont="1" applyFill="1" applyAlignment="1">
      <alignment horizontal="right" vertical="center" wrapText="1"/>
    </xf>
    <xf numFmtId="3" fontId="35" fillId="3" borderId="0" xfId="0" applyNumberFormat="1" applyFont="1" applyFill="1" applyAlignment="1">
      <alignment horizontal="right" vertical="center" wrapText="1"/>
    </xf>
    <xf numFmtId="0" fontId="35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left" vertical="center" wrapText="1"/>
    </xf>
    <xf numFmtId="3" fontId="35" fillId="4" borderId="0" xfId="0" applyNumberFormat="1" applyFont="1" applyFill="1" applyAlignment="1">
      <alignment vertical="center" wrapText="1"/>
    </xf>
    <xf numFmtId="3" fontId="35" fillId="3" borderId="0" xfId="0" applyNumberFormat="1" applyFont="1" applyFill="1" applyAlignment="1">
      <alignment vertical="center" wrapText="1"/>
    </xf>
    <xf numFmtId="49" fontId="37" fillId="0" borderId="1" xfId="0" applyNumberFormat="1" applyFont="1" applyBorder="1" applyAlignment="1">
      <alignment horizontal="right"/>
    </xf>
    <xf numFmtId="0" fontId="38" fillId="0" borderId="0" xfId="0" applyFont="1" applyAlignment="1">
      <alignment horizontal="justify" vertical="center"/>
    </xf>
    <xf numFmtId="3" fontId="36" fillId="3" borderId="0" xfId="0" applyNumberFormat="1" applyFont="1" applyFill="1" applyAlignment="1">
      <alignment vertical="center" wrapText="1"/>
    </xf>
    <xf numFmtId="9" fontId="46" fillId="4" borderId="0" xfId="0" applyNumberFormat="1" applyFont="1" applyFill="1" applyAlignment="1">
      <alignment horizontal="right" vertical="center" wrapText="1"/>
    </xf>
    <xf numFmtId="49" fontId="42" fillId="0" borderId="1" xfId="0" applyNumberFormat="1" applyFont="1" applyBorder="1" applyAlignment="1">
      <alignment horizontal="right"/>
    </xf>
    <xf numFmtId="0" fontId="56" fillId="0" borderId="0" xfId="0" applyFont="1"/>
    <xf numFmtId="0" fontId="49" fillId="3" borderId="0" xfId="0" applyFont="1" applyFill="1" applyAlignment="1">
      <alignment horizontal="center" vertical="center" wrapText="1"/>
    </xf>
    <xf numFmtId="164" fontId="48" fillId="3" borderId="0" xfId="0" applyNumberFormat="1" applyFont="1" applyFill="1" applyAlignment="1">
      <alignment horizontal="center" vertical="center" wrapText="1"/>
    </xf>
    <xf numFmtId="10" fontId="48" fillId="3" borderId="0" xfId="0" applyNumberFormat="1" applyFont="1" applyFill="1" applyAlignment="1">
      <alignment horizontal="center" vertical="center" wrapText="1"/>
    </xf>
    <xf numFmtId="164" fontId="46" fillId="4" borderId="0" xfId="0" applyNumberFormat="1" applyFont="1" applyFill="1" applyAlignment="1">
      <alignment horizontal="center" vertical="center" wrapText="1"/>
    </xf>
    <xf numFmtId="0" fontId="46" fillId="4" borderId="0" xfId="0" applyFont="1" applyFill="1" applyAlignment="1">
      <alignment horizontal="right" vertical="center" wrapText="1"/>
    </xf>
    <xf numFmtId="0" fontId="48" fillId="4" borderId="0" xfId="0" applyFont="1" applyFill="1" applyAlignment="1">
      <alignment horizontal="right" vertical="center" wrapText="1"/>
    </xf>
    <xf numFmtId="1" fontId="48" fillId="3" borderId="0" xfId="0" applyNumberFormat="1" applyFont="1" applyFill="1" applyAlignment="1">
      <alignment vertical="center" wrapText="1"/>
    </xf>
    <xf numFmtId="49" fontId="43" fillId="0" borderId="1" xfId="0" applyNumberFormat="1" applyFont="1" applyBorder="1" applyAlignment="1">
      <alignment horizontal="left"/>
    </xf>
    <xf numFmtId="0" fontId="35" fillId="4" borderId="0" xfId="0" applyFont="1" applyFill="1" applyAlignment="1">
      <alignment horizontal="left" vertical="top" wrapText="1"/>
    </xf>
    <xf numFmtId="164" fontId="35" fillId="4" borderId="0" xfId="0" applyNumberFormat="1" applyFont="1" applyFill="1" applyAlignment="1">
      <alignment horizontal="right" vertical="center" wrapText="1"/>
    </xf>
    <xf numFmtId="1" fontId="36" fillId="3" borderId="0" xfId="0" applyNumberFormat="1" applyFont="1" applyFill="1" applyAlignment="1">
      <alignment horizontal="center" vertical="center" wrapText="1"/>
    </xf>
    <xf numFmtId="1" fontId="35" fillId="4" borderId="0" xfId="0" applyNumberFormat="1" applyFont="1" applyFill="1" applyAlignment="1">
      <alignment horizontal="center" vertical="center" wrapText="1"/>
    </xf>
    <xf numFmtId="10" fontId="35" fillId="4" borderId="0" xfId="0" applyNumberFormat="1" applyFont="1" applyFill="1" applyAlignment="1">
      <alignment horizontal="center" vertical="center" wrapText="1"/>
    </xf>
    <xf numFmtId="166" fontId="36" fillId="3" borderId="0" xfId="0" applyNumberFormat="1" applyFont="1" applyFill="1" applyAlignment="1">
      <alignment horizontal="center" vertical="center"/>
    </xf>
    <xf numFmtId="0" fontId="36" fillId="3" borderId="0" xfId="0" applyFont="1" applyFill="1" applyAlignment="1">
      <alignment horizontal="left" vertical="center"/>
    </xf>
    <xf numFmtId="16" fontId="36" fillId="3" borderId="0" xfId="0" applyNumberFormat="1" applyFont="1" applyFill="1" applyAlignment="1">
      <alignment horizontal="center" vertical="center" wrapText="1"/>
    </xf>
    <xf numFmtId="1" fontId="35" fillId="4" borderId="0" xfId="0" applyNumberFormat="1" applyFont="1" applyFill="1" applyAlignment="1">
      <alignment horizontal="center" vertical="center"/>
    </xf>
    <xf numFmtId="4" fontId="35" fillId="3" borderId="0" xfId="0" applyNumberFormat="1" applyFont="1" applyFill="1" applyAlignment="1">
      <alignment horizontal="center" vertical="center" wrapText="1"/>
    </xf>
    <xf numFmtId="10" fontId="36" fillId="3" borderId="0" xfId="0" applyNumberFormat="1" applyFont="1" applyFill="1" applyAlignment="1">
      <alignment horizontal="center" vertical="center" wrapText="1"/>
    </xf>
    <xf numFmtId="10" fontId="41" fillId="0" borderId="1" xfId="0" applyNumberFormat="1" applyFont="1" applyBorder="1"/>
    <xf numFmtId="166" fontId="48" fillId="3" borderId="0" xfId="0" applyNumberFormat="1" applyFont="1" applyFill="1" applyAlignment="1">
      <alignment horizontal="center" vertical="center"/>
    </xf>
    <xf numFmtId="3" fontId="36" fillId="3" borderId="0" xfId="0" applyNumberFormat="1" applyFont="1" applyFill="1" applyAlignment="1">
      <alignment horizontal="right" vertical="center"/>
    </xf>
    <xf numFmtId="1" fontId="48" fillId="3" borderId="0" xfId="0" applyNumberFormat="1" applyFont="1" applyFill="1" applyAlignment="1">
      <alignment horizontal="center" vertical="center"/>
    </xf>
    <xf numFmtId="0" fontId="36" fillId="3" borderId="0" xfId="0" applyFont="1" applyFill="1" applyAlignment="1">
      <alignment horizontal="right" vertical="center"/>
    </xf>
    <xf numFmtId="1" fontId="46" fillId="4" borderId="0" xfId="0" applyNumberFormat="1" applyFont="1" applyFill="1" applyAlignment="1">
      <alignment horizontal="center" vertical="center"/>
    </xf>
    <xf numFmtId="0" fontId="18" fillId="0" borderId="1" xfId="0" applyFont="1" applyBorder="1" applyAlignment="1">
      <alignment horizontal="justify" vertical="center"/>
    </xf>
    <xf numFmtId="49" fontId="43" fillId="0" borderId="1" xfId="0" applyNumberFormat="1" applyFont="1" applyBorder="1" applyAlignment="1">
      <alignment vertical="center"/>
    </xf>
    <xf numFmtId="0" fontId="36" fillId="3" borderId="0" xfId="0" applyFont="1" applyFill="1" applyAlignment="1">
      <alignment vertical="center"/>
    </xf>
    <xf numFmtId="3" fontId="36" fillId="3" borderId="0" xfId="0" applyNumberFormat="1" applyFont="1" applyFill="1" applyAlignment="1">
      <alignment vertical="center"/>
    </xf>
    <xf numFmtId="165" fontId="36" fillId="3" borderId="0" xfId="0" applyNumberFormat="1" applyFont="1" applyFill="1" applyAlignment="1">
      <alignment horizontal="center" vertical="center"/>
    </xf>
    <xf numFmtId="1" fontId="36" fillId="3" borderId="0" xfId="0" applyNumberFormat="1" applyFont="1" applyFill="1" applyAlignment="1">
      <alignment horizontal="center" vertical="center"/>
    </xf>
    <xf numFmtId="3" fontId="35" fillId="4" borderId="0" xfId="0" applyNumberFormat="1" applyFont="1" applyFill="1" applyAlignment="1">
      <alignment horizontal="center" vertical="center"/>
    </xf>
    <xf numFmtId="3" fontId="35" fillId="4" borderId="0" xfId="0" applyNumberFormat="1" applyFont="1" applyFill="1" applyAlignment="1">
      <alignment horizontal="right" vertical="center"/>
    </xf>
    <xf numFmtId="0" fontId="3" fillId="0" borderId="1" xfId="0" applyFont="1" applyBorder="1"/>
    <xf numFmtId="49" fontId="37" fillId="0" borderId="1" xfId="0" applyNumberFormat="1" applyFont="1" applyBorder="1" applyAlignment="1">
      <alignment horizontal="right" vertical="center"/>
    </xf>
    <xf numFmtId="49" fontId="33" fillId="0" borderId="1" xfId="0" applyNumberFormat="1" applyFont="1" applyBorder="1" applyAlignment="1">
      <alignment horizontal="right" vertical="center"/>
    </xf>
    <xf numFmtId="0" fontId="36" fillId="3" borderId="0" xfId="0" applyFont="1" applyFill="1" applyAlignment="1">
      <alignment horizontal="right"/>
    </xf>
    <xf numFmtId="0" fontId="35" fillId="3" borderId="0" xfId="0" applyFont="1" applyFill="1" applyAlignment="1">
      <alignment horizontal="right" vertical="center"/>
    </xf>
    <xf numFmtId="0" fontId="35" fillId="3" borderId="0" xfId="0" applyFont="1" applyFill="1" applyAlignment="1">
      <alignment horizontal="center" vertical="center"/>
    </xf>
    <xf numFmtId="2" fontId="35" fillId="3" borderId="0" xfId="0" applyNumberFormat="1" applyFont="1" applyFill="1" applyAlignment="1">
      <alignment horizontal="center" vertical="center"/>
    </xf>
    <xf numFmtId="0" fontId="57" fillId="0" borderId="1" xfId="0" applyFont="1" applyBorder="1"/>
    <xf numFmtId="9" fontId="36" fillId="3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0" fontId="35" fillId="4" borderId="0" xfId="0" applyFont="1" applyFill="1" applyAlignment="1">
      <alignment horizontal="right" vertical="center"/>
    </xf>
    <xf numFmtId="1" fontId="35" fillId="4" borderId="0" xfId="0" applyNumberFormat="1" applyFont="1" applyFill="1" applyAlignment="1">
      <alignment horizontal="right" vertical="center"/>
    </xf>
    <xf numFmtId="49" fontId="36" fillId="3" borderId="0" xfId="0" applyNumberFormat="1" applyFont="1" applyFill="1" applyAlignment="1">
      <alignment horizontal="right" vertical="center"/>
    </xf>
    <xf numFmtId="0" fontId="25" fillId="0" borderId="1" xfId="0" applyFont="1" applyBorder="1" applyAlignment="1">
      <alignment horizontal="justify" vertical="center"/>
    </xf>
    <xf numFmtId="0" fontId="35" fillId="3" borderId="0" xfId="0" applyFont="1" applyFill="1" applyAlignment="1">
      <alignment vertical="center"/>
    </xf>
    <xf numFmtId="3" fontId="36" fillId="3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vertical="center"/>
    </xf>
    <xf numFmtId="166" fontId="35" fillId="4" borderId="0" xfId="0" applyNumberFormat="1" applyFont="1" applyFill="1" applyAlignment="1">
      <alignment horizontal="center" vertical="center" wrapText="1"/>
    </xf>
    <xf numFmtId="166" fontId="35" fillId="3" borderId="0" xfId="0" applyNumberFormat="1" applyFont="1" applyFill="1" applyAlignment="1">
      <alignment horizontal="center" vertical="center" wrapText="1"/>
    </xf>
    <xf numFmtId="3" fontId="35" fillId="3" borderId="0" xfId="0" applyNumberFormat="1" applyFont="1" applyFill="1" applyAlignment="1">
      <alignment horizontal="center" vertical="center"/>
    </xf>
    <xf numFmtId="3" fontId="35" fillId="3" borderId="0" xfId="0" applyNumberFormat="1" applyFont="1" applyFill="1" applyAlignment="1">
      <alignment horizontal="right" vertical="center"/>
    </xf>
    <xf numFmtId="1" fontId="35" fillId="3" borderId="0" xfId="0" applyNumberFormat="1" applyFont="1" applyFill="1" applyAlignment="1">
      <alignment horizontal="center" vertical="center"/>
    </xf>
    <xf numFmtId="3" fontId="35" fillId="3" borderId="0" xfId="0" applyNumberFormat="1" applyFont="1" applyFill="1" applyAlignment="1">
      <alignment horizontal="center" vertical="center" wrapText="1"/>
    </xf>
    <xf numFmtId="0" fontId="52" fillId="3" borderId="0" xfId="0" applyFont="1" applyFill="1" applyAlignment="1">
      <alignment vertical="center"/>
    </xf>
    <xf numFmtId="0" fontId="50" fillId="4" borderId="0" xfId="0" applyFont="1" applyFill="1" applyAlignment="1">
      <alignment horizontal="center" vertical="center" wrapText="1"/>
    </xf>
    <xf numFmtId="0" fontId="50" fillId="4" borderId="0" xfId="0" applyFont="1" applyFill="1" applyAlignment="1">
      <alignment horizontal="center" vertical="center"/>
    </xf>
    <xf numFmtId="0" fontId="51" fillId="4" borderId="0" xfId="0" applyFont="1" applyFill="1" applyAlignment="1">
      <alignment horizontal="center" vertical="center" wrapText="1"/>
    </xf>
    <xf numFmtId="0" fontId="51" fillId="4" borderId="0" xfId="0" applyFont="1" applyFill="1" applyAlignment="1">
      <alignment horizontal="center" vertical="center"/>
    </xf>
    <xf numFmtId="0" fontId="52" fillId="3" borderId="0" xfId="0" applyFont="1" applyFill="1" applyAlignment="1">
      <alignment horizontal="center" vertical="center" wrapText="1"/>
    </xf>
    <xf numFmtId="3" fontId="52" fillId="3" borderId="0" xfId="0" applyNumberFormat="1" applyFont="1" applyFill="1" applyAlignment="1">
      <alignment horizontal="right" vertical="center"/>
    </xf>
    <xf numFmtId="166" fontId="52" fillId="3" borderId="0" xfId="0" applyNumberFormat="1" applyFont="1" applyFill="1" applyAlignment="1">
      <alignment horizontal="center" vertical="center"/>
    </xf>
    <xf numFmtId="1" fontId="52" fillId="3" borderId="0" xfId="0" applyNumberFormat="1" applyFont="1" applyFill="1" applyAlignment="1">
      <alignment horizontal="center" vertical="center"/>
    </xf>
    <xf numFmtId="3" fontId="50" fillId="4" borderId="0" xfId="0" applyNumberFormat="1" applyFont="1" applyFill="1" applyAlignment="1">
      <alignment horizontal="right" vertical="center"/>
    </xf>
    <xf numFmtId="1" fontId="50" fillId="4" borderId="0" xfId="0" applyNumberFormat="1" applyFont="1" applyFill="1" applyAlignment="1">
      <alignment horizontal="center" vertical="center"/>
    </xf>
    <xf numFmtId="0" fontId="40" fillId="0" borderId="1" xfId="0" applyFont="1" applyBorder="1" applyAlignment="1">
      <alignment horizontal="justify" vertical="center"/>
    </xf>
    <xf numFmtId="49" fontId="33" fillId="0" borderId="1" xfId="0" applyNumberFormat="1" applyFont="1" applyBorder="1" applyAlignment="1">
      <alignment horizontal="center" vertical="center"/>
    </xf>
    <xf numFmtId="9" fontId="52" fillId="3" borderId="0" xfId="0" applyNumberFormat="1" applyFont="1" applyFill="1" applyAlignment="1">
      <alignment horizontal="center" vertical="center"/>
    </xf>
    <xf numFmtId="0" fontId="52" fillId="3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49" fontId="8" fillId="0" borderId="1" xfId="0" applyNumberFormat="1" applyFont="1" applyBorder="1" applyAlignment="1">
      <alignment horizontal="right"/>
    </xf>
    <xf numFmtId="0" fontId="50" fillId="3" borderId="0" xfId="0" applyFont="1" applyFill="1" applyAlignment="1">
      <alignment vertical="center"/>
    </xf>
    <xf numFmtId="0" fontId="52" fillId="3" borderId="0" xfId="0" applyFont="1" applyFill="1" applyAlignment="1">
      <alignment horizontal="right" vertical="center"/>
    </xf>
    <xf numFmtId="0" fontId="50" fillId="3" borderId="0" xfId="0" applyFont="1" applyFill="1" applyAlignment="1">
      <alignment horizontal="center" vertical="center" wrapText="1"/>
    </xf>
    <xf numFmtId="1" fontId="52" fillId="3" borderId="0" xfId="0" applyNumberFormat="1" applyFont="1" applyFill="1" applyAlignment="1">
      <alignment vertical="center"/>
    </xf>
    <xf numFmtId="49" fontId="52" fillId="3" borderId="0" xfId="0" applyNumberFormat="1" applyFont="1" applyFill="1" applyAlignment="1">
      <alignment horizontal="center" vertical="center" wrapText="1"/>
    </xf>
    <xf numFmtId="166" fontId="50" fillId="4" borderId="0" xfId="0" applyNumberFormat="1" applyFont="1" applyFill="1" applyAlignment="1">
      <alignment horizontal="center" vertical="center"/>
    </xf>
    <xf numFmtId="0" fontId="50" fillId="3" borderId="0" xfId="0" applyFont="1" applyFill="1" applyAlignment="1">
      <alignment horizontal="right" vertical="center"/>
    </xf>
    <xf numFmtId="166" fontId="50" fillId="3" borderId="0" xfId="0" applyNumberFormat="1" applyFont="1" applyFill="1" applyAlignment="1">
      <alignment horizontal="center" vertical="center"/>
    </xf>
    <xf numFmtId="166" fontId="35" fillId="3" borderId="0" xfId="0" applyNumberFormat="1" applyFont="1" applyFill="1" applyAlignment="1">
      <alignment horizontal="center" vertical="center"/>
    </xf>
    <xf numFmtId="0" fontId="50" fillId="4" borderId="0" xfId="0" applyFont="1" applyFill="1" applyAlignment="1">
      <alignment vertical="center" wrapText="1"/>
    </xf>
    <xf numFmtId="0" fontId="50" fillId="4" borderId="0" xfId="0" applyFont="1" applyFill="1" applyAlignment="1">
      <alignment vertical="center"/>
    </xf>
    <xf numFmtId="165" fontId="36" fillId="3" borderId="0" xfId="0" applyNumberFormat="1" applyFont="1" applyFill="1" applyAlignment="1">
      <alignment horizontal="right" vertical="center" wrapText="1"/>
    </xf>
    <xf numFmtId="0" fontId="36" fillId="4" borderId="0" xfId="0" applyFont="1" applyFill="1" applyAlignment="1">
      <alignment horizontal="justify" vertical="center" wrapText="1"/>
    </xf>
    <xf numFmtId="0" fontId="46" fillId="4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left" vertical="center" wrapText="1"/>
    </xf>
    <xf numFmtId="164" fontId="35" fillId="3" borderId="0" xfId="0" applyNumberFormat="1" applyFont="1" applyFill="1" applyAlignment="1">
      <alignment horizontal="right" vertical="center" wrapText="1"/>
    </xf>
    <xf numFmtId="0" fontId="35" fillId="4" borderId="0" xfId="0" applyFont="1" applyFill="1" applyAlignment="1">
      <alignment horizontal="justify" vertical="center" wrapText="1"/>
    </xf>
    <xf numFmtId="0" fontId="35" fillId="4" borderId="0" xfId="0" applyFont="1" applyFill="1" applyAlignment="1">
      <alignment horizontal="right" vertical="center" wrapText="1"/>
    </xf>
    <xf numFmtId="164" fontId="52" fillId="3" borderId="0" xfId="0" applyNumberFormat="1" applyFont="1" applyFill="1" applyAlignment="1">
      <alignment horizontal="center" vertical="center"/>
    </xf>
    <xf numFmtId="0" fontId="0" fillId="0" borderId="4" xfId="0" applyBorder="1"/>
    <xf numFmtId="0" fontId="59" fillId="0" borderId="0" xfId="0" applyFont="1" applyAlignment="1">
      <alignment horizontal="justify" vertical="center"/>
    </xf>
    <xf numFmtId="0" fontId="58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35" fillId="4" borderId="0" xfId="0" applyFont="1" applyFill="1"/>
    <xf numFmtId="2" fontId="36" fillId="3" borderId="0" xfId="0" applyNumberFormat="1" applyFont="1" applyFill="1" applyAlignment="1">
      <alignment horizontal="center" vertical="center" wrapText="1"/>
    </xf>
    <xf numFmtId="0" fontId="61" fillId="0" borderId="1" xfId="0" applyFont="1" applyBorder="1"/>
    <xf numFmtId="49" fontId="35" fillId="4" borderId="0" xfId="0" applyNumberFormat="1" applyFont="1" applyFill="1" applyAlignment="1">
      <alignment horizontal="center" vertical="center" wrapText="1"/>
    </xf>
    <xf numFmtId="0" fontId="36" fillId="4" borderId="0" xfId="0" applyFont="1" applyFill="1" applyAlignment="1">
      <alignment vertical="center"/>
    </xf>
    <xf numFmtId="0" fontId="61" fillId="0" borderId="1" xfId="0" applyFont="1" applyBorder="1" applyAlignment="1">
      <alignment horizontal="right"/>
    </xf>
    <xf numFmtId="0" fontId="62" fillId="0" borderId="1" xfId="0" applyFont="1" applyBorder="1" applyAlignment="1">
      <alignment horizontal="right" vertical="center"/>
    </xf>
    <xf numFmtId="0" fontId="16" fillId="0" borderId="0" xfId="1"/>
    <xf numFmtId="0" fontId="16" fillId="0" borderId="0" xfId="1" applyFill="1"/>
    <xf numFmtId="0" fontId="16" fillId="0" borderId="0" xfId="1" applyFill="1" applyAlignment="1">
      <alignment wrapText="1"/>
    </xf>
    <xf numFmtId="0" fontId="36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3" fontId="35" fillId="0" borderId="0" xfId="0" applyNumberFormat="1" applyFont="1" applyAlignment="1">
      <alignment horizontal="right" vertical="center" wrapText="1"/>
    </xf>
    <xf numFmtId="3" fontId="35" fillId="0" borderId="0" xfId="0" applyNumberFormat="1" applyFont="1" applyAlignment="1">
      <alignment horizontal="right" vertical="center"/>
    </xf>
    <xf numFmtId="3" fontId="35" fillId="0" borderId="0" xfId="0" applyNumberFormat="1" applyFont="1" applyAlignment="1">
      <alignment horizontal="center" vertical="center"/>
    </xf>
    <xf numFmtId="3" fontId="35" fillId="0" borderId="0" xfId="0" applyNumberFormat="1" applyFont="1" applyAlignment="1">
      <alignment horizontal="center" vertical="center" wrapText="1"/>
    </xf>
    <xf numFmtId="167" fontId="0" fillId="0" borderId="0" xfId="0" applyNumberFormat="1"/>
    <xf numFmtId="165" fontId="48" fillId="3" borderId="0" xfId="0" applyNumberFormat="1" applyFont="1" applyFill="1" applyAlignment="1">
      <alignment horizontal="right" vertical="center" wrapText="1"/>
    </xf>
    <xf numFmtId="166" fontId="36" fillId="3" borderId="0" xfId="0" applyNumberFormat="1" applyFont="1" applyFill="1" applyAlignment="1">
      <alignment horizontal="right" vertical="center" wrapText="1"/>
    </xf>
    <xf numFmtId="0" fontId="46" fillId="4" borderId="0" xfId="0" applyFont="1" applyFill="1" applyAlignment="1">
      <alignment horizontal="left" vertical="center"/>
    </xf>
    <xf numFmtId="0" fontId="64" fillId="0" borderId="0" xfId="0" applyFont="1" applyAlignment="1">
      <alignment horizontal="justify" vertical="center"/>
    </xf>
    <xf numFmtId="3" fontId="31" fillId="3" borderId="0" xfId="0" applyNumberFormat="1" applyFont="1" applyFill="1" applyAlignment="1">
      <alignment vertical="center"/>
    </xf>
    <xf numFmtId="3" fontId="36" fillId="0" borderId="0" xfId="0" applyNumberFormat="1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3" fontId="36" fillId="0" borderId="0" xfId="0" applyNumberFormat="1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3" fontId="35" fillId="0" borderId="0" xfId="0" applyNumberFormat="1" applyFont="1" applyAlignment="1">
      <alignment vertical="center"/>
    </xf>
    <xf numFmtId="3" fontId="48" fillId="0" borderId="0" xfId="0" applyNumberFormat="1" applyFont="1" applyAlignment="1">
      <alignment horizontal="right" vertical="center"/>
    </xf>
    <xf numFmtId="3" fontId="36" fillId="0" borderId="0" xfId="0" applyNumberFormat="1" applyFont="1"/>
    <xf numFmtId="166" fontId="48" fillId="0" borderId="0" xfId="0" applyNumberFormat="1" applyFont="1" applyAlignment="1">
      <alignment horizontal="center" vertical="center"/>
    </xf>
    <xf numFmtId="1" fontId="48" fillId="0" borderId="0" xfId="0" applyNumberFormat="1" applyFont="1" applyAlignment="1">
      <alignment horizontal="center" vertical="center"/>
    </xf>
    <xf numFmtId="3" fontId="46" fillId="0" borderId="0" xfId="0" applyNumberFormat="1" applyFont="1" applyAlignment="1">
      <alignment vertical="center"/>
    </xf>
    <xf numFmtId="3" fontId="46" fillId="0" borderId="0" xfId="0" applyNumberFormat="1" applyFont="1" applyAlignment="1">
      <alignment horizontal="right" vertical="center"/>
    </xf>
    <xf numFmtId="1" fontId="4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right" vertical="center" wrapText="1"/>
    </xf>
    <xf numFmtId="0" fontId="35" fillId="0" borderId="0" xfId="0" applyFont="1" applyAlignment="1">
      <alignment horizontal="right" vertical="center" wrapText="1"/>
    </xf>
    <xf numFmtId="166" fontId="36" fillId="0" borderId="0" xfId="0" applyNumberFormat="1" applyFont="1" applyAlignment="1">
      <alignment horizontal="center" vertical="center" wrapText="1"/>
    </xf>
    <xf numFmtId="3" fontId="36" fillId="0" borderId="0" xfId="0" applyNumberFormat="1" applyFont="1" applyAlignment="1">
      <alignment horizontal="center" vertical="center"/>
    </xf>
    <xf numFmtId="166" fontId="35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 wrapText="1"/>
    </xf>
    <xf numFmtId="3" fontId="52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4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center" vertical="center" wrapText="1"/>
    </xf>
    <xf numFmtId="3" fontId="46" fillId="0" borderId="0" xfId="0" applyNumberFormat="1" applyFont="1" applyAlignment="1">
      <alignment horizontal="right" vertical="center" wrapText="1"/>
    </xf>
    <xf numFmtId="0" fontId="46" fillId="0" borderId="0" xfId="0" applyFont="1" applyAlignment="1">
      <alignment horizontal="center" vertical="center" wrapText="1"/>
    </xf>
    <xf numFmtId="0" fontId="52" fillId="0" borderId="0" xfId="0" applyFont="1" applyAlignment="1">
      <alignment horizontal="right" vertical="center"/>
    </xf>
    <xf numFmtId="0" fontId="50" fillId="0" borderId="0" xfId="0" applyFont="1" applyAlignment="1">
      <alignment horizontal="right" vertical="center"/>
    </xf>
    <xf numFmtId="3" fontId="69" fillId="0" borderId="0" xfId="0" applyNumberFormat="1" applyFont="1" applyAlignment="1">
      <alignment horizontal="right" vertical="center" wrapText="1"/>
    </xf>
    <xf numFmtId="3" fontId="69" fillId="0" borderId="0" xfId="0" applyNumberFormat="1" applyFont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3" fontId="70" fillId="0" borderId="0" xfId="0" applyNumberFormat="1" applyFont="1" applyAlignment="1">
      <alignment horizontal="right" vertical="center" wrapText="1"/>
    </xf>
    <xf numFmtId="0" fontId="70" fillId="0" borderId="0" xfId="0" applyFont="1" applyAlignment="1">
      <alignment horizontal="center" vertical="center" wrapText="1"/>
    </xf>
    <xf numFmtId="0" fontId="69" fillId="0" borderId="0" xfId="0" applyFont="1" applyAlignment="1">
      <alignment horizontal="right" vertical="center" wrapText="1"/>
    </xf>
    <xf numFmtId="0" fontId="70" fillId="0" borderId="0" xfId="0" applyFont="1" applyAlignment="1">
      <alignment horizontal="right" vertical="center" wrapText="1"/>
    </xf>
    <xf numFmtId="3" fontId="34" fillId="0" borderId="0" xfId="0" applyNumberFormat="1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3" fontId="66" fillId="0" borderId="0" xfId="0" applyNumberFormat="1" applyFont="1" applyAlignment="1">
      <alignment horizontal="right" vertical="center" wrapText="1"/>
    </xf>
    <xf numFmtId="3" fontId="71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center" vertical="center" wrapText="1"/>
    </xf>
    <xf numFmtId="9" fontId="71" fillId="0" borderId="0" xfId="0" applyNumberFormat="1" applyFont="1" applyAlignment="1">
      <alignment horizontal="center" vertical="center"/>
    </xf>
    <xf numFmtId="0" fontId="71" fillId="0" borderId="0" xfId="0" applyFont="1" applyAlignment="1">
      <alignment horizontal="right" vertical="center"/>
    </xf>
    <xf numFmtId="0" fontId="71" fillId="0" borderId="0" xfId="0" applyFont="1" applyAlignment="1">
      <alignment horizontal="right" vertical="center" wrapText="1"/>
    </xf>
    <xf numFmtId="0" fontId="72" fillId="0" borderId="0" xfId="0" applyFont="1" applyAlignment="1">
      <alignment horizontal="center" vertical="center" wrapText="1"/>
    </xf>
    <xf numFmtId="9" fontId="72" fillId="0" borderId="0" xfId="0" applyNumberFormat="1" applyFont="1" applyAlignment="1">
      <alignment horizontal="center" vertical="center"/>
    </xf>
    <xf numFmtId="0" fontId="72" fillId="0" borderId="0" xfId="0" applyFont="1" applyAlignment="1">
      <alignment horizontal="right" vertical="center"/>
    </xf>
    <xf numFmtId="0" fontId="72" fillId="0" borderId="0" xfId="0" applyFont="1" applyAlignment="1">
      <alignment horizontal="right" vertical="center" wrapText="1"/>
    </xf>
    <xf numFmtId="3" fontId="72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3" fontId="67" fillId="0" borderId="0" xfId="0" applyNumberFormat="1" applyFont="1" applyAlignment="1">
      <alignment horizontal="right" vertical="center"/>
    </xf>
    <xf numFmtId="0" fontId="67" fillId="0" borderId="0" xfId="0" applyFont="1" applyAlignment="1">
      <alignment horizontal="center" vertical="center"/>
    </xf>
    <xf numFmtId="0" fontId="67" fillId="0" borderId="0" xfId="0" applyFont="1" applyAlignment="1">
      <alignment horizontal="right" vertical="center"/>
    </xf>
    <xf numFmtId="0" fontId="68" fillId="0" borderId="0" xfId="0" applyFont="1" applyAlignment="1">
      <alignment horizontal="center" vertical="center"/>
    </xf>
    <xf numFmtId="0" fontId="68" fillId="0" borderId="0" xfId="0" applyFont="1" applyAlignment="1">
      <alignment horizontal="right" vertical="center"/>
    </xf>
    <xf numFmtId="3" fontId="68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0" fontId="60" fillId="0" borderId="0" xfId="0" applyFont="1" applyAlignment="1">
      <alignment vertical="center" wrapText="1"/>
    </xf>
    <xf numFmtId="166" fontId="23" fillId="0" borderId="0" xfId="0" applyNumberFormat="1" applyFont="1"/>
    <xf numFmtId="165" fontId="69" fillId="0" borderId="0" xfId="0" applyNumberFormat="1" applyFont="1" applyAlignment="1">
      <alignment horizontal="center" vertical="center" wrapText="1"/>
    </xf>
    <xf numFmtId="164" fontId="35" fillId="3" borderId="0" xfId="0" applyNumberFormat="1" applyFont="1" applyFill="1" applyAlignment="1">
      <alignment horizontal="right" vertical="center"/>
    </xf>
    <xf numFmtId="0" fontId="48" fillId="4" borderId="0" xfId="0" applyFont="1" applyFill="1" applyAlignment="1">
      <alignment vertical="center" wrapText="1"/>
    </xf>
    <xf numFmtId="164" fontId="48" fillId="4" borderId="0" xfId="0" applyNumberFormat="1" applyFont="1" applyFill="1" applyAlignment="1">
      <alignment horizontal="center" vertical="center" wrapText="1"/>
    </xf>
    <xf numFmtId="0" fontId="48" fillId="4" borderId="0" xfId="0" applyFont="1" applyFill="1" applyAlignment="1">
      <alignment horizontal="center" vertical="center" wrapText="1"/>
    </xf>
    <xf numFmtId="0" fontId="74" fillId="0" borderId="0" xfId="0" applyFont="1"/>
    <xf numFmtId="0" fontId="63" fillId="0" borderId="0" xfId="0" applyFont="1" applyAlignment="1">
      <alignment horizontal="center" vertical="center"/>
    </xf>
    <xf numFmtId="0" fontId="38" fillId="0" borderId="0" xfId="1" applyFont="1" applyAlignment="1">
      <alignment horizontal="left" vertical="center" wrapText="1"/>
    </xf>
    <xf numFmtId="0" fontId="33" fillId="3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center" vertical="center" wrapText="1"/>
    </xf>
    <xf numFmtId="0" fontId="38" fillId="0" borderId="0" xfId="1" applyFont="1" applyAlignment="1">
      <alignment horizontal="left" vertical="center"/>
    </xf>
    <xf numFmtId="0" fontId="33" fillId="3" borderId="0" xfId="0" applyFont="1" applyFill="1" applyAlignment="1">
      <alignment horizontal="left" vertical="center"/>
    </xf>
    <xf numFmtId="14" fontId="35" fillId="3" borderId="0" xfId="0" applyNumberFormat="1" applyFont="1" applyFill="1" applyAlignment="1">
      <alignment horizontal="left" vertical="center" wrapText="1"/>
    </xf>
    <xf numFmtId="0" fontId="35" fillId="3" borderId="0" xfId="0" applyFont="1" applyFill="1" applyAlignment="1">
      <alignment horizontal="left" vertical="center" wrapText="1"/>
    </xf>
    <xf numFmtId="0" fontId="33" fillId="3" borderId="2" xfId="0" applyFont="1" applyFill="1" applyBorder="1" applyAlignment="1">
      <alignment vertical="center" wrapText="1"/>
    </xf>
    <xf numFmtId="14" fontId="35" fillId="4" borderId="0" xfId="0" applyNumberFormat="1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43" fillId="3" borderId="2" xfId="0" applyFont="1" applyFill="1" applyBorder="1" applyAlignment="1">
      <alignment horizontal="left" vertical="center" wrapText="1"/>
    </xf>
    <xf numFmtId="0" fontId="46" fillId="4" borderId="0" xfId="0" applyFont="1" applyFill="1" applyAlignment="1">
      <alignment horizontal="center" vertical="center" wrapText="1"/>
    </xf>
    <xf numFmtId="0" fontId="43" fillId="3" borderId="0" xfId="0" applyFont="1" applyFill="1" applyAlignment="1">
      <alignment vertical="center" wrapText="1"/>
    </xf>
    <xf numFmtId="0" fontId="43" fillId="3" borderId="0" xfId="0" applyFont="1" applyFill="1" applyAlignment="1">
      <alignment horizontal="left" vertical="center" wrapText="1"/>
    </xf>
    <xf numFmtId="3" fontId="46" fillId="4" borderId="0" xfId="0" applyNumberFormat="1" applyFont="1" applyFill="1" applyAlignment="1">
      <alignment horizontal="right" vertical="center" wrapText="1"/>
    </xf>
    <xf numFmtId="1" fontId="46" fillId="4" borderId="0" xfId="0" applyNumberFormat="1" applyFont="1" applyFill="1" applyAlignment="1">
      <alignment horizontal="center" vertical="center" wrapText="1"/>
    </xf>
    <xf numFmtId="0" fontId="46" fillId="3" borderId="0" xfId="0" applyFont="1" applyFill="1" applyAlignment="1">
      <alignment horizontal="left" vertical="center" wrapText="1"/>
    </xf>
    <xf numFmtId="0" fontId="46" fillId="3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35" fillId="4" borderId="0" xfId="0" applyFont="1" applyFill="1" applyAlignment="1">
      <alignment horizontal="center"/>
    </xf>
    <xf numFmtId="16" fontId="46" fillId="4" borderId="0" xfId="0" applyNumberFormat="1" applyFont="1" applyFill="1" applyAlignment="1">
      <alignment horizontal="center" vertical="center" wrapText="1"/>
    </xf>
    <xf numFmtId="49" fontId="46" fillId="4" borderId="0" xfId="0" applyNumberFormat="1" applyFont="1" applyFill="1" applyAlignment="1">
      <alignment horizontal="center" vertical="center" wrapText="1"/>
    </xf>
    <xf numFmtId="0" fontId="32" fillId="4" borderId="0" xfId="0" applyFont="1" applyFill="1" applyAlignment="1">
      <alignment horizontal="center"/>
    </xf>
    <xf numFmtId="0" fontId="46" fillId="4" borderId="0" xfId="0" applyFont="1" applyFill="1" applyAlignment="1">
      <alignment horizontal="center" vertical="top" wrapText="1"/>
    </xf>
    <xf numFmtId="0" fontId="33" fillId="3" borderId="0" xfId="0" applyFont="1" applyFill="1" applyAlignment="1">
      <alignment vertical="center" wrapText="1"/>
    </xf>
    <xf numFmtId="0" fontId="38" fillId="0" borderId="0" xfId="0" applyFont="1" applyAlignment="1">
      <alignment horizontal="left" wrapText="1"/>
    </xf>
    <xf numFmtId="0" fontId="35" fillId="4" borderId="0" xfId="0" applyFont="1" applyFill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35" fillId="3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horizontal="right" vertical="center" wrapText="1"/>
    </xf>
    <xf numFmtId="0" fontId="33" fillId="3" borderId="0" xfId="0" applyFont="1" applyFill="1" applyAlignment="1">
      <alignment horizontal="justify" vertical="center" wrapText="1"/>
    </xf>
    <xf numFmtId="0" fontId="43" fillId="3" borderId="0" xfId="0" applyFont="1" applyFill="1" applyAlignment="1">
      <alignment horizontal="justify" vertical="center" wrapText="1"/>
    </xf>
    <xf numFmtId="0" fontId="35" fillId="3" borderId="0" xfId="0" applyFont="1" applyFill="1" applyAlignment="1">
      <alignment vertical="center"/>
    </xf>
    <xf numFmtId="0" fontId="35" fillId="4" borderId="0" xfId="0" applyFont="1" applyFill="1" applyAlignment="1">
      <alignment horizontal="center" vertical="top" wrapText="1"/>
    </xf>
    <xf numFmtId="0" fontId="33" fillId="3" borderId="3" xfId="0" applyFont="1" applyFill="1" applyBorder="1" applyAlignment="1">
      <alignment horizontal="justify" vertical="center" wrapText="1"/>
    </xf>
    <xf numFmtId="49" fontId="43" fillId="0" borderId="1" xfId="0" applyNumberFormat="1" applyFont="1" applyBorder="1" applyAlignment="1">
      <alignment horizontal="right"/>
    </xf>
    <xf numFmtId="0" fontId="50" fillId="4" borderId="0" xfId="0" applyFont="1" applyFill="1" applyAlignment="1">
      <alignment horizontal="center" vertical="center"/>
    </xf>
    <xf numFmtId="0" fontId="73" fillId="0" borderId="0" xfId="0" applyFont="1" applyAlignment="1">
      <alignment horizontal="left" vertical="center" wrapText="1"/>
    </xf>
    <xf numFmtId="0" fontId="50" fillId="4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3" fillId="3" borderId="0" xfId="0" applyFont="1" applyFill="1" applyAlignment="1">
      <alignment vertical="center"/>
    </xf>
    <xf numFmtId="49" fontId="35" fillId="4" borderId="0" xfId="0" applyNumberFormat="1" applyFont="1" applyFill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DEEAF6"/>
      <color rgb="FF2E74B5"/>
      <color rgb="FFF3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hyperlink" Target="#'Overview of tables'!A1"/><Relationship Id="rId1" Type="http://schemas.openxmlformats.org/officeDocument/2006/relationships/hyperlink" Target="#'Pregled tabela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Overview of tabl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9525</xdr:rowOff>
    </xdr:from>
    <xdr:to>
      <xdr:col>8</xdr:col>
      <xdr:colOff>552450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5F6449-0BDE-4090-9F64-86557948361D}"/>
            </a:ext>
          </a:extLst>
        </xdr:cNvPr>
        <xdr:cNvSpPr/>
      </xdr:nvSpPr>
      <xdr:spPr>
        <a:xfrm>
          <a:off x="83058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EF0146-C7BF-4E7A-8620-8D253833720B}"/>
            </a:ext>
          </a:extLst>
        </xdr:cNvPr>
        <xdr:cNvSpPr/>
      </xdr:nvSpPr>
      <xdr:spPr>
        <a:xfrm>
          <a:off x="115728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D5710-C9A1-4250-BBA8-357311497ACF}"/>
            </a:ext>
          </a:extLst>
        </xdr:cNvPr>
        <xdr:cNvSpPr/>
      </xdr:nvSpPr>
      <xdr:spPr>
        <a:xfrm>
          <a:off x="11925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829B3-03D8-4279-AD2C-C9592B756EFE}"/>
            </a:ext>
          </a:extLst>
        </xdr:cNvPr>
        <xdr:cNvSpPr/>
      </xdr:nvSpPr>
      <xdr:spPr>
        <a:xfrm>
          <a:off x="10620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F7AEE-6197-452F-9701-04E0758615D3}"/>
            </a:ext>
          </a:extLst>
        </xdr:cNvPr>
        <xdr:cNvSpPr/>
      </xdr:nvSpPr>
      <xdr:spPr>
        <a:xfrm>
          <a:off x="830580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685BEF-C0B6-490F-B8AB-E8A9C23FC40E}"/>
            </a:ext>
          </a:extLst>
        </xdr:cNvPr>
        <xdr:cNvSpPr/>
      </xdr:nvSpPr>
      <xdr:spPr>
        <a:xfrm>
          <a:off x="1129665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93830-2F86-4E90-8C04-F797D3A8F8F1}"/>
            </a:ext>
          </a:extLst>
        </xdr:cNvPr>
        <xdr:cNvSpPr/>
      </xdr:nvSpPr>
      <xdr:spPr>
        <a:xfrm>
          <a:off x="86106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55A0A-2733-41C0-B32D-529F62CB5AB7}"/>
            </a:ext>
          </a:extLst>
        </xdr:cNvPr>
        <xdr:cNvSpPr/>
      </xdr:nvSpPr>
      <xdr:spPr>
        <a:xfrm>
          <a:off x="11268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67317-357E-490D-BC95-C8CEC8E0F7E3}"/>
            </a:ext>
          </a:extLst>
        </xdr:cNvPr>
        <xdr:cNvSpPr/>
      </xdr:nvSpPr>
      <xdr:spPr>
        <a:xfrm>
          <a:off x="11115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9525</xdr:rowOff>
    </xdr:from>
    <xdr:to>
      <xdr:col>7</xdr:col>
      <xdr:colOff>552450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81534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06E9A1-3C30-4D7E-8D02-24342E81A162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7C46A-F6CD-4DEF-A067-8F3C2AD98B0F}"/>
            </a:ext>
          </a:extLst>
        </xdr:cNvPr>
        <xdr:cNvSpPr/>
      </xdr:nvSpPr>
      <xdr:spPr>
        <a:xfrm>
          <a:off x="104679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0DB13-903B-45F9-9E14-7C9B4A14D588}"/>
            </a:ext>
          </a:extLst>
        </xdr:cNvPr>
        <xdr:cNvSpPr/>
      </xdr:nvSpPr>
      <xdr:spPr>
        <a:xfrm>
          <a:off x="1216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D7E23-B1DD-42F6-9F30-A9BA48FC4F7B}"/>
            </a:ext>
          </a:extLst>
        </xdr:cNvPr>
        <xdr:cNvSpPr/>
      </xdr:nvSpPr>
      <xdr:spPr>
        <a:xfrm>
          <a:off x="11058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8E0A0-C3F8-4AF6-B976-C06E4828A060}"/>
            </a:ext>
          </a:extLst>
        </xdr:cNvPr>
        <xdr:cNvSpPr/>
      </xdr:nvSpPr>
      <xdr:spPr>
        <a:xfrm>
          <a:off x="10277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3B9BB-DE41-4ACD-9768-41C4F462763F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DC629-A565-46FD-8C80-D995F05DF0B0}"/>
            </a:ext>
          </a:extLst>
        </xdr:cNvPr>
        <xdr:cNvSpPr/>
      </xdr:nvSpPr>
      <xdr:spPr>
        <a:xfrm>
          <a:off x="10163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F9C4F-77BB-4597-A0D1-F321A986747F}"/>
            </a:ext>
          </a:extLst>
        </xdr:cNvPr>
        <xdr:cNvSpPr/>
      </xdr:nvSpPr>
      <xdr:spPr>
        <a:xfrm>
          <a:off x="96678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232B7E-E2F8-4076-8712-EF723CF08FD0}"/>
            </a:ext>
          </a:extLst>
        </xdr:cNvPr>
        <xdr:cNvSpPr/>
      </xdr:nvSpPr>
      <xdr:spPr>
        <a:xfrm>
          <a:off x="9591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B42950-9EF3-491B-AB6C-E930C3B803F4}"/>
            </a:ext>
          </a:extLst>
        </xdr:cNvPr>
        <xdr:cNvSpPr/>
      </xdr:nvSpPr>
      <xdr:spPr>
        <a:xfrm>
          <a:off x="9525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1</xdr:row>
      <xdr:rowOff>19050</xdr:rowOff>
    </xdr:from>
    <xdr:to>
      <xdr:col>12</xdr:col>
      <xdr:colOff>561975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055370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942-540D-45B9-B500-3DCF541BC7EC}"/>
            </a:ext>
          </a:extLst>
        </xdr:cNvPr>
        <xdr:cNvSpPr/>
      </xdr:nvSpPr>
      <xdr:spPr>
        <a:xfrm>
          <a:off x="9563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DF67D-37E0-4D50-A218-3B0C0165B174}"/>
            </a:ext>
          </a:extLst>
        </xdr:cNvPr>
        <xdr:cNvSpPr/>
      </xdr:nvSpPr>
      <xdr:spPr>
        <a:xfrm>
          <a:off x="9667875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A06F10-1EE8-4104-BB2C-BE0995D91FF7}"/>
            </a:ext>
          </a:extLst>
        </xdr:cNvPr>
        <xdr:cNvSpPr/>
      </xdr:nvSpPr>
      <xdr:spPr>
        <a:xfrm>
          <a:off x="98202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B2E968-8E54-4BD9-AAD1-56A3D5E964D0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870CE-2C80-48ED-9523-661298B4FE06}"/>
            </a:ext>
          </a:extLst>
        </xdr:cNvPr>
        <xdr:cNvSpPr/>
      </xdr:nvSpPr>
      <xdr:spPr>
        <a:xfrm>
          <a:off x="930592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6993A-650B-4098-93FC-94BA8C557B8E}"/>
            </a:ext>
          </a:extLst>
        </xdr:cNvPr>
        <xdr:cNvSpPr/>
      </xdr:nvSpPr>
      <xdr:spPr>
        <a:xfrm>
          <a:off x="12068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E0C9FD-E7E8-442C-A6F9-24A87D9C9BFD}"/>
            </a:ext>
          </a:extLst>
        </xdr:cNvPr>
        <xdr:cNvSpPr/>
      </xdr:nvSpPr>
      <xdr:spPr>
        <a:xfrm>
          <a:off x="10239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8DB4B3-477E-4ED8-A8EF-A25932F7DA3B}"/>
            </a:ext>
          </a:extLst>
        </xdr:cNvPr>
        <xdr:cNvSpPr/>
      </xdr:nvSpPr>
      <xdr:spPr>
        <a:xfrm>
          <a:off x="98107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985169-739B-4836-AF32-8EA4E13BEF75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0D3ADC-6FC9-46C6-84E9-DFFF2056FFF8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</xdr:row>
      <xdr:rowOff>19050</xdr:rowOff>
    </xdr:from>
    <xdr:to>
      <xdr:col>12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21A6E-AD65-4CEA-B440-B306093ACBD8}"/>
            </a:ext>
          </a:extLst>
        </xdr:cNvPr>
        <xdr:cNvSpPr/>
      </xdr:nvSpPr>
      <xdr:spPr>
        <a:xfrm>
          <a:off x="7867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D096B-0E15-479F-A6DB-E360B0F23A9A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D2F2D86-6C6A-4023-93CD-C94E998030B0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8EEB5D-AEE4-4A8E-A529-675E58946E01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D30DDA-15A5-42A7-A401-DA6D48C163D4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914AC-161B-47B5-9E48-F70D354265CB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0A219-A378-4B12-B188-914712349F8C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CB658-CE47-4F8E-B63D-95EB11608F29}"/>
            </a:ext>
          </a:extLst>
        </xdr:cNvPr>
        <xdr:cNvSpPr/>
      </xdr:nvSpPr>
      <xdr:spPr>
        <a:xfrm>
          <a:off x="146685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A9520-F7F8-492C-81B6-64939A27B0F0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ECB62-C6D4-44FD-841B-BCE65EC60DE7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1</xdr:row>
      <xdr:rowOff>0</xdr:rowOff>
    </xdr:from>
    <xdr:to>
      <xdr:col>13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A9D26-54BE-4138-9D97-1AEC08C4288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6EFFB0-CF7C-4245-812C-95E81F55D182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6F8F4E-B998-41CE-9D46-7DE901BED568}"/>
            </a:ext>
          </a:extLst>
        </xdr:cNvPr>
        <xdr:cNvSpPr/>
      </xdr:nvSpPr>
      <xdr:spPr>
        <a:xfrm>
          <a:off x="9258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7439F-ED9B-4D26-B734-E3665B8FE4A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92554-D652-4A81-B76A-C9B0675EC93E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E7DF4-F41C-48DF-A3E9-C344369C737A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132B2-ED5A-4082-A4ED-5C5999267148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85F7D-9194-4351-AC98-D0EDABF54A52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A2C8B-6B15-4CFD-B269-C0EC7189687A}"/>
            </a:ext>
          </a:extLst>
        </xdr:cNvPr>
        <xdr:cNvSpPr/>
      </xdr:nvSpPr>
      <xdr:spPr>
        <a:xfrm>
          <a:off x="88296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E1EE96-34C1-4626-84AA-3A09D2118A2C}"/>
            </a:ext>
          </a:extLst>
        </xdr:cNvPr>
        <xdr:cNvSpPr/>
      </xdr:nvSpPr>
      <xdr:spPr>
        <a:xfrm>
          <a:off x="90868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</xdr:row>
      <xdr:rowOff>0</xdr:rowOff>
    </xdr:from>
    <xdr:to>
      <xdr:col>12</xdr:col>
      <xdr:colOff>542925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9950D0-1715-4E86-B78A-E485E274FA20}"/>
            </a:ext>
          </a:extLst>
        </xdr:cNvPr>
        <xdr:cNvSpPr/>
      </xdr:nvSpPr>
      <xdr:spPr>
        <a:xfrm>
          <a:off x="10639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C8800C-4271-463B-851E-D3FD63F9B32E}"/>
            </a:ext>
          </a:extLst>
        </xdr:cNvPr>
        <xdr:cNvSpPr/>
      </xdr:nvSpPr>
      <xdr:spPr>
        <a:xfrm>
          <a:off x="835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5076A3-1399-4A15-9DFC-C3C31512DF86}"/>
            </a:ext>
          </a:extLst>
        </xdr:cNvPr>
        <xdr:cNvSpPr/>
      </xdr:nvSpPr>
      <xdr:spPr>
        <a:xfrm>
          <a:off x="10668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8A4F1-724A-4E5E-B83E-7EE2288CF5AF}"/>
            </a:ext>
          </a:extLst>
        </xdr:cNvPr>
        <xdr:cNvSpPr/>
      </xdr:nvSpPr>
      <xdr:spPr>
        <a:xfrm>
          <a:off x="9010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27120-3B89-4EDB-9A0B-72F2C9DD9B8E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601614-3278-4AE8-9644-D090D6A8568B}"/>
            </a:ext>
          </a:extLst>
        </xdr:cNvPr>
        <xdr:cNvSpPr/>
      </xdr:nvSpPr>
      <xdr:spPr>
        <a:xfrm>
          <a:off x="9305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12A3F1-52F4-42D6-89ED-02AA2229F608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2058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s://www.euribor-rates.eu/euribor-rates-by-year.asp" TargetMode="External"/><Relationship Id="rId4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7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48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9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1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7"/>
  <sheetViews>
    <sheetView tabSelected="1" workbookViewId="0">
      <selection activeCell="B72" sqref="B72"/>
    </sheetView>
  </sheetViews>
  <sheetFormatPr defaultRowHeight="15" x14ac:dyDescent="0.25"/>
  <cols>
    <col min="2" max="2" width="92.140625" customWidth="1"/>
  </cols>
  <sheetData>
    <row r="1" spans="1:2" x14ac:dyDescent="0.25">
      <c r="A1" s="123" t="s">
        <v>709</v>
      </c>
      <c r="B1" s="123"/>
    </row>
    <row r="2" spans="1:2" x14ac:dyDescent="0.25">
      <c r="A2" s="123"/>
      <c r="B2" s="302" t="s">
        <v>143</v>
      </c>
    </row>
    <row r="3" spans="1:2" x14ac:dyDescent="0.25">
      <c r="A3" s="123"/>
      <c r="B3" s="302" t="s">
        <v>162</v>
      </c>
    </row>
    <row r="4" spans="1:2" x14ac:dyDescent="0.25">
      <c r="A4" s="123"/>
      <c r="B4" s="302" t="s">
        <v>174</v>
      </c>
    </row>
    <row r="5" spans="1:2" x14ac:dyDescent="0.25">
      <c r="A5" s="123"/>
      <c r="B5" s="302" t="s">
        <v>185</v>
      </c>
    </row>
    <row r="6" spans="1:2" x14ac:dyDescent="0.25">
      <c r="A6" s="123"/>
      <c r="B6" s="302" t="s">
        <v>186</v>
      </c>
    </row>
    <row r="7" spans="1:2" x14ac:dyDescent="0.25">
      <c r="A7" s="123"/>
      <c r="B7" s="302" t="s">
        <v>199</v>
      </c>
    </row>
    <row r="8" spans="1:2" x14ac:dyDescent="0.25">
      <c r="A8" s="123"/>
      <c r="B8" s="302" t="s">
        <v>201</v>
      </c>
    </row>
    <row r="9" spans="1:2" x14ac:dyDescent="0.25">
      <c r="A9" s="123"/>
      <c r="B9" s="302" t="s">
        <v>205</v>
      </c>
    </row>
    <row r="10" spans="1:2" x14ac:dyDescent="0.25">
      <c r="A10" s="123"/>
      <c r="B10" s="302" t="s">
        <v>225</v>
      </c>
    </row>
    <row r="11" spans="1:2" x14ac:dyDescent="0.25">
      <c r="A11" s="123"/>
      <c r="B11" s="302" t="s">
        <v>230</v>
      </c>
    </row>
    <row r="12" spans="1:2" x14ac:dyDescent="0.25">
      <c r="A12" s="123"/>
      <c r="B12" s="302" t="s">
        <v>238</v>
      </c>
    </row>
    <row r="13" spans="1:2" x14ac:dyDescent="0.25">
      <c r="A13" s="123"/>
      <c r="B13" s="302" t="s">
        <v>244</v>
      </c>
    </row>
    <row r="14" spans="1:2" x14ac:dyDescent="0.25">
      <c r="A14" s="123"/>
      <c r="B14" s="302" t="s">
        <v>253</v>
      </c>
    </row>
    <row r="15" spans="1:2" x14ac:dyDescent="0.25">
      <c r="A15" s="123"/>
      <c r="B15" s="302" t="s">
        <v>259</v>
      </c>
    </row>
    <row r="16" spans="1:2" x14ac:dyDescent="0.25">
      <c r="A16" s="123"/>
      <c r="B16" s="302" t="s">
        <v>267</v>
      </c>
    </row>
    <row r="17" spans="1:2" x14ac:dyDescent="0.25">
      <c r="A17" s="123"/>
      <c r="B17" s="302" t="s">
        <v>273</v>
      </c>
    </row>
    <row r="18" spans="1:2" x14ac:dyDescent="0.25">
      <c r="A18" s="123"/>
      <c r="B18" s="302" t="s">
        <v>282</v>
      </c>
    </row>
    <row r="19" spans="1:2" x14ac:dyDescent="0.25">
      <c r="A19" s="123"/>
      <c r="B19" s="302" t="s">
        <v>300</v>
      </c>
    </row>
    <row r="20" spans="1:2" x14ac:dyDescent="0.25">
      <c r="A20" s="123"/>
      <c r="B20" s="302" t="s">
        <v>289</v>
      </c>
    </row>
    <row r="21" spans="1:2" x14ac:dyDescent="0.25">
      <c r="A21" s="123"/>
      <c r="B21" s="302" t="s">
        <v>290</v>
      </c>
    </row>
    <row r="22" spans="1:2" x14ac:dyDescent="0.25">
      <c r="A22" s="123"/>
      <c r="B22" s="302" t="s">
        <v>325</v>
      </c>
    </row>
    <row r="23" spans="1:2" x14ac:dyDescent="0.25">
      <c r="A23" s="123"/>
      <c r="B23" s="302" t="s">
        <v>330</v>
      </c>
    </row>
    <row r="24" spans="1:2" x14ac:dyDescent="0.25">
      <c r="A24" s="123"/>
      <c r="B24" s="302" t="s">
        <v>342</v>
      </c>
    </row>
    <row r="25" spans="1:2" x14ac:dyDescent="0.25">
      <c r="A25" s="123"/>
      <c r="B25" s="302" t="s">
        <v>347</v>
      </c>
    </row>
    <row r="26" spans="1:2" x14ac:dyDescent="0.25">
      <c r="A26" s="123"/>
      <c r="B26" s="302" t="s">
        <v>356</v>
      </c>
    </row>
    <row r="27" spans="1:2" x14ac:dyDescent="0.25">
      <c r="A27" s="123"/>
      <c r="B27" s="302" t="s">
        <v>358</v>
      </c>
    </row>
    <row r="28" spans="1:2" x14ac:dyDescent="0.25">
      <c r="A28" s="123"/>
      <c r="B28" s="302" t="s">
        <v>365</v>
      </c>
    </row>
    <row r="29" spans="1:2" x14ac:dyDescent="0.25">
      <c r="A29" s="123"/>
      <c r="B29" s="302" t="s">
        <v>377</v>
      </c>
    </row>
    <row r="30" spans="1:2" x14ac:dyDescent="0.25">
      <c r="A30" s="123"/>
      <c r="B30" s="302" t="s">
        <v>381</v>
      </c>
    </row>
    <row r="31" spans="1:2" x14ac:dyDescent="0.25">
      <c r="A31" s="123"/>
      <c r="B31" s="302" t="s">
        <v>402</v>
      </c>
    </row>
    <row r="32" spans="1:2" x14ac:dyDescent="0.25">
      <c r="A32" s="123"/>
      <c r="B32" s="302" t="s">
        <v>410</v>
      </c>
    </row>
    <row r="33" spans="1:2" x14ac:dyDescent="0.25">
      <c r="A33" s="123"/>
      <c r="B33" s="302" t="s">
        <v>428</v>
      </c>
    </row>
    <row r="34" spans="1:2" x14ac:dyDescent="0.25">
      <c r="A34" s="123"/>
      <c r="B34" s="302" t="s">
        <v>431</v>
      </c>
    </row>
    <row r="35" spans="1:2" x14ac:dyDescent="0.25">
      <c r="A35" s="123"/>
      <c r="B35" s="302" t="s">
        <v>445</v>
      </c>
    </row>
    <row r="36" spans="1:2" x14ac:dyDescent="0.25">
      <c r="A36" s="123"/>
      <c r="B36" s="302" t="s">
        <v>454</v>
      </c>
    </row>
    <row r="37" spans="1:2" x14ac:dyDescent="0.25">
      <c r="A37" s="123"/>
      <c r="B37" s="302" t="s">
        <v>476</v>
      </c>
    </row>
    <row r="38" spans="1:2" x14ac:dyDescent="0.25">
      <c r="A38" s="123"/>
      <c r="B38" s="302" t="s">
        <v>455</v>
      </c>
    </row>
    <row r="39" spans="1:2" x14ac:dyDescent="0.25">
      <c r="A39" s="123"/>
      <c r="B39" s="302" t="s">
        <v>490</v>
      </c>
    </row>
    <row r="40" spans="1:2" x14ac:dyDescent="0.25">
      <c r="A40" s="123"/>
      <c r="B40" s="302" t="s">
        <v>465</v>
      </c>
    </row>
    <row r="41" spans="1:2" x14ac:dyDescent="0.25">
      <c r="A41" s="123"/>
      <c r="B41" s="302" t="s">
        <v>472</v>
      </c>
    </row>
    <row r="42" spans="1:2" x14ac:dyDescent="0.25">
      <c r="A42" s="123"/>
      <c r="B42" s="302" t="s">
        <v>704</v>
      </c>
    </row>
    <row r="43" spans="1:2" x14ac:dyDescent="0.25">
      <c r="A43" s="123"/>
      <c r="B43" s="302" t="s">
        <v>525</v>
      </c>
    </row>
    <row r="44" spans="1:2" x14ac:dyDescent="0.25">
      <c r="A44" s="123"/>
      <c r="B44" s="302" t="s">
        <v>705</v>
      </c>
    </row>
    <row r="45" spans="1:2" x14ac:dyDescent="0.25">
      <c r="A45" s="123"/>
      <c r="B45" s="302" t="s">
        <v>540</v>
      </c>
    </row>
    <row r="46" spans="1:2" x14ac:dyDescent="0.25">
      <c r="A46" s="123"/>
      <c r="B46" s="302" t="s">
        <v>544</v>
      </c>
    </row>
    <row r="47" spans="1:2" x14ac:dyDescent="0.25">
      <c r="A47" s="123"/>
      <c r="B47" s="302" t="s">
        <v>557</v>
      </c>
    </row>
    <row r="48" spans="1:2" x14ac:dyDescent="0.25">
      <c r="A48" s="123"/>
      <c r="B48" s="302" t="s">
        <v>574</v>
      </c>
    </row>
    <row r="49" spans="1:2" x14ac:dyDescent="0.25">
      <c r="A49" s="123"/>
      <c r="B49" s="302" t="s">
        <v>594</v>
      </c>
    </row>
    <row r="50" spans="1:2" x14ac:dyDescent="0.25">
      <c r="A50" s="123"/>
      <c r="B50" s="302" t="s">
        <v>578</v>
      </c>
    </row>
    <row r="51" spans="1:2" x14ac:dyDescent="0.25">
      <c r="A51" s="123"/>
      <c r="B51" s="302" t="s">
        <v>577</v>
      </c>
    </row>
    <row r="52" spans="1:2" x14ac:dyDescent="0.25">
      <c r="A52" s="123"/>
      <c r="B52" s="303" t="s">
        <v>604</v>
      </c>
    </row>
    <row r="53" spans="1:2" x14ac:dyDescent="0.25">
      <c r="A53" s="123"/>
      <c r="B53" s="302" t="s">
        <v>616</v>
      </c>
    </row>
    <row r="54" spans="1:2" x14ac:dyDescent="0.25">
      <c r="A54" s="123"/>
      <c r="B54" s="303" t="s">
        <v>625</v>
      </c>
    </row>
    <row r="55" spans="1:2" x14ac:dyDescent="0.25">
      <c r="A55" s="123"/>
      <c r="B55" s="303" t="s">
        <v>641</v>
      </c>
    </row>
    <row r="56" spans="1:2" x14ac:dyDescent="0.25">
      <c r="A56" s="123"/>
      <c r="B56" s="303" t="s">
        <v>642</v>
      </c>
    </row>
    <row r="57" spans="1:2" x14ac:dyDescent="0.25">
      <c r="A57" s="123"/>
      <c r="B57" s="303" t="s">
        <v>646</v>
      </c>
    </row>
    <row r="58" spans="1:2" x14ac:dyDescent="0.25">
      <c r="A58" s="123"/>
      <c r="B58" s="303" t="s">
        <v>657</v>
      </c>
    </row>
    <row r="59" spans="1:2" ht="30" x14ac:dyDescent="0.25">
      <c r="A59" s="123"/>
      <c r="B59" s="304" t="s">
        <v>665</v>
      </c>
    </row>
    <row r="60" spans="1:2" x14ac:dyDescent="0.25">
      <c r="A60" s="123"/>
      <c r="B60" s="302" t="s">
        <v>670</v>
      </c>
    </row>
    <row r="61" spans="1:2" x14ac:dyDescent="0.25">
      <c r="A61" s="123"/>
      <c r="B61" s="302" t="s">
        <v>672</v>
      </c>
    </row>
    <row r="62" spans="1:2" x14ac:dyDescent="0.25">
      <c r="A62" s="123"/>
      <c r="B62" s="302" t="s">
        <v>683</v>
      </c>
    </row>
    <row r="63" spans="1:2" x14ac:dyDescent="0.25">
      <c r="A63" s="123"/>
      <c r="B63" s="302" t="s">
        <v>690</v>
      </c>
    </row>
    <row r="64" spans="1:2" x14ac:dyDescent="0.25">
      <c r="A64" s="123"/>
      <c r="B64" s="302" t="s">
        <v>694</v>
      </c>
    </row>
    <row r="65" spans="1:2" x14ac:dyDescent="0.25">
      <c r="A65" s="123"/>
      <c r="B65" s="302" t="s">
        <v>698</v>
      </c>
    </row>
    <row r="66" spans="1:2" x14ac:dyDescent="0.25">
      <c r="A66" s="123"/>
      <c r="B66" s="302" t="s">
        <v>699</v>
      </c>
    </row>
    <row r="67" spans="1:2" x14ac:dyDescent="0.25">
      <c r="A67" s="123"/>
      <c r="B67" s="302" t="s">
        <v>703</v>
      </c>
    </row>
  </sheetData>
  <hyperlinks>
    <hyperlink ref="B3" location="'Table 2'!A1" display="Table 2: Org. parts, network of ATMs and POS devices of banks operating in the FBiH  " xr:uid="{00000000-0004-0000-0000-000000000000}"/>
    <hyperlink ref="B4" location="'Table 3'!A1" display="Table 3: Ownership structure according to total capital" xr:uid="{00000000-0004-0000-0000-000001000000}"/>
    <hyperlink ref="B5" location="'Table 4'!A1" display="Table 4: Ownership structure according to state-owned, private and foreign capital" xr:uid="{00000000-0004-0000-0000-000002000000}"/>
    <hyperlink ref="B6" location="'Table 5'!A1" display="Table 5: Market shares of banks by ownership type (majority capital)" xr:uid="{00000000-0004-0000-0000-000003000000}"/>
    <hyperlink ref="B7" location="'Table 6'!A1" display="Table 6: Qualification structure of employees in the FBiH banks" xr:uid="{00000000-0004-0000-0000-000004000000}"/>
    <hyperlink ref="B8" location="'Table 7'!A1" display="Table 7: Total assets per employee" xr:uid="{00000000-0004-0000-0000-000005000000}"/>
    <hyperlink ref="B9" location="'Table 8'!A1" display="Table 8: Balance sheet" xr:uid="{00000000-0004-0000-0000-000006000000}"/>
    <hyperlink ref="B10" location="'Table 9'!A1" display="Table 9: Banks' assets according to ownership structure" xr:uid="{00000000-0004-0000-0000-000007000000}"/>
    <hyperlink ref="B11" location="'Table 10'!A1" display="Table 10: Share of groups of banks in total assets" xr:uid="{00000000-0004-0000-0000-000008000000}"/>
    <hyperlink ref="B12" location="'Table 11'!A1" display="Table 11: Banks' cash" xr:uid="{00000000-0004-0000-0000-000009000000}"/>
    <hyperlink ref="B13" location="'Table 12'!A1" display="Table 12: Securities according to type of instrument" xr:uid="{00000000-0004-0000-0000-00000A000000}"/>
    <hyperlink ref="B14" location="'Table 13'!A1" display="Table 13: Securities of BiH entity governments" xr:uid="{00000000-0004-0000-0000-00000B000000}"/>
    <hyperlink ref="B15" location="'Table 14'!A1" display="Table 14: Sector structure of deposits" xr:uid="{00000000-0004-0000-0000-00000C000000}"/>
    <hyperlink ref="B16" location="'Table 15'!A1" display="Table 15: Retail savings  " xr:uid="{00000000-0004-0000-0000-00000D000000}"/>
    <hyperlink ref="B17" location="'Table 16'!A1" display="Table 16: Maturity structure of retail savings deposits" xr:uid="{00000000-0004-0000-0000-00000E000000}"/>
    <hyperlink ref="B18" location="'Table 17'!A1" display="Table 17: Retail loans, savings and deposits" xr:uid="{00000000-0004-0000-0000-00000F000000}"/>
    <hyperlink ref="B19" location="'Table 18'!A1" display="Table 18: Report on the balance of own funds " xr:uid="{00000000-0004-0000-0000-000010000000}"/>
    <hyperlink ref="B20" location="'Table 19'!A1" display="Table 19: Risk exposure structure" xr:uid="{00000000-0004-0000-0000-000011000000}"/>
    <hyperlink ref="B21" location="'Table 20'!A1" display="Table 20: Capital adequacy indicatros" xr:uid="{00000000-0004-0000-0000-000012000000}"/>
    <hyperlink ref="B22" location="'Table 21'!A1" display="Table 21: Financial leverage ratio" xr:uid="{00000000-0004-0000-0000-000013000000}"/>
    <hyperlink ref="B23" location="'Table 22'!A1" display="Table 22: Financial assets, off-balance sheet items and ECL " xr:uid="{00000000-0004-0000-0000-000014000000}"/>
    <hyperlink ref="B24" location="'Table 23'!A1" display="Table 23: Exposures by credit risk grades" xr:uid="{00000000-0004-0000-0000-000015000000}"/>
    <hyperlink ref="B25" location="'Table 24'!A1" display="Table 24: Loan structure by sectors" xr:uid="{00000000-0004-0000-0000-000016000000}"/>
    <hyperlink ref="B26" location="'Table 25'!A1" display="Table 25: Maturity structure of loans" xr:uid="{00000000-0004-0000-0000-000017000000}"/>
    <hyperlink ref="B27" location="'Table 26'!A1" display="Table 26: Loans by credit risk grades" xr:uid="{00000000-0004-0000-0000-000018000000}"/>
    <hyperlink ref="B29" location="'Table 28'!A1" display="Table 28: Actual financial performance of banks" xr:uid="{00000000-0004-0000-0000-000019000000}"/>
    <hyperlink ref="B30" location="'Table 29'!A1" display="Table 29: Structure of total income of banks" xr:uid="{00000000-0004-0000-0000-00001A000000}"/>
    <hyperlink ref="B31" location="'Table 30'!A1" display="Table 30: Structure of total expenses of banks" xr:uid="{00000000-0004-0000-0000-00001B000000}"/>
    <hyperlink ref="B32" location="'Table 31'!A1" display="Table 31: Profitability, productivity and efficiency ratios " xr:uid="{00000000-0004-0000-0000-00001C000000}"/>
    <hyperlink ref="B33" location="'Table 32'!A1" display="Table 32: LCR" xr:uid="{00000000-0004-0000-0000-00001D000000}"/>
    <hyperlink ref="B36" location="'Table 35'!A1" display="Table 35: Maturity structure of deposits by residual maturity" xr:uid="{00000000-0004-0000-0000-00001E000000}"/>
    <hyperlink ref="B38" location="'Table 37'!A1" display="Table 37: Liquidity ratios" xr:uid="{00000000-0004-0000-0000-00001F000000}"/>
    <hyperlink ref="B37" location="'Table 36'!A1" display="Table 36: Maturity matching of financial assets and financial liabilities of up to 180 days" xr:uid="{00000000-0004-0000-0000-000020000000}"/>
    <hyperlink ref="B39" location="'Table 38'!A1" display="Table 38: Foreign exchange matching of financial assets and financial liabilities (EUR and total)" xr:uid="{00000000-0004-0000-0000-000021000000}"/>
    <hyperlink ref="B41" location="'Table 40'!A1" display="Table 40: Qualification structure of employees in the MCOs in the FBiH" xr:uid="{00000000-0004-0000-0000-000022000000}"/>
    <hyperlink ref="B42" location="'Table 41'!A1" display="Table 41: Microcredit sector's balance sheet     " xr:uid="{00000000-0004-0000-0000-000023000000}"/>
    <hyperlink ref="B44" location="'Table 43'!A1" display="Table 43: Maturity structure of loans taken  " xr:uid="{00000000-0004-0000-0000-000024000000}"/>
    <hyperlink ref="B43" location="'Table 42'!A1" display="Table 42: Structure of the microcredit sector's capital    " xr:uid="{00000000-0004-0000-0000-000025000000}"/>
    <hyperlink ref="B45" location="'Table 44'!A1" display="Table 44: Net microloans  " xr:uid="{00000000-0004-0000-0000-000026000000}"/>
    <hyperlink ref="B46" location="'Table 45'!A1" display="Table 45: Sector and maturity structure of microloans" xr:uid="{00000000-0004-0000-0000-000027000000}"/>
    <hyperlink ref="B47" location="'Table 46'!A1" display="Table 46: LLR" xr:uid="{00000000-0004-0000-0000-000028000000}"/>
    <hyperlink ref="B49" location="'Table 48'!A1" display="Table 48: Structure of total income of MCOs" xr:uid="{00000000-0004-0000-0000-000029000000}"/>
    <hyperlink ref="B51" location="'Table 50'!A1" display="Table 50: Qualification structure of employees in leasing companies in the FBiH" xr:uid="{00000000-0004-0000-0000-00002A000000}"/>
    <hyperlink ref="B53" location="'Table 52'!A1" display="Table 52: Structure of net balance sheet assets positions" xr:uid="{00000000-0004-0000-0000-00002B000000}"/>
    <hyperlink ref="B59" location="'Table 58'!A1" display="Table 58: Nominal amount of redeemed monetary claims and settled payables of buyers to suppliers in the FBiH - by type of  factoring and domicile status" xr:uid="{00000000-0004-0000-0000-00002C000000}"/>
    <hyperlink ref="B58" location="'Table 57'!A1" display="Table 57: Structure of the number of concluded contracts and financing amount of the leasing system" xr:uid="{00000000-0004-0000-0000-00002D000000}"/>
    <hyperlink ref="B57" location="'Table 56'!A1" display="Table 56: Structure of total expenses of leasing companies" xr:uid="{00000000-0004-0000-0000-00002E000000}"/>
    <hyperlink ref="B56" location="'Table 55'!A1" display="Table 55: Structure of total income of leasing companies" xr:uid="{00000000-0004-0000-0000-00002F000000}"/>
    <hyperlink ref="B54" location="'Table 53'!A1" display="Table 53: Overview of financial leasing reserves" xr:uid="{00000000-0004-0000-0000-000030000000}"/>
    <hyperlink ref="B50" location="'Table 49'!A1" display="Table 49: Structure of total expenses of MCOs" xr:uid="{00000000-0004-0000-0000-000031000000}"/>
    <hyperlink ref="B40" location="'Table 39'!A1" display="Table 39: Total weighted position of the banking book" xr:uid="{00000000-0004-0000-0000-000032000000}"/>
    <hyperlink ref="B28" location="'Table 27 '!A1" display="Table 27: Credit risk indicators" xr:uid="{00000000-0004-0000-0000-000033000000}"/>
    <hyperlink ref="B34" location="'Table 33'!A1" display="Table 33: Liquidity buffer" xr:uid="{00000000-0004-0000-0000-000034000000}"/>
    <hyperlink ref="B35" location="'Table 34'!A1" display="Table 34: Net liquidity outflows" xr:uid="{00000000-0004-0000-0000-000035000000}"/>
    <hyperlink ref="B48" location="'Table 47'!A1" display="Table 47: Actual financial result of MCOs" xr:uid="{00000000-0004-0000-0000-000036000000}"/>
    <hyperlink ref="B52" location="'Table 51'!A1" display="Table 51: Structure of financial leasing receivables" xr:uid="{00000000-0004-0000-0000-000037000000}"/>
    <hyperlink ref="B55" location="'Table 54'!A1" display="Table 54: Actual financial result of leasing companies" xr:uid="{00000000-0004-0000-0000-000038000000}"/>
    <hyperlink ref="B2" location="'Table 1'!A1" display="Table 1: Selected macroeconomic indicators " xr:uid="{00000000-0004-0000-0000-000039000000}"/>
    <hyperlink ref="B60" location="'Table 59'!A1" display="Table 59: Volume of DP and FXP" xr:uid="{00000000-0004-0000-0000-00003A000000}"/>
    <hyperlink ref="B61" location="'Table 60'!A1" display="Table 60: FXP volume" xr:uid="{00000000-0004-0000-0000-00003B000000}"/>
    <hyperlink ref="B62" location="'Table 61'!A1" display="Table 61: DP volume" xr:uid="{00000000-0004-0000-0000-00003C000000}"/>
    <hyperlink ref="B63" location="'Table 62'!A1" display="Table 62: Foreign exchange deals in banks" xr:uid="{00000000-0004-0000-0000-00003D000000}"/>
    <hyperlink ref="B64" location="'Table 63'!A1" display="Table 63: Deals effected by authorised exchange offices" xr:uid="{00000000-0004-0000-0000-00003E000000}"/>
    <hyperlink ref="B65" location="'Table 64'!A1" display="Table 64: Reported transactions by number and value - banks" xr:uid="{00000000-0004-0000-0000-00003F000000}"/>
    <hyperlink ref="B66" location="'Table 65'!A1" display="Table 65: Reported suspicious transactions by number and value - banks" xr:uid="{00000000-0004-0000-0000-000040000000}"/>
    <hyperlink ref="B67" location="'Table 66'!A1" display="Table 66: Reported suspicious transactions by number and value - MCOs" xr:uid="{00000000-0004-0000-0000-000041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P12"/>
  <sheetViews>
    <sheetView workbookViewId="0">
      <selection activeCell="B4" sqref="B4:N4"/>
    </sheetView>
  </sheetViews>
  <sheetFormatPr defaultColWidth="9.140625" defaultRowHeight="15" x14ac:dyDescent="0.25"/>
  <cols>
    <col min="2" max="2" width="7.7109375" customWidth="1"/>
    <col min="3" max="3" width="14.5703125" customWidth="1"/>
    <col min="4" max="4" width="14.140625" customWidth="1"/>
    <col min="5" max="5" width="13.140625" customWidth="1"/>
    <col min="6" max="6" width="12.85546875" customWidth="1"/>
    <col min="7" max="7" width="12.140625" customWidth="1"/>
    <col min="8" max="8" width="13.85546875" customWidth="1"/>
    <col min="9" max="9" width="11.85546875" customWidth="1"/>
    <col min="10" max="10" width="12.140625" customWidth="1"/>
    <col min="11" max="11" width="13" customWidth="1"/>
    <col min="12" max="12" width="12.140625" customWidth="1"/>
    <col min="13" max="13" width="11.85546875" customWidth="1"/>
    <col min="14" max="14" width="13.140625" customWidth="1"/>
  </cols>
  <sheetData>
    <row r="2" spans="2:16" ht="15.75" x14ac:dyDescent="0.25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51"/>
    </row>
    <row r="3" spans="2:16" ht="16.5" thickBot="1" x14ac:dyDescent="0.3">
      <c r="B3" s="59"/>
      <c r="C3" s="85"/>
      <c r="D3" s="80"/>
      <c r="E3" s="80"/>
      <c r="F3" s="80"/>
      <c r="G3" s="80"/>
      <c r="H3" s="80"/>
      <c r="I3" s="80"/>
      <c r="J3" s="80"/>
      <c r="K3" s="80"/>
      <c r="L3" s="80"/>
      <c r="M3" s="80"/>
      <c r="N3" s="83" t="s">
        <v>173</v>
      </c>
    </row>
    <row r="4" spans="2:16" ht="24.95" customHeight="1" thickTop="1" x14ac:dyDescent="0.25">
      <c r="B4" s="399" t="s">
        <v>225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</row>
    <row r="5" spans="2:16" ht="15.75" x14ac:dyDescent="0.25">
      <c r="B5" s="404" t="s">
        <v>145</v>
      </c>
      <c r="C5" s="397" t="s">
        <v>170</v>
      </c>
      <c r="D5" s="397" t="s">
        <v>105</v>
      </c>
      <c r="E5" s="397"/>
      <c r="F5" s="397"/>
      <c r="G5" s="397" t="s">
        <v>123</v>
      </c>
      <c r="H5" s="397"/>
      <c r="I5" s="397"/>
      <c r="J5" s="397" t="s">
        <v>131</v>
      </c>
      <c r="K5" s="397"/>
      <c r="L5" s="397"/>
      <c r="M5" s="405" t="s">
        <v>178</v>
      </c>
      <c r="N5" s="405"/>
    </row>
    <row r="6" spans="2:16" ht="31.5" x14ac:dyDescent="0.25">
      <c r="B6" s="404"/>
      <c r="C6" s="397"/>
      <c r="D6" s="96" t="s">
        <v>187</v>
      </c>
      <c r="E6" s="96" t="s">
        <v>226</v>
      </c>
      <c r="F6" s="96" t="s">
        <v>177</v>
      </c>
      <c r="G6" s="96" t="s">
        <v>187</v>
      </c>
      <c r="H6" s="96" t="s">
        <v>226</v>
      </c>
      <c r="I6" s="96" t="s">
        <v>177</v>
      </c>
      <c r="J6" s="96" t="s">
        <v>187</v>
      </c>
      <c r="K6" s="96" t="s">
        <v>226</v>
      </c>
      <c r="L6" s="96" t="s">
        <v>177</v>
      </c>
      <c r="M6" s="96" t="s">
        <v>95</v>
      </c>
      <c r="N6" s="96" t="s">
        <v>96</v>
      </c>
    </row>
    <row r="7" spans="2:16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  <c r="L7" s="98">
        <v>11</v>
      </c>
      <c r="M7" s="98">
        <v>12</v>
      </c>
      <c r="N7" s="98">
        <v>13</v>
      </c>
    </row>
    <row r="8" spans="2:16" ht="15.75" x14ac:dyDescent="0.25">
      <c r="B8" s="115" t="s">
        <v>57</v>
      </c>
      <c r="C8" s="116" t="s">
        <v>227</v>
      </c>
      <c r="D8" s="113">
        <v>1</v>
      </c>
      <c r="E8" s="101">
        <v>879736</v>
      </c>
      <c r="F8" s="102">
        <f>E8/E10*100</f>
        <v>3.6060018269880216</v>
      </c>
      <c r="G8" s="113">
        <v>1</v>
      </c>
      <c r="H8" s="101">
        <v>1054365</v>
      </c>
      <c r="I8" s="102">
        <f>H8/H10*100</f>
        <v>4.0723494822181818</v>
      </c>
      <c r="J8" s="113">
        <v>1</v>
      </c>
      <c r="K8" s="101">
        <v>1123136</v>
      </c>
      <c r="L8" s="102">
        <f>K8/K10*100</f>
        <v>4.271274226563242</v>
      </c>
      <c r="M8" s="103">
        <f>H8/E8*100</f>
        <v>119.85015959333253</v>
      </c>
      <c r="N8" s="103">
        <f>K8/H8*100</f>
        <v>106.52250406642861</v>
      </c>
    </row>
    <row r="9" spans="2:16" ht="15.75" x14ac:dyDescent="0.25">
      <c r="B9" s="115" t="s">
        <v>58</v>
      </c>
      <c r="C9" s="100" t="s">
        <v>228</v>
      </c>
      <c r="D9" s="113">
        <v>14</v>
      </c>
      <c r="E9" s="101">
        <v>23516702</v>
      </c>
      <c r="F9" s="102">
        <f>E9/E10*100</f>
        <v>96.39399817301198</v>
      </c>
      <c r="G9" s="113">
        <v>13</v>
      </c>
      <c r="H9" s="101">
        <v>24836463</v>
      </c>
      <c r="I9" s="102">
        <f>H9/H10*100</f>
        <v>95.927650517781814</v>
      </c>
      <c r="J9" s="113">
        <v>13</v>
      </c>
      <c r="K9" s="101">
        <v>25171968</v>
      </c>
      <c r="L9" s="102">
        <f>K9/K10*100</f>
        <v>95.728725773436764</v>
      </c>
      <c r="M9" s="103">
        <f t="shared" ref="M9:M10" si="0">H9/E9*100</f>
        <v>105.61201566444139</v>
      </c>
      <c r="N9" s="103">
        <f>K9/H9*100</f>
        <v>101.35085660144118</v>
      </c>
    </row>
    <row r="10" spans="2:16" ht="18.75" customHeight="1" x14ac:dyDescent="0.25">
      <c r="B10" s="397" t="s">
        <v>168</v>
      </c>
      <c r="C10" s="397"/>
      <c r="D10" s="96">
        <f t="shared" ref="D10:J10" si="1">SUM(D8:D9)</f>
        <v>15</v>
      </c>
      <c r="E10" s="104">
        <f t="shared" si="1"/>
        <v>24396438</v>
      </c>
      <c r="F10" s="105">
        <f t="shared" si="1"/>
        <v>100</v>
      </c>
      <c r="G10" s="96">
        <f t="shared" si="1"/>
        <v>14</v>
      </c>
      <c r="H10" s="104">
        <f t="shared" si="1"/>
        <v>25890828</v>
      </c>
      <c r="I10" s="105">
        <f t="shared" si="1"/>
        <v>100</v>
      </c>
      <c r="J10" s="96">
        <f t="shared" si="1"/>
        <v>14</v>
      </c>
      <c r="K10" s="104">
        <f>K8+K9</f>
        <v>26295104</v>
      </c>
      <c r="L10" s="105">
        <f>SUM(L8:L9)</f>
        <v>100</v>
      </c>
      <c r="M10" s="105">
        <f t="shared" si="0"/>
        <v>106.12544339464638</v>
      </c>
      <c r="N10" s="105">
        <f>K10/H10*100</f>
        <v>101.56146416020376</v>
      </c>
      <c r="P10" s="15"/>
    </row>
    <row r="12" spans="2:16" x14ac:dyDescent="0.25">
      <c r="C12" s="22"/>
    </row>
  </sheetData>
  <mergeCells count="8">
    <mergeCell ref="B5:B6"/>
    <mergeCell ref="B4:N4"/>
    <mergeCell ref="B10:C10"/>
    <mergeCell ref="C5:C6"/>
    <mergeCell ref="D5:F5"/>
    <mergeCell ref="G5:I5"/>
    <mergeCell ref="J5:L5"/>
    <mergeCell ref="M5:N5"/>
  </mergeCells>
  <pageMargins left="0.7" right="0.7" top="0.75" bottom="0.75" header="0.3" footer="0.3"/>
  <ignoredErrors>
    <ignoredError sqref="D10:E10 G10:H10 J10" formulaRange="1"/>
    <ignoredError sqref="K10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L13"/>
  <sheetViews>
    <sheetView workbookViewId="0">
      <selection activeCell="B4" sqref="B4:L4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x14ac:dyDescent="0.25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2:12" ht="16.5" thickBot="1" x14ac:dyDescent="0.3">
      <c r="B3" s="87"/>
      <c r="C3" s="88" t="s">
        <v>4</v>
      </c>
      <c r="D3" s="89"/>
      <c r="E3" s="89"/>
      <c r="F3" s="89"/>
      <c r="G3" s="89"/>
      <c r="H3" s="89"/>
      <c r="I3" s="89"/>
      <c r="J3" s="89"/>
      <c r="K3" s="89"/>
      <c r="L3" s="90" t="s">
        <v>229</v>
      </c>
    </row>
    <row r="4" spans="2:12" ht="24.95" customHeight="1" thickTop="1" x14ac:dyDescent="0.25">
      <c r="B4" s="399" t="s">
        <v>230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2:12" ht="15.75" x14ac:dyDescent="0.25">
      <c r="B5" s="395" t="s">
        <v>145</v>
      </c>
      <c r="C5" s="397" t="s">
        <v>231</v>
      </c>
      <c r="D5" s="397" t="s">
        <v>105</v>
      </c>
      <c r="E5" s="397"/>
      <c r="F5" s="397"/>
      <c r="G5" s="397" t="s">
        <v>123</v>
      </c>
      <c r="H5" s="397"/>
      <c r="I5" s="397"/>
      <c r="J5" s="397" t="s">
        <v>131</v>
      </c>
      <c r="K5" s="397"/>
      <c r="L5" s="397"/>
    </row>
    <row r="6" spans="2:12" ht="31.5" x14ac:dyDescent="0.25">
      <c r="B6" s="395"/>
      <c r="C6" s="397"/>
      <c r="D6" s="96" t="s">
        <v>232</v>
      </c>
      <c r="E6" s="96" t="s">
        <v>177</v>
      </c>
      <c r="F6" s="96" t="s">
        <v>187</v>
      </c>
      <c r="G6" s="96" t="s">
        <v>175</v>
      </c>
      <c r="H6" s="96" t="s">
        <v>177</v>
      </c>
      <c r="I6" s="96" t="s">
        <v>187</v>
      </c>
      <c r="J6" s="96" t="s">
        <v>233</v>
      </c>
      <c r="K6" s="96" t="s">
        <v>176</v>
      </c>
      <c r="L6" s="96" t="s">
        <v>187</v>
      </c>
    </row>
    <row r="7" spans="2:12" x14ac:dyDescent="0.25">
      <c r="B7" s="11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  <c r="L7" s="98">
        <v>11</v>
      </c>
    </row>
    <row r="8" spans="2:12" ht="15.75" x14ac:dyDescent="0.25">
      <c r="B8" s="99" t="s">
        <v>57</v>
      </c>
      <c r="C8" s="100" t="s">
        <v>234</v>
      </c>
      <c r="D8" s="101">
        <v>13375256</v>
      </c>
      <c r="E8" s="102">
        <f>D8/D$12*100</f>
        <v>54.824626447516643</v>
      </c>
      <c r="F8" s="113">
        <v>3</v>
      </c>
      <c r="G8" s="101">
        <v>13713355</v>
      </c>
      <c r="H8" s="102">
        <f>G8/G$12*100</f>
        <v>52.966073545426973</v>
      </c>
      <c r="I8" s="113">
        <v>3</v>
      </c>
      <c r="J8" s="118">
        <v>13722125</v>
      </c>
      <c r="K8" s="102">
        <f>J8/J$12*100</f>
        <v>52.185094989546343</v>
      </c>
      <c r="L8" s="113">
        <v>3</v>
      </c>
    </row>
    <row r="9" spans="2:12" ht="15.75" x14ac:dyDescent="0.25">
      <c r="B9" s="99" t="s">
        <v>58</v>
      </c>
      <c r="C9" s="100" t="s">
        <v>235</v>
      </c>
      <c r="D9" s="101">
        <v>7906422</v>
      </c>
      <c r="E9" s="102">
        <f>D9/D$12*100</f>
        <v>32.408099903764644</v>
      </c>
      <c r="F9" s="113">
        <v>6</v>
      </c>
      <c r="G9" s="101">
        <v>10748334</v>
      </c>
      <c r="H9" s="102">
        <f>G9/G$12*100</f>
        <v>41.514060500498481</v>
      </c>
      <c r="I9" s="113">
        <v>8</v>
      </c>
      <c r="J9" s="101">
        <v>10084808</v>
      </c>
      <c r="K9" s="102">
        <f>J9/J$12*100</f>
        <v>38.352417240867346</v>
      </c>
      <c r="L9" s="113">
        <v>7</v>
      </c>
    </row>
    <row r="10" spans="2:12" ht="15.75" x14ac:dyDescent="0.25">
      <c r="B10" s="99" t="s">
        <v>59</v>
      </c>
      <c r="C10" s="100" t="s">
        <v>236</v>
      </c>
      <c r="D10" s="101">
        <v>2708664</v>
      </c>
      <c r="E10" s="102">
        <f>D10/D$12*100</f>
        <v>11.102702779807446</v>
      </c>
      <c r="F10" s="113">
        <v>4</v>
      </c>
      <c r="G10" s="101">
        <v>1301209</v>
      </c>
      <c r="H10" s="102">
        <f>G10/G$12*100</f>
        <v>5.0257527491975154</v>
      </c>
      <c r="I10" s="113">
        <v>2</v>
      </c>
      <c r="J10" s="101">
        <v>2369256</v>
      </c>
      <c r="K10" s="102">
        <f>J10/J$12*100</f>
        <v>9.0102552931526727</v>
      </c>
      <c r="L10" s="113">
        <v>3</v>
      </c>
    </row>
    <row r="11" spans="2:12" ht="15.75" x14ac:dyDescent="0.25">
      <c r="B11" s="99" t="s">
        <v>60</v>
      </c>
      <c r="C11" s="100" t="s">
        <v>237</v>
      </c>
      <c r="D11" s="101">
        <v>406096</v>
      </c>
      <c r="E11" s="102">
        <f>D11/D$12*100</f>
        <v>1.664570868911273</v>
      </c>
      <c r="F11" s="113">
        <v>2</v>
      </c>
      <c r="G11" s="101">
        <v>127930</v>
      </c>
      <c r="H11" s="102">
        <f>G11/G$12*100</f>
        <v>0.49411320487703209</v>
      </c>
      <c r="I11" s="113">
        <v>1</v>
      </c>
      <c r="J11" s="101">
        <v>118915</v>
      </c>
      <c r="K11" s="102">
        <f>J11/J$12*100</f>
        <v>0.45223247643363568</v>
      </c>
      <c r="L11" s="113">
        <v>1</v>
      </c>
    </row>
    <row r="12" spans="2:12" ht="20.100000000000001" customHeight="1" x14ac:dyDescent="0.25">
      <c r="B12" s="397" t="s">
        <v>168</v>
      </c>
      <c r="C12" s="397"/>
      <c r="D12" s="104">
        <f t="shared" ref="D12:L12" si="0">SUM(D8:D11)</f>
        <v>24396438</v>
      </c>
      <c r="E12" s="105">
        <f t="shared" si="0"/>
        <v>100</v>
      </c>
      <c r="F12" s="96">
        <f t="shared" si="0"/>
        <v>15</v>
      </c>
      <c r="G12" s="104">
        <f t="shared" si="0"/>
        <v>25890828</v>
      </c>
      <c r="H12" s="105">
        <f t="shared" si="0"/>
        <v>100</v>
      </c>
      <c r="I12" s="96">
        <f t="shared" si="0"/>
        <v>14</v>
      </c>
      <c r="J12" s="104">
        <f t="shared" si="0"/>
        <v>26295104</v>
      </c>
      <c r="K12" s="105">
        <f t="shared" si="0"/>
        <v>99.999999999999986</v>
      </c>
      <c r="L12" s="96">
        <f t="shared" si="0"/>
        <v>14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4:L4"/>
    <mergeCell ref="B5:B6"/>
    <mergeCell ref="B12:C12"/>
    <mergeCell ref="C5:C6"/>
    <mergeCell ref="D5:F5"/>
    <mergeCell ref="G5:I5"/>
    <mergeCell ref="J5:L5"/>
  </mergeCells>
  <pageMargins left="0.7" right="0.7" top="0.75" bottom="0.75" header="0.3" footer="0.3"/>
  <pageSetup orientation="portrait" r:id="rId1"/>
  <ignoredErrors>
    <ignoredError sqref="D12 F12:G12 I12:J12 L12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M15"/>
  <sheetViews>
    <sheetView workbookViewId="0">
      <selection activeCell="B4" sqref="B4:K4"/>
    </sheetView>
  </sheetViews>
  <sheetFormatPr defaultRowHeight="15" x14ac:dyDescent="0.25"/>
  <cols>
    <col min="3" max="3" width="33.8554687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2" spans="2:13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3" ht="16.5" thickBot="1" x14ac:dyDescent="0.3">
      <c r="B3" s="87"/>
      <c r="C3" s="94" t="s">
        <v>5</v>
      </c>
      <c r="D3" s="89"/>
      <c r="E3" s="89"/>
      <c r="F3" s="89"/>
      <c r="G3" s="89"/>
      <c r="H3" s="89"/>
      <c r="I3" s="89"/>
      <c r="J3" s="89"/>
      <c r="K3" s="90" t="s">
        <v>200</v>
      </c>
    </row>
    <row r="4" spans="2:13" ht="24.95" customHeight="1" thickTop="1" x14ac:dyDescent="0.25">
      <c r="B4" s="399" t="s">
        <v>238</v>
      </c>
      <c r="C4" s="399"/>
      <c r="D4" s="399"/>
      <c r="E4" s="399"/>
      <c r="F4" s="399"/>
      <c r="G4" s="399"/>
      <c r="H4" s="399"/>
      <c r="I4" s="399"/>
      <c r="J4" s="399"/>
      <c r="K4" s="399"/>
    </row>
    <row r="5" spans="2:13" ht="15.75" x14ac:dyDescent="0.25">
      <c r="B5" s="395" t="s">
        <v>145</v>
      </c>
      <c r="C5" s="397" t="s">
        <v>213</v>
      </c>
      <c r="D5" s="397" t="s">
        <v>105</v>
      </c>
      <c r="E5" s="397"/>
      <c r="F5" s="406" t="s">
        <v>123</v>
      </c>
      <c r="G5" s="406"/>
      <c r="H5" s="397" t="s">
        <v>131</v>
      </c>
      <c r="I5" s="397"/>
      <c r="J5" s="397" t="s">
        <v>178</v>
      </c>
      <c r="K5" s="397"/>
    </row>
    <row r="6" spans="2:13" ht="15.75" x14ac:dyDescent="0.25">
      <c r="B6" s="395"/>
      <c r="C6" s="397"/>
      <c r="D6" s="96" t="s">
        <v>175</v>
      </c>
      <c r="E6" s="96" t="s">
        <v>177</v>
      </c>
      <c r="F6" s="96" t="s">
        <v>175</v>
      </c>
      <c r="G6" s="96" t="s">
        <v>177</v>
      </c>
      <c r="H6" s="96" t="s">
        <v>175</v>
      </c>
      <c r="I6" s="96" t="s">
        <v>177</v>
      </c>
      <c r="J6" s="96" t="s">
        <v>93</v>
      </c>
      <c r="K6" s="96" t="s">
        <v>94</v>
      </c>
    </row>
    <row r="7" spans="2:13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</row>
    <row r="8" spans="2:13" ht="18" customHeight="1" x14ac:dyDescent="0.25">
      <c r="B8" s="110" t="s">
        <v>57</v>
      </c>
      <c r="C8" s="100" t="s">
        <v>239</v>
      </c>
      <c r="D8" s="101">
        <v>1267712</v>
      </c>
      <c r="E8" s="102">
        <f>D8/D$13*100</f>
        <v>17.0974757286791</v>
      </c>
      <c r="F8" s="101">
        <v>1526329</v>
      </c>
      <c r="G8" s="102">
        <f>F8/F$13*100</f>
        <v>19.104810858706315</v>
      </c>
      <c r="H8" s="118">
        <v>1554152</v>
      </c>
      <c r="I8" s="112">
        <f>H8/H$13*100</f>
        <v>18.794645767065205</v>
      </c>
      <c r="J8" s="103">
        <f>F8/D8*100</f>
        <v>120.40029596627626</v>
      </c>
      <c r="K8" s="103">
        <f>H8/F8*100</f>
        <v>101.82287042963868</v>
      </c>
      <c r="M8" s="15"/>
    </row>
    <row r="9" spans="2:13" ht="18" customHeight="1" x14ac:dyDescent="0.25">
      <c r="B9" s="110" t="s">
        <v>58</v>
      </c>
      <c r="C9" s="100" t="s">
        <v>240</v>
      </c>
      <c r="D9" s="101">
        <v>4478515</v>
      </c>
      <c r="E9" s="102">
        <f t="shared" ref="E9:E12" si="0">D9/D$13*100</f>
        <v>60.401180641206587</v>
      </c>
      <c r="F9" s="101">
        <v>5270323</v>
      </c>
      <c r="G9" s="102">
        <f t="shared" ref="G9:G12" si="1">F9/F$13*100</f>
        <v>65.967772399849338</v>
      </c>
      <c r="H9" s="118">
        <v>5184100</v>
      </c>
      <c r="I9" s="112">
        <f>H9/H$13*100</f>
        <v>62.692274063954322</v>
      </c>
      <c r="J9" s="103">
        <f t="shared" ref="J9:J12" si="2">F9/D9*100</f>
        <v>117.6801462091787</v>
      </c>
      <c r="K9" s="103">
        <f t="shared" ref="K9:K13" si="3">H9/F9*100</f>
        <v>98.36399021464149</v>
      </c>
      <c r="M9" s="15"/>
    </row>
    <row r="10" spans="2:13" ht="30" customHeight="1" x14ac:dyDescent="0.25">
      <c r="B10" s="110" t="s">
        <v>59</v>
      </c>
      <c r="C10" s="100" t="s">
        <v>241</v>
      </c>
      <c r="D10" s="101">
        <v>30194</v>
      </c>
      <c r="E10" s="102">
        <f t="shared" si="0"/>
        <v>0.40722276207193497</v>
      </c>
      <c r="F10" s="101">
        <v>10345</v>
      </c>
      <c r="G10" s="102">
        <f t="shared" si="1"/>
        <v>0.12948667576473805</v>
      </c>
      <c r="H10" s="118">
        <v>39403</v>
      </c>
      <c r="I10" s="112">
        <f>H10/H$13*100</f>
        <v>0.47650772071179032</v>
      </c>
      <c r="J10" s="103">
        <f t="shared" si="2"/>
        <v>34.261773862356762</v>
      </c>
      <c r="K10" s="103">
        <f t="shared" si="3"/>
        <v>380.88931851135817</v>
      </c>
      <c r="M10" s="15"/>
    </row>
    <row r="11" spans="2:13" ht="30" customHeight="1" x14ac:dyDescent="0.25">
      <c r="B11" s="110" t="s">
        <v>60</v>
      </c>
      <c r="C11" s="100" t="s">
        <v>242</v>
      </c>
      <c r="D11" s="101">
        <v>1638190</v>
      </c>
      <c r="E11" s="102">
        <f t="shared" si="0"/>
        <v>22.094066920534647</v>
      </c>
      <c r="F11" s="101">
        <v>1182240</v>
      </c>
      <c r="G11" s="102">
        <f t="shared" si="1"/>
        <v>14.797905032006179</v>
      </c>
      <c r="H11" s="118">
        <v>1491464</v>
      </c>
      <c r="I11" s="112">
        <f>H11/H$13*100</f>
        <v>18.036548261901114</v>
      </c>
      <c r="J11" s="103">
        <f t="shared" si="2"/>
        <v>72.167453103730338</v>
      </c>
      <c r="K11" s="103">
        <f t="shared" si="3"/>
        <v>126.15577209365271</v>
      </c>
      <c r="M11" s="15"/>
    </row>
    <row r="12" spans="2:13" ht="21" customHeight="1" x14ac:dyDescent="0.25">
      <c r="B12" s="110" t="s">
        <v>61</v>
      </c>
      <c r="C12" s="100" t="s">
        <v>243</v>
      </c>
      <c r="D12" s="101">
        <v>4</v>
      </c>
      <c r="E12" s="102">
        <f t="shared" si="0"/>
        <v>5.3947507726294625E-5</v>
      </c>
      <c r="F12" s="101">
        <v>2</v>
      </c>
      <c r="G12" s="102">
        <f t="shared" si="1"/>
        <v>2.503367341995902E-5</v>
      </c>
      <c r="H12" s="118">
        <v>2</v>
      </c>
      <c r="I12" s="112">
        <f>H12/H$13*100</f>
        <v>2.4186367571595579E-5</v>
      </c>
      <c r="J12" s="103">
        <f t="shared" si="2"/>
        <v>50</v>
      </c>
      <c r="K12" s="103">
        <f t="shared" si="3"/>
        <v>100</v>
      </c>
      <c r="M12" s="15"/>
    </row>
    <row r="13" spans="2:13" ht="19.5" customHeight="1" x14ac:dyDescent="0.25">
      <c r="B13" s="397" t="s">
        <v>168</v>
      </c>
      <c r="C13" s="397"/>
      <c r="D13" s="104">
        <f t="shared" ref="D13:I13" si="4">SUM(D8:D12)</f>
        <v>7414615</v>
      </c>
      <c r="E13" s="105">
        <f t="shared" si="4"/>
        <v>99.999999999999986</v>
      </c>
      <c r="F13" s="104">
        <f t="shared" si="4"/>
        <v>7989239</v>
      </c>
      <c r="G13" s="105">
        <f t="shared" si="4"/>
        <v>100</v>
      </c>
      <c r="H13" s="119">
        <f t="shared" si="4"/>
        <v>8269121</v>
      </c>
      <c r="I13" s="120">
        <f t="shared" si="4"/>
        <v>100</v>
      </c>
      <c r="J13" s="105">
        <f>F13/D13*100</f>
        <v>107.74988316992858</v>
      </c>
      <c r="K13" s="105">
        <f t="shared" si="3"/>
        <v>103.50323729206248</v>
      </c>
      <c r="M13" s="15"/>
    </row>
    <row r="14" spans="2:13" ht="15.75" x14ac:dyDescent="0.25">
      <c r="C14" s="4"/>
      <c r="D14" s="4"/>
      <c r="E14" s="4"/>
      <c r="F14" s="4"/>
      <c r="G14" s="4"/>
      <c r="H14" s="4"/>
      <c r="I14" s="4"/>
      <c r="J14" s="4"/>
      <c r="K14" s="4"/>
    </row>
    <row r="15" spans="2:13" x14ac:dyDescent="0.25">
      <c r="H15" s="15"/>
    </row>
  </sheetData>
  <mergeCells count="8">
    <mergeCell ref="B5:B6"/>
    <mergeCell ref="B4:K4"/>
    <mergeCell ref="B13:C13"/>
    <mergeCell ref="C5:C6"/>
    <mergeCell ref="D5:E5"/>
    <mergeCell ref="H5:I5"/>
    <mergeCell ref="J5:K5"/>
    <mergeCell ref="F5:G5"/>
  </mergeCells>
  <pageMargins left="0.7" right="0.7" top="0.75" bottom="0.75" header="0.3" footer="0.3"/>
  <pageSetup orientation="portrait" r:id="rId1"/>
  <ignoredErrors>
    <ignoredError sqref="D13 F13 H13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Q18"/>
  <sheetViews>
    <sheetView workbookViewId="0">
      <selection activeCell="M13" sqref="M13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17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7" ht="16.5" thickBot="1" x14ac:dyDescent="0.3">
      <c r="B3" s="87"/>
      <c r="C3" s="88" t="s">
        <v>7</v>
      </c>
      <c r="D3" s="89"/>
      <c r="E3" s="89"/>
      <c r="F3" s="89"/>
      <c r="G3" s="89"/>
      <c r="H3" s="89"/>
      <c r="I3" s="89"/>
      <c r="J3" s="89"/>
      <c r="K3" s="90" t="s">
        <v>200</v>
      </c>
    </row>
    <row r="4" spans="2:17" ht="24.95" customHeight="1" thickTop="1" x14ac:dyDescent="0.25">
      <c r="B4" s="399" t="s">
        <v>244</v>
      </c>
      <c r="C4" s="399"/>
      <c r="D4" s="399"/>
      <c r="E4" s="399"/>
      <c r="F4" s="399"/>
      <c r="G4" s="399"/>
      <c r="H4" s="399"/>
      <c r="I4" s="399"/>
      <c r="J4" s="399"/>
      <c r="K4" s="399"/>
    </row>
    <row r="5" spans="2:17" ht="15.75" x14ac:dyDescent="0.25">
      <c r="B5" s="395" t="s">
        <v>145</v>
      </c>
      <c r="C5" s="397" t="s">
        <v>245</v>
      </c>
      <c r="D5" s="397" t="s">
        <v>105</v>
      </c>
      <c r="E5" s="397"/>
      <c r="F5" s="397" t="s">
        <v>123</v>
      </c>
      <c r="G5" s="397"/>
      <c r="H5" s="397" t="s">
        <v>131</v>
      </c>
      <c r="I5" s="397"/>
      <c r="J5" s="397" t="s">
        <v>178</v>
      </c>
      <c r="K5" s="397"/>
    </row>
    <row r="6" spans="2:17" ht="15.75" x14ac:dyDescent="0.25">
      <c r="B6" s="395"/>
      <c r="C6" s="397"/>
      <c r="D6" s="397" t="s">
        <v>175</v>
      </c>
      <c r="E6" s="96" t="s">
        <v>177</v>
      </c>
      <c r="F6" s="397" t="s">
        <v>175</v>
      </c>
      <c r="G6" s="96" t="s">
        <v>177</v>
      </c>
      <c r="H6" s="397" t="s">
        <v>175</v>
      </c>
      <c r="I6" s="96" t="s">
        <v>177</v>
      </c>
      <c r="J6" s="407" t="s">
        <v>93</v>
      </c>
      <c r="K6" s="407" t="s">
        <v>94</v>
      </c>
    </row>
    <row r="7" spans="2:17" ht="15.75" hidden="1" customHeight="1" x14ac:dyDescent="0.25">
      <c r="B7" s="121"/>
      <c r="C7" s="397"/>
      <c r="D7" s="397"/>
      <c r="E7" s="96" t="s">
        <v>6</v>
      </c>
      <c r="F7" s="397"/>
      <c r="G7" s="96" t="s">
        <v>6</v>
      </c>
      <c r="H7" s="397"/>
      <c r="I7" s="96" t="s">
        <v>6</v>
      </c>
      <c r="J7" s="407"/>
      <c r="K7" s="407"/>
    </row>
    <row r="8" spans="2:17" x14ac:dyDescent="0.25">
      <c r="B8" s="117">
        <v>1</v>
      </c>
      <c r="C8" s="98">
        <v>2</v>
      </c>
      <c r="D8" s="98">
        <v>3</v>
      </c>
      <c r="E8" s="98">
        <v>4</v>
      </c>
      <c r="F8" s="98">
        <v>5</v>
      </c>
      <c r="G8" s="98">
        <v>6</v>
      </c>
      <c r="H8" s="98">
        <v>7</v>
      </c>
      <c r="I8" s="98">
        <v>8</v>
      </c>
      <c r="J8" s="98">
        <v>9</v>
      </c>
      <c r="K8" s="98">
        <v>10</v>
      </c>
    </row>
    <row r="9" spans="2:17" ht="23.1" customHeight="1" x14ac:dyDescent="0.25">
      <c r="B9" s="99" t="s">
        <v>57</v>
      </c>
      <c r="C9" s="116" t="s">
        <v>246</v>
      </c>
      <c r="D9" s="101">
        <v>11844</v>
      </c>
      <c r="E9" s="102">
        <f>D9/D$14*100</f>
        <v>0.70188371984148945</v>
      </c>
      <c r="F9" s="101">
        <v>7374</v>
      </c>
      <c r="G9" s="102">
        <f>F9/F$14*100</f>
        <v>0.37507477080459489</v>
      </c>
      <c r="H9" s="101">
        <v>11552</v>
      </c>
      <c r="I9" s="102">
        <f>H9/H$14*100</f>
        <v>0.60174972066457089</v>
      </c>
      <c r="J9" s="103">
        <f>F9/D9*100</f>
        <v>62.259371833839914</v>
      </c>
      <c r="K9" s="103">
        <f>H9/F9*100</f>
        <v>156.65852997016546</v>
      </c>
      <c r="M9" s="15"/>
      <c r="O9" s="15"/>
      <c r="Q9" s="15"/>
    </row>
    <row r="10" spans="2:17" ht="23.1" customHeight="1" x14ac:dyDescent="0.25">
      <c r="B10" s="99" t="s">
        <v>58</v>
      </c>
      <c r="C10" s="116" t="s">
        <v>247</v>
      </c>
      <c r="D10" s="101">
        <v>1675615</v>
      </c>
      <c r="E10" s="102">
        <f t="shared" ref="E10:E13" si="0">D10/D$14*100</f>
        <v>99.29811628015851</v>
      </c>
      <c r="F10" s="101">
        <v>1958634</v>
      </c>
      <c r="G10" s="102">
        <f t="shared" ref="G10:G13" si="1">F10/F$14*100</f>
        <v>99.624925229195398</v>
      </c>
      <c r="H10" s="101">
        <f>H11+H12+H13</f>
        <v>1908183</v>
      </c>
      <c r="I10" s="102">
        <f t="shared" ref="I10:I13" si="2">H10/H$14*100</f>
        <v>99.398250279335429</v>
      </c>
      <c r="J10" s="103">
        <f t="shared" ref="J10:J13" si="3">F10/D10*100</f>
        <v>116.89045514631941</v>
      </c>
      <c r="K10" s="103">
        <f t="shared" ref="K10:K14" si="4">H10/F10*100</f>
        <v>97.424174194872549</v>
      </c>
      <c r="M10" s="15"/>
      <c r="O10" s="15"/>
      <c r="Q10" s="15"/>
    </row>
    <row r="11" spans="2:17" ht="31.5" customHeight="1" x14ac:dyDescent="0.25">
      <c r="B11" s="99" t="s">
        <v>76</v>
      </c>
      <c r="C11" s="116" t="s">
        <v>248</v>
      </c>
      <c r="D11" s="101">
        <v>992337</v>
      </c>
      <c r="E11" s="102">
        <f t="shared" si="0"/>
        <v>58.806584337752795</v>
      </c>
      <c r="F11" s="101">
        <v>1014120</v>
      </c>
      <c r="G11" s="102">
        <f t="shared" si="1"/>
        <v>51.582699561751532</v>
      </c>
      <c r="H11" s="101">
        <v>1095477</v>
      </c>
      <c r="I11" s="102">
        <f t="shared" si="2"/>
        <v>57.063969766660506</v>
      </c>
      <c r="J11" s="103">
        <f t="shared" si="3"/>
        <v>102.19512121386182</v>
      </c>
      <c r="K11" s="103">
        <f t="shared" si="4"/>
        <v>108.02242338184831</v>
      </c>
      <c r="M11" s="15"/>
      <c r="O11" s="15"/>
      <c r="Q11" s="15"/>
    </row>
    <row r="12" spans="2:17" ht="30" customHeight="1" x14ac:dyDescent="0.25">
      <c r="B12" s="99" t="s">
        <v>77</v>
      </c>
      <c r="C12" s="116" t="s">
        <v>249</v>
      </c>
      <c r="D12" s="101">
        <v>544646</v>
      </c>
      <c r="E12" s="102">
        <f t="shared" si="0"/>
        <v>32.276102708273207</v>
      </c>
      <c r="F12" s="101">
        <v>756726</v>
      </c>
      <c r="G12" s="102">
        <f t="shared" si="1"/>
        <v>38.490484270664211</v>
      </c>
      <c r="H12" s="101">
        <v>643912</v>
      </c>
      <c r="I12" s="102">
        <f t="shared" si="2"/>
        <v>33.541712788483828</v>
      </c>
      <c r="J12" s="103">
        <f t="shared" si="3"/>
        <v>138.93905399103269</v>
      </c>
      <c r="K12" s="103">
        <f t="shared" si="4"/>
        <v>85.091829803654164</v>
      </c>
      <c r="M12" s="15"/>
      <c r="O12" s="15"/>
      <c r="Q12" s="15"/>
    </row>
    <row r="13" spans="2:17" ht="24.75" customHeight="1" x14ac:dyDescent="0.25">
      <c r="B13" s="99" t="s">
        <v>78</v>
      </c>
      <c r="C13" s="122" t="s">
        <v>250</v>
      </c>
      <c r="D13" s="101">
        <v>138632</v>
      </c>
      <c r="E13" s="102">
        <f t="shared" si="0"/>
        <v>8.2154292341325021</v>
      </c>
      <c r="F13" s="101">
        <v>187788</v>
      </c>
      <c r="G13" s="102">
        <f t="shared" si="1"/>
        <v>9.5517413967796667</v>
      </c>
      <c r="H13" s="101">
        <v>168794</v>
      </c>
      <c r="I13" s="102">
        <f t="shared" si="2"/>
        <v>8.7925677241911</v>
      </c>
      <c r="J13" s="103">
        <f t="shared" si="3"/>
        <v>135.45790293727279</v>
      </c>
      <c r="K13" s="103">
        <f t="shared" si="4"/>
        <v>89.885402688137688</v>
      </c>
      <c r="M13" s="15"/>
      <c r="O13" s="15"/>
      <c r="Q13" s="15"/>
    </row>
    <row r="14" spans="2:17" ht="21" customHeight="1" x14ac:dyDescent="0.25">
      <c r="B14" s="397" t="s">
        <v>168</v>
      </c>
      <c r="C14" s="397"/>
      <c r="D14" s="104">
        <f t="shared" ref="D14:I14" si="5">D9+D10</f>
        <v>1687459</v>
      </c>
      <c r="E14" s="96">
        <f t="shared" si="5"/>
        <v>100</v>
      </c>
      <c r="F14" s="104">
        <f t="shared" si="5"/>
        <v>1966008</v>
      </c>
      <c r="G14" s="96">
        <f t="shared" si="5"/>
        <v>99.999999999999986</v>
      </c>
      <c r="H14" s="104">
        <f t="shared" si="5"/>
        <v>1919735</v>
      </c>
      <c r="I14" s="96">
        <f t="shared" si="5"/>
        <v>100</v>
      </c>
      <c r="J14" s="105">
        <f>F14/D14*100</f>
        <v>116.50700846657607</v>
      </c>
      <c r="K14" s="105">
        <f t="shared" si="4"/>
        <v>97.646347319034305</v>
      </c>
      <c r="L14" s="15"/>
      <c r="M14" s="15"/>
      <c r="O14" s="15"/>
      <c r="Q14" s="15"/>
    </row>
    <row r="15" spans="2:17" ht="21" customHeight="1" x14ac:dyDescent="0.25">
      <c r="B15" s="91"/>
      <c r="C15" s="91"/>
      <c r="D15" s="92"/>
      <c r="E15" s="91"/>
      <c r="F15" s="92"/>
      <c r="G15" s="91"/>
      <c r="H15" s="92"/>
      <c r="I15" s="91"/>
      <c r="J15" s="93"/>
      <c r="K15" s="93"/>
      <c r="L15" s="15"/>
      <c r="M15" s="15"/>
    </row>
    <row r="16" spans="2:17" ht="15.75" x14ac:dyDescent="0.25">
      <c r="B16" s="75" t="s">
        <v>251</v>
      </c>
      <c r="C16" s="75"/>
      <c r="D16" s="86"/>
      <c r="E16" s="86"/>
      <c r="F16" s="86"/>
      <c r="G16" s="86"/>
      <c r="H16" s="86"/>
      <c r="I16" s="86"/>
      <c r="J16" s="86"/>
      <c r="K16" s="86"/>
    </row>
    <row r="17" spans="2:11" x14ac:dyDescent="0.25"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2:11" x14ac:dyDescent="0.25">
      <c r="B18" s="291"/>
    </row>
  </sheetData>
  <mergeCells count="13">
    <mergeCell ref="B5:B6"/>
    <mergeCell ref="B4:K4"/>
    <mergeCell ref="B14:C14"/>
    <mergeCell ref="K6:K7"/>
    <mergeCell ref="C5:C7"/>
    <mergeCell ref="D5:E5"/>
    <mergeCell ref="F5:G5"/>
    <mergeCell ref="H5:I5"/>
    <mergeCell ref="J5:K5"/>
    <mergeCell ref="D6:D7"/>
    <mergeCell ref="F6:F7"/>
    <mergeCell ref="H6:H7"/>
    <mergeCell ref="J6:J7"/>
  </mergeCells>
  <pageMargins left="0.7" right="0.7" top="0.75" bottom="0.75" header="0.3" footer="0.3"/>
  <pageSetup orientation="portrait" r:id="rId1"/>
  <ignoredErrors>
    <ignoredError sqref="L9:L13" numberStoredAsText="1"/>
    <ignoredError sqref="E10 G10:H10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M14"/>
  <sheetViews>
    <sheetView workbookViewId="0">
      <selection activeCell="B4" sqref="B4:K4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2" spans="2:13" x14ac:dyDescent="0.25">
      <c r="M2" s="51"/>
    </row>
    <row r="3" spans="2:13" ht="16.5" thickBot="1" x14ac:dyDescent="0.3">
      <c r="B3" s="59"/>
      <c r="C3" s="59"/>
      <c r="D3" s="59"/>
      <c r="E3" s="59"/>
      <c r="F3" s="59"/>
      <c r="G3" s="59"/>
      <c r="H3" s="59"/>
      <c r="I3" s="59"/>
      <c r="J3" s="59"/>
      <c r="K3" s="126" t="s">
        <v>252</v>
      </c>
    </row>
    <row r="4" spans="2:13" ht="24.95" customHeight="1" thickTop="1" x14ac:dyDescent="0.25">
      <c r="B4" s="399" t="s">
        <v>253</v>
      </c>
      <c r="C4" s="399"/>
      <c r="D4" s="399"/>
      <c r="E4" s="399"/>
      <c r="F4" s="399"/>
      <c r="G4" s="399"/>
      <c r="H4" s="399"/>
      <c r="I4" s="399"/>
      <c r="J4" s="399"/>
      <c r="K4" s="399"/>
    </row>
    <row r="5" spans="2:13" ht="15.75" x14ac:dyDescent="0.25">
      <c r="B5" s="395" t="s">
        <v>145</v>
      </c>
      <c r="C5" s="397" t="s">
        <v>245</v>
      </c>
      <c r="D5" s="397" t="s">
        <v>105</v>
      </c>
      <c r="E5" s="397"/>
      <c r="F5" s="397" t="s">
        <v>123</v>
      </c>
      <c r="G5" s="397"/>
      <c r="H5" s="397" t="s">
        <v>131</v>
      </c>
      <c r="I5" s="397"/>
      <c r="J5" s="397" t="s">
        <v>178</v>
      </c>
      <c r="K5" s="397"/>
    </row>
    <row r="6" spans="2:13" ht="15.75" x14ac:dyDescent="0.25">
      <c r="B6" s="395"/>
      <c r="C6" s="397"/>
      <c r="D6" s="96" t="s">
        <v>175</v>
      </c>
      <c r="E6" s="96" t="s">
        <v>177</v>
      </c>
      <c r="F6" s="96" t="s">
        <v>175</v>
      </c>
      <c r="G6" s="96" t="s">
        <v>177</v>
      </c>
      <c r="H6" s="96" t="s">
        <v>175</v>
      </c>
      <c r="I6" s="96" t="s">
        <v>177</v>
      </c>
      <c r="J6" s="125" t="s">
        <v>93</v>
      </c>
      <c r="K6" s="125" t="s">
        <v>94</v>
      </c>
    </row>
    <row r="7" spans="2:13" s="42" customFormat="1" ht="12.75" x14ac:dyDescent="0.2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</row>
    <row r="8" spans="2:13" ht="15.75" x14ac:dyDescent="0.25">
      <c r="B8" s="110" t="s">
        <v>57</v>
      </c>
      <c r="C8" s="100" t="s">
        <v>256</v>
      </c>
      <c r="D8" s="101">
        <f>D9+D10</f>
        <v>699554</v>
      </c>
      <c r="E8" s="102">
        <f t="shared" ref="E8:I8" si="0">E9+E10</f>
        <v>71.537889657104813</v>
      </c>
      <c r="F8" s="101">
        <f>F9+F10</f>
        <v>625252</v>
      </c>
      <c r="G8" s="102">
        <f t="shared" si="0"/>
        <v>64.369581622221517</v>
      </c>
      <c r="H8" s="101">
        <f>H9+H10</f>
        <v>666965</v>
      </c>
      <c r="I8" s="102">
        <f t="shared" si="0"/>
        <v>63.904818024595549</v>
      </c>
      <c r="J8" s="103">
        <f>F8/D8*100</f>
        <v>89.37866126131793</v>
      </c>
      <c r="K8" s="103">
        <f>H8/F8*100</f>
        <v>106.6713900955135</v>
      </c>
    </row>
    <row r="9" spans="2:13" ht="15.75" x14ac:dyDescent="0.25">
      <c r="B9" s="110" t="s">
        <v>12</v>
      </c>
      <c r="C9" s="100" t="s">
        <v>254</v>
      </c>
      <c r="D9" s="101">
        <v>100007</v>
      </c>
      <c r="E9" s="102">
        <f t="shared" ref="E9:E13" si="1">D9/D$14*100</f>
        <v>10.226929916687034</v>
      </c>
      <c r="F9" s="101">
        <v>34986</v>
      </c>
      <c r="G9" s="102">
        <f t="shared" ref="G9:G13" si="2">F9/F$14*100</f>
        <v>3.6018024454700539</v>
      </c>
      <c r="H9" s="101">
        <v>29985</v>
      </c>
      <c r="I9" s="102">
        <f t="shared" ref="I9:I13" si="3">H9/H$14*100</f>
        <v>2.8729932882047744</v>
      </c>
      <c r="J9" s="103">
        <f t="shared" ref="J9:J13" si="4">F9/D9*100</f>
        <v>34.983551151419398</v>
      </c>
      <c r="K9" s="103">
        <f t="shared" ref="K9:K14" si="5">H9/F9*100</f>
        <v>85.705710855770874</v>
      </c>
    </row>
    <row r="10" spans="2:13" ht="15.75" x14ac:dyDescent="0.25">
      <c r="B10" s="110" t="s">
        <v>29</v>
      </c>
      <c r="C10" s="100" t="s">
        <v>255</v>
      </c>
      <c r="D10" s="101">
        <v>599547</v>
      </c>
      <c r="E10" s="102">
        <f t="shared" si="1"/>
        <v>61.310959740417779</v>
      </c>
      <c r="F10" s="101">
        <v>590266</v>
      </c>
      <c r="G10" s="102">
        <f t="shared" si="2"/>
        <v>60.767779176751461</v>
      </c>
      <c r="H10" s="101">
        <v>636980</v>
      </c>
      <c r="I10" s="102">
        <f t="shared" si="3"/>
        <v>61.031824736390774</v>
      </c>
      <c r="J10" s="103">
        <f t="shared" si="4"/>
        <v>98.451997925100116</v>
      </c>
      <c r="K10" s="103">
        <f t="shared" si="5"/>
        <v>107.91405908522597</v>
      </c>
    </row>
    <row r="11" spans="2:13" ht="15.75" x14ac:dyDescent="0.25">
      <c r="B11" s="110" t="s">
        <v>58</v>
      </c>
      <c r="C11" s="100" t="s">
        <v>257</v>
      </c>
      <c r="D11" s="101">
        <f>D12+D13</f>
        <v>278325</v>
      </c>
      <c r="E11" s="102">
        <f t="shared" ref="E11:I11" si="6">E12+E13</f>
        <v>28.462110342895183</v>
      </c>
      <c r="F11" s="101">
        <f>F12+F13</f>
        <v>346095</v>
      </c>
      <c r="G11" s="102">
        <f t="shared" si="6"/>
        <v>35.63041837777849</v>
      </c>
      <c r="H11" s="101">
        <f>H12+H13</f>
        <v>376720</v>
      </c>
      <c r="I11" s="102">
        <f t="shared" si="6"/>
        <v>36.095181975404458</v>
      </c>
      <c r="J11" s="103">
        <f t="shared" si="4"/>
        <v>124.34923201293454</v>
      </c>
      <c r="K11" s="103">
        <f t="shared" si="5"/>
        <v>108.84872650572819</v>
      </c>
    </row>
    <row r="12" spans="2:13" ht="15.75" x14ac:dyDescent="0.25">
      <c r="B12" s="110" t="s">
        <v>76</v>
      </c>
      <c r="C12" s="100" t="s">
        <v>254</v>
      </c>
      <c r="D12" s="101">
        <v>41759</v>
      </c>
      <c r="E12" s="102">
        <f t="shared" si="1"/>
        <v>4.2703647383776522</v>
      </c>
      <c r="F12" s="101">
        <v>0</v>
      </c>
      <c r="G12" s="102">
        <f t="shared" si="2"/>
        <v>0</v>
      </c>
      <c r="H12" s="101">
        <v>0</v>
      </c>
      <c r="I12" s="102">
        <f t="shared" si="3"/>
        <v>0</v>
      </c>
      <c r="J12" s="103">
        <f t="shared" si="4"/>
        <v>0</v>
      </c>
      <c r="K12" s="103" t="s">
        <v>23</v>
      </c>
    </row>
    <row r="13" spans="2:13" ht="15.75" x14ac:dyDescent="0.25">
      <c r="B13" s="110" t="s">
        <v>77</v>
      </c>
      <c r="C13" s="100" t="s">
        <v>255</v>
      </c>
      <c r="D13" s="101">
        <v>236566</v>
      </c>
      <c r="E13" s="102">
        <f t="shared" si="1"/>
        <v>24.191745604517532</v>
      </c>
      <c r="F13" s="101">
        <v>346095</v>
      </c>
      <c r="G13" s="102">
        <f t="shared" si="2"/>
        <v>35.63041837777849</v>
      </c>
      <c r="H13" s="101">
        <v>376720</v>
      </c>
      <c r="I13" s="102">
        <f t="shared" si="3"/>
        <v>36.095181975404458</v>
      </c>
      <c r="J13" s="103">
        <f t="shared" si="4"/>
        <v>146.29955276751519</v>
      </c>
      <c r="K13" s="103">
        <f t="shared" si="5"/>
        <v>108.84872650572819</v>
      </c>
    </row>
    <row r="14" spans="2:13" ht="15.75" x14ac:dyDescent="0.25">
      <c r="B14" s="397" t="s">
        <v>168</v>
      </c>
      <c r="C14" s="397"/>
      <c r="D14" s="104">
        <f t="shared" ref="D14:I14" si="7">D8+D11</f>
        <v>977879</v>
      </c>
      <c r="E14" s="96">
        <f t="shared" si="7"/>
        <v>100</v>
      </c>
      <c r="F14" s="104">
        <f t="shared" si="7"/>
        <v>971347</v>
      </c>
      <c r="G14" s="96">
        <f t="shared" si="7"/>
        <v>100</v>
      </c>
      <c r="H14" s="104">
        <f t="shared" si="7"/>
        <v>1043685</v>
      </c>
      <c r="I14" s="96">
        <f t="shared" si="7"/>
        <v>100</v>
      </c>
      <c r="J14" s="105">
        <f>F14/D14*100</f>
        <v>99.332023696183271</v>
      </c>
      <c r="K14" s="105">
        <f t="shared" si="5"/>
        <v>107.44718416796468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Q18"/>
  <sheetViews>
    <sheetView workbookViewId="0">
      <selection activeCell="B4" sqref="B4:K4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  <col min="13" max="13" width="10.140625" bestFit="1" customWidth="1"/>
    <col min="15" max="15" width="10.140625" bestFit="1" customWidth="1"/>
    <col min="17" max="17" width="10.140625" bestFit="1" customWidth="1"/>
  </cols>
  <sheetData>
    <row r="2" spans="2:17" x14ac:dyDescent="0.25">
      <c r="M2" s="51"/>
    </row>
    <row r="3" spans="2:17" ht="16.5" thickBot="1" x14ac:dyDescent="0.3">
      <c r="B3" s="59"/>
      <c r="C3" s="127" t="s">
        <v>8</v>
      </c>
      <c r="D3" s="80"/>
      <c r="E3" s="80"/>
      <c r="F3" s="80"/>
      <c r="G3" s="80"/>
      <c r="H3" s="80"/>
      <c r="I3" s="80"/>
      <c r="J3" s="80"/>
      <c r="K3" s="83" t="s">
        <v>200</v>
      </c>
    </row>
    <row r="4" spans="2:17" ht="24.95" customHeight="1" thickTop="1" x14ac:dyDescent="0.25">
      <c r="B4" s="399" t="s">
        <v>259</v>
      </c>
      <c r="C4" s="399"/>
      <c r="D4" s="399"/>
      <c r="E4" s="399"/>
      <c r="F4" s="399"/>
      <c r="G4" s="399"/>
      <c r="H4" s="399"/>
      <c r="I4" s="399"/>
      <c r="J4" s="399"/>
      <c r="K4" s="399"/>
    </row>
    <row r="5" spans="2:17" ht="15.75" x14ac:dyDescent="0.25">
      <c r="B5" s="395" t="s">
        <v>145</v>
      </c>
      <c r="C5" s="397" t="s">
        <v>258</v>
      </c>
      <c r="D5" s="397" t="s">
        <v>105</v>
      </c>
      <c r="E5" s="397"/>
      <c r="F5" s="397" t="s">
        <v>123</v>
      </c>
      <c r="G5" s="397"/>
      <c r="H5" s="397" t="s">
        <v>131</v>
      </c>
      <c r="I5" s="397"/>
      <c r="J5" s="397" t="s">
        <v>178</v>
      </c>
      <c r="K5" s="397"/>
    </row>
    <row r="6" spans="2:17" ht="15.75" x14ac:dyDescent="0.25">
      <c r="B6" s="395"/>
      <c r="C6" s="397"/>
      <c r="D6" s="96" t="s">
        <v>175</v>
      </c>
      <c r="E6" s="96" t="s">
        <v>177</v>
      </c>
      <c r="F6" s="96" t="s">
        <v>175</v>
      </c>
      <c r="G6" s="96" t="s">
        <v>177</v>
      </c>
      <c r="H6" s="96" t="s">
        <v>175</v>
      </c>
      <c r="I6" s="96" t="s">
        <v>177</v>
      </c>
      <c r="J6" s="96" t="s">
        <v>93</v>
      </c>
      <c r="K6" s="96" t="s">
        <v>94</v>
      </c>
    </row>
    <row r="7" spans="2:17" x14ac:dyDescent="0.25">
      <c r="B7" s="11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</row>
    <row r="8" spans="2:17" ht="15.75" x14ac:dyDescent="0.25">
      <c r="B8" s="110" t="s">
        <v>57</v>
      </c>
      <c r="C8" s="116" t="s">
        <v>260</v>
      </c>
      <c r="D8" s="101">
        <v>2236845</v>
      </c>
      <c r="E8" s="102">
        <f>D8/D$15*100</f>
        <v>11.377146129198202</v>
      </c>
      <c r="F8" s="101">
        <v>2600382</v>
      </c>
      <c r="G8" s="102">
        <f>F8/F$15*100</f>
        <v>12.274665526738035</v>
      </c>
      <c r="H8" s="118">
        <v>3338114</v>
      </c>
      <c r="I8" s="102">
        <f>H8/H$15*100</f>
        <v>15.446432463312737</v>
      </c>
      <c r="J8" s="103">
        <f t="shared" ref="J8:J15" si="0">F8/D8*100</f>
        <v>116.25222132065475</v>
      </c>
      <c r="K8" s="103">
        <f>H8/F8*100</f>
        <v>128.37013946412489</v>
      </c>
      <c r="M8" s="15"/>
      <c r="O8" s="26"/>
      <c r="Q8" s="15"/>
    </row>
    <row r="9" spans="2:17" ht="20.45" customHeight="1" x14ac:dyDescent="0.25">
      <c r="B9" s="110" t="s">
        <v>58</v>
      </c>
      <c r="C9" s="116" t="s">
        <v>261</v>
      </c>
      <c r="D9" s="101">
        <v>1453080</v>
      </c>
      <c r="E9" s="102">
        <f t="shared" ref="E9:E14" si="1">D9/D$15*100</f>
        <v>7.3907237637902146</v>
      </c>
      <c r="F9" s="101">
        <v>1618685</v>
      </c>
      <c r="G9" s="102">
        <f t="shared" ref="G9:G14" si="2">F9/F$15*100</f>
        <v>7.640730080483543</v>
      </c>
      <c r="H9" s="118">
        <v>1664687</v>
      </c>
      <c r="I9" s="102">
        <f t="shared" ref="I9:I14" si="3">H9/H$15*100</f>
        <v>7.7029949600447107</v>
      </c>
      <c r="J9" s="103">
        <f t="shared" si="0"/>
        <v>111.39682605224763</v>
      </c>
      <c r="K9" s="103">
        <f t="shared" ref="K9:K15" si="4">H9/F9*100</f>
        <v>102.84193651019191</v>
      </c>
      <c r="M9" s="15"/>
      <c r="O9" s="26"/>
      <c r="Q9" s="15"/>
    </row>
    <row r="10" spans="2:17" ht="31.5" x14ac:dyDescent="0.25">
      <c r="B10" s="110" t="s">
        <v>59</v>
      </c>
      <c r="C10" s="100" t="s">
        <v>262</v>
      </c>
      <c r="D10" s="101">
        <v>3783548</v>
      </c>
      <c r="E10" s="102">
        <f t="shared" si="1"/>
        <v>19.244059594131731</v>
      </c>
      <c r="F10" s="101">
        <v>4393701</v>
      </c>
      <c r="G10" s="102">
        <f t="shared" si="2"/>
        <v>20.739726009291878</v>
      </c>
      <c r="H10" s="118">
        <v>4459352</v>
      </c>
      <c r="I10" s="102">
        <f t="shared" si="3"/>
        <v>20.634729520363468</v>
      </c>
      <c r="J10" s="103">
        <f t="shared" si="0"/>
        <v>116.12647705275579</v>
      </c>
      <c r="K10" s="103">
        <f t="shared" si="4"/>
        <v>101.4942072753699</v>
      </c>
      <c r="M10" s="15"/>
      <c r="O10" s="26"/>
      <c r="Q10" s="15"/>
    </row>
    <row r="11" spans="2:17" ht="15.75" x14ac:dyDescent="0.25">
      <c r="B11" s="110" t="s">
        <v>60</v>
      </c>
      <c r="C11" s="116" t="s">
        <v>263</v>
      </c>
      <c r="D11" s="101">
        <v>568484</v>
      </c>
      <c r="E11" s="102">
        <f t="shared" si="1"/>
        <v>2.8914500289966942</v>
      </c>
      <c r="F11" s="101">
        <v>348047</v>
      </c>
      <c r="G11" s="102">
        <f t="shared" si="2"/>
        <v>1.6428972791630587</v>
      </c>
      <c r="H11" s="118">
        <v>425862</v>
      </c>
      <c r="I11" s="102">
        <f t="shared" si="3"/>
        <v>1.9705883686690413</v>
      </c>
      <c r="J11" s="103">
        <f t="shared" si="0"/>
        <v>61.223710781657878</v>
      </c>
      <c r="K11" s="103">
        <f t="shared" si="4"/>
        <v>122.35761262128391</v>
      </c>
      <c r="M11" s="15"/>
      <c r="O11" s="26"/>
      <c r="Q11" s="15"/>
    </row>
    <row r="12" spans="2:17" ht="18.75" customHeight="1" x14ac:dyDescent="0.25">
      <c r="B12" s="110" t="s">
        <v>61</v>
      </c>
      <c r="C12" s="116" t="s">
        <v>266</v>
      </c>
      <c r="D12" s="101">
        <v>848319</v>
      </c>
      <c r="E12" s="102">
        <f t="shared" si="1"/>
        <v>4.3147599530478375</v>
      </c>
      <c r="F12" s="101">
        <v>829534</v>
      </c>
      <c r="G12" s="102">
        <f t="shared" si="2"/>
        <v>3.9156756172966545</v>
      </c>
      <c r="H12" s="118">
        <v>822089</v>
      </c>
      <c r="I12" s="102">
        <f t="shared" si="3"/>
        <v>3.8040469011340847</v>
      </c>
      <c r="J12" s="103">
        <f t="shared" si="0"/>
        <v>97.785620739368099</v>
      </c>
      <c r="K12" s="103">
        <f t="shared" si="4"/>
        <v>99.102508155181098</v>
      </c>
      <c r="M12" s="15"/>
      <c r="O12" s="26"/>
      <c r="Q12" s="15"/>
    </row>
    <row r="13" spans="2:17" ht="15.75" x14ac:dyDescent="0.25">
      <c r="B13" s="110" t="s">
        <v>62</v>
      </c>
      <c r="C13" s="116" t="s">
        <v>264</v>
      </c>
      <c r="D13" s="101">
        <v>10236559</v>
      </c>
      <c r="E13" s="102">
        <f t="shared" si="1"/>
        <v>52.065667314078091</v>
      </c>
      <c r="F13" s="101">
        <v>10832483</v>
      </c>
      <c r="G13" s="102">
        <f t="shared" si="2"/>
        <v>51.132912644786735</v>
      </c>
      <c r="H13" s="118">
        <v>10278477</v>
      </c>
      <c r="I13" s="102">
        <f t="shared" si="3"/>
        <v>47.561527499124743</v>
      </c>
      <c r="J13" s="103">
        <f t="shared" si="0"/>
        <v>105.82152655008387</v>
      </c>
      <c r="K13" s="103">
        <f t="shared" si="4"/>
        <v>94.885697028095962</v>
      </c>
      <c r="M13" s="15"/>
      <c r="O13" s="26"/>
      <c r="Q13" s="15"/>
    </row>
    <row r="14" spans="2:17" ht="15.75" x14ac:dyDescent="0.25">
      <c r="B14" s="110" t="s">
        <v>63</v>
      </c>
      <c r="C14" s="116" t="s">
        <v>265</v>
      </c>
      <c r="D14" s="101">
        <v>534027</v>
      </c>
      <c r="E14" s="102">
        <f t="shared" si="1"/>
        <v>2.7161932167572305</v>
      </c>
      <c r="F14" s="101">
        <v>562120</v>
      </c>
      <c r="G14" s="102">
        <f t="shared" si="2"/>
        <v>2.6533928422400956</v>
      </c>
      <c r="H14" s="118">
        <v>622325</v>
      </c>
      <c r="I14" s="102">
        <f t="shared" si="3"/>
        <v>2.8796802873512108</v>
      </c>
      <c r="J14" s="103">
        <f t="shared" si="0"/>
        <v>105.26059543805837</v>
      </c>
      <c r="K14" s="103">
        <f t="shared" si="4"/>
        <v>110.71034654522167</v>
      </c>
      <c r="M14" s="15"/>
      <c r="O14" s="26"/>
      <c r="Q14" s="15"/>
    </row>
    <row r="15" spans="2:17" ht="17.45" customHeight="1" x14ac:dyDescent="0.25">
      <c r="B15" s="397" t="s">
        <v>168</v>
      </c>
      <c r="C15" s="397"/>
      <c r="D15" s="104">
        <f t="shared" ref="D15:I15" si="5">SUM(D8:D14)</f>
        <v>19660862</v>
      </c>
      <c r="E15" s="105">
        <f t="shared" si="5"/>
        <v>100</v>
      </c>
      <c r="F15" s="104">
        <f t="shared" si="5"/>
        <v>21184952</v>
      </c>
      <c r="G15" s="105">
        <f t="shared" si="5"/>
        <v>100</v>
      </c>
      <c r="H15" s="104">
        <f t="shared" si="5"/>
        <v>21610906</v>
      </c>
      <c r="I15" s="105">
        <f t="shared" si="5"/>
        <v>99.999999999999986</v>
      </c>
      <c r="J15" s="105">
        <f t="shared" si="0"/>
        <v>107.75189816194224</v>
      </c>
      <c r="K15" s="105">
        <f t="shared" si="4"/>
        <v>102.01064415911823</v>
      </c>
      <c r="M15" s="15"/>
      <c r="O15" s="26"/>
      <c r="Q15" s="15"/>
    </row>
    <row r="18" spans="8:8" x14ac:dyDescent="0.25">
      <c r="H18" s="15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5 F15 H15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14"/>
  <sheetViews>
    <sheetView workbookViewId="0">
      <selection activeCell="B5" sqref="B5:H5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  <col min="12" max="12" width="10.85546875" customWidth="1"/>
  </cols>
  <sheetData>
    <row r="2" spans="2:12" ht="15.75" x14ac:dyDescent="0.25">
      <c r="C2" s="5"/>
      <c r="D2" s="4"/>
      <c r="E2" s="4"/>
      <c r="F2" s="4"/>
      <c r="G2" s="4"/>
      <c r="H2" s="4"/>
      <c r="J2" s="51"/>
    </row>
    <row r="3" spans="2:12" ht="15.75" x14ac:dyDescent="0.25">
      <c r="C3" s="4"/>
      <c r="D3" s="4"/>
      <c r="E3" s="4"/>
      <c r="F3" s="4"/>
      <c r="G3" s="4"/>
      <c r="H3" s="4"/>
    </row>
    <row r="4" spans="2:12" ht="16.5" thickBot="1" x14ac:dyDescent="0.3">
      <c r="B4" s="87"/>
      <c r="C4" s="128" t="s">
        <v>10</v>
      </c>
      <c r="D4" s="89"/>
      <c r="E4" s="89"/>
      <c r="F4" s="89"/>
      <c r="G4" s="89"/>
      <c r="H4" s="90" t="s">
        <v>200</v>
      </c>
    </row>
    <row r="5" spans="2:12" ht="24.95" customHeight="1" thickTop="1" x14ac:dyDescent="0.25">
      <c r="B5" s="399" t="s">
        <v>267</v>
      </c>
      <c r="C5" s="399"/>
      <c r="D5" s="399"/>
      <c r="E5" s="399"/>
      <c r="F5" s="399"/>
      <c r="G5" s="399"/>
      <c r="H5" s="399"/>
    </row>
    <row r="6" spans="2:12" ht="15.75" x14ac:dyDescent="0.25">
      <c r="B6" s="395" t="s">
        <v>145</v>
      </c>
      <c r="C6" s="397" t="s">
        <v>170</v>
      </c>
      <c r="D6" s="397" t="s">
        <v>105</v>
      </c>
      <c r="E6" s="397" t="s">
        <v>123</v>
      </c>
      <c r="F6" s="397" t="s">
        <v>131</v>
      </c>
      <c r="G6" s="397" t="s">
        <v>178</v>
      </c>
      <c r="H6" s="397"/>
    </row>
    <row r="7" spans="2:12" ht="15.75" x14ac:dyDescent="0.25">
      <c r="B7" s="395"/>
      <c r="C7" s="397"/>
      <c r="D7" s="397"/>
      <c r="E7" s="397"/>
      <c r="F7" s="397"/>
      <c r="G7" s="96" t="s">
        <v>9</v>
      </c>
      <c r="H7" s="96" t="s">
        <v>97</v>
      </c>
    </row>
    <row r="8" spans="2:12" s="41" customFormat="1" ht="12.75" x14ac:dyDescent="0.2">
      <c r="B8" s="117">
        <v>1</v>
      </c>
      <c r="C8" s="98">
        <v>2</v>
      </c>
      <c r="D8" s="98">
        <v>3</v>
      </c>
      <c r="E8" s="98">
        <v>4</v>
      </c>
      <c r="F8" s="98">
        <v>5</v>
      </c>
      <c r="G8" s="98">
        <v>6</v>
      </c>
      <c r="H8" s="98">
        <v>7</v>
      </c>
    </row>
    <row r="9" spans="2:12" ht="15.75" x14ac:dyDescent="0.25">
      <c r="B9" s="99" t="s">
        <v>57</v>
      </c>
      <c r="C9" s="100" t="s">
        <v>227</v>
      </c>
      <c r="D9" s="101">
        <v>105980</v>
      </c>
      <c r="E9" s="101">
        <v>124474</v>
      </c>
      <c r="F9" s="101">
        <v>121092</v>
      </c>
      <c r="G9" s="106">
        <f>E9/D9*100</f>
        <v>117.45046235138705</v>
      </c>
      <c r="H9" s="106">
        <f>F9/E9*100</f>
        <v>97.282966723974482</v>
      </c>
      <c r="J9" s="15"/>
      <c r="L9" s="15"/>
    </row>
    <row r="10" spans="2:12" ht="15.75" x14ac:dyDescent="0.25">
      <c r="B10" s="99" t="s">
        <v>58</v>
      </c>
      <c r="C10" s="100" t="s">
        <v>268</v>
      </c>
      <c r="D10" s="101">
        <v>9809340</v>
      </c>
      <c r="E10" s="101">
        <v>10324468</v>
      </c>
      <c r="F10" s="101">
        <v>9777899</v>
      </c>
      <c r="G10" s="106">
        <f>E10/D10*100</f>
        <v>105.25140325444933</v>
      </c>
      <c r="H10" s="106">
        <f t="shared" ref="H10:H11" si="0">F10/E10*100</f>
        <v>94.706080739462791</v>
      </c>
    </row>
    <row r="11" spans="2:12" ht="17.45" customHeight="1" x14ac:dyDescent="0.25">
      <c r="B11" s="397" t="s">
        <v>168</v>
      </c>
      <c r="C11" s="397"/>
      <c r="D11" s="104">
        <f>SUM(D9:D10)</f>
        <v>9915320</v>
      </c>
      <c r="E11" s="104">
        <f>SUM(E9:E10)</f>
        <v>10448942</v>
      </c>
      <c r="F11" s="104">
        <f>F9+F10</f>
        <v>9898991</v>
      </c>
      <c r="G11" s="120">
        <f>E11/D11*100</f>
        <v>105.38179302332149</v>
      </c>
      <c r="H11" s="120">
        <f t="shared" si="0"/>
        <v>94.736778135049462</v>
      </c>
      <c r="J11" s="15"/>
      <c r="L11" s="15"/>
    </row>
    <row r="12" spans="2:12" ht="15.75" x14ac:dyDescent="0.25">
      <c r="C12" s="4"/>
      <c r="D12" s="4"/>
      <c r="E12" s="4"/>
      <c r="F12" s="4"/>
      <c r="G12" s="4"/>
      <c r="H12" s="4"/>
    </row>
    <row r="13" spans="2:12" x14ac:dyDescent="0.25">
      <c r="F13" s="15"/>
    </row>
    <row r="14" spans="2:12" x14ac:dyDescent="0.25">
      <c r="F14" s="15"/>
    </row>
  </sheetData>
  <mergeCells count="8">
    <mergeCell ref="B5:H5"/>
    <mergeCell ref="B11:C11"/>
    <mergeCell ref="C6:C7"/>
    <mergeCell ref="G6:H6"/>
    <mergeCell ref="B6:B7"/>
    <mergeCell ref="D6:D7"/>
    <mergeCell ref="E6:E7"/>
    <mergeCell ref="F6:F7"/>
  </mergeCells>
  <pageMargins left="0.7" right="0.7" top="0.75" bottom="0.75" header="0.3" footer="0.3"/>
  <pageSetup paperSize="9" orientation="portrait" r:id="rId1"/>
  <ignoredErrors>
    <ignoredError sqref="D11:E1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N16"/>
  <sheetViews>
    <sheetView workbookViewId="0">
      <selection activeCell="B5" sqref="B5:K5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2" spans="2:14" ht="15.75" x14ac:dyDescent="0.25">
      <c r="C2" s="3"/>
      <c r="D2" s="4"/>
      <c r="E2" s="4"/>
      <c r="F2" s="4"/>
      <c r="G2" s="4"/>
      <c r="H2" s="4"/>
      <c r="I2" s="4"/>
      <c r="J2" s="4"/>
      <c r="K2" s="4"/>
    </row>
    <row r="3" spans="2:14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4" ht="16.5" thickBot="1" x14ac:dyDescent="0.3">
      <c r="B4" s="87"/>
      <c r="C4" s="88" t="s">
        <v>11</v>
      </c>
      <c r="D4" s="89"/>
      <c r="E4" s="89"/>
      <c r="F4" s="89"/>
      <c r="G4" s="89"/>
      <c r="H4" s="89"/>
      <c r="I4" s="89"/>
      <c r="J4" s="89"/>
      <c r="K4" s="90" t="s">
        <v>173</v>
      </c>
    </row>
    <row r="5" spans="2:14" ht="24.95" customHeight="1" thickTop="1" x14ac:dyDescent="0.25">
      <c r="B5" s="399" t="s">
        <v>273</v>
      </c>
      <c r="C5" s="399"/>
      <c r="D5" s="399"/>
      <c r="E5" s="399"/>
      <c r="F5" s="399"/>
      <c r="G5" s="399"/>
      <c r="H5" s="399"/>
      <c r="I5" s="399"/>
      <c r="J5" s="399"/>
      <c r="K5" s="399"/>
    </row>
    <row r="6" spans="2:14" ht="15.75" x14ac:dyDescent="0.25">
      <c r="B6" s="395" t="s">
        <v>145</v>
      </c>
      <c r="C6" s="397" t="s">
        <v>270</v>
      </c>
      <c r="D6" s="397" t="s">
        <v>105</v>
      </c>
      <c r="E6" s="397"/>
      <c r="F6" s="406" t="s">
        <v>123</v>
      </c>
      <c r="G6" s="406"/>
      <c r="H6" s="397" t="s">
        <v>131</v>
      </c>
      <c r="I6" s="397"/>
      <c r="J6" s="405" t="s">
        <v>269</v>
      </c>
      <c r="K6" s="405"/>
    </row>
    <row r="7" spans="2:14" ht="15.75" x14ac:dyDescent="0.25">
      <c r="B7" s="395"/>
      <c r="C7" s="397"/>
      <c r="D7" s="96" t="s">
        <v>175</v>
      </c>
      <c r="E7" s="96" t="s">
        <v>177</v>
      </c>
      <c r="F7" s="96" t="s">
        <v>175</v>
      </c>
      <c r="G7" s="96" t="s">
        <v>177</v>
      </c>
      <c r="H7" s="96" t="s">
        <v>175</v>
      </c>
      <c r="I7" s="96" t="s">
        <v>177</v>
      </c>
      <c r="J7" s="96" t="s">
        <v>93</v>
      </c>
      <c r="K7" s="96" t="s">
        <v>94</v>
      </c>
    </row>
    <row r="8" spans="2:14" ht="16.350000000000001" customHeight="1" x14ac:dyDescent="0.25">
      <c r="B8" s="117">
        <v>1</v>
      </c>
      <c r="C8" s="98">
        <v>2</v>
      </c>
      <c r="D8" s="98">
        <v>3</v>
      </c>
      <c r="E8" s="98">
        <v>4</v>
      </c>
      <c r="F8" s="98">
        <v>5</v>
      </c>
      <c r="G8" s="98">
        <v>6</v>
      </c>
      <c r="H8" s="98">
        <v>7</v>
      </c>
      <c r="I8" s="98">
        <v>8</v>
      </c>
      <c r="J8" s="98">
        <v>9</v>
      </c>
      <c r="K8" s="98">
        <v>10</v>
      </c>
    </row>
    <row r="9" spans="2:14" ht="17.45" customHeight="1" x14ac:dyDescent="0.25">
      <c r="B9" s="110" t="s">
        <v>57</v>
      </c>
      <c r="C9" s="100" t="s">
        <v>271</v>
      </c>
      <c r="D9" s="101">
        <v>6142454</v>
      </c>
      <c r="E9" s="102">
        <f>D9/D11*100</f>
        <v>61.949125192126928</v>
      </c>
      <c r="F9" s="101">
        <v>6755829</v>
      </c>
      <c r="G9" s="102">
        <f>F9/F11*100</f>
        <v>64.655627335284279</v>
      </c>
      <c r="H9" s="101">
        <v>6624852</v>
      </c>
      <c r="I9" s="102">
        <f>H9/H11*100</f>
        <v>66.924517862477089</v>
      </c>
      <c r="J9" s="103">
        <f>F9/D9*100</f>
        <v>109.98582976771173</v>
      </c>
      <c r="K9" s="103">
        <f>H9/F9*100</f>
        <v>98.061274197437498</v>
      </c>
      <c r="M9" s="15"/>
      <c r="N9" s="26"/>
    </row>
    <row r="10" spans="2:14" ht="15.75" x14ac:dyDescent="0.25">
      <c r="B10" s="110" t="s">
        <v>58</v>
      </c>
      <c r="C10" s="100" t="s">
        <v>272</v>
      </c>
      <c r="D10" s="101">
        <v>3772866</v>
      </c>
      <c r="E10" s="102">
        <f>D10/D11*100</f>
        <v>38.050874807873072</v>
      </c>
      <c r="F10" s="101">
        <v>3693113</v>
      </c>
      <c r="G10" s="102">
        <f>F10/F11*100</f>
        <v>35.344372664715721</v>
      </c>
      <c r="H10" s="101">
        <v>3274139</v>
      </c>
      <c r="I10" s="102">
        <f>H10/H11*100</f>
        <v>33.075482137522904</v>
      </c>
      <c r="J10" s="103">
        <f>F10/D10*100</f>
        <v>97.886142789062745</v>
      </c>
      <c r="K10" s="103">
        <f t="shared" ref="K10:K11" si="0">H10/F10*100</f>
        <v>88.655261834663605</v>
      </c>
      <c r="M10" s="15"/>
      <c r="N10" s="26"/>
    </row>
    <row r="11" spans="2:14" ht="22.35" customHeight="1" x14ac:dyDescent="0.25">
      <c r="B11" s="397" t="s">
        <v>168</v>
      </c>
      <c r="C11" s="397"/>
      <c r="D11" s="104">
        <f>SUM(D9:D10)</f>
        <v>9915320</v>
      </c>
      <c r="E11" s="105">
        <f>SUM(E9:E10)</f>
        <v>100</v>
      </c>
      <c r="F11" s="104">
        <f>SUM(F9:F10)</f>
        <v>10448942</v>
      </c>
      <c r="G11" s="105">
        <f>SUM(G9:G10)</f>
        <v>100</v>
      </c>
      <c r="H11" s="104">
        <f>H9+H10</f>
        <v>9898991</v>
      </c>
      <c r="I11" s="105">
        <f>SUM(I9:I10)</f>
        <v>100</v>
      </c>
      <c r="J11" s="105">
        <f>F11/D11*100</f>
        <v>105.38179302332149</v>
      </c>
      <c r="K11" s="105">
        <f t="shared" si="0"/>
        <v>94.736778135049462</v>
      </c>
      <c r="M11" s="15"/>
      <c r="N11" s="26"/>
    </row>
    <row r="12" spans="2:14" ht="15.75" x14ac:dyDescent="0.25">
      <c r="C12" s="7"/>
      <c r="D12" s="4"/>
      <c r="E12" s="4"/>
      <c r="F12" s="4"/>
      <c r="G12" s="4"/>
      <c r="H12" s="4"/>
      <c r="I12" s="4"/>
      <c r="J12" s="4"/>
      <c r="K12" s="4"/>
    </row>
    <row r="16" spans="2:14" x14ac:dyDescent="0.25">
      <c r="H16" s="15"/>
    </row>
  </sheetData>
  <mergeCells count="8">
    <mergeCell ref="J6:K6"/>
    <mergeCell ref="B5:K5"/>
    <mergeCell ref="B6:B7"/>
    <mergeCell ref="B11:C11"/>
    <mergeCell ref="C6:C7"/>
    <mergeCell ref="D6:E6"/>
    <mergeCell ref="H6:I6"/>
    <mergeCell ref="F6:G6"/>
  </mergeCells>
  <pageMargins left="0.7" right="0.7" top="0.75" bottom="0.75" header="0.3" footer="0.3"/>
  <ignoredErrors>
    <ignoredError sqref="D11:G11" formulaRange="1"/>
    <ignoredError sqref="H11" formula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K14"/>
  <sheetViews>
    <sheetView workbookViewId="0">
      <selection activeCell="B4" sqref="B4:H4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3" spans="2:11" ht="16.5" thickBot="1" x14ac:dyDescent="0.3">
      <c r="B3" s="140"/>
      <c r="C3" s="88" t="s">
        <v>11</v>
      </c>
      <c r="D3" s="89"/>
      <c r="E3" s="89"/>
      <c r="F3" s="89"/>
      <c r="G3" s="89"/>
      <c r="H3" s="141" t="s">
        <v>173</v>
      </c>
    </row>
    <row r="4" spans="2:11" ht="24.95" customHeight="1" thickTop="1" x14ac:dyDescent="0.25">
      <c r="B4" s="399" t="s">
        <v>282</v>
      </c>
      <c r="C4" s="399"/>
      <c r="D4" s="399"/>
      <c r="E4" s="399"/>
      <c r="F4" s="399"/>
      <c r="G4" s="399"/>
      <c r="H4" s="399"/>
    </row>
    <row r="5" spans="2:11" x14ac:dyDescent="0.25">
      <c r="B5" s="395" t="s">
        <v>145</v>
      </c>
      <c r="C5" s="397" t="s">
        <v>161</v>
      </c>
      <c r="D5" s="397" t="s">
        <v>105</v>
      </c>
      <c r="E5" s="395" t="s">
        <v>123</v>
      </c>
      <c r="F5" s="397" t="s">
        <v>131</v>
      </c>
      <c r="G5" s="405" t="s">
        <v>274</v>
      </c>
      <c r="H5" s="405"/>
    </row>
    <row r="6" spans="2:11" x14ac:dyDescent="0.25">
      <c r="B6" s="395"/>
      <c r="C6" s="397"/>
      <c r="D6" s="397"/>
      <c r="E6" s="395"/>
      <c r="F6" s="397"/>
      <c r="G6" s="96" t="s">
        <v>9</v>
      </c>
      <c r="H6" s="96" t="s">
        <v>97</v>
      </c>
    </row>
    <row r="7" spans="2:11" ht="15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</row>
    <row r="8" spans="2:11" ht="17.100000000000001" customHeight="1" x14ac:dyDescent="0.25">
      <c r="B8" s="133" t="s">
        <v>57</v>
      </c>
      <c r="C8" s="134" t="s">
        <v>275</v>
      </c>
      <c r="D8" s="135">
        <v>7281540</v>
      </c>
      <c r="E8" s="135">
        <v>7613327</v>
      </c>
      <c r="F8" s="135">
        <v>7841598</v>
      </c>
      <c r="G8" s="136">
        <f>E8/D8*100</f>
        <v>104.55654985071838</v>
      </c>
      <c r="H8" s="136">
        <f>F8/E8*100</f>
        <v>102.99830809841741</v>
      </c>
      <c r="K8" s="15"/>
    </row>
    <row r="9" spans="2:11" ht="17.100000000000001" customHeight="1" x14ac:dyDescent="0.25">
      <c r="B9" s="133" t="s">
        <v>58</v>
      </c>
      <c r="C9" s="137" t="s">
        <v>276</v>
      </c>
      <c r="D9" s="135">
        <f>D10+D11</f>
        <v>9915320</v>
      </c>
      <c r="E9" s="135">
        <f>E10+E11</f>
        <v>10448942</v>
      </c>
      <c r="F9" s="135">
        <f>F10+F11</f>
        <v>9898991</v>
      </c>
      <c r="G9" s="136">
        <f t="shared" ref="G9:G11" si="0">E9/D9*100</f>
        <v>105.38179302332149</v>
      </c>
      <c r="H9" s="136">
        <f t="shared" ref="H9" si="1">F9/E9*100</f>
        <v>94.736778135049462</v>
      </c>
      <c r="K9" s="15"/>
    </row>
    <row r="10" spans="2:11" ht="17.100000000000001" customHeight="1" x14ac:dyDescent="0.25">
      <c r="B10" s="110" t="s">
        <v>76</v>
      </c>
      <c r="C10" s="100" t="s">
        <v>277</v>
      </c>
      <c r="D10" s="106">
        <v>4089390</v>
      </c>
      <c r="E10" s="106">
        <v>3976925</v>
      </c>
      <c r="F10" s="106">
        <v>3558007</v>
      </c>
      <c r="G10" s="103">
        <f t="shared" si="0"/>
        <v>97.249834327369129</v>
      </c>
      <c r="H10" s="103">
        <f>F10/E10*100</f>
        <v>89.46628362365395</v>
      </c>
    </row>
    <row r="11" spans="2:11" ht="17.100000000000001" customHeight="1" x14ac:dyDescent="0.25">
      <c r="B11" s="110" t="s">
        <v>77</v>
      </c>
      <c r="C11" s="100" t="s">
        <v>278</v>
      </c>
      <c r="D11" s="106">
        <v>5825930</v>
      </c>
      <c r="E11" s="106">
        <v>6472017</v>
      </c>
      <c r="F11" s="106">
        <v>6340984</v>
      </c>
      <c r="G11" s="103">
        <f t="shared" si="0"/>
        <v>111.08985174899115</v>
      </c>
      <c r="H11" s="103">
        <f>F11/E11*100</f>
        <v>97.975391597395372</v>
      </c>
    </row>
    <row r="12" spans="2:11" ht="17.100000000000001" customHeight="1" x14ac:dyDescent="0.25">
      <c r="B12" s="133" t="s">
        <v>59</v>
      </c>
      <c r="C12" s="137" t="s">
        <v>279</v>
      </c>
      <c r="D12" s="138">
        <f>D8/D9</f>
        <v>0.73437266775051135</v>
      </c>
      <c r="E12" s="138">
        <f t="shared" ref="E12" si="2">E8/E9</f>
        <v>0.72862180687767242</v>
      </c>
      <c r="F12" s="138">
        <f>F8/F9</f>
        <v>0.79216134250450376</v>
      </c>
      <c r="G12" s="139" t="s">
        <v>23</v>
      </c>
      <c r="H12" s="139" t="s">
        <v>23</v>
      </c>
    </row>
    <row r="13" spans="2:11" ht="17.100000000000001" customHeight="1" x14ac:dyDescent="0.25">
      <c r="B13" s="133" t="s">
        <v>60</v>
      </c>
      <c r="C13" s="137" t="s">
        <v>280</v>
      </c>
      <c r="D13" s="135">
        <v>10236559</v>
      </c>
      <c r="E13" s="135">
        <v>10832483</v>
      </c>
      <c r="F13" s="135">
        <v>10278477</v>
      </c>
      <c r="G13" s="136">
        <f>E13/D13*100</f>
        <v>105.82152655008387</v>
      </c>
      <c r="H13" s="136">
        <f>F13/E13*100</f>
        <v>94.885697028095962</v>
      </c>
    </row>
    <row r="14" spans="2:11" ht="16.5" customHeight="1" x14ac:dyDescent="0.25">
      <c r="B14" s="133" t="s">
        <v>61</v>
      </c>
      <c r="C14" s="137" t="s">
        <v>281</v>
      </c>
      <c r="D14" s="138">
        <f>D8/D13</f>
        <v>0.71132692147820376</v>
      </c>
      <c r="E14" s="138">
        <f t="shared" ref="E14" si="3">E8/E13</f>
        <v>0.70282381241678382</v>
      </c>
      <c r="F14" s="138">
        <f>F8/F13</f>
        <v>0.76291438897027253</v>
      </c>
      <c r="G14" s="139" t="s">
        <v>23</v>
      </c>
      <c r="H14" s="139" t="s">
        <v>23</v>
      </c>
    </row>
  </sheetData>
  <mergeCells count="7">
    <mergeCell ref="C5:C6"/>
    <mergeCell ref="G5:H5"/>
    <mergeCell ref="B5:B6"/>
    <mergeCell ref="B4:H4"/>
    <mergeCell ref="D5:D6"/>
    <mergeCell ref="E5:E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3:K33"/>
  <sheetViews>
    <sheetView zoomScaleNormal="100" workbookViewId="0">
      <selection activeCell="K20" sqref="K20"/>
    </sheetView>
  </sheetViews>
  <sheetFormatPr defaultColWidth="8.85546875" defaultRowHeight="15" x14ac:dyDescent="0.25"/>
  <cols>
    <col min="1" max="1" width="8.85546875" customWidth="1"/>
    <col min="2" max="2" width="9.85546875" customWidth="1"/>
    <col min="3" max="3" width="72.140625" customWidth="1"/>
    <col min="4" max="4" width="16.140625" customWidth="1"/>
    <col min="5" max="5" width="16.42578125" customWidth="1"/>
    <col min="6" max="6" width="15.28515625" customWidth="1"/>
    <col min="7" max="7" width="11" customWidth="1"/>
    <col min="8" max="8" width="10.42578125" customWidth="1"/>
    <col min="10" max="11" width="10.7109375" bestFit="1" customWidth="1"/>
  </cols>
  <sheetData>
    <row r="3" spans="2:11" ht="16.5" thickBot="1" x14ac:dyDescent="0.3">
      <c r="B3" s="84" t="s">
        <v>41</v>
      </c>
      <c r="C3" s="80"/>
      <c r="D3" s="80"/>
      <c r="E3" s="80"/>
      <c r="F3" s="80"/>
      <c r="G3" s="80"/>
      <c r="H3" s="90" t="s">
        <v>299</v>
      </c>
    </row>
    <row r="4" spans="2:11" ht="24.95" customHeight="1" thickTop="1" x14ac:dyDescent="0.25">
      <c r="B4" s="399" t="s">
        <v>300</v>
      </c>
      <c r="C4" s="399"/>
      <c r="D4" s="399"/>
      <c r="E4" s="399"/>
      <c r="F4" s="399"/>
      <c r="G4" s="399"/>
      <c r="H4" s="399"/>
    </row>
    <row r="5" spans="2:11" ht="20.100000000000001" customHeight="1" x14ac:dyDescent="0.25">
      <c r="B5" s="284" t="s">
        <v>145</v>
      </c>
      <c r="C5" s="284" t="s">
        <v>161</v>
      </c>
      <c r="D5" s="96" t="s">
        <v>105</v>
      </c>
      <c r="E5" s="96" t="s">
        <v>123</v>
      </c>
      <c r="F5" s="96" t="s">
        <v>131</v>
      </c>
      <c r="G5" s="397" t="s">
        <v>178</v>
      </c>
      <c r="H5" s="397"/>
    </row>
    <row r="6" spans="2:11" ht="15" customHeight="1" x14ac:dyDescent="0.25">
      <c r="B6" s="142">
        <v>1</v>
      </c>
      <c r="C6" s="142">
        <v>2</v>
      </c>
      <c r="D6" s="98">
        <v>3</v>
      </c>
      <c r="E6" s="98">
        <v>4</v>
      </c>
      <c r="F6" s="98">
        <v>5</v>
      </c>
      <c r="G6" s="98" t="s">
        <v>98</v>
      </c>
      <c r="H6" s="98" t="s">
        <v>99</v>
      </c>
    </row>
    <row r="7" spans="2:11" ht="20.100000000000001" customHeight="1" x14ac:dyDescent="0.25">
      <c r="B7" s="314">
        <v>1</v>
      </c>
      <c r="C7" s="143" t="s">
        <v>301</v>
      </c>
      <c r="D7" s="119">
        <f>D8+D25</f>
        <v>2698561</v>
      </c>
      <c r="E7" s="104">
        <f>E8+E25</f>
        <v>2852902</v>
      </c>
      <c r="F7" s="104">
        <f>F8+F25</f>
        <v>2865389</v>
      </c>
      <c r="G7" s="120">
        <f>E7/D7*100</f>
        <v>105.71938155187152</v>
      </c>
      <c r="H7" s="105">
        <f>F7/E7*100</f>
        <v>100.43769467019898</v>
      </c>
      <c r="J7" s="26"/>
      <c r="K7" s="26"/>
    </row>
    <row r="8" spans="2:11" ht="20.100000000000001" customHeight="1" x14ac:dyDescent="0.25">
      <c r="B8" s="143" t="s">
        <v>12</v>
      </c>
      <c r="C8" s="143" t="s">
        <v>302</v>
      </c>
      <c r="D8" s="144">
        <f>D9+D24</f>
        <v>2581508</v>
      </c>
      <c r="E8" s="145">
        <f>E9+E24</f>
        <v>2733978</v>
      </c>
      <c r="F8" s="145">
        <f>F9+F24</f>
        <v>2752133</v>
      </c>
      <c r="G8" s="120">
        <f t="shared" ref="G8:G27" si="0">E8/D8*100</f>
        <v>105.90623774940849</v>
      </c>
      <c r="H8" s="105">
        <f t="shared" ref="H8:H27" si="1">F8/E8*100</f>
        <v>100.66405069828652</v>
      </c>
      <c r="J8" s="26"/>
      <c r="K8" s="26"/>
    </row>
    <row r="9" spans="2:11" ht="20.100000000000001" customHeight="1" x14ac:dyDescent="0.25">
      <c r="B9" s="143" t="s">
        <v>13</v>
      </c>
      <c r="C9" s="143" t="s">
        <v>303</v>
      </c>
      <c r="D9" s="144">
        <f>SUM(D10:D23)</f>
        <v>2581508</v>
      </c>
      <c r="E9" s="145">
        <f>SUM(E10:E23)</f>
        <v>2733978</v>
      </c>
      <c r="F9" s="145">
        <f>SUM(F10:F23)</f>
        <v>2752133</v>
      </c>
      <c r="G9" s="120">
        <f t="shared" si="0"/>
        <v>105.90623774940849</v>
      </c>
      <c r="H9" s="105">
        <f t="shared" si="1"/>
        <v>100.66405069828652</v>
      </c>
      <c r="J9" s="26"/>
      <c r="K9" s="26"/>
    </row>
    <row r="10" spans="2:11" ht="15.95" customHeight="1" x14ac:dyDescent="0.25">
      <c r="B10" s="148" t="s">
        <v>14</v>
      </c>
      <c r="C10" s="148" t="s">
        <v>306</v>
      </c>
      <c r="D10" s="149">
        <v>1299335</v>
      </c>
      <c r="E10" s="108">
        <v>1384714</v>
      </c>
      <c r="F10" s="108">
        <v>1384714</v>
      </c>
      <c r="G10" s="106">
        <f t="shared" si="0"/>
        <v>106.57097669192316</v>
      </c>
      <c r="H10" s="103">
        <f t="shared" si="1"/>
        <v>100</v>
      </c>
      <c r="J10" s="26"/>
      <c r="K10" s="26"/>
    </row>
    <row r="11" spans="2:11" ht="15.95" customHeight="1" x14ac:dyDescent="0.25">
      <c r="B11" s="148" t="s">
        <v>15</v>
      </c>
      <c r="C11" s="148" t="s">
        <v>307</v>
      </c>
      <c r="D11" s="150">
        <v>137290</v>
      </c>
      <c r="E11" s="151">
        <v>137290</v>
      </c>
      <c r="F11" s="151">
        <v>137327</v>
      </c>
      <c r="G11" s="106">
        <f t="shared" si="0"/>
        <v>100</v>
      </c>
      <c r="H11" s="103">
        <f t="shared" si="1"/>
        <v>100.02695025129289</v>
      </c>
      <c r="J11" s="26"/>
      <c r="K11" s="26"/>
    </row>
    <row r="12" spans="2:11" ht="15.95" customHeight="1" x14ac:dyDescent="0.25">
      <c r="B12" s="148" t="s">
        <v>16</v>
      </c>
      <c r="C12" s="148" t="s">
        <v>308</v>
      </c>
      <c r="D12" s="149">
        <v>-214</v>
      </c>
      <c r="E12" s="108">
        <v>-214</v>
      </c>
      <c r="F12" s="108">
        <v>0</v>
      </c>
      <c r="G12" s="106">
        <f t="shared" si="0"/>
        <v>100</v>
      </c>
      <c r="H12" s="103">
        <f>F12/E12*100</f>
        <v>0</v>
      </c>
      <c r="J12" s="26"/>
      <c r="K12" s="26"/>
    </row>
    <row r="13" spans="2:11" ht="33.75" customHeight="1" x14ac:dyDescent="0.25">
      <c r="B13" s="148" t="s">
        <v>17</v>
      </c>
      <c r="C13" s="100" t="s">
        <v>309</v>
      </c>
      <c r="D13" s="149">
        <v>0</v>
      </c>
      <c r="E13" s="108">
        <v>-2192</v>
      </c>
      <c r="F13" s="108">
        <v>0</v>
      </c>
      <c r="G13" s="106" t="s">
        <v>23</v>
      </c>
      <c r="H13" s="103">
        <f>F13/E13*100</f>
        <v>0</v>
      </c>
      <c r="J13" s="26"/>
      <c r="K13" s="26"/>
    </row>
    <row r="14" spans="2:11" ht="15.95" customHeight="1" x14ac:dyDescent="0.25">
      <c r="B14" s="148" t="s">
        <v>18</v>
      </c>
      <c r="C14" s="148" t="s">
        <v>310</v>
      </c>
      <c r="D14" s="149">
        <v>343453</v>
      </c>
      <c r="E14" s="108">
        <v>393494</v>
      </c>
      <c r="F14" s="108">
        <v>443442</v>
      </c>
      <c r="G14" s="106">
        <f t="shared" si="0"/>
        <v>114.56997027249724</v>
      </c>
      <c r="H14" s="103">
        <f>F14/E14*100</f>
        <v>112.69345911246423</v>
      </c>
      <c r="J14" s="26"/>
      <c r="K14" s="26"/>
    </row>
    <row r="15" spans="2:11" ht="15.95" customHeight="1" x14ac:dyDescent="0.25">
      <c r="B15" s="148" t="s">
        <v>19</v>
      </c>
      <c r="C15" s="148" t="s">
        <v>311</v>
      </c>
      <c r="D15" s="149">
        <v>-145228</v>
      </c>
      <c r="E15" s="108">
        <v>-118241</v>
      </c>
      <c r="F15" s="108">
        <v>-125734</v>
      </c>
      <c r="G15" s="106">
        <f t="shared" si="0"/>
        <v>81.417495248850074</v>
      </c>
      <c r="H15" s="103">
        <f>F15/E15*100</f>
        <v>106.33705736588833</v>
      </c>
      <c r="J15" s="26"/>
      <c r="K15" s="26"/>
    </row>
    <row r="16" spans="2:11" ht="15.95" customHeight="1" x14ac:dyDescent="0.25">
      <c r="B16" s="148" t="s">
        <v>20</v>
      </c>
      <c r="C16" s="148" t="s">
        <v>312</v>
      </c>
      <c r="D16" s="149">
        <v>29151</v>
      </c>
      <c r="E16" s="108">
        <v>10368</v>
      </c>
      <c r="F16" s="108">
        <v>-43596</v>
      </c>
      <c r="G16" s="106">
        <f t="shared" si="0"/>
        <v>35.566532880518679</v>
      </c>
      <c r="H16" s="103">
        <f>F16/E16*100</f>
        <v>-420.48611111111109</v>
      </c>
      <c r="J16" s="26"/>
      <c r="K16" s="26"/>
    </row>
    <row r="17" spans="2:11" ht="15.95" customHeight="1" x14ac:dyDescent="0.25">
      <c r="B17" s="148" t="s">
        <v>21</v>
      </c>
      <c r="C17" s="148" t="s">
        <v>313</v>
      </c>
      <c r="D17" s="149">
        <v>1000959</v>
      </c>
      <c r="E17" s="108">
        <v>1014269</v>
      </c>
      <c r="F17" s="108">
        <v>1042353</v>
      </c>
      <c r="G17" s="106">
        <f t="shared" si="0"/>
        <v>101.32972479392264</v>
      </c>
      <c r="H17" s="103">
        <f t="shared" si="1"/>
        <v>102.76889069862136</v>
      </c>
      <c r="J17" s="26"/>
      <c r="K17" s="26"/>
    </row>
    <row r="18" spans="2:11" ht="15.95" customHeight="1" x14ac:dyDescent="0.25">
      <c r="B18" s="148" t="s">
        <v>22</v>
      </c>
      <c r="C18" s="148" t="s">
        <v>314</v>
      </c>
      <c r="D18" s="149">
        <v>-58638</v>
      </c>
      <c r="E18" s="108">
        <v>-61626</v>
      </c>
      <c r="F18" s="108">
        <v>-60607</v>
      </c>
      <c r="G18" s="106">
        <f t="shared" si="0"/>
        <v>105.09567174869538</v>
      </c>
      <c r="H18" s="103">
        <f>F18/E18*100</f>
        <v>98.346477136273649</v>
      </c>
      <c r="J18" s="26"/>
      <c r="K18" s="26"/>
    </row>
    <row r="19" spans="2:11" ht="30" customHeight="1" x14ac:dyDescent="0.25">
      <c r="B19" s="148" t="s">
        <v>24</v>
      </c>
      <c r="C19" s="100" t="s">
        <v>315</v>
      </c>
      <c r="D19" s="149">
        <v>-34</v>
      </c>
      <c r="E19" s="108">
        <v>-1081</v>
      </c>
      <c r="F19" s="316">
        <v>-3286</v>
      </c>
      <c r="G19" s="106">
        <f t="shared" si="0"/>
        <v>3179.4117647058824</v>
      </c>
      <c r="H19" s="103">
        <f t="shared" ref="H19:H22" si="2">F19/E19*100</f>
        <v>303.9777983348751</v>
      </c>
      <c r="J19" s="26"/>
      <c r="K19" s="26"/>
    </row>
    <row r="20" spans="2:11" ht="30" customHeight="1" x14ac:dyDescent="0.25">
      <c r="B20" s="148" t="s">
        <v>25</v>
      </c>
      <c r="C20" s="100" t="s">
        <v>706</v>
      </c>
      <c r="D20" s="149">
        <v>0</v>
      </c>
      <c r="E20" s="108">
        <v>0</v>
      </c>
      <c r="F20" s="108">
        <v>0</v>
      </c>
      <c r="G20" s="106" t="s">
        <v>23</v>
      </c>
      <c r="H20" s="103" t="s">
        <v>23</v>
      </c>
      <c r="J20" s="26"/>
      <c r="K20" s="26"/>
    </row>
    <row r="21" spans="2:11" ht="30" customHeight="1" x14ac:dyDescent="0.25">
      <c r="B21" s="148" t="s">
        <v>26</v>
      </c>
      <c r="C21" s="100" t="s">
        <v>316</v>
      </c>
      <c r="D21" s="149">
        <v>-8300</v>
      </c>
      <c r="E21" s="108">
        <v>-8621</v>
      </c>
      <c r="F21" s="108">
        <v>-8298</v>
      </c>
      <c r="G21" s="106">
        <f t="shared" si="0"/>
        <v>103.86746987951807</v>
      </c>
      <c r="H21" s="103">
        <f>F21/E21*100</f>
        <v>96.253334879944319</v>
      </c>
      <c r="J21" s="26"/>
      <c r="K21" s="26"/>
    </row>
    <row r="22" spans="2:11" ht="30" customHeight="1" x14ac:dyDescent="0.25">
      <c r="B22" s="148" t="s">
        <v>27</v>
      </c>
      <c r="C22" s="100" t="s">
        <v>317</v>
      </c>
      <c r="D22" s="149">
        <v>-16266</v>
      </c>
      <c r="E22" s="108">
        <v>-14182</v>
      </c>
      <c r="F22" s="108">
        <v>-14182</v>
      </c>
      <c r="G22" s="106">
        <f t="shared" si="0"/>
        <v>87.18799950817656</v>
      </c>
      <c r="H22" s="103">
        <f t="shared" si="2"/>
        <v>100</v>
      </c>
      <c r="J22" s="26"/>
      <c r="K22" s="26"/>
    </row>
    <row r="23" spans="2:11" ht="15.95" customHeight="1" x14ac:dyDescent="0.25">
      <c r="B23" s="148" t="s">
        <v>128</v>
      </c>
      <c r="C23" s="148" t="s">
        <v>318</v>
      </c>
      <c r="D23" s="149">
        <v>0</v>
      </c>
      <c r="E23" s="108">
        <v>0</v>
      </c>
      <c r="F23" s="108">
        <v>0</v>
      </c>
      <c r="G23" s="106" t="s">
        <v>23</v>
      </c>
      <c r="H23" s="103" t="s">
        <v>23</v>
      </c>
      <c r="J23" s="26"/>
      <c r="K23" s="26"/>
    </row>
    <row r="24" spans="2:11" ht="20.100000000000001" customHeight="1" x14ac:dyDescent="0.25">
      <c r="B24" s="143" t="s">
        <v>28</v>
      </c>
      <c r="C24" s="143" t="s">
        <v>305</v>
      </c>
      <c r="D24" s="144">
        <v>0</v>
      </c>
      <c r="E24" s="145">
        <v>0</v>
      </c>
      <c r="F24" s="145">
        <v>0</v>
      </c>
      <c r="G24" s="120" t="s">
        <v>23</v>
      </c>
      <c r="H24" s="105" t="s">
        <v>23</v>
      </c>
      <c r="J24" s="26"/>
      <c r="K24" s="26"/>
    </row>
    <row r="25" spans="2:11" ht="20.100000000000001" customHeight="1" x14ac:dyDescent="0.25">
      <c r="B25" s="143" t="s">
        <v>29</v>
      </c>
      <c r="C25" s="143" t="s">
        <v>304</v>
      </c>
      <c r="D25" s="144">
        <f>SUM(D26:D30)</f>
        <v>117053</v>
      </c>
      <c r="E25" s="145">
        <f>SUM(E26:E30)</f>
        <v>118924</v>
      </c>
      <c r="F25" s="145">
        <f>SUM(F26:F30)</f>
        <v>113256</v>
      </c>
      <c r="G25" s="120">
        <f t="shared" si="0"/>
        <v>101.59842122799074</v>
      </c>
      <c r="H25" s="105">
        <f t="shared" si="1"/>
        <v>95.233930913860959</v>
      </c>
      <c r="J25" s="26"/>
      <c r="K25" s="26"/>
    </row>
    <row r="26" spans="2:11" ht="15.95" customHeight="1" x14ac:dyDescent="0.25">
      <c r="B26" s="148" t="s">
        <v>30</v>
      </c>
      <c r="C26" s="148" t="s">
        <v>319</v>
      </c>
      <c r="D26" s="149">
        <v>117067</v>
      </c>
      <c r="E26" s="108">
        <v>118938</v>
      </c>
      <c r="F26" s="108">
        <v>113256</v>
      </c>
      <c r="G26" s="106">
        <f t="shared" si="0"/>
        <v>101.59823007337678</v>
      </c>
      <c r="H26" s="103">
        <f t="shared" si="1"/>
        <v>95.222721081571919</v>
      </c>
      <c r="J26" s="26"/>
      <c r="K26" s="26"/>
    </row>
    <row r="27" spans="2:11" ht="15.95" customHeight="1" x14ac:dyDescent="0.25">
      <c r="B27" s="148" t="s">
        <v>31</v>
      </c>
      <c r="C27" s="148" t="s">
        <v>320</v>
      </c>
      <c r="D27" s="149">
        <v>-14</v>
      </c>
      <c r="E27" s="108">
        <v>-14</v>
      </c>
      <c r="F27" s="108">
        <v>0</v>
      </c>
      <c r="G27" s="106">
        <f t="shared" si="0"/>
        <v>100</v>
      </c>
      <c r="H27" s="103">
        <f t="shared" si="1"/>
        <v>0</v>
      </c>
      <c r="J27" s="26"/>
      <c r="K27" s="26"/>
    </row>
    <row r="28" spans="2:11" ht="31.5" customHeight="1" x14ac:dyDescent="0.25">
      <c r="B28" s="148" t="s">
        <v>32</v>
      </c>
      <c r="C28" s="100" t="s">
        <v>321</v>
      </c>
      <c r="D28" s="149">
        <v>0</v>
      </c>
      <c r="E28" s="108">
        <v>0</v>
      </c>
      <c r="F28" s="108">
        <v>0</v>
      </c>
      <c r="G28" s="106" t="s">
        <v>23</v>
      </c>
      <c r="H28" s="103" t="s">
        <v>23</v>
      </c>
      <c r="J28" s="26"/>
      <c r="K28" s="26"/>
    </row>
    <row r="29" spans="2:11" ht="30" customHeight="1" x14ac:dyDescent="0.25">
      <c r="B29" s="148" t="s">
        <v>33</v>
      </c>
      <c r="C29" s="100" t="s">
        <v>322</v>
      </c>
      <c r="D29" s="149">
        <v>0</v>
      </c>
      <c r="E29" s="108">
        <v>0</v>
      </c>
      <c r="F29" s="108">
        <v>0</v>
      </c>
      <c r="G29" s="106" t="s">
        <v>23</v>
      </c>
      <c r="H29" s="103" t="s">
        <v>23</v>
      </c>
      <c r="J29" s="26"/>
      <c r="K29" s="26"/>
    </row>
    <row r="30" spans="2:11" ht="15.95" customHeight="1" x14ac:dyDescent="0.25">
      <c r="B30" s="148" t="s">
        <v>34</v>
      </c>
      <c r="C30" s="148" t="s">
        <v>323</v>
      </c>
      <c r="D30" s="149">
        <v>0</v>
      </c>
      <c r="E30" s="108">
        <v>0</v>
      </c>
      <c r="F30" s="108">
        <v>0</v>
      </c>
      <c r="G30" s="106" t="s">
        <v>23</v>
      </c>
      <c r="H30" s="103" t="s">
        <v>23</v>
      </c>
      <c r="J30" s="26"/>
      <c r="K30" s="26"/>
    </row>
    <row r="33" spans="3:3" x14ac:dyDescent="0.25">
      <c r="C33" s="292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r:id="rId1"/>
  <ignoredErrors>
    <ignoredError sqref="D9:F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4"/>
  <sheetViews>
    <sheetView workbookViewId="0">
      <selection activeCell="L27" sqref="L27"/>
    </sheetView>
  </sheetViews>
  <sheetFormatPr defaultRowHeight="15.75" x14ac:dyDescent="0.25"/>
  <cols>
    <col min="1" max="1" width="9.140625" style="2"/>
    <col min="2" max="2" width="7.42578125" style="2" customWidth="1"/>
    <col min="3" max="3" width="58.85546875" style="2" customWidth="1"/>
    <col min="4" max="4" width="10.28515625" style="2" customWidth="1"/>
    <col min="5" max="5" width="9.85546875" style="2" customWidth="1"/>
    <col min="6" max="7" width="9.7109375" style="2" customWidth="1"/>
    <col min="8" max="8" width="10.140625" style="2" customWidth="1"/>
    <col min="9" max="16384" width="9.140625" style="2"/>
  </cols>
  <sheetData>
    <row r="2" spans="2:9" x14ac:dyDescent="0.25">
      <c r="I2" s="75"/>
    </row>
    <row r="4" spans="2:9" ht="16.5" thickBot="1" x14ac:dyDescent="0.3">
      <c r="B4" s="77"/>
      <c r="C4" s="77"/>
      <c r="D4" s="77"/>
      <c r="E4" s="77"/>
      <c r="F4" s="77"/>
      <c r="G4" s="77"/>
      <c r="H4" s="77"/>
    </row>
    <row r="5" spans="2:9" ht="24.95" customHeight="1" thickTop="1" x14ac:dyDescent="0.25">
      <c r="B5" s="387" t="s">
        <v>143</v>
      </c>
      <c r="C5" s="387"/>
      <c r="D5" s="387"/>
      <c r="E5" s="387"/>
      <c r="F5" s="387"/>
      <c r="G5" s="387"/>
      <c r="H5" s="387"/>
    </row>
    <row r="6" spans="2:9" x14ac:dyDescent="0.25">
      <c r="B6" s="295" t="s">
        <v>145</v>
      </c>
      <c r="C6" s="61" t="s">
        <v>146</v>
      </c>
      <c r="D6" s="62">
        <v>2018</v>
      </c>
      <c r="E6" s="62">
        <v>2019</v>
      </c>
      <c r="F6" s="62">
        <v>2020</v>
      </c>
      <c r="G6" s="62">
        <v>2021</v>
      </c>
      <c r="H6" s="62" t="s">
        <v>144</v>
      </c>
    </row>
    <row r="7" spans="2:9" x14ac:dyDescent="0.25">
      <c r="B7" s="97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</row>
    <row r="8" spans="2:9" x14ac:dyDescent="0.25">
      <c r="B8" s="388" t="s">
        <v>147</v>
      </c>
      <c r="C8" s="388"/>
      <c r="D8" s="388"/>
      <c r="E8" s="388"/>
      <c r="F8" s="388"/>
      <c r="G8" s="388"/>
      <c r="H8" s="388"/>
    </row>
    <row r="9" spans="2:9" x14ac:dyDescent="0.25">
      <c r="B9" s="110" t="s">
        <v>57</v>
      </c>
      <c r="C9" s="95" t="s">
        <v>148</v>
      </c>
      <c r="D9" s="64">
        <v>2.9</v>
      </c>
      <c r="E9" s="64">
        <v>2.2999999999999998</v>
      </c>
      <c r="F9" s="64">
        <v>-3.4</v>
      </c>
      <c r="G9" s="72">
        <v>5.7</v>
      </c>
      <c r="H9" s="72">
        <v>3.7</v>
      </c>
    </row>
    <row r="10" spans="2:9" x14ac:dyDescent="0.25">
      <c r="B10" s="110" t="s">
        <v>58</v>
      </c>
      <c r="C10" s="95" t="s">
        <v>149</v>
      </c>
      <c r="D10" s="64">
        <v>1.8</v>
      </c>
      <c r="E10" s="64">
        <v>1.6</v>
      </c>
      <c r="F10" s="64">
        <v>-6.4</v>
      </c>
      <c r="G10" s="72">
        <v>5.3</v>
      </c>
      <c r="H10" s="72">
        <v>2.8</v>
      </c>
    </row>
    <row r="11" spans="2:9" x14ac:dyDescent="0.25">
      <c r="B11" s="110" t="s">
        <v>59</v>
      </c>
      <c r="C11" s="95" t="s">
        <v>121</v>
      </c>
      <c r="D11" s="72">
        <v>2.2000000000000002</v>
      </c>
      <c r="E11" s="72">
        <v>2</v>
      </c>
      <c r="F11" s="72">
        <v>-5.9</v>
      </c>
      <c r="G11" s="72">
        <v>5.4</v>
      </c>
      <c r="H11" s="72">
        <v>2.9</v>
      </c>
    </row>
    <row r="12" spans="2:9" x14ac:dyDescent="0.25">
      <c r="B12" s="110" t="s">
        <v>60</v>
      </c>
      <c r="C12" s="95" t="s">
        <v>150</v>
      </c>
      <c r="D12" s="72">
        <v>4.4000000000000004</v>
      </c>
      <c r="E12" s="72">
        <v>3.3</v>
      </c>
      <c r="F12" s="72">
        <v>-4.2</v>
      </c>
      <c r="G12" s="72">
        <v>8.1</v>
      </c>
      <c r="H12" s="72">
        <v>3.7</v>
      </c>
    </row>
    <row r="13" spans="2:9" x14ac:dyDescent="0.25">
      <c r="B13" s="110" t="s">
        <v>61</v>
      </c>
      <c r="C13" s="95" t="s">
        <v>151</v>
      </c>
      <c r="D13" s="72">
        <v>2.9</v>
      </c>
      <c r="E13" s="72">
        <v>3.5</v>
      </c>
      <c r="F13" s="72">
        <v>-8.1</v>
      </c>
      <c r="G13" s="72">
        <v>10.4</v>
      </c>
      <c r="H13" s="72">
        <v>2.7</v>
      </c>
    </row>
    <row r="14" spans="2:9" x14ac:dyDescent="0.25">
      <c r="B14" s="110" t="s">
        <v>62</v>
      </c>
      <c r="C14" s="95" t="s">
        <v>152</v>
      </c>
      <c r="D14" s="72">
        <v>4.5</v>
      </c>
      <c r="E14" s="72">
        <v>4.3</v>
      </c>
      <c r="F14" s="72">
        <v>-0.9</v>
      </c>
      <c r="G14" s="72">
        <v>7.4</v>
      </c>
      <c r="H14" s="72">
        <v>3.5</v>
      </c>
    </row>
    <row r="15" spans="2:9" x14ac:dyDescent="0.25">
      <c r="B15" s="110" t="s">
        <v>63</v>
      </c>
      <c r="C15" s="95" t="s">
        <v>122</v>
      </c>
      <c r="D15" s="72">
        <v>3.7</v>
      </c>
      <c r="E15" s="72">
        <v>2.8</v>
      </c>
      <c r="F15" s="72">
        <v>-3.1</v>
      </c>
      <c r="G15" s="72">
        <v>5.8</v>
      </c>
      <c r="H15" s="72">
        <v>2.4</v>
      </c>
    </row>
    <row r="16" spans="2:9" x14ac:dyDescent="0.25">
      <c r="B16" s="388" t="s">
        <v>160</v>
      </c>
      <c r="C16" s="388"/>
      <c r="D16" s="388"/>
      <c r="E16" s="388"/>
      <c r="F16" s="388"/>
      <c r="G16" s="388"/>
      <c r="H16" s="388"/>
    </row>
    <row r="17" spans="2:8" x14ac:dyDescent="0.25">
      <c r="B17" s="110" t="s">
        <v>57</v>
      </c>
      <c r="C17" s="69" t="s">
        <v>148</v>
      </c>
      <c r="D17" s="64">
        <v>2.4</v>
      </c>
      <c r="E17" s="64">
        <v>1.8</v>
      </c>
      <c r="F17" s="64">
        <v>1.2</v>
      </c>
      <c r="G17" s="64">
        <v>4.7</v>
      </c>
      <c r="H17" s="64">
        <v>7.7</v>
      </c>
    </row>
    <row r="18" spans="2:8" x14ac:dyDescent="0.25">
      <c r="B18" s="110" t="s">
        <v>58</v>
      </c>
      <c r="C18" s="69" t="s">
        <v>149</v>
      </c>
      <c r="D18" s="64">
        <v>1.8</v>
      </c>
      <c r="E18" s="64">
        <v>1.2</v>
      </c>
      <c r="F18" s="64">
        <v>0.3</v>
      </c>
      <c r="G18" s="64">
        <v>2.6</v>
      </c>
      <c r="H18" s="64">
        <v>5.3</v>
      </c>
    </row>
    <row r="19" spans="2:8" x14ac:dyDescent="0.25">
      <c r="B19" s="110" t="s">
        <v>59</v>
      </c>
      <c r="C19" s="69" t="s">
        <v>122</v>
      </c>
      <c r="D19" s="64">
        <v>1.4</v>
      </c>
      <c r="E19" s="64">
        <v>0.6</v>
      </c>
      <c r="F19" s="64">
        <v>-1.1000000000000001</v>
      </c>
      <c r="G19" s="72">
        <v>2</v>
      </c>
      <c r="H19" s="64">
        <v>6.5</v>
      </c>
    </row>
    <row r="20" spans="2:8" x14ac:dyDescent="0.25">
      <c r="B20" s="388" t="s">
        <v>153</v>
      </c>
      <c r="C20" s="388"/>
      <c r="D20" s="388"/>
      <c r="E20" s="388"/>
      <c r="F20" s="388"/>
      <c r="G20" s="388"/>
      <c r="H20" s="388"/>
    </row>
    <row r="21" spans="2:8" x14ac:dyDescent="0.25">
      <c r="B21" s="110" t="s">
        <v>57</v>
      </c>
      <c r="C21" s="69" t="s">
        <v>154</v>
      </c>
      <c r="D21" s="64">
        <v>-0.25</v>
      </c>
      <c r="E21" s="64">
        <v>-0.35</v>
      </c>
      <c r="F21" s="64">
        <v>-0.51</v>
      </c>
      <c r="G21" s="64">
        <v>-0.54</v>
      </c>
      <c r="H21" s="296">
        <v>-3.4000000000000002E-2</v>
      </c>
    </row>
    <row r="22" spans="2:8" ht="16.5" customHeight="1" x14ac:dyDescent="0.25">
      <c r="B22" s="99" t="s">
        <v>58</v>
      </c>
      <c r="C22" s="69" t="s">
        <v>155</v>
      </c>
      <c r="D22" s="64">
        <v>0.19</v>
      </c>
      <c r="E22" s="64">
        <v>-0.3</v>
      </c>
      <c r="F22" s="64">
        <v>-0.62</v>
      </c>
      <c r="G22" s="296">
        <v>-0.38</v>
      </c>
      <c r="H22" s="64">
        <v>1.45</v>
      </c>
    </row>
    <row r="23" spans="2:8" x14ac:dyDescent="0.25">
      <c r="B23" s="99" t="s">
        <v>59</v>
      </c>
      <c r="C23" s="69" t="s">
        <v>156</v>
      </c>
      <c r="D23" s="64">
        <v>2.98</v>
      </c>
      <c r="E23" s="64">
        <v>1.37</v>
      </c>
      <c r="F23" s="64">
        <v>0.57999999999999996</v>
      </c>
      <c r="G23" s="64">
        <v>1.05</v>
      </c>
      <c r="H23" s="64">
        <v>3.64</v>
      </c>
    </row>
    <row r="24" spans="2:8" x14ac:dyDescent="0.25">
      <c r="C24" s="294"/>
      <c r="D24" s="293"/>
      <c r="E24" s="293"/>
      <c r="F24" s="293"/>
      <c r="G24" s="293"/>
      <c r="H24" s="305"/>
    </row>
    <row r="25" spans="2:8" x14ac:dyDescent="0.25">
      <c r="B25" s="75" t="s">
        <v>158</v>
      </c>
      <c r="C25" s="294"/>
      <c r="D25" s="293"/>
      <c r="E25" s="293"/>
      <c r="F25" s="293"/>
      <c r="G25" s="293"/>
      <c r="H25" s="293"/>
    </row>
    <row r="26" spans="2:8" ht="19.5" customHeight="1" x14ac:dyDescent="0.25">
      <c r="B26" s="389" t="s">
        <v>159</v>
      </c>
      <c r="C26" s="389"/>
      <c r="D26" s="389"/>
      <c r="E26" s="389"/>
      <c r="F26" s="389"/>
      <c r="G26" s="389"/>
      <c r="H26" s="389"/>
    </row>
    <row r="27" spans="2:8" ht="29.25" customHeight="1" x14ac:dyDescent="0.25">
      <c r="B27" s="386" t="s">
        <v>708</v>
      </c>
      <c r="C27" s="386"/>
      <c r="D27" s="386"/>
      <c r="E27" s="386"/>
      <c r="F27" s="386"/>
      <c r="G27" s="386"/>
      <c r="H27" s="386"/>
    </row>
    <row r="28" spans="2:8" x14ac:dyDescent="0.25">
      <c r="B28" s="75" t="s">
        <v>157</v>
      </c>
      <c r="C28" s="75"/>
      <c r="D28" s="75"/>
      <c r="E28" s="75"/>
      <c r="F28" s="75"/>
      <c r="G28" s="75"/>
      <c r="H28" s="75"/>
    </row>
    <row r="33" spans="2:3" x14ac:dyDescent="0.25">
      <c r="B33" s="385"/>
      <c r="C33" s="385"/>
    </row>
    <row r="34" spans="2:3" x14ac:dyDescent="0.25">
      <c r="B34" s="315"/>
    </row>
  </sheetData>
  <mergeCells count="7">
    <mergeCell ref="B33:C33"/>
    <mergeCell ref="B27:H27"/>
    <mergeCell ref="B5:H5"/>
    <mergeCell ref="B8:H8"/>
    <mergeCell ref="B16:H16"/>
    <mergeCell ref="B20:H20"/>
    <mergeCell ref="B26:H26"/>
  </mergeCells>
  <hyperlinks>
    <hyperlink ref="B26" r:id="rId1" display="https://www.euribor-rates.eu/euribor-rates-by-year.asp" xr:uid="{00000000-0004-0000-0100-000000000000}"/>
    <hyperlink ref="B27" r:id="rId2" display="https://ec.europa.eu/eurostat/data/database" xr:uid="{00000000-0004-0000-0100-000001000000}"/>
  </hyperlinks>
  <pageMargins left="0.7" right="0.7" top="0.75" bottom="0.75" header="0.3" footer="0.3"/>
  <pageSetup paperSize="9" orientation="portrait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Q18"/>
  <sheetViews>
    <sheetView workbookViewId="0">
      <selection activeCell="J25" sqref="J25"/>
    </sheetView>
  </sheetViews>
  <sheetFormatPr defaultColWidth="8.85546875" defaultRowHeight="15" x14ac:dyDescent="0.25"/>
  <cols>
    <col min="1" max="2" width="8.85546875" style="14"/>
    <col min="3" max="3" width="47.5703125" style="14" customWidth="1"/>
    <col min="4" max="4" width="14.140625" style="14" customWidth="1"/>
    <col min="5" max="5" width="11.140625" style="14" customWidth="1"/>
    <col min="6" max="6" width="12.42578125" style="14" customWidth="1"/>
    <col min="7" max="7" width="11.7109375" style="14" customWidth="1"/>
    <col min="8" max="8" width="11.85546875" style="14" bestFit="1" customWidth="1"/>
    <col min="9" max="9" width="10.28515625" style="14" customWidth="1"/>
    <col min="10" max="10" width="10.42578125" style="14" customWidth="1"/>
    <col min="11" max="11" width="10.5703125" style="14" customWidth="1"/>
    <col min="12" max="12" width="8.85546875" style="14"/>
    <col min="13" max="13" width="11.7109375" style="14" bestFit="1" customWidth="1"/>
    <col min="14" max="14" width="8.85546875" style="14"/>
    <col min="15" max="15" width="10.140625" style="14" bestFit="1" customWidth="1"/>
    <col min="16" max="16" width="8.85546875" style="14"/>
    <col min="17" max="17" width="10.140625" style="14" bestFit="1" customWidth="1"/>
    <col min="18" max="16384" width="8.85546875" style="14"/>
  </cols>
  <sheetData>
    <row r="3" spans="2:17" ht="16.5" thickBot="1" x14ac:dyDescent="0.3">
      <c r="B3" s="152"/>
      <c r="C3" s="153"/>
      <c r="D3" s="153"/>
      <c r="E3" s="153"/>
      <c r="F3" s="153"/>
      <c r="G3" s="153"/>
      <c r="H3" s="153"/>
      <c r="I3" s="153"/>
      <c r="J3" s="153"/>
      <c r="K3" s="154" t="s">
        <v>200</v>
      </c>
    </row>
    <row r="4" spans="2:17" ht="24.95" customHeight="1" thickTop="1" x14ac:dyDescent="0.25">
      <c r="B4" s="399" t="s">
        <v>289</v>
      </c>
      <c r="C4" s="399"/>
      <c r="D4" s="399"/>
      <c r="E4" s="399"/>
      <c r="F4" s="399"/>
      <c r="G4" s="399"/>
      <c r="H4" s="399"/>
      <c r="I4" s="399"/>
      <c r="J4" s="399"/>
      <c r="K4" s="399"/>
    </row>
    <row r="5" spans="2:17" ht="15.75" x14ac:dyDescent="0.25">
      <c r="B5" s="395" t="s">
        <v>145</v>
      </c>
      <c r="C5" s="397" t="s">
        <v>284</v>
      </c>
      <c r="D5" s="397" t="s">
        <v>105</v>
      </c>
      <c r="E5" s="397"/>
      <c r="F5" s="406" t="s">
        <v>123</v>
      </c>
      <c r="G5" s="406"/>
      <c r="H5" s="397" t="s">
        <v>131</v>
      </c>
      <c r="I5" s="397"/>
      <c r="J5" s="397" t="s">
        <v>178</v>
      </c>
      <c r="K5" s="397"/>
    </row>
    <row r="6" spans="2:17" ht="15.75" x14ac:dyDescent="0.25">
      <c r="B6" s="395"/>
      <c r="C6" s="397"/>
      <c r="D6" s="96" t="s">
        <v>175</v>
      </c>
      <c r="E6" s="96" t="s">
        <v>177</v>
      </c>
      <c r="F6" s="96" t="s">
        <v>175</v>
      </c>
      <c r="G6" s="96" t="s">
        <v>177</v>
      </c>
      <c r="H6" s="96" t="s">
        <v>175</v>
      </c>
      <c r="I6" s="96" t="s">
        <v>177</v>
      </c>
      <c r="J6" s="130" t="s">
        <v>93</v>
      </c>
      <c r="K6" s="130" t="s">
        <v>94</v>
      </c>
    </row>
    <row r="7" spans="2:17" s="43" customFormat="1" ht="12.75" x14ac:dyDescent="0.2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</row>
    <row r="8" spans="2:17" ht="21.75" customHeight="1" x14ac:dyDescent="0.25">
      <c r="B8" s="99" t="s">
        <v>57</v>
      </c>
      <c r="C8" s="100" t="s">
        <v>285</v>
      </c>
      <c r="D8" s="101">
        <v>12843833</v>
      </c>
      <c r="E8" s="102">
        <f>D8/D12*100</f>
        <v>91.006242837345695</v>
      </c>
      <c r="F8" s="101">
        <v>13167335</v>
      </c>
      <c r="G8" s="102">
        <f>F8/F12*100</f>
        <v>91.013862550929176</v>
      </c>
      <c r="H8" s="106">
        <v>13526418</v>
      </c>
      <c r="I8" s="102">
        <f>H8/H12*100</f>
        <v>91.446358693646047</v>
      </c>
      <c r="J8" s="103">
        <f>F8/D8*100</f>
        <v>102.51873408818068</v>
      </c>
      <c r="K8" s="103">
        <f>H8/F8*100</f>
        <v>102.72707423332056</v>
      </c>
      <c r="L8" s="16"/>
      <c r="M8" s="52"/>
      <c r="N8" s="16"/>
      <c r="O8" s="16"/>
      <c r="Q8" s="16"/>
    </row>
    <row r="9" spans="2:17" ht="20.25" customHeight="1" x14ac:dyDescent="0.25">
      <c r="B9" s="99" t="s">
        <v>58</v>
      </c>
      <c r="C9" s="100" t="s">
        <v>286</v>
      </c>
      <c r="D9" s="101">
        <v>0</v>
      </c>
      <c r="E9" s="102">
        <f>D9/D12*100</f>
        <v>0</v>
      </c>
      <c r="F9" s="101">
        <v>0</v>
      </c>
      <c r="G9" s="102">
        <v>0</v>
      </c>
      <c r="H9" s="106">
        <v>0</v>
      </c>
      <c r="I9" s="102">
        <v>0</v>
      </c>
      <c r="J9" s="103" t="s">
        <v>23</v>
      </c>
      <c r="K9" s="103" t="s">
        <v>23</v>
      </c>
      <c r="L9" s="16"/>
      <c r="M9" s="52"/>
      <c r="N9" s="16"/>
    </row>
    <row r="10" spans="2:17" ht="22.5" customHeight="1" x14ac:dyDescent="0.25">
      <c r="B10" s="99" t="s">
        <v>59</v>
      </c>
      <c r="C10" s="100" t="s">
        <v>287</v>
      </c>
      <c r="D10" s="101">
        <v>119065</v>
      </c>
      <c r="E10" s="102">
        <f>D10/D12*100</f>
        <v>0.84364677611648842</v>
      </c>
      <c r="F10" s="101">
        <v>152789</v>
      </c>
      <c r="G10" s="102">
        <f>F10/F12*100</f>
        <v>1.0560919916819855</v>
      </c>
      <c r="H10" s="106">
        <v>120751</v>
      </c>
      <c r="I10" s="102">
        <f>H10/H12*100</f>
        <v>0.81634615007583344</v>
      </c>
      <c r="J10" s="103">
        <f t="shared" ref="J10:J12" si="0">F10/D10*100</f>
        <v>128.32402469239491</v>
      </c>
      <c r="K10" s="103">
        <f t="shared" ref="K10:K12" si="1">H10/F10*100</f>
        <v>79.03121297999202</v>
      </c>
      <c r="L10" s="16"/>
      <c r="M10" s="52"/>
      <c r="N10" s="16"/>
      <c r="O10" s="16"/>
      <c r="Q10" s="16"/>
    </row>
    <row r="11" spans="2:17" ht="21.75" customHeight="1" x14ac:dyDescent="0.25">
      <c r="B11" s="99" t="s">
        <v>60</v>
      </c>
      <c r="C11" s="100" t="s">
        <v>288</v>
      </c>
      <c r="D11" s="101">
        <v>1150236</v>
      </c>
      <c r="E11" s="102">
        <f>D11/D12*100</f>
        <v>8.1501103865378166</v>
      </c>
      <c r="F11" s="101">
        <v>1147271</v>
      </c>
      <c r="G11" s="102">
        <f>F11/F12*100</f>
        <v>7.9300454573888386</v>
      </c>
      <c r="H11" s="106">
        <v>1144473</v>
      </c>
      <c r="I11" s="102">
        <f>H11/H12*100</f>
        <v>7.7372951562781189</v>
      </c>
      <c r="J11" s="103">
        <f t="shared" si="0"/>
        <v>99.742226812584548</v>
      </c>
      <c r="K11" s="103">
        <f t="shared" si="1"/>
        <v>99.756116906990584</v>
      </c>
      <c r="L11" s="16"/>
      <c r="M11" s="52"/>
      <c r="N11" s="16"/>
      <c r="O11" s="16"/>
      <c r="Q11" s="16"/>
    </row>
    <row r="12" spans="2:17" ht="25.5" customHeight="1" x14ac:dyDescent="0.25">
      <c r="B12" s="397" t="s">
        <v>283</v>
      </c>
      <c r="C12" s="397"/>
      <c r="D12" s="104">
        <f t="shared" ref="D12:I12" si="2">SUM(D8:D11)</f>
        <v>14113134</v>
      </c>
      <c r="E12" s="105">
        <f t="shared" si="2"/>
        <v>100</v>
      </c>
      <c r="F12" s="104">
        <f t="shared" si="2"/>
        <v>14467395</v>
      </c>
      <c r="G12" s="96">
        <f t="shared" si="2"/>
        <v>100</v>
      </c>
      <c r="H12" s="120">
        <f t="shared" si="2"/>
        <v>14791642</v>
      </c>
      <c r="I12" s="105">
        <f t="shared" si="2"/>
        <v>100</v>
      </c>
      <c r="J12" s="105">
        <f t="shared" si="0"/>
        <v>102.51015118257929</v>
      </c>
      <c r="K12" s="105">
        <f t="shared" si="1"/>
        <v>102.2412258737665</v>
      </c>
      <c r="L12" s="16"/>
      <c r="M12" s="52"/>
      <c r="N12" s="16"/>
      <c r="O12" s="16"/>
      <c r="Q12" s="16"/>
    </row>
    <row r="13" spans="2:17" x14ac:dyDescent="0.25">
      <c r="K13" s="17"/>
    </row>
    <row r="14" spans="2:17" x14ac:dyDescent="0.25">
      <c r="D14" s="16"/>
      <c r="F14" s="16"/>
      <c r="H14" s="52"/>
    </row>
    <row r="15" spans="2:17" x14ac:dyDescent="0.25">
      <c r="H15" s="52"/>
    </row>
    <row r="16" spans="2:17" x14ac:dyDescent="0.25">
      <c r="D16" s="52"/>
      <c r="F16" s="16"/>
      <c r="H16" s="52"/>
    </row>
    <row r="17" spans="4:8" x14ac:dyDescent="0.25">
      <c r="D17" s="16"/>
      <c r="F17" s="16"/>
      <c r="H17" s="52"/>
    </row>
    <row r="18" spans="4:8" x14ac:dyDescent="0.25">
      <c r="D18" s="16"/>
      <c r="F18" s="16"/>
      <c r="H18" s="16"/>
    </row>
  </sheetData>
  <mergeCells count="8">
    <mergeCell ref="B4:K4"/>
    <mergeCell ref="J5:K5"/>
    <mergeCell ref="B12:C12"/>
    <mergeCell ref="C5:C6"/>
    <mergeCell ref="D5:E5"/>
    <mergeCell ref="H5:I5"/>
    <mergeCell ref="B5:B6"/>
    <mergeCell ref="F5:G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J13"/>
  <sheetViews>
    <sheetView workbookViewId="0">
      <selection activeCell="G12" sqref="G12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  <col min="8" max="8" width="12.7109375" customWidth="1"/>
    <col min="9" max="9" width="12.42578125" customWidth="1"/>
    <col min="10" max="10" width="11.7109375" bestFit="1" customWidth="1"/>
  </cols>
  <sheetData>
    <row r="2" spans="2:10" ht="15.75" x14ac:dyDescent="0.25">
      <c r="C2" s="1"/>
      <c r="D2" s="1"/>
      <c r="E2" s="1"/>
      <c r="F2" s="1"/>
      <c r="G2" s="1"/>
      <c r="H2" s="1"/>
    </row>
    <row r="3" spans="2:10" ht="16.5" thickBot="1" x14ac:dyDescent="0.3">
      <c r="B3" s="87"/>
      <c r="C3" s="87"/>
      <c r="D3" s="140"/>
      <c r="E3" s="87"/>
      <c r="F3" s="159" t="s">
        <v>179</v>
      </c>
      <c r="G3" s="1"/>
      <c r="H3" s="1"/>
    </row>
    <row r="4" spans="2:10" ht="24.95" customHeight="1" thickTop="1" x14ac:dyDescent="0.25">
      <c r="B4" s="158" t="s">
        <v>290</v>
      </c>
      <c r="C4" s="158"/>
      <c r="D4" s="155"/>
      <c r="E4" s="155"/>
      <c r="F4" s="155"/>
      <c r="G4" s="1"/>
      <c r="H4" s="1"/>
    </row>
    <row r="5" spans="2:10" ht="15.95" customHeight="1" x14ac:dyDescent="0.25">
      <c r="B5" s="395" t="s">
        <v>145</v>
      </c>
      <c r="C5" s="388" t="s">
        <v>291</v>
      </c>
      <c r="D5" s="406" t="s">
        <v>292</v>
      </c>
      <c r="E5" s="406"/>
      <c r="F5" s="406"/>
      <c r="G5" s="1"/>
      <c r="H5" s="1"/>
    </row>
    <row r="6" spans="2:10" ht="15.95" customHeight="1" x14ac:dyDescent="0.25">
      <c r="B6" s="395"/>
      <c r="C6" s="388"/>
      <c r="D6" s="62" t="s">
        <v>105</v>
      </c>
      <c r="E6" s="62" t="s">
        <v>123</v>
      </c>
      <c r="F6" s="131" t="s">
        <v>131</v>
      </c>
      <c r="G6" s="1"/>
      <c r="H6" s="1"/>
    </row>
    <row r="7" spans="2:10" s="41" customFormat="1" ht="15.95" customHeight="1" x14ac:dyDescent="0.2">
      <c r="B7" s="117">
        <v>1</v>
      </c>
      <c r="C7" s="60">
        <v>2</v>
      </c>
      <c r="D7" s="60">
        <v>3</v>
      </c>
      <c r="E7" s="60">
        <v>4</v>
      </c>
      <c r="F7" s="97">
        <v>5</v>
      </c>
      <c r="H7" s="55"/>
      <c r="I7" s="55"/>
      <c r="J7" s="55"/>
    </row>
    <row r="8" spans="2:10" ht="20.100000000000001" customHeight="1" x14ac:dyDescent="0.25">
      <c r="B8" s="110" t="s">
        <v>57</v>
      </c>
      <c r="C8" s="285" t="s">
        <v>295</v>
      </c>
      <c r="D8" s="286">
        <v>0.183</v>
      </c>
      <c r="E8" s="286">
        <v>0.18893475239718999</v>
      </c>
      <c r="F8" s="380">
        <v>0.18605993057704001</v>
      </c>
      <c r="G8" s="1"/>
      <c r="H8" s="36"/>
      <c r="I8" s="23"/>
      <c r="J8" s="24"/>
    </row>
    <row r="9" spans="2:10" ht="20.100000000000001" customHeight="1" x14ac:dyDescent="0.25">
      <c r="B9" s="110" t="s">
        <v>58</v>
      </c>
      <c r="C9" s="95" t="s">
        <v>296</v>
      </c>
      <c r="D9" s="67">
        <v>1628872</v>
      </c>
      <c r="E9" s="67">
        <v>1757430</v>
      </c>
      <c r="F9" s="218">
        <v>1753699</v>
      </c>
      <c r="G9" s="1"/>
      <c r="H9" s="50"/>
      <c r="I9" s="15"/>
      <c r="J9" s="24"/>
    </row>
    <row r="10" spans="2:10" ht="20.100000000000001" customHeight="1" x14ac:dyDescent="0.25">
      <c r="B10" s="110" t="s">
        <v>59</v>
      </c>
      <c r="C10" s="285" t="s">
        <v>293</v>
      </c>
      <c r="D10" s="286">
        <v>0.183</v>
      </c>
      <c r="E10" s="286">
        <v>0.18893475239718999</v>
      </c>
      <c r="F10" s="380">
        <v>0.18605993057704001</v>
      </c>
      <c r="G10" s="1"/>
      <c r="H10" s="36"/>
      <c r="I10" s="23"/>
      <c r="J10" s="24"/>
    </row>
    <row r="11" spans="2:10" ht="20.100000000000001" customHeight="1" x14ac:dyDescent="0.25">
      <c r="B11" s="110" t="s">
        <v>60</v>
      </c>
      <c r="C11" s="95" t="s">
        <v>297</v>
      </c>
      <c r="D11" s="67">
        <v>1311327</v>
      </c>
      <c r="E11" s="67">
        <v>1431916</v>
      </c>
      <c r="F11" s="218">
        <v>1420886</v>
      </c>
      <c r="G11" s="1"/>
      <c r="H11" s="50"/>
      <c r="I11" s="15"/>
      <c r="J11" s="24"/>
    </row>
    <row r="12" spans="2:10" ht="20.100000000000001" customHeight="1" x14ac:dyDescent="0.25">
      <c r="B12" s="110" t="s">
        <v>61</v>
      </c>
      <c r="C12" s="285" t="s">
        <v>294</v>
      </c>
      <c r="D12" s="286">
        <v>0.191</v>
      </c>
      <c r="E12" s="286">
        <v>0.19715479438628</v>
      </c>
      <c r="F12" s="380">
        <v>0.19371668390162</v>
      </c>
      <c r="G12" s="1"/>
      <c r="H12" s="36"/>
      <c r="I12" s="23"/>
      <c r="J12" s="24"/>
    </row>
    <row r="13" spans="2:10" ht="20.100000000000001" customHeight="1" x14ac:dyDescent="0.25">
      <c r="B13" s="110" t="s">
        <v>62</v>
      </c>
      <c r="C13" s="95" t="s">
        <v>298</v>
      </c>
      <c r="D13" s="67">
        <v>1004986</v>
      </c>
      <c r="E13" s="67">
        <v>1116816</v>
      </c>
      <c r="F13" s="218">
        <v>1090391</v>
      </c>
      <c r="G13" s="1"/>
      <c r="H13" s="50"/>
      <c r="I13" s="15"/>
      <c r="J13" s="24"/>
    </row>
  </sheetData>
  <mergeCells count="3">
    <mergeCell ref="D5:F5"/>
    <mergeCell ref="C5:C6"/>
    <mergeCell ref="B5:B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14999847407452621"/>
  </sheetPr>
  <dimension ref="B3:K11"/>
  <sheetViews>
    <sheetView workbookViewId="0">
      <selection activeCell="B4" sqref="B4:F4"/>
    </sheetView>
  </sheetViews>
  <sheetFormatPr defaultRowHeight="15" x14ac:dyDescent="0.25"/>
  <cols>
    <col min="2" max="2" width="8.140625" customWidth="1"/>
    <col min="3" max="3" width="53.85546875" customWidth="1"/>
    <col min="4" max="5" width="16" customWidth="1"/>
    <col min="6" max="6" width="16.42578125" customWidth="1"/>
    <col min="8" max="11" width="10.140625" bestFit="1" customWidth="1"/>
  </cols>
  <sheetData>
    <row r="3" spans="2:11" ht="15" customHeight="1" thickBot="1" x14ac:dyDescent="0.3">
      <c r="B3" s="87"/>
      <c r="C3" s="160"/>
      <c r="D3" s="160"/>
      <c r="E3" s="160"/>
      <c r="F3" s="161" t="s">
        <v>324</v>
      </c>
    </row>
    <row r="4" spans="2:11" ht="24.95" customHeight="1" thickTop="1" x14ac:dyDescent="0.25">
      <c r="B4" s="399" t="s">
        <v>325</v>
      </c>
      <c r="C4" s="399"/>
      <c r="D4" s="399"/>
      <c r="E4" s="399"/>
      <c r="F4" s="399"/>
    </row>
    <row r="5" spans="2:11" ht="20.100000000000001" customHeight="1" x14ac:dyDescent="0.25">
      <c r="B5" s="131" t="s">
        <v>145</v>
      </c>
      <c r="C5" s="163" t="s">
        <v>329</v>
      </c>
      <c r="D5" s="164" t="s">
        <v>105</v>
      </c>
      <c r="E5" s="165" t="s">
        <v>123</v>
      </c>
      <c r="F5" s="163" t="s">
        <v>131</v>
      </c>
    </row>
    <row r="6" spans="2:11" s="42" customFormat="1" ht="14.25" customHeight="1" x14ac:dyDescent="0.2">
      <c r="B6" s="97">
        <v>1</v>
      </c>
      <c r="C6" s="166">
        <v>2</v>
      </c>
      <c r="D6" s="166">
        <v>3</v>
      </c>
      <c r="E6" s="167">
        <v>4</v>
      </c>
      <c r="F6" s="166">
        <v>5</v>
      </c>
    </row>
    <row r="7" spans="2:11" ht="15.75" x14ac:dyDescent="0.25">
      <c r="B7" s="99" t="s">
        <v>57</v>
      </c>
      <c r="C7" s="162" t="s">
        <v>328</v>
      </c>
      <c r="D7" s="101">
        <v>25523184</v>
      </c>
      <c r="E7" s="101">
        <v>27111043</v>
      </c>
      <c r="F7" s="101">
        <v>27508575</v>
      </c>
      <c r="H7" s="15"/>
      <c r="I7" s="15"/>
      <c r="J7" s="15"/>
      <c r="K7" s="15"/>
    </row>
    <row r="8" spans="2:11" ht="20.100000000000001" customHeight="1" x14ac:dyDescent="0.25">
      <c r="B8" s="99" t="s">
        <v>58</v>
      </c>
      <c r="C8" s="116" t="s">
        <v>327</v>
      </c>
      <c r="D8" s="101">
        <v>2581508</v>
      </c>
      <c r="E8" s="101">
        <v>2733978</v>
      </c>
      <c r="F8" s="101">
        <v>2752133</v>
      </c>
      <c r="H8" s="15"/>
      <c r="I8" s="15"/>
      <c r="J8" s="15"/>
      <c r="K8" s="15"/>
    </row>
    <row r="9" spans="2:11" ht="18" customHeight="1" x14ac:dyDescent="0.25">
      <c r="B9" s="121"/>
      <c r="C9" s="129" t="s">
        <v>326</v>
      </c>
      <c r="D9" s="168">
        <f>D8/D7</f>
        <v>0.1011436504160296</v>
      </c>
      <c r="E9" s="168">
        <f>E8/E7</f>
        <v>0.10084370416881416</v>
      </c>
      <c r="F9" s="168">
        <f>F8/F7</f>
        <v>0.10004636735999593</v>
      </c>
      <c r="H9" s="23"/>
      <c r="I9" s="23"/>
      <c r="J9" s="23"/>
      <c r="K9" s="23"/>
    </row>
    <row r="11" spans="2:11" x14ac:dyDescent="0.25">
      <c r="B11" s="75"/>
      <c r="C11" s="75"/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3:S32"/>
  <sheetViews>
    <sheetView workbookViewId="0">
      <selection activeCell="B4" sqref="B4:L4"/>
    </sheetView>
  </sheetViews>
  <sheetFormatPr defaultColWidth="9.140625" defaultRowHeight="15" x14ac:dyDescent="0.25"/>
  <cols>
    <col min="3" max="3" width="46" customWidth="1"/>
    <col min="4" max="4" width="14" customWidth="1"/>
    <col min="5" max="5" width="10.5703125" customWidth="1"/>
    <col min="6" max="6" width="10.28515625" customWidth="1"/>
    <col min="7" max="7" width="15" customWidth="1"/>
    <col min="8" max="8" width="11.5703125" customWidth="1"/>
    <col min="9" max="9" width="9.5703125" customWidth="1"/>
    <col min="10" max="10" width="14.85546875" customWidth="1"/>
    <col min="11" max="11" width="12.85546875" customWidth="1"/>
    <col min="12" max="12" width="10.28515625" customWidth="1"/>
    <col min="14" max="14" width="10.140625" bestFit="1" customWidth="1"/>
    <col min="15" max="15" width="10.5703125" customWidth="1"/>
    <col min="18" max="18" width="10.140625" bestFit="1" customWidth="1"/>
  </cols>
  <sheetData>
    <row r="3" spans="2:19" ht="16.5" thickBot="1" x14ac:dyDescent="0.3">
      <c r="B3" s="59"/>
      <c r="C3" s="59"/>
      <c r="D3" s="80"/>
      <c r="E3" s="80"/>
      <c r="F3" s="80"/>
      <c r="G3" s="80"/>
      <c r="H3" s="80"/>
      <c r="I3" s="80"/>
      <c r="J3" s="80"/>
      <c r="K3" s="80"/>
      <c r="L3" s="170" t="s">
        <v>179</v>
      </c>
    </row>
    <row r="4" spans="2:19" ht="24.95" customHeight="1" thickTop="1" x14ac:dyDescent="0.25">
      <c r="B4" s="399" t="s">
        <v>330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2:19" ht="15.75" x14ac:dyDescent="0.25">
      <c r="B5" s="395" t="s">
        <v>145</v>
      </c>
      <c r="C5" s="397" t="s">
        <v>161</v>
      </c>
      <c r="D5" s="405" t="s">
        <v>105</v>
      </c>
      <c r="E5" s="405"/>
      <c r="F5" s="405"/>
      <c r="G5" s="397" t="s">
        <v>123</v>
      </c>
      <c r="H5" s="397"/>
      <c r="I5" s="397"/>
      <c r="J5" s="397" t="s">
        <v>131</v>
      </c>
      <c r="K5" s="397"/>
      <c r="L5" s="397"/>
    </row>
    <row r="6" spans="2:19" ht="15.75" x14ac:dyDescent="0.25">
      <c r="B6" s="395"/>
      <c r="C6" s="397"/>
      <c r="D6" s="96" t="s">
        <v>175</v>
      </c>
      <c r="E6" s="96" t="s">
        <v>82</v>
      </c>
      <c r="F6" s="96" t="s">
        <v>83</v>
      </c>
      <c r="G6" s="96" t="s">
        <v>175</v>
      </c>
      <c r="H6" s="96" t="s">
        <v>82</v>
      </c>
      <c r="I6" s="96" t="s">
        <v>83</v>
      </c>
      <c r="J6" s="96" t="s">
        <v>175</v>
      </c>
      <c r="K6" s="96" t="s">
        <v>82</v>
      </c>
      <c r="L6" s="96" t="s">
        <v>83</v>
      </c>
    </row>
    <row r="7" spans="2:19" ht="13.5" customHeight="1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  <c r="L7" s="98">
        <v>11</v>
      </c>
    </row>
    <row r="8" spans="2:19" ht="15.95" customHeight="1" x14ac:dyDescent="0.25">
      <c r="B8" s="110" t="s">
        <v>57</v>
      </c>
      <c r="C8" s="65" t="s">
        <v>331</v>
      </c>
      <c r="D8" s="101">
        <v>7693909</v>
      </c>
      <c r="E8" s="101">
        <v>9887</v>
      </c>
      <c r="F8" s="102">
        <f>E8/D8*100</f>
        <v>0.12850424927042936</v>
      </c>
      <c r="G8" s="101">
        <v>8343998</v>
      </c>
      <c r="H8" s="101">
        <v>11218</v>
      </c>
      <c r="I8" s="102">
        <f>H8/G8*100</f>
        <v>0.13444394401820325</v>
      </c>
      <c r="J8" s="101">
        <v>8495985</v>
      </c>
      <c r="K8" s="101">
        <v>11110</v>
      </c>
      <c r="L8" s="102">
        <f>K8/J8*100</f>
        <v>0.13076765083742498</v>
      </c>
      <c r="N8" s="347"/>
      <c r="O8" s="379"/>
      <c r="P8" s="26"/>
      <c r="R8" s="15"/>
      <c r="S8" s="15"/>
    </row>
    <row r="9" spans="2:19" ht="16.5" customHeight="1" x14ac:dyDescent="0.25">
      <c r="B9" s="110" t="s">
        <v>58</v>
      </c>
      <c r="C9" s="65" t="s">
        <v>332</v>
      </c>
      <c r="D9" s="101">
        <v>15460513</v>
      </c>
      <c r="E9" s="101">
        <v>1136925</v>
      </c>
      <c r="F9" s="102">
        <f>E9/D9*100</f>
        <v>7.3537339931734476</v>
      </c>
      <c r="G9" s="101">
        <v>16160753</v>
      </c>
      <c r="H9" s="101">
        <v>1119190</v>
      </c>
      <c r="I9" s="102">
        <f t="shared" ref="I9:I18" si="0">H9/G9*100</f>
        <v>6.9253579953854878</v>
      </c>
      <c r="J9" s="101">
        <v>16493659</v>
      </c>
      <c r="K9" s="101">
        <v>1084731</v>
      </c>
      <c r="L9" s="102">
        <f t="shared" ref="L9:L11" si="1">K9/J9*100</f>
        <v>6.5766547010581462</v>
      </c>
      <c r="N9" s="347"/>
      <c r="O9" s="379"/>
      <c r="P9" s="26"/>
      <c r="R9" s="15"/>
      <c r="S9" s="15"/>
    </row>
    <row r="10" spans="2:19" ht="15.95" customHeight="1" x14ac:dyDescent="0.25">
      <c r="B10" s="110" t="s">
        <v>59</v>
      </c>
      <c r="C10" s="65" t="s">
        <v>333</v>
      </c>
      <c r="D10" s="101">
        <v>1552559</v>
      </c>
      <c r="E10" s="101">
        <v>0</v>
      </c>
      <c r="F10" s="102">
        <f t="shared" ref="F10:F11" si="2">E10/D10*100</f>
        <v>0</v>
      </c>
      <c r="G10" s="101">
        <v>1781852</v>
      </c>
      <c r="H10" s="101">
        <v>0</v>
      </c>
      <c r="I10" s="102">
        <f t="shared" si="0"/>
        <v>0</v>
      </c>
      <c r="J10" s="101">
        <v>1670699</v>
      </c>
      <c r="K10" s="101">
        <v>0</v>
      </c>
      <c r="L10" s="102">
        <f t="shared" si="1"/>
        <v>0</v>
      </c>
      <c r="N10" s="347"/>
      <c r="O10" s="379"/>
      <c r="P10" s="26"/>
      <c r="R10" s="15"/>
    </row>
    <row r="11" spans="2:19" ht="15.95" customHeight="1" x14ac:dyDescent="0.25">
      <c r="B11" s="110" t="s">
        <v>60</v>
      </c>
      <c r="C11" s="65" t="s">
        <v>334</v>
      </c>
      <c r="D11" s="101">
        <v>258027</v>
      </c>
      <c r="E11" s="101">
        <v>33250</v>
      </c>
      <c r="F11" s="102">
        <f t="shared" si="2"/>
        <v>12.886248338352187</v>
      </c>
      <c r="G11" s="101">
        <v>187605</v>
      </c>
      <c r="H11" s="101">
        <v>21971</v>
      </c>
      <c r="I11" s="102">
        <f t="shared" si="0"/>
        <v>11.711308333999627</v>
      </c>
      <c r="J11" s="101">
        <v>175502</v>
      </c>
      <c r="K11" s="101">
        <v>15801</v>
      </c>
      <c r="L11" s="102">
        <f t="shared" si="1"/>
        <v>9.0033162015247683</v>
      </c>
      <c r="N11" s="347"/>
      <c r="O11" s="379"/>
      <c r="P11" s="26"/>
      <c r="R11" s="15"/>
      <c r="S11" s="15"/>
    </row>
    <row r="12" spans="2:19" ht="20.25" customHeight="1" x14ac:dyDescent="0.25">
      <c r="B12" s="388" t="s">
        <v>335</v>
      </c>
      <c r="C12" s="388"/>
      <c r="D12" s="104">
        <f>SUM(D8:D11)</f>
        <v>24965008</v>
      </c>
      <c r="E12" s="104">
        <f>SUM(E8:E11)</f>
        <v>1180062</v>
      </c>
      <c r="F12" s="169">
        <f>E12/D12*100</f>
        <v>4.726864097139484</v>
      </c>
      <c r="G12" s="104">
        <f>SUM(G8:G11)</f>
        <v>26474208</v>
      </c>
      <c r="H12" s="104">
        <f>SUM(H8:H11)</f>
        <v>1152379</v>
      </c>
      <c r="I12" s="169">
        <f t="shared" si="0"/>
        <v>4.3528365418901291</v>
      </c>
      <c r="J12" s="104">
        <f>SUM(J8:J11)</f>
        <v>26835845</v>
      </c>
      <c r="K12" s="104">
        <f>SUM(K8:K11)</f>
        <v>1111642</v>
      </c>
      <c r="L12" s="169">
        <f>K12/J12*100</f>
        <v>4.142377480567502</v>
      </c>
      <c r="N12" s="347"/>
      <c r="O12" s="379"/>
      <c r="P12" s="26"/>
      <c r="R12" s="15"/>
      <c r="S12" s="15"/>
    </row>
    <row r="13" spans="2:19" ht="15.95" customHeight="1" x14ac:dyDescent="0.25">
      <c r="B13" s="110" t="s">
        <v>61</v>
      </c>
      <c r="C13" s="65" t="s">
        <v>336</v>
      </c>
      <c r="D13" s="101">
        <v>1373899</v>
      </c>
      <c r="E13" s="101">
        <v>24965</v>
      </c>
      <c r="F13" s="102">
        <f>E13/D13*100</f>
        <v>1.8170913582439465</v>
      </c>
      <c r="G13" s="101">
        <v>1428082</v>
      </c>
      <c r="H13" s="101">
        <v>24875</v>
      </c>
      <c r="I13" s="102">
        <f t="shared" si="0"/>
        <v>1.7418467566988449</v>
      </c>
      <c r="J13" s="101">
        <v>1519980</v>
      </c>
      <c r="K13" s="101">
        <v>32286</v>
      </c>
      <c r="L13" s="102">
        <f>K13/J13*100</f>
        <v>2.12410689614337</v>
      </c>
      <c r="N13" s="347"/>
      <c r="O13" s="379"/>
      <c r="P13" s="27"/>
      <c r="R13" s="15"/>
      <c r="S13" s="15"/>
    </row>
    <row r="14" spans="2:19" ht="15.95" customHeight="1" x14ac:dyDescent="0.25">
      <c r="B14" s="110" t="s">
        <v>62</v>
      </c>
      <c r="C14" s="65" t="s">
        <v>337</v>
      </c>
      <c r="D14" s="101">
        <v>39203</v>
      </c>
      <c r="E14" s="101">
        <v>1432</v>
      </c>
      <c r="F14" s="102">
        <f t="shared" ref="F14:F17" si="3">E14/D14*100</f>
        <v>3.6527816748718211</v>
      </c>
      <c r="G14" s="101">
        <v>40601</v>
      </c>
      <c r="H14" s="101">
        <v>1172</v>
      </c>
      <c r="I14" s="102">
        <f t="shared" si="0"/>
        <v>2.8866284081672866</v>
      </c>
      <c r="J14" s="101">
        <v>48857</v>
      </c>
      <c r="K14" s="101">
        <v>1447</v>
      </c>
      <c r="L14" s="102">
        <f t="shared" ref="L14:L16" si="4">K14/J14*100</f>
        <v>2.9617045663876209</v>
      </c>
      <c r="N14" s="347"/>
      <c r="O14" s="379"/>
      <c r="P14" s="27"/>
      <c r="R14" s="15"/>
      <c r="S14" s="15"/>
    </row>
    <row r="15" spans="2:19" ht="15.95" customHeight="1" x14ac:dyDescent="0.25">
      <c r="B15" s="110" t="s">
        <v>63</v>
      </c>
      <c r="C15" s="65" t="s">
        <v>338</v>
      </c>
      <c r="D15" s="101">
        <v>2468359</v>
      </c>
      <c r="E15" s="101">
        <v>32597</v>
      </c>
      <c r="F15" s="102">
        <f t="shared" si="3"/>
        <v>1.3205939654645049</v>
      </c>
      <c r="G15" s="101">
        <v>2188232</v>
      </c>
      <c r="H15" s="101">
        <v>21071</v>
      </c>
      <c r="I15" s="102">
        <f t="shared" si="0"/>
        <v>0.9629234925729997</v>
      </c>
      <c r="J15" s="101">
        <v>2066527</v>
      </c>
      <c r="K15" s="101">
        <v>20998</v>
      </c>
      <c r="L15" s="102">
        <f t="shared" si="4"/>
        <v>1.0161009268206997</v>
      </c>
      <c r="N15" s="347"/>
      <c r="O15" s="379"/>
      <c r="P15" s="27"/>
      <c r="R15" s="15"/>
      <c r="S15" s="15"/>
    </row>
    <row r="16" spans="2:19" ht="15.95" customHeight="1" x14ac:dyDescent="0.25">
      <c r="B16" s="110" t="s">
        <v>64</v>
      </c>
      <c r="C16" s="65" t="s">
        <v>340</v>
      </c>
      <c r="D16" s="101">
        <v>8274</v>
      </c>
      <c r="E16" s="101">
        <v>26</v>
      </c>
      <c r="F16" s="102">
        <f t="shared" si="3"/>
        <v>0.31423737007493352</v>
      </c>
      <c r="G16" s="101">
        <v>263064</v>
      </c>
      <c r="H16" s="101">
        <v>2563</v>
      </c>
      <c r="I16" s="102">
        <f t="shared" si="0"/>
        <v>0.97428762582489437</v>
      </c>
      <c r="J16" s="101">
        <v>227503</v>
      </c>
      <c r="K16" s="101">
        <v>2637</v>
      </c>
      <c r="L16" s="102">
        <f t="shared" si="4"/>
        <v>1.1591055942119444</v>
      </c>
      <c r="N16" s="347"/>
      <c r="O16" s="379"/>
      <c r="P16" s="27"/>
      <c r="R16" s="15"/>
      <c r="S16" s="15"/>
    </row>
    <row r="17" spans="2:19" s="25" customFormat="1" ht="20.25" customHeight="1" x14ac:dyDescent="0.25">
      <c r="B17" s="388" t="s">
        <v>341</v>
      </c>
      <c r="C17" s="388"/>
      <c r="D17" s="104">
        <f>SUM(D13:D16)</f>
        <v>3889735</v>
      </c>
      <c r="E17" s="104">
        <f>SUM(E13:E16)</f>
        <v>59020</v>
      </c>
      <c r="F17" s="169">
        <f t="shared" si="3"/>
        <v>1.5173270158506942</v>
      </c>
      <c r="G17" s="104">
        <f>SUM(G13:G16)</f>
        <v>3919979</v>
      </c>
      <c r="H17" s="104">
        <f>SUM(H13:H16)</f>
        <v>49681</v>
      </c>
      <c r="I17" s="169">
        <f t="shared" si="0"/>
        <v>1.2673792385112266</v>
      </c>
      <c r="J17" s="104">
        <f>SUM(J13:J16)</f>
        <v>3862867</v>
      </c>
      <c r="K17" s="104">
        <f>SUM(K13:K16)</f>
        <v>57368</v>
      </c>
      <c r="L17" s="169">
        <f>K17/J17*100</f>
        <v>1.4851145535168566</v>
      </c>
      <c r="N17" s="347"/>
      <c r="O17" s="379"/>
      <c r="P17" s="378"/>
      <c r="R17" s="58"/>
      <c r="S17" s="58"/>
    </row>
    <row r="18" spans="2:19" ht="21" customHeight="1" x14ac:dyDescent="0.25">
      <c r="B18" s="388" t="s">
        <v>339</v>
      </c>
      <c r="C18" s="388"/>
      <c r="D18" s="104">
        <f>D12+D17</f>
        <v>28854743</v>
      </c>
      <c r="E18" s="104">
        <f>E12+E17</f>
        <v>1239082</v>
      </c>
      <c r="F18" s="169">
        <f>E18/D18*100</f>
        <v>4.294205635447871</v>
      </c>
      <c r="G18" s="104">
        <f>G12+G17</f>
        <v>30394187</v>
      </c>
      <c r="H18" s="104">
        <f>H12+H17</f>
        <v>1202060</v>
      </c>
      <c r="I18" s="169">
        <f t="shared" si="0"/>
        <v>3.9549009815594012</v>
      </c>
      <c r="J18" s="104">
        <f>J12+J17</f>
        <v>30698712</v>
      </c>
      <c r="K18" s="104">
        <f>K12+K17</f>
        <v>1169010</v>
      </c>
      <c r="L18" s="169">
        <f>K18/J18*100</f>
        <v>3.8080099256281503</v>
      </c>
      <c r="N18" s="347"/>
      <c r="O18" s="379"/>
      <c r="P18" s="15"/>
      <c r="R18" s="15"/>
      <c r="S18" s="15"/>
    </row>
    <row r="22" spans="2:19" x14ac:dyDescent="0.25">
      <c r="D22" s="346"/>
      <c r="E22" s="347"/>
      <c r="F22" s="348"/>
      <c r="G22" s="346"/>
      <c r="H22" s="346"/>
      <c r="I22" s="348"/>
      <c r="J22" s="346"/>
      <c r="K22" s="346"/>
      <c r="L22" s="348"/>
    </row>
    <row r="23" spans="2:19" x14ac:dyDescent="0.25">
      <c r="D23" s="346"/>
      <c r="E23" s="349"/>
      <c r="F23" s="350"/>
      <c r="G23" s="349"/>
      <c r="H23" s="349"/>
      <c r="I23" s="350"/>
      <c r="J23" s="349"/>
      <c r="K23" s="349"/>
      <c r="L23" s="350"/>
    </row>
    <row r="24" spans="2:19" x14ac:dyDescent="0.25">
      <c r="D24" s="351"/>
      <c r="E24" s="352"/>
      <c r="F24" s="350"/>
      <c r="G24" s="349"/>
      <c r="H24" s="352"/>
      <c r="I24" s="350"/>
      <c r="J24" s="349"/>
      <c r="K24" s="352"/>
      <c r="L24" s="350"/>
    </row>
    <row r="25" spans="2:19" x14ac:dyDescent="0.25">
      <c r="D25" s="346"/>
      <c r="E25" s="349"/>
      <c r="F25" s="350"/>
      <c r="G25" s="349"/>
      <c r="H25" s="349"/>
      <c r="I25" s="350"/>
      <c r="J25" s="349"/>
      <c r="K25" s="349"/>
      <c r="L25" s="350"/>
    </row>
    <row r="26" spans="2:19" x14ac:dyDescent="0.25">
      <c r="D26" s="346"/>
      <c r="E26" s="346"/>
      <c r="F26" s="348"/>
      <c r="G26" s="346"/>
      <c r="H26" s="346"/>
      <c r="I26" s="348"/>
      <c r="J26" s="346"/>
      <c r="K26" s="346"/>
      <c r="L26" s="348"/>
    </row>
    <row r="27" spans="2:19" x14ac:dyDescent="0.25">
      <c r="D27" s="346"/>
      <c r="E27" s="349"/>
      <c r="F27" s="350"/>
      <c r="G27" s="349"/>
      <c r="H27" s="349"/>
      <c r="I27" s="350"/>
      <c r="J27" s="349"/>
      <c r="K27" s="349"/>
      <c r="L27" s="350"/>
    </row>
    <row r="28" spans="2:19" x14ac:dyDescent="0.25">
      <c r="D28" s="346"/>
      <c r="E28" s="352"/>
      <c r="F28" s="350"/>
      <c r="G28" s="349"/>
      <c r="H28" s="349"/>
      <c r="I28" s="350"/>
      <c r="J28" s="349"/>
      <c r="K28" s="349"/>
      <c r="L28" s="350"/>
    </row>
    <row r="29" spans="2:19" x14ac:dyDescent="0.25">
      <c r="D29" s="346"/>
      <c r="E29" s="349"/>
      <c r="F29" s="350"/>
      <c r="G29" s="349"/>
      <c r="H29" s="349"/>
      <c r="I29" s="350"/>
      <c r="J29" s="349"/>
      <c r="K29" s="349"/>
      <c r="L29" s="350"/>
    </row>
    <row r="30" spans="2:19" x14ac:dyDescent="0.25">
      <c r="D30" s="346"/>
      <c r="E30" s="352"/>
      <c r="F30" s="350"/>
      <c r="G30" s="349"/>
      <c r="H30" s="352"/>
      <c r="I30" s="350"/>
      <c r="J30" s="349"/>
      <c r="K30" s="349"/>
      <c r="L30" s="350"/>
    </row>
    <row r="31" spans="2:19" x14ac:dyDescent="0.25">
      <c r="D31" s="346"/>
      <c r="E31" s="346"/>
      <c r="F31" s="348"/>
      <c r="G31" s="346"/>
      <c r="H31" s="346"/>
      <c r="I31" s="348"/>
      <c r="J31" s="346"/>
      <c r="K31" s="346"/>
      <c r="L31" s="348"/>
    </row>
    <row r="32" spans="2:19" x14ac:dyDescent="0.25">
      <c r="D32" s="346"/>
      <c r="E32" s="346"/>
      <c r="F32" s="348"/>
      <c r="G32" s="346"/>
      <c r="H32" s="346"/>
      <c r="I32" s="348"/>
      <c r="J32" s="346"/>
      <c r="K32" s="346"/>
      <c r="L32" s="348"/>
    </row>
  </sheetData>
  <mergeCells count="9">
    <mergeCell ref="B5:B6"/>
    <mergeCell ref="B4:L4"/>
    <mergeCell ref="B12:C12"/>
    <mergeCell ref="B17:C17"/>
    <mergeCell ref="B18:C18"/>
    <mergeCell ref="C5:C6"/>
    <mergeCell ref="D5:F5"/>
    <mergeCell ref="G5:I5"/>
    <mergeCell ref="J5:L5"/>
  </mergeCells>
  <pageMargins left="0.7" right="0.7" top="0.75" bottom="0.75" header="0.3" footer="0.3"/>
  <pageSetup scale="74" fitToHeight="0" orientation="landscape" r:id="rId1"/>
  <ignoredErrors>
    <ignoredError sqref="D12:E12 G12:H12 J12:K12" formulaRange="1"/>
    <ignoredError sqref="F12 F17 F18 I12 I17 I18" formula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3:R21"/>
  <sheetViews>
    <sheetView workbookViewId="0">
      <selection activeCell="C19" sqref="C19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7109375" bestFit="1" customWidth="1"/>
    <col min="11" max="11" width="10.140625" bestFit="1" customWidth="1"/>
    <col min="14" max="14" width="11.7109375" bestFit="1" customWidth="1"/>
  </cols>
  <sheetData>
    <row r="3" spans="2:18" ht="16.5" thickBot="1" x14ac:dyDescent="0.3">
      <c r="B3" s="59"/>
      <c r="C3" s="59"/>
      <c r="D3" s="80"/>
      <c r="E3" s="80"/>
      <c r="F3" s="80"/>
      <c r="G3" s="80"/>
      <c r="H3" s="80"/>
      <c r="I3" s="80"/>
      <c r="J3" s="80"/>
      <c r="K3" s="171"/>
      <c r="L3" s="170" t="s">
        <v>179</v>
      </c>
    </row>
    <row r="4" spans="2:18" ht="24.95" customHeight="1" thickTop="1" x14ac:dyDescent="0.25">
      <c r="B4" s="399" t="s">
        <v>342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2:18" ht="15.75" x14ac:dyDescent="0.25">
      <c r="B5" s="395" t="s">
        <v>145</v>
      </c>
      <c r="C5" s="397" t="s">
        <v>161</v>
      </c>
      <c r="D5" s="405" t="s">
        <v>105</v>
      </c>
      <c r="E5" s="405"/>
      <c r="F5" s="405"/>
      <c r="G5" s="397" t="s">
        <v>123</v>
      </c>
      <c r="H5" s="397"/>
      <c r="I5" s="397"/>
      <c r="J5" s="397" t="s">
        <v>131</v>
      </c>
      <c r="K5" s="397"/>
      <c r="L5" s="397"/>
    </row>
    <row r="6" spans="2:18" ht="15.75" x14ac:dyDescent="0.25">
      <c r="B6" s="395"/>
      <c r="C6" s="397"/>
      <c r="D6" s="96" t="s">
        <v>175</v>
      </c>
      <c r="E6" s="96" t="s">
        <v>82</v>
      </c>
      <c r="F6" s="96" t="s">
        <v>83</v>
      </c>
      <c r="G6" s="96" t="s">
        <v>175</v>
      </c>
      <c r="H6" s="96" t="s">
        <v>82</v>
      </c>
      <c r="I6" s="96" t="s">
        <v>83</v>
      </c>
      <c r="J6" s="96" t="s">
        <v>175</v>
      </c>
      <c r="K6" s="96" t="s">
        <v>82</v>
      </c>
      <c r="L6" s="96" t="s">
        <v>83</v>
      </c>
    </row>
    <row r="7" spans="2:18" s="41" customFormat="1" ht="12.75" x14ac:dyDescent="0.2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  <c r="L7" s="98">
        <v>11</v>
      </c>
    </row>
    <row r="8" spans="2:18" ht="20.100000000000001" customHeight="1" x14ac:dyDescent="0.25">
      <c r="B8" s="110" t="s">
        <v>57</v>
      </c>
      <c r="C8" s="65" t="s">
        <v>343</v>
      </c>
      <c r="D8" s="101">
        <v>22301920</v>
      </c>
      <c r="E8" s="101">
        <v>179478</v>
      </c>
      <c r="F8" s="102">
        <f>E8/D8*100</f>
        <v>0.80476479155157954</v>
      </c>
      <c r="G8" s="101">
        <v>24029210</v>
      </c>
      <c r="H8" s="101">
        <v>166312</v>
      </c>
      <c r="I8" s="102">
        <f>H8/G8*100</f>
        <v>0.69212429372417983</v>
      </c>
      <c r="J8" s="101">
        <v>24309059</v>
      </c>
      <c r="K8" s="101">
        <v>178937</v>
      </c>
      <c r="L8" s="102">
        <f>K8/J8*100</f>
        <v>0.73609184131726368</v>
      </c>
      <c r="N8" s="26"/>
      <c r="O8" s="26"/>
      <c r="P8" s="15"/>
      <c r="Q8" s="26"/>
      <c r="R8" s="15"/>
    </row>
    <row r="9" spans="2:18" ht="20.100000000000001" customHeight="1" x14ac:dyDescent="0.25">
      <c r="B9" s="110" t="s">
        <v>58</v>
      </c>
      <c r="C9" s="65" t="s">
        <v>344</v>
      </c>
      <c r="D9" s="101">
        <v>1645274</v>
      </c>
      <c r="E9" s="101">
        <v>204681</v>
      </c>
      <c r="F9" s="102">
        <f t="shared" ref="F9:F16" si="0">E9/D9*100</f>
        <v>12.440541818566391</v>
      </c>
      <c r="G9" s="101">
        <v>1387627</v>
      </c>
      <c r="H9" s="101">
        <v>161999</v>
      </c>
      <c r="I9" s="102">
        <f t="shared" ref="I9:I16" si="1">H9/G9*100</f>
        <v>11.674535015533714</v>
      </c>
      <c r="J9" s="101">
        <v>1553595</v>
      </c>
      <c r="K9" s="101">
        <v>163938</v>
      </c>
      <c r="L9" s="102">
        <f t="shared" ref="L9:L16" si="2">K9/J9*100</f>
        <v>10.552170932578955</v>
      </c>
      <c r="N9" s="26"/>
      <c r="O9" s="26"/>
      <c r="P9" s="15"/>
      <c r="Q9" s="26"/>
      <c r="R9" s="15"/>
    </row>
    <row r="10" spans="2:18" ht="20.100000000000001" customHeight="1" x14ac:dyDescent="0.25">
      <c r="B10" s="110" t="s">
        <v>59</v>
      </c>
      <c r="C10" s="65" t="s">
        <v>345</v>
      </c>
      <c r="D10" s="101">
        <v>1017814</v>
      </c>
      <c r="E10" s="101">
        <v>795903</v>
      </c>
      <c r="F10" s="102">
        <f t="shared" si="0"/>
        <v>78.19729341510336</v>
      </c>
      <c r="G10" s="101">
        <v>1057371</v>
      </c>
      <c r="H10" s="101">
        <v>824068</v>
      </c>
      <c r="I10" s="102">
        <f t="shared" si="1"/>
        <v>77.935559042190491</v>
      </c>
      <c r="J10" s="101">
        <v>973191</v>
      </c>
      <c r="K10" s="101">
        <v>768767</v>
      </c>
      <c r="L10" s="102">
        <f t="shared" si="2"/>
        <v>78.994462546406623</v>
      </c>
      <c r="M10" s="15"/>
      <c r="N10" s="26"/>
      <c r="O10" s="26"/>
      <c r="P10" s="15"/>
      <c r="Q10" s="26"/>
      <c r="R10" s="15"/>
    </row>
    <row r="11" spans="2:18" ht="20.100000000000001" customHeight="1" x14ac:dyDescent="0.25">
      <c r="B11" s="388" t="s">
        <v>335</v>
      </c>
      <c r="C11" s="388"/>
      <c r="D11" s="104">
        <f>SUM(D8:D10)</f>
        <v>24965008</v>
      </c>
      <c r="E11" s="104">
        <f>SUM(E8:E10)</f>
        <v>1180062</v>
      </c>
      <c r="F11" s="169">
        <f t="shared" si="0"/>
        <v>4.726864097139484</v>
      </c>
      <c r="G11" s="104">
        <f>SUM(G8:G10)</f>
        <v>26474208</v>
      </c>
      <c r="H11" s="104">
        <f>SUM(H8:H10)</f>
        <v>1152379</v>
      </c>
      <c r="I11" s="169">
        <f t="shared" si="1"/>
        <v>4.3528365418901291</v>
      </c>
      <c r="J11" s="104">
        <f>SUM(J8:J10)</f>
        <v>26835845</v>
      </c>
      <c r="K11" s="104">
        <f>SUM(K8:K10)</f>
        <v>1111642</v>
      </c>
      <c r="L11" s="169">
        <f t="shared" si="2"/>
        <v>4.142377480567502</v>
      </c>
      <c r="N11" s="26"/>
      <c r="O11" s="26"/>
      <c r="P11" s="15"/>
      <c r="Q11" s="26"/>
      <c r="R11" s="15"/>
    </row>
    <row r="12" spans="2:18" ht="20.100000000000001" customHeight="1" x14ac:dyDescent="0.25">
      <c r="B12" s="110" t="s">
        <v>60</v>
      </c>
      <c r="C12" s="65" t="s">
        <v>346</v>
      </c>
      <c r="D12" s="101">
        <v>3440487</v>
      </c>
      <c r="E12" s="101">
        <v>21343</v>
      </c>
      <c r="F12" s="102">
        <f t="shared" si="0"/>
        <v>0.62034822395782918</v>
      </c>
      <c r="G12" s="101">
        <v>3603792</v>
      </c>
      <c r="H12" s="101">
        <v>20660</v>
      </c>
      <c r="I12" s="102">
        <f>H12/G12*100</f>
        <v>0.57328502865870179</v>
      </c>
      <c r="J12" s="101">
        <v>3478718</v>
      </c>
      <c r="K12" s="101">
        <v>23483</v>
      </c>
      <c r="L12" s="102">
        <f>K12/J12*100</f>
        <v>0.67504753187812294</v>
      </c>
      <c r="N12" s="26"/>
      <c r="O12" s="26"/>
      <c r="P12" s="15"/>
      <c r="Q12" s="26"/>
      <c r="R12" s="15"/>
    </row>
    <row r="13" spans="2:18" ht="20.100000000000001" customHeight="1" x14ac:dyDescent="0.25">
      <c r="B13" s="110" t="s">
        <v>61</v>
      </c>
      <c r="C13" s="65" t="s">
        <v>344</v>
      </c>
      <c r="D13" s="101">
        <v>443246</v>
      </c>
      <c r="E13" s="101">
        <v>34354</v>
      </c>
      <c r="F13" s="102">
        <f t="shared" si="0"/>
        <v>7.750549356339369</v>
      </c>
      <c r="G13" s="101">
        <v>309101</v>
      </c>
      <c r="H13" s="101">
        <v>25536</v>
      </c>
      <c r="I13" s="102">
        <f t="shared" si="1"/>
        <v>8.2613773491512479</v>
      </c>
      <c r="J13" s="101">
        <v>373467</v>
      </c>
      <c r="K13" s="149">
        <v>29494</v>
      </c>
      <c r="L13" s="102">
        <f t="shared" si="2"/>
        <v>7.8973510377088205</v>
      </c>
      <c r="N13" s="26"/>
      <c r="O13" s="26"/>
      <c r="P13" s="15"/>
      <c r="Q13" s="26"/>
      <c r="R13" s="15"/>
    </row>
    <row r="14" spans="2:18" ht="20.100000000000001" customHeight="1" x14ac:dyDescent="0.25">
      <c r="B14" s="110" t="s">
        <v>62</v>
      </c>
      <c r="C14" s="65" t="s">
        <v>345</v>
      </c>
      <c r="D14" s="101">
        <v>6002</v>
      </c>
      <c r="E14" s="101">
        <v>3323</v>
      </c>
      <c r="F14" s="102">
        <f t="shared" si="0"/>
        <v>55.364878373875371</v>
      </c>
      <c r="G14" s="101">
        <v>7086</v>
      </c>
      <c r="H14" s="101">
        <v>3485</v>
      </c>
      <c r="I14" s="102">
        <f t="shared" si="1"/>
        <v>49.181484617555746</v>
      </c>
      <c r="J14" s="101">
        <v>10682</v>
      </c>
      <c r="K14" s="101">
        <v>4391</v>
      </c>
      <c r="L14" s="102">
        <f t="shared" si="2"/>
        <v>41.106534356862014</v>
      </c>
      <c r="N14" s="26"/>
      <c r="O14" s="26"/>
      <c r="P14" s="15"/>
      <c r="Q14" s="26"/>
      <c r="R14" s="15"/>
    </row>
    <row r="15" spans="2:18" ht="20.100000000000001" customHeight="1" x14ac:dyDescent="0.25">
      <c r="B15" s="388" t="s">
        <v>341</v>
      </c>
      <c r="C15" s="388"/>
      <c r="D15" s="104">
        <f>SUM(D12:D14)</f>
        <v>3889735</v>
      </c>
      <c r="E15" s="104">
        <f t="shared" ref="E15" si="3">SUM(E12:E14)</f>
        <v>59020</v>
      </c>
      <c r="F15" s="169">
        <f t="shared" si="0"/>
        <v>1.5173270158506942</v>
      </c>
      <c r="G15" s="104">
        <f>SUM(G12:G14)</f>
        <v>3919979</v>
      </c>
      <c r="H15" s="104">
        <f t="shared" ref="H15" si="4">SUM(H12:H14)</f>
        <v>49681</v>
      </c>
      <c r="I15" s="169">
        <f t="shared" si="1"/>
        <v>1.2673792385112266</v>
      </c>
      <c r="J15" s="104">
        <f>SUM(J12:J14)</f>
        <v>3862867</v>
      </c>
      <c r="K15" s="104">
        <f>SUM(K12:K14)</f>
        <v>57368</v>
      </c>
      <c r="L15" s="169">
        <f t="shared" si="2"/>
        <v>1.4851145535168566</v>
      </c>
      <c r="N15" s="26"/>
      <c r="O15" s="26"/>
      <c r="P15" s="15"/>
      <c r="Q15" s="26"/>
    </row>
    <row r="16" spans="2:18" ht="21" customHeight="1" x14ac:dyDescent="0.25">
      <c r="B16" s="388" t="s">
        <v>339</v>
      </c>
      <c r="C16" s="388"/>
      <c r="D16" s="145">
        <f>D11+D15</f>
        <v>28854743</v>
      </c>
      <c r="E16" s="145">
        <f>E11+E15</f>
        <v>1239082</v>
      </c>
      <c r="F16" s="169">
        <f t="shared" si="0"/>
        <v>4.294205635447871</v>
      </c>
      <c r="G16" s="145">
        <f>G11+G15</f>
        <v>30394187</v>
      </c>
      <c r="H16" s="145">
        <f>H11+H15</f>
        <v>1202060</v>
      </c>
      <c r="I16" s="169">
        <f t="shared" si="1"/>
        <v>3.9549009815594012</v>
      </c>
      <c r="J16" s="145">
        <f>J11+J15</f>
        <v>30698712</v>
      </c>
      <c r="K16" s="145">
        <f>K11+K15</f>
        <v>1169010</v>
      </c>
      <c r="L16" s="169">
        <f t="shared" si="2"/>
        <v>3.8080099256281503</v>
      </c>
      <c r="N16" s="26"/>
      <c r="O16" s="26"/>
      <c r="P16" s="15"/>
      <c r="Q16" s="26"/>
    </row>
    <row r="17" spans="4:14" x14ac:dyDescent="0.25">
      <c r="N17" s="26"/>
    </row>
    <row r="18" spans="4:14" x14ac:dyDescent="0.25">
      <c r="J18" s="15"/>
    </row>
    <row r="19" spans="4:14" x14ac:dyDescent="0.25">
      <c r="D19" s="15"/>
      <c r="E19" s="15"/>
      <c r="G19" s="15"/>
      <c r="H19" s="15"/>
      <c r="J19" s="15"/>
      <c r="K19" s="15"/>
    </row>
    <row r="20" spans="4:14" x14ac:dyDescent="0.25">
      <c r="D20" s="15"/>
      <c r="G20" s="15"/>
      <c r="H20" s="15"/>
      <c r="I20" s="15"/>
      <c r="J20" s="26"/>
      <c r="K20" s="26"/>
    </row>
    <row r="21" spans="4:14" x14ac:dyDescent="0.25">
      <c r="J21" s="24"/>
      <c r="K21" s="26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R20"/>
  <sheetViews>
    <sheetView workbookViewId="0">
      <selection activeCell="B4" sqref="B4:K4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  <col min="13" max="13" width="10.28515625" customWidth="1"/>
    <col min="15" max="15" width="10.140625" bestFit="1" customWidth="1"/>
    <col min="17" max="17" width="10.140625" bestFit="1" customWidth="1"/>
  </cols>
  <sheetData>
    <row r="3" spans="2:18" ht="16.5" thickBot="1" x14ac:dyDescent="0.3">
      <c r="B3" s="59"/>
      <c r="C3" s="59"/>
      <c r="D3" s="80"/>
      <c r="E3" s="80"/>
      <c r="F3" s="80"/>
      <c r="G3" s="80"/>
      <c r="H3" s="80"/>
      <c r="I3" s="80"/>
      <c r="J3" s="80"/>
      <c r="K3" s="170" t="s">
        <v>179</v>
      </c>
    </row>
    <row r="4" spans="2:18" ht="24.95" customHeight="1" thickTop="1" x14ac:dyDescent="0.25">
      <c r="B4" s="399" t="s">
        <v>347</v>
      </c>
      <c r="C4" s="399"/>
      <c r="D4" s="399"/>
      <c r="E4" s="399"/>
      <c r="F4" s="399"/>
      <c r="G4" s="399"/>
      <c r="H4" s="399"/>
      <c r="I4" s="399"/>
      <c r="J4" s="399"/>
      <c r="K4" s="399"/>
    </row>
    <row r="5" spans="2:18" ht="15.75" x14ac:dyDescent="0.25">
      <c r="B5" s="395" t="s">
        <v>145</v>
      </c>
      <c r="C5" s="397" t="s">
        <v>258</v>
      </c>
      <c r="D5" s="397" t="s">
        <v>105</v>
      </c>
      <c r="E5" s="397"/>
      <c r="F5" s="397" t="s">
        <v>123</v>
      </c>
      <c r="G5" s="397"/>
      <c r="H5" s="397" t="s">
        <v>131</v>
      </c>
      <c r="I5" s="397"/>
      <c r="J5" s="397" t="s">
        <v>178</v>
      </c>
      <c r="K5" s="397"/>
    </row>
    <row r="6" spans="2:18" ht="15.75" customHeight="1" x14ac:dyDescent="0.25">
      <c r="B6" s="395"/>
      <c r="C6" s="397"/>
      <c r="D6" s="96" t="s">
        <v>175</v>
      </c>
      <c r="E6" s="96" t="s">
        <v>177</v>
      </c>
      <c r="F6" s="96" t="s">
        <v>175</v>
      </c>
      <c r="G6" s="96" t="s">
        <v>177</v>
      </c>
      <c r="H6" s="96" t="s">
        <v>175</v>
      </c>
      <c r="I6" s="96" t="s">
        <v>177</v>
      </c>
      <c r="J6" s="130" t="s">
        <v>93</v>
      </c>
      <c r="K6" s="130" t="s">
        <v>94</v>
      </c>
    </row>
    <row r="7" spans="2:18" s="42" customFormat="1" ht="15.75" customHeight="1" x14ac:dyDescent="0.2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172">
        <v>10</v>
      </c>
    </row>
    <row r="8" spans="2:18" ht="15.75" x14ac:dyDescent="0.25">
      <c r="B8" s="110" t="s">
        <v>57</v>
      </c>
      <c r="C8" s="100" t="s">
        <v>260</v>
      </c>
      <c r="D8" s="101">
        <v>199032</v>
      </c>
      <c r="E8" s="102">
        <f>D8/D$15*100</f>
        <v>1.3047299476074543</v>
      </c>
      <c r="F8" s="101">
        <v>223252</v>
      </c>
      <c r="G8" s="102">
        <f>F8/F$15*100</f>
        <v>1.4049116782575299</v>
      </c>
      <c r="H8" s="157">
        <v>201483</v>
      </c>
      <c r="I8" s="102">
        <f>H8/H$15*100</f>
        <v>1.2481114140282215</v>
      </c>
      <c r="J8" s="103">
        <f>F8/D8*100</f>
        <v>112.16889746372442</v>
      </c>
      <c r="K8" s="103">
        <f>H8/F8*100</f>
        <v>90.249135506064889</v>
      </c>
      <c r="M8" s="15"/>
      <c r="N8" s="26"/>
      <c r="O8" s="15"/>
      <c r="Q8" s="15"/>
    </row>
    <row r="9" spans="2:18" ht="16.5" customHeight="1" x14ac:dyDescent="0.25">
      <c r="B9" s="110" t="s">
        <v>58</v>
      </c>
      <c r="C9" s="100" t="s">
        <v>261</v>
      </c>
      <c r="D9" s="101">
        <v>395157</v>
      </c>
      <c r="E9" s="102">
        <f t="shared" ref="E9:E14" si="0">D9/D$15*100</f>
        <v>2.5904034120479058</v>
      </c>
      <c r="F9" s="101">
        <v>406525</v>
      </c>
      <c r="G9" s="102">
        <f t="shared" ref="G9:G14" si="1">F9/F$15*100</f>
        <v>2.5582378657465212</v>
      </c>
      <c r="H9" s="157">
        <v>388330</v>
      </c>
      <c r="I9" s="102">
        <f t="shared" ref="I9:I14" si="2">H9/H$15*100</f>
        <v>2.405558312163206</v>
      </c>
      <c r="J9" s="103">
        <f t="shared" ref="J9:J15" si="3">F9/D9*100</f>
        <v>102.87683123416768</v>
      </c>
      <c r="K9" s="103">
        <f t="shared" ref="K9:K14" si="4">H9/F9*100</f>
        <v>95.524260500584219</v>
      </c>
      <c r="M9" s="15"/>
      <c r="N9" s="26"/>
      <c r="O9" s="15"/>
      <c r="Q9" s="15"/>
    </row>
    <row r="10" spans="2:18" ht="16.5" customHeight="1" x14ac:dyDescent="0.25">
      <c r="B10" s="110" t="s">
        <v>100</v>
      </c>
      <c r="C10" s="100" t="s">
        <v>348</v>
      </c>
      <c r="D10" s="101">
        <v>6500322</v>
      </c>
      <c r="E10" s="102">
        <f t="shared" si="0"/>
        <v>42.612066313414843</v>
      </c>
      <c r="F10" s="101">
        <v>6616260</v>
      </c>
      <c r="G10" s="102">
        <f t="shared" si="1"/>
        <v>41.635734239281909</v>
      </c>
      <c r="H10" s="157">
        <v>7009553</v>
      </c>
      <c r="I10" s="102">
        <f t="shared" si="2"/>
        <v>43.421544778148835</v>
      </c>
      <c r="J10" s="103">
        <f t="shared" si="3"/>
        <v>101.78357318299001</v>
      </c>
      <c r="K10" s="103">
        <f t="shared" si="4"/>
        <v>105.94434015591889</v>
      </c>
      <c r="M10" s="15"/>
      <c r="N10" s="26"/>
      <c r="O10" s="15"/>
      <c r="Q10" s="15"/>
    </row>
    <row r="11" spans="2:18" ht="15.75" x14ac:dyDescent="0.25">
      <c r="B11" s="110" t="s">
        <v>60</v>
      </c>
      <c r="C11" s="100" t="s">
        <v>263</v>
      </c>
      <c r="D11" s="101">
        <v>772554</v>
      </c>
      <c r="E11" s="102">
        <f t="shared" si="0"/>
        <v>5.064383314964072</v>
      </c>
      <c r="F11" s="101">
        <v>917784</v>
      </c>
      <c r="G11" s="102">
        <f t="shared" si="1"/>
        <v>5.7755606208137387</v>
      </c>
      <c r="H11" s="157">
        <v>588844</v>
      </c>
      <c r="I11" s="102">
        <f t="shared" si="2"/>
        <v>3.6476671355996984</v>
      </c>
      <c r="J11" s="103">
        <f t="shared" si="3"/>
        <v>118.79868591710094</v>
      </c>
      <c r="K11" s="103">
        <f>H11/F11*100</f>
        <v>64.159322890789113</v>
      </c>
      <c r="M11" s="15"/>
      <c r="N11" s="26"/>
      <c r="O11" s="26"/>
      <c r="Q11" s="15"/>
    </row>
    <row r="12" spans="2:18" ht="15.75" x14ac:dyDescent="0.25">
      <c r="B12" s="110" t="s">
        <v>61</v>
      </c>
      <c r="C12" s="100" t="s">
        <v>349</v>
      </c>
      <c r="D12" s="101">
        <v>83921</v>
      </c>
      <c r="E12" s="102">
        <f t="shared" si="0"/>
        <v>0.55013385753630151</v>
      </c>
      <c r="F12" s="101">
        <v>91038</v>
      </c>
      <c r="G12" s="102">
        <f t="shared" si="1"/>
        <v>0.57289676851812754</v>
      </c>
      <c r="H12" s="157">
        <v>91090</v>
      </c>
      <c r="I12" s="102">
        <f t="shared" si="2"/>
        <v>0.56426829411826651</v>
      </c>
      <c r="J12" s="103">
        <f t="shared" si="3"/>
        <v>108.48059484515198</v>
      </c>
      <c r="K12" s="103">
        <f t="shared" si="4"/>
        <v>100.05711900525056</v>
      </c>
      <c r="M12" s="15"/>
      <c r="N12" s="26"/>
      <c r="O12" s="15"/>
      <c r="Q12" s="15"/>
    </row>
    <row r="13" spans="2:18" ht="15.75" x14ac:dyDescent="0.25">
      <c r="B13" s="110" t="s">
        <v>62</v>
      </c>
      <c r="C13" s="100" t="s">
        <v>264</v>
      </c>
      <c r="D13" s="101">
        <v>7281540</v>
      </c>
      <c r="E13" s="102">
        <f t="shared" si="0"/>
        <v>47.733245421347235</v>
      </c>
      <c r="F13" s="101">
        <v>7613327</v>
      </c>
      <c r="G13" s="102">
        <f t="shared" si="1"/>
        <v>47.910218106415023</v>
      </c>
      <c r="H13" s="157">
        <v>7841598</v>
      </c>
      <c r="I13" s="102">
        <f t="shared" si="2"/>
        <v>48.575750649041723</v>
      </c>
      <c r="J13" s="103">
        <f t="shared" si="3"/>
        <v>104.55654985071838</v>
      </c>
      <c r="K13" s="103">
        <f t="shared" si="4"/>
        <v>102.99830809841741</v>
      </c>
      <c r="M13" s="15"/>
      <c r="N13" s="26"/>
      <c r="O13" s="15"/>
      <c r="Q13" s="15"/>
    </row>
    <row r="14" spans="2:18" ht="15.75" x14ac:dyDescent="0.25">
      <c r="B14" s="110" t="s">
        <v>63</v>
      </c>
      <c r="C14" s="100" t="s">
        <v>265</v>
      </c>
      <c r="D14" s="101">
        <v>22125</v>
      </c>
      <c r="E14" s="102">
        <f t="shared" si="0"/>
        <v>0.14503773308219245</v>
      </c>
      <c r="F14" s="101">
        <v>22635</v>
      </c>
      <c r="G14" s="102">
        <f t="shared" si="1"/>
        <v>0.14244072096715457</v>
      </c>
      <c r="H14" s="157">
        <v>22132</v>
      </c>
      <c r="I14" s="102">
        <f t="shared" si="2"/>
        <v>0.13709941690004912</v>
      </c>
      <c r="J14" s="103">
        <f t="shared" si="3"/>
        <v>102.30508474576271</v>
      </c>
      <c r="K14" s="103">
        <f t="shared" si="4"/>
        <v>97.777777777777771</v>
      </c>
      <c r="M14" s="15"/>
      <c r="N14" s="26"/>
      <c r="O14" s="15"/>
      <c r="Q14" s="15"/>
      <c r="R14" s="15"/>
    </row>
    <row r="15" spans="2:18" ht="15.75" x14ac:dyDescent="0.25">
      <c r="B15" s="397" t="s">
        <v>168</v>
      </c>
      <c r="C15" s="397"/>
      <c r="D15" s="104">
        <f t="shared" ref="D15:I15" si="5">SUM(D8:D14)</f>
        <v>15254651</v>
      </c>
      <c r="E15" s="105">
        <f t="shared" si="5"/>
        <v>100.00000000000001</v>
      </c>
      <c r="F15" s="104">
        <f t="shared" si="5"/>
        <v>15890821</v>
      </c>
      <c r="G15" s="105">
        <f t="shared" si="5"/>
        <v>100.00000000000001</v>
      </c>
      <c r="H15" s="104">
        <f t="shared" si="5"/>
        <v>16143030</v>
      </c>
      <c r="I15" s="105">
        <f t="shared" si="5"/>
        <v>100</v>
      </c>
      <c r="J15" s="105">
        <f t="shared" si="3"/>
        <v>104.17033467366772</v>
      </c>
      <c r="K15" s="105">
        <f>H15/F15*100</f>
        <v>101.58713637262669</v>
      </c>
      <c r="M15" s="15"/>
      <c r="N15" s="26"/>
      <c r="O15" s="26"/>
      <c r="Q15" s="15"/>
    </row>
    <row r="16" spans="2:18" x14ac:dyDescent="0.25">
      <c r="K16" s="27"/>
      <c r="M16" s="15"/>
      <c r="N16" s="15"/>
    </row>
    <row r="17" spans="6:13" x14ac:dyDescent="0.25">
      <c r="F17" s="15"/>
      <c r="H17" s="15"/>
      <c r="M17" s="26"/>
    </row>
    <row r="18" spans="6:13" x14ac:dyDescent="0.25">
      <c r="F18" s="15"/>
      <c r="G18" s="15"/>
      <c r="H18" s="15"/>
    </row>
    <row r="20" spans="6:13" x14ac:dyDescent="0.25">
      <c r="G20" s="15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3:P19"/>
  <sheetViews>
    <sheetView workbookViewId="0">
      <selection activeCell="B4" sqref="B4:L4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  <col min="15" max="15" width="10.140625" bestFit="1" customWidth="1"/>
  </cols>
  <sheetData>
    <row r="3" spans="2:16" ht="16.5" thickBot="1" x14ac:dyDescent="0.3">
      <c r="B3" s="59"/>
      <c r="C3" s="173"/>
      <c r="D3" s="80"/>
      <c r="E3" s="80"/>
      <c r="F3" s="80"/>
      <c r="G3" s="80"/>
      <c r="H3" s="80"/>
      <c r="I3" s="80"/>
      <c r="J3" s="80"/>
      <c r="K3" s="80"/>
      <c r="L3" s="170" t="s">
        <v>350</v>
      </c>
    </row>
    <row r="4" spans="2:16" ht="24.95" customHeight="1" thickTop="1" x14ac:dyDescent="0.25">
      <c r="B4" s="399" t="s">
        <v>356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2:16" ht="15.95" customHeight="1" x14ac:dyDescent="0.25">
      <c r="B5" s="395" t="s">
        <v>145</v>
      </c>
      <c r="C5" s="397" t="s">
        <v>258</v>
      </c>
      <c r="D5" s="397" t="s">
        <v>123</v>
      </c>
      <c r="E5" s="397"/>
      <c r="F5" s="397"/>
      <c r="G5" s="397" t="s">
        <v>131</v>
      </c>
      <c r="H5" s="397"/>
      <c r="I5" s="397"/>
      <c r="J5" s="397" t="s">
        <v>178</v>
      </c>
      <c r="K5" s="397"/>
      <c r="L5" s="397"/>
    </row>
    <row r="6" spans="2:16" ht="15.95" customHeight="1" x14ac:dyDescent="0.25">
      <c r="B6" s="395"/>
      <c r="C6" s="397"/>
      <c r="D6" s="96" t="s">
        <v>351</v>
      </c>
      <c r="E6" s="96" t="s">
        <v>352</v>
      </c>
      <c r="F6" s="397" t="s">
        <v>353</v>
      </c>
      <c r="G6" s="96" t="s">
        <v>351</v>
      </c>
      <c r="H6" s="96" t="s">
        <v>352</v>
      </c>
      <c r="I6" s="397" t="s">
        <v>353</v>
      </c>
      <c r="J6" s="408" t="s">
        <v>101</v>
      </c>
      <c r="K6" s="408" t="s">
        <v>95</v>
      </c>
      <c r="L6" s="408" t="s">
        <v>102</v>
      </c>
    </row>
    <row r="7" spans="2:16" ht="15.95" customHeight="1" x14ac:dyDescent="0.25">
      <c r="B7" s="395"/>
      <c r="C7" s="397"/>
      <c r="D7" s="96" t="s">
        <v>354</v>
      </c>
      <c r="E7" s="96" t="s">
        <v>355</v>
      </c>
      <c r="F7" s="397"/>
      <c r="G7" s="96" t="s">
        <v>354</v>
      </c>
      <c r="H7" s="96" t="s">
        <v>355</v>
      </c>
      <c r="I7" s="397"/>
      <c r="J7" s="408"/>
      <c r="K7" s="408"/>
      <c r="L7" s="408"/>
    </row>
    <row r="8" spans="2:16" x14ac:dyDescent="0.25">
      <c r="B8" s="97">
        <v>1</v>
      </c>
      <c r="C8" s="98">
        <v>2</v>
      </c>
      <c r="D8" s="98">
        <v>3</v>
      </c>
      <c r="E8" s="98">
        <v>4</v>
      </c>
      <c r="F8" s="98">
        <v>5</v>
      </c>
      <c r="G8" s="98">
        <v>6</v>
      </c>
      <c r="H8" s="98">
        <v>7</v>
      </c>
      <c r="I8" s="98">
        <v>8</v>
      </c>
      <c r="J8" s="98">
        <v>9</v>
      </c>
      <c r="K8" s="98">
        <v>10</v>
      </c>
      <c r="L8" s="98">
        <v>11</v>
      </c>
    </row>
    <row r="9" spans="2:16" ht="15.95" customHeight="1" x14ac:dyDescent="0.25">
      <c r="B9" s="110" t="s">
        <v>57</v>
      </c>
      <c r="C9" s="100" t="s">
        <v>260</v>
      </c>
      <c r="D9" s="101">
        <v>4481</v>
      </c>
      <c r="E9" s="101">
        <v>218670</v>
      </c>
      <c r="F9" s="101">
        <v>101</v>
      </c>
      <c r="G9" s="101">
        <v>1077</v>
      </c>
      <c r="H9" s="101">
        <v>200264</v>
      </c>
      <c r="I9" s="101">
        <v>142</v>
      </c>
      <c r="J9" s="106">
        <f>G9/D9*100</f>
        <v>24.034813657665698</v>
      </c>
      <c r="K9" s="106">
        <f>H9/E9*100</f>
        <v>91.582750262953311</v>
      </c>
      <c r="L9" s="106">
        <f>I9/F9*100</f>
        <v>140.59405940594058</v>
      </c>
      <c r="N9" s="15"/>
      <c r="O9" s="15"/>
    </row>
    <row r="10" spans="2:16" ht="15.95" customHeight="1" x14ac:dyDescent="0.25">
      <c r="B10" s="110" t="s">
        <v>58</v>
      </c>
      <c r="C10" s="100" t="s">
        <v>261</v>
      </c>
      <c r="D10" s="101">
        <v>53308</v>
      </c>
      <c r="E10" s="101">
        <v>349648</v>
      </c>
      <c r="F10" s="101">
        <v>3569</v>
      </c>
      <c r="G10" s="101">
        <v>35682</v>
      </c>
      <c r="H10" s="101">
        <v>351670</v>
      </c>
      <c r="I10" s="101">
        <v>978</v>
      </c>
      <c r="J10" s="106">
        <f t="shared" ref="J10:J16" si="0">G10/D10*100</f>
        <v>66.935544383582197</v>
      </c>
      <c r="K10" s="106">
        <f t="shared" ref="K10:K16" si="1">H10/E10*100</f>
        <v>100.57829588614835</v>
      </c>
      <c r="L10" s="106">
        <f t="shared" ref="L10:L16" si="2">I10/F10*100</f>
        <v>27.402633790977866</v>
      </c>
      <c r="N10" s="15"/>
      <c r="O10" s="15"/>
      <c r="P10" s="15"/>
    </row>
    <row r="11" spans="2:16" ht="15.95" customHeight="1" x14ac:dyDescent="0.25">
      <c r="B11" s="110" t="s">
        <v>59</v>
      </c>
      <c r="C11" s="100" t="s">
        <v>348</v>
      </c>
      <c r="D11" s="101">
        <v>2305243</v>
      </c>
      <c r="E11" s="101">
        <v>3836967</v>
      </c>
      <c r="F11" s="101">
        <v>474050</v>
      </c>
      <c r="G11" s="101">
        <v>2610984</v>
      </c>
      <c r="H11" s="101">
        <v>3962767</v>
      </c>
      <c r="I11" s="101">
        <v>435802</v>
      </c>
      <c r="J11" s="106">
        <f t="shared" si="0"/>
        <v>113.26285341718855</v>
      </c>
      <c r="K11" s="106">
        <f t="shared" si="1"/>
        <v>103.27863127308628</v>
      </c>
      <c r="L11" s="106">
        <f t="shared" si="2"/>
        <v>91.931652779242697</v>
      </c>
      <c r="N11" s="15"/>
      <c r="O11" s="15"/>
      <c r="P11" s="15"/>
    </row>
    <row r="12" spans="2:16" ht="15.95" customHeight="1" x14ac:dyDescent="0.25">
      <c r="B12" s="110" t="s">
        <v>60</v>
      </c>
      <c r="C12" s="100" t="s">
        <v>263</v>
      </c>
      <c r="D12" s="101">
        <v>917783</v>
      </c>
      <c r="E12" s="101">
        <v>0</v>
      </c>
      <c r="F12" s="101">
        <v>1</v>
      </c>
      <c r="G12" s="101">
        <v>588842</v>
      </c>
      <c r="H12" s="101">
        <v>0</v>
      </c>
      <c r="I12" s="101">
        <v>2</v>
      </c>
      <c r="J12" s="106">
        <f t="shared" si="0"/>
        <v>64.159174881208301</v>
      </c>
      <c r="K12" s="106" t="s">
        <v>23</v>
      </c>
      <c r="L12" s="106">
        <f t="shared" si="2"/>
        <v>200</v>
      </c>
      <c r="N12" s="15"/>
    </row>
    <row r="13" spans="2:16" ht="15.95" customHeight="1" x14ac:dyDescent="0.25">
      <c r="B13" s="110" t="s">
        <v>61</v>
      </c>
      <c r="C13" s="100" t="s">
        <v>357</v>
      </c>
      <c r="D13" s="101">
        <v>32401</v>
      </c>
      <c r="E13" s="101">
        <v>58615</v>
      </c>
      <c r="F13" s="101">
        <v>22</v>
      </c>
      <c r="G13" s="101">
        <v>31067</v>
      </c>
      <c r="H13" s="101">
        <v>60001</v>
      </c>
      <c r="I13" s="101">
        <v>22</v>
      </c>
      <c r="J13" s="106">
        <f t="shared" si="0"/>
        <v>95.882843122125863</v>
      </c>
      <c r="K13" s="106">
        <f t="shared" si="1"/>
        <v>102.3645824447667</v>
      </c>
      <c r="L13" s="106">
        <f t="shared" si="2"/>
        <v>100</v>
      </c>
      <c r="N13" s="15"/>
      <c r="O13" s="15"/>
    </row>
    <row r="14" spans="2:16" ht="15.95" customHeight="1" x14ac:dyDescent="0.25">
      <c r="B14" s="110" t="s">
        <v>62</v>
      </c>
      <c r="C14" s="100" t="s">
        <v>264</v>
      </c>
      <c r="D14" s="101">
        <v>389772</v>
      </c>
      <c r="E14" s="101">
        <v>6977461</v>
      </c>
      <c r="F14" s="157">
        <v>246094</v>
      </c>
      <c r="G14" s="101">
        <v>388289</v>
      </c>
      <c r="H14" s="101">
        <v>7227905</v>
      </c>
      <c r="I14" s="157">
        <v>225404</v>
      </c>
      <c r="J14" s="106">
        <f t="shared" si="0"/>
        <v>99.619521155957841</v>
      </c>
      <c r="K14" s="106">
        <f t="shared" si="1"/>
        <v>103.58932855375329</v>
      </c>
      <c r="L14" s="106">
        <f t="shared" si="2"/>
        <v>91.592643461441554</v>
      </c>
      <c r="N14" s="15"/>
      <c r="O14" s="15"/>
      <c r="P14" s="15"/>
    </row>
    <row r="15" spans="2:16" ht="15.95" customHeight="1" x14ac:dyDescent="0.25">
      <c r="B15" s="110" t="s">
        <v>63</v>
      </c>
      <c r="C15" s="100" t="s">
        <v>265</v>
      </c>
      <c r="D15" s="101">
        <v>6412</v>
      </c>
      <c r="E15" s="101">
        <v>15835</v>
      </c>
      <c r="F15" s="101">
        <v>388</v>
      </c>
      <c r="G15" s="101">
        <v>9229</v>
      </c>
      <c r="H15" s="101">
        <v>12541</v>
      </c>
      <c r="I15" s="101">
        <v>362</v>
      </c>
      <c r="J15" s="106">
        <f t="shared" si="0"/>
        <v>143.93325015595758</v>
      </c>
      <c r="K15" s="106">
        <f t="shared" si="1"/>
        <v>79.197979160088423</v>
      </c>
      <c r="L15" s="106">
        <f t="shared" si="2"/>
        <v>93.298969072164951</v>
      </c>
      <c r="N15" s="15"/>
      <c r="O15" s="15"/>
    </row>
    <row r="16" spans="2:16" ht="20.100000000000001" customHeight="1" x14ac:dyDescent="0.25">
      <c r="B16" s="397" t="s">
        <v>168</v>
      </c>
      <c r="C16" s="397"/>
      <c r="D16" s="104">
        <f>SUM(D9:D15)</f>
        <v>3709400</v>
      </c>
      <c r="E16" s="104">
        <f>SUM(E9:E15)</f>
        <v>11457196</v>
      </c>
      <c r="F16" s="104">
        <f>SUM(F9:F15)</f>
        <v>724225</v>
      </c>
      <c r="G16" s="104">
        <f>SUM(G9:G15)</f>
        <v>3665170</v>
      </c>
      <c r="H16" s="104">
        <f t="shared" ref="H16:I16" si="3">SUM(H9:H15)</f>
        <v>11815148</v>
      </c>
      <c r="I16" s="104">
        <f t="shared" si="3"/>
        <v>662712</v>
      </c>
      <c r="J16" s="120">
        <f t="shared" si="0"/>
        <v>98.807623874481038</v>
      </c>
      <c r="K16" s="120">
        <f t="shared" si="1"/>
        <v>103.12425483512719</v>
      </c>
      <c r="L16" s="120">
        <f t="shared" si="2"/>
        <v>91.506368877075488</v>
      </c>
      <c r="N16" s="15"/>
      <c r="O16" s="15"/>
      <c r="P16" s="15"/>
    </row>
    <row r="17" spans="3:12" ht="15.75" x14ac:dyDescent="0.25">
      <c r="C17" s="6"/>
      <c r="D17" s="6"/>
      <c r="E17" s="6"/>
      <c r="F17" s="6"/>
      <c r="G17" s="6"/>
      <c r="H17" s="6"/>
      <c r="I17" s="6"/>
      <c r="J17" s="6"/>
      <c r="K17" s="6"/>
      <c r="L17" s="12"/>
    </row>
    <row r="18" spans="3:12" x14ac:dyDescent="0.25">
      <c r="D18" s="15"/>
      <c r="E18" s="15"/>
      <c r="F18" s="15"/>
      <c r="G18" s="15"/>
      <c r="H18" s="15"/>
      <c r="I18" s="15"/>
    </row>
    <row r="19" spans="3:12" x14ac:dyDescent="0.25">
      <c r="D19" s="26"/>
      <c r="E19" s="26"/>
      <c r="F19" s="26"/>
      <c r="G19" s="26"/>
      <c r="H19" s="26"/>
      <c r="I19" s="26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3:V24"/>
  <sheetViews>
    <sheetView workbookViewId="0">
      <selection activeCell="B4" sqref="B4:L4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4" max="14" width="11.7109375" style="46" bestFit="1" customWidth="1"/>
    <col min="15" max="15" width="10.85546875" customWidth="1"/>
    <col min="17" max="17" width="10.140625" bestFit="1" customWidth="1"/>
  </cols>
  <sheetData>
    <row r="3" spans="2:22" ht="16.5" thickBot="1" x14ac:dyDescent="0.3">
      <c r="B3" s="59"/>
      <c r="C3" s="59"/>
      <c r="D3" s="80"/>
      <c r="E3" s="80"/>
      <c r="F3" s="80"/>
      <c r="G3" s="80"/>
      <c r="H3" s="80"/>
      <c r="I3" s="80"/>
      <c r="J3" s="80"/>
      <c r="K3" s="80"/>
      <c r="L3" s="170" t="s">
        <v>179</v>
      </c>
    </row>
    <row r="4" spans="2:22" ht="24.95" customHeight="1" thickTop="1" x14ac:dyDescent="0.25">
      <c r="B4" s="399" t="s">
        <v>358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2:22" ht="15.75" x14ac:dyDescent="0.25">
      <c r="B5" s="409" t="s">
        <v>145</v>
      </c>
      <c r="C5" s="397" t="s">
        <v>161</v>
      </c>
      <c r="D5" s="405" t="s">
        <v>105</v>
      </c>
      <c r="E5" s="405"/>
      <c r="F5" s="405"/>
      <c r="G5" s="397" t="s">
        <v>123</v>
      </c>
      <c r="H5" s="397"/>
      <c r="I5" s="397"/>
      <c r="J5" s="397" t="s">
        <v>131</v>
      </c>
      <c r="K5" s="397"/>
      <c r="L5" s="397"/>
    </row>
    <row r="6" spans="2:22" ht="15.75" x14ac:dyDescent="0.25">
      <c r="B6" s="409"/>
      <c r="C6" s="397"/>
      <c r="D6" s="96" t="s">
        <v>175</v>
      </c>
      <c r="E6" s="96" t="s">
        <v>82</v>
      </c>
      <c r="F6" s="96" t="s">
        <v>83</v>
      </c>
      <c r="G6" s="96" t="s">
        <v>175</v>
      </c>
      <c r="H6" s="96" t="s">
        <v>82</v>
      </c>
      <c r="I6" s="96" t="s">
        <v>83</v>
      </c>
      <c r="J6" s="96" t="s">
        <v>175</v>
      </c>
      <c r="K6" s="96" t="s">
        <v>82</v>
      </c>
      <c r="L6" s="96" t="s">
        <v>83</v>
      </c>
    </row>
    <row r="7" spans="2:22" s="41" customFormat="1" ht="12.75" x14ac:dyDescent="0.2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  <c r="L7" s="98">
        <v>11</v>
      </c>
      <c r="N7" s="47"/>
    </row>
    <row r="8" spans="2:22" ht="16.5" customHeight="1" x14ac:dyDescent="0.25">
      <c r="B8" s="176"/>
      <c r="C8" s="134" t="s">
        <v>362</v>
      </c>
      <c r="D8" s="132"/>
      <c r="E8" s="132"/>
      <c r="F8" s="132"/>
      <c r="G8" s="132"/>
      <c r="H8" s="132"/>
      <c r="I8" s="132"/>
      <c r="J8" s="132"/>
      <c r="K8" s="132"/>
      <c r="L8" s="132"/>
    </row>
    <row r="9" spans="2:22" ht="23.1" customHeight="1" x14ac:dyDescent="0.25">
      <c r="B9" s="115" t="s">
        <v>57</v>
      </c>
      <c r="C9" s="65" t="s">
        <v>346</v>
      </c>
      <c r="D9" s="101">
        <v>6272170</v>
      </c>
      <c r="E9" s="101">
        <v>78817</v>
      </c>
      <c r="F9" s="102">
        <f>E9/D9*100</f>
        <v>1.2566145369146564</v>
      </c>
      <c r="G9" s="101">
        <v>6770320</v>
      </c>
      <c r="H9" s="101">
        <v>66945</v>
      </c>
      <c r="I9" s="102">
        <f>H9/G9*100</f>
        <v>0.98880112018338873</v>
      </c>
      <c r="J9" s="101">
        <v>6807840</v>
      </c>
      <c r="K9" s="101">
        <v>79376</v>
      </c>
      <c r="L9" s="102">
        <f>K9/J9*100</f>
        <v>1.165949846059837</v>
      </c>
      <c r="N9" s="15"/>
      <c r="O9" s="26"/>
      <c r="Q9" s="15"/>
      <c r="R9" s="15"/>
    </row>
    <row r="10" spans="2:22" ht="23.1" customHeight="1" x14ac:dyDescent="0.25">
      <c r="B10" s="115" t="s">
        <v>58</v>
      </c>
      <c r="C10" s="65" t="s">
        <v>344</v>
      </c>
      <c r="D10" s="101">
        <v>1157194</v>
      </c>
      <c r="E10" s="101">
        <v>141218</v>
      </c>
      <c r="F10" s="102">
        <f t="shared" ref="F10:F11" si="0">E10/D10*100</f>
        <v>12.203485327438614</v>
      </c>
      <c r="G10" s="101">
        <v>925089</v>
      </c>
      <c r="H10" s="101">
        <v>116184</v>
      </c>
      <c r="I10" s="102">
        <f t="shared" ref="I10:I21" si="1">H10/G10*100</f>
        <v>12.559224031417518</v>
      </c>
      <c r="J10" s="101">
        <v>956018</v>
      </c>
      <c r="K10" s="101">
        <v>100850</v>
      </c>
      <c r="L10" s="102">
        <f t="shared" ref="L10:L22" si="2">K10/J10*100</f>
        <v>10.5489645592447</v>
      </c>
      <c r="N10" s="26"/>
      <c r="O10" s="26"/>
      <c r="Q10" s="15"/>
      <c r="R10" s="15"/>
    </row>
    <row r="11" spans="2:22" ht="23.1" customHeight="1" x14ac:dyDescent="0.25">
      <c r="B11" s="115" t="s">
        <v>59</v>
      </c>
      <c r="C11" s="65" t="s">
        <v>345</v>
      </c>
      <c r="D11" s="101">
        <v>543747</v>
      </c>
      <c r="E11" s="101">
        <v>421893</v>
      </c>
      <c r="F11" s="102">
        <f t="shared" si="0"/>
        <v>77.589945323836275</v>
      </c>
      <c r="G11" s="101">
        <v>582085</v>
      </c>
      <c r="H11" s="101">
        <v>435691</v>
      </c>
      <c r="I11" s="102">
        <f t="shared" si="1"/>
        <v>74.850064853071288</v>
      </c>
      <c r="J11" s="101">
        <v>537574</v>
      </c>
      <c r="K11" s="101">
        <v>410928</v>
      </c>
      <c r="L11" s="102">
        <f t="shared" si="2"/>
        <v>76.441196932887379</v>
      </c>
      <c r="N11" s="26"/>
      <c r="O11" s="26"/>
      <c r="Q11" s="15"/>
      <c r="R11" s="15"/>
    </row>
    <row r="12" spans="2:22" ht="23.1" customHeight="1" x14ac:dyDescent="0.25">
      <c r="B12" s="388" t="s">
        <v>359</v>
      </c>
      <c r="C12" s="388"/>
      <c r="D12" s="104">
        <f>SUM(D9:D11)</f>
        <v>7973111</v>
      </c>
      <c r="E12" s="104">
        <f>SUM(E9:E11)</f>
        <v>641928</v>
      </c>
      <c r="F12" s="169">
        <f>E12/D12*100</f>
        <v>8.0511609583762223</v>
      </c>
      <c r="G12" s="104">
        <f>SUM(G9:G11)</f>
        <v>8277494</v>
      </c>
      <c r="H12" s="104">
        <f>SUM(H9:H11)</f>
        <v>618820</v>
      </c>
      <c r="I12" s="169">
        <f t="shared" si="1"/>
        <v>7.4759341414200957</v>
      </c>
      <c r="J12" s="104">
        <f>SUM(J9:J11)</f>
        <v>8301432</v>
      </c>
      <c r="K12" s="104">
        <f>SUM(K9:K11)</f>
        <v>591154</v>
      </c>
      <c r="L12" s="169">
        <f t="shared" si="2"/>
        <v>7.121108743648084</v>
      </c>
      <c r="N12" s="26"/>
      <c r="O12" s="26"/>
      <c r="Q12" s="15"/>
      <c r="R12" s="15"/>
    </row>
    <row r="13" spans="2:22" ht="19.5" customHeight="1" x14ac:dyDescent="0.25">
      <c r="B13" s="177"/>
      <c r="C13" s="63" t="s">
        <v>363</v>
      </c>
      <c r="D13" s="147"/>
      <c r="E13" s="147"/>
      <c r="F13" s="102"/>
      <c r="G13" s="147"/>
      <c r="H13" s="147"/>
      <c r="I13" s="102"/>
      <c r="J13" s="147"/>
      <c r="K13" s="147"/>
      <c r="L13" s="102"/>
      <c r="N13" s="26"/>
      <c r="O13" s="26"/>
    </row>
    <row r="14" spans="2:22" ht="23.1" customHeight="1" x14ac:dyDescent="0.25">
      <c r="B14" s="115" t="s">
        <v>60</v>
      </c>
      <c r="C14" s="65" t="s">
        <v>346</v>
      </c>
      <c r="D14" s="101">
        <v>6395495</v>
      </c>
      <c r="E14" s="101">
        <v>84591</v>
      </c>
      <c r="F14" s="102">
        <f>E14/D14*100</f>
        <v>1.3226654074469606</v>
      </c>
      <c r="G14" s="101">
        <v>6748669</v>
      </c>
      <c r="H14" s="101">
        <v>82526</v>
      </c>
      <c r="I14" s="102">
        <f t="shared" si="1"/>
        <v>1.2228485350222391</v>
      </c>
      <c r="J14" s="101">
        <v>6902049</v>
      </c>
      <c r="K14" s="101">
        <v>83737</v>
      </c>
      <c r="L14" s="102">
        <f t="shared" si="2"/>
        <v>1.2132194367208926</v>
      </c>
      <c r="N14" s="26"/>
      <c r="O14" s="26"/>
      <c r="P14" s="348"/>
      <c r="Q14" s="346"/>
      <c r="R14" s="346"/>
      <c r="S14" s="348"/>
      <c r="T14" s="346"/>
      <c r="U14" s="346"/>
      <c r="V14" s="348"/>
    </row>
    <row r="15" spans="2:22" ht="23.1" customHeight="1" x14ac:dyDescent="0.25">
      <c r="B15" s="115" t="s">
        <v>61</v>
      </c>
      <c r="C15" s="65" t="s">
        <v>344</v>
      </c>
      <c r="D15" s="101">
        <v>446971</v>
      </c>
      <c r="E15" s="101">
        <v>58801</v>
      </c>
      <c r="F15" s="102">
        <f t="shared" ref="F15:F17" si="3">E15/D15*100</f>
        <v>13.155439614650616</v>
      </c>
      <c r="G15" s="101">
        <v>425538</v>
      </c>
      <c r="H15" s="101">
        <v>43166</v>
      </c>
      <c r="I15" s="102">
        <f t="shared" si="1"/>
        <v>10.143864942731319</v>
      </c>
      <c r="J15" s="101">
        <v>541694</v>
      </c>
      <c r="K15" s="149">
        <v>59517</v>
      </c>
      <c r="L15" s="102">
        <f t="shared" si="2"/>
        <v>10.987199415167973</v>
      </c>
      <c r="N15" s="26"/>
      <c r="O15" s="26"/>
      <c r="P15" s="350"/>
      <c r="Q15" s="349"/>
      <c r="R15" s="349"/>
      <c r="S15" s="350"/>
      <c r="T15" s="349"/>
      <c r="U15" s="349"/>
      <c r="V15" s="350"/>
    </row>
    <row r="16" spans="2:22" ht="23.1" customHeight="1" x14ac:dyDescent="0.25">
      <c r="B16" s="115" t="s">
        <v>62</v>
      </c>
      <c r="C16" s="65" t="s">
        <v>345</v>
      </c>
      <c r="D16" s="101">
        <v>439074</v>
      </c>
      <c r="E16" s="101">
        <v>341856</v>
      </c>
      <c r="F16" s="102">
        <f t="shared" si="3"/>
        <v>77.858402000573932</v>
      </c>
      <c r="G16" s="101">
        <v>439120</v>
      </c>
      <c r="H16" s="101">
        <v>355436</v>
      </c>
      <c r="I16" s="102">
        <f t="shared" si="1"/>
        <v>80.942794680269628</v>
      </c>
      <c r="J16" s="101">
        <v>397855</v>
      </c>
      <c r="K16" s="101">
        <v>325032</v>
      </c>
      <c r="L16" s="102">
        <f t="shared" si="2"/>
        <v>81.696095311105807</v>
      </c>
      <c r="N16" s="26"/>
      <c r="O16" s="26"/>
      <c r="P16" s="350"/>
      <c r="Q16" s="349"/>
      <c r="R16" s="349"/>
      <c r="S16" s="350"/>
      <c r="T16" s="349"/>
      <c r="U16" s="349"/>
      <c r="V16" s="350"/>
    </row>
    <row r="17" spans="2:22" ht="23.1" customHeight="1" x14ac:dyDescent="0.25">
      <c r="B17" s="388" t="s">
        <v>360</v>
      </c>
      <c r="C17" s="388"/>
      <c r="D17" s="104">
        <f>SUM(D14:D16)</f>
        <v>7281540</v>
      </c>
      <c r="E17" s="104">
        <f t="shared" ref="E17" si="4">SUM(E14:E16)</f>
        <v>485248</v>
      </c>
      <c r="F17" s="169">
        <f t="shared" si="3"/>
        <v>6.664084795249356</v>
      </c>
      <c r="G17" s="104">
        <f>SUM(G14:G16)</f>
        <v>7613327</v>
      </c>
      <c r="H17" s="104">
        <f t="shared" ref="H17" si="5">SUM(H14:H16)</f>
        <v>481128</v>
      </c>
      <c r="I17" s="169">
        <f t="shared" si="1"/>
        <v>6.319549915562539</v>
      </c>
      <c r="J17" s="104">
        <f>SUM(J14:J16)</f>
        <v>7841598</v>
      </c>
      <c r="K17" s="104">
        <f>SUM(K14:K16)</f>
        <v>468286</v>
      </c>
      <c r="L17" s="169">
        <f t="shared" si="2"/>
        <v>5.9718184992395678</v>
      </c>
      <c r="N17" s="26"/>
      <c r="O17" s="26"/>
      <c r="P17" s="348"/>
      <c r="Q17" s="346"/>
      <c r="R17" s="346"/>
      <c r="S17" s="348"/>
      <c r="T17" s="346"/>
      <c r="U17" s="346"/>
      <c r="V17" s="348"/>
    </row>
    <row r="18" spans="2:22" ht="16.5" customHeight="1" x14ac:dyDescent="0.25">
      <c r="B18" s="177"/>
      <c r="C18" s="178" t="s">
        <v>364</v>
      </c>
      <c r="D18" s="147"/>
      <c r="E18" s="147"/>
      <c r="F18" s="179"/>
      <c r="G18" s="147"/>
      <c r="H18" s="147"/>
      <c r="I18" s="102"/>
      <c r="J18" s="147"/>
      <c r="K18" s="147"/>
      <c r="L18" s="102"/>
      <c r="N18" s="26"/>
      <c r="O18" s="26"/>
    </row>
    <row r="19" spans="2:22" ht="23.1" customHeight="1" x14ac:dyDescent="0.25">
      <c r="B19" s="115" t="s">
        <v>63</v>
      </c>
      <c r="C19" s="180" t="s">
        <v>346</v>
      </c>
      <c r="D19" s="225">
        <f t="shared" ref="D19:E21" si="6">D9+D14</f>
        <v>12667665</v>
      </c>
      <c r="E19" s="225">
        <f t="shared" si="6"/>
        <v>163408</v>
      </c>
      <c r="F19" s="210">
        <f>E19/D19*100</f>
        <v>1.2899614885616253</v>
      </c>
      <c r="G19" s="225">
        <f t="shared" ref="G19:H21" si="7">G9+G14</f>
        <v>13518989</v>
      </c>
      <c r="H19" s="225">
        <f t="shared" si="7"/>
        <v>149471</v>
      </c>
      <c r="I19" s="102">
        <f t="shared" si="1"/>
        <v>1.1056374111999054</v>
      </c>
      <c r="J19" s="225">
        <f t="shared" ref="J19:K21" si="8">J9+J14</f>
        <v>13709889</v>
      </c>
      <c r="K19" s="225">
        <f>K9+K14</f>
        <v>163113</v>
      </c>
      <c r="L19" s="102">
        <f t="shared" si="2"/>
        <v>1.1897470504684613</v>
      </c>
      <c r="N19" s="26"/>
      <c r="O19" s="26"/>
      <c r="Q19" s="26"/>
      <c r="R19" s="15"/>
    </row>
    <row r="20" spans="2:22" ht="23.1" customHeight="1" x14ac:dyDescent="0.25">
      <c r="B20" s="115" t="s">
        <v>64</v>
      </c>
      <c r="C20" s="107" t="s">
        <v>344</v>
      </c>
      <c r="D20" s="225">
        <f t="shared" si="6"/>
        <v>1604165</v>
      </c>
      <c r="E20" s="225">
        <f t="shared" si="6"/>
        <v>200019</v>
      </c>
      <c r="F20" s="210">
        <f t="shared" ref="F20:F22" si="9">E20/D20*100</f>
        <v>12.468729837641391</v>
      </c>
      <c r="G20" s="225">
        <f t="shared" si="7"/>
        <v>1350627</v>
      </c>
      <c r="H20" s="225">
        <f t="shared" si="7"/>
        <v>159350</v>
      </c>
      <c r="I20" s="102">
        <f t="shared" si="1"/>
        <v>11.798224084073546</v>
      </c>
      <c r="J20" s="225">
        <f t="shared" si="8"/>
        <v>1497712</v>
      </c>
      <c r="K20" s="225">
        <f t="shared" si="8"/>
        <v>160367</v>
      </c>
      <c r="L20" s="102">
        <f t="shared" si="2"/>
        <v>10.707465787815014</v>
      </c>
      <c r="N20" s="26"/>
      <c r="O20" s="26"/>
      <c r="Q20" s="26"/>
      <c r="R20" s="15"/>
    </row>
    <row r="21" spans="2:22" ht="23.1" customHeight="1" x14ac:dyDescent="0.25">
      <c r="B21" s="115" t="s">
        <v>65</v>
      </c>
      <c r="C21" s="107" t="s">
        <v>345</v>
      </c>
      <c r="D21" s="225">
        <f t="shared" si="6"/>
        <v>982821</v>
      </c>
      <c r="E21" s="225">
        <f t="shared" si="6"/>
        <v>763749</v>
      </c>
      <c r="F21" s="210">
        <f t="shared" si="9"/>
        <v>77.709877994059951</v>
      </c>
      <c r="G21" s="225">
        <f t="shared" si="7"/>
        <v>1021205</v>
      </c>
      <c r="H21" s="225">
        <f t="shared" si="7"/>
        <v>791127</v>
      </c>
      <c r="I21" s="102">
        <f t="shared" si="1"/>
        <v>77.469949716266569</v>
      </c>
      <c r="J21" s="225">
        <f t="shared" si="8"/>
        <v>935429</v>
      </c>
      <c r="K21" s="225">
        <f t="shared" si="8"/>
        <v>735960</v>
      </c>
      <c r="L21" s="102">
        <f t="shared" si="2"/>
        <v>78.676200973029481</v>
      </c>
      <c r="N21" s="26"/>
      <c r="O21" s="26"/>
      <c r="Q21" s="26"/>
      <c r="R21" s="15"/>
    </row>
    <row r="22" spans="2:22" ht="23.1" customHeight="1" x14ac:dyDescent="0.25">
      <c r="B22" s="395" t="s">
        <v>361</v>
      </c>
      <c r="C22" s="395"/>
      <c r="D22" s="174">
        <f>SUM(D19:D21)</f>
        <v>15254651</v>
      </c>
      <c r="E22" s="174">
        <f>SUM(E19:E21)</f>
        <v>1127176</v>
      </c>
      <c r="F22" s="175">
        <f t="shared" si="9"/>
        <v>7.3890644892498694</v>
      </c>
      <c r="G22" s="174">
        <f>SUM(G19:G21)</f>
        <v>15890821</v>
      </c>
      <c r="H22" s="174">
        <f>SUM(H19:H21)</f>
        <v>1099948</v>
      </c>
      <c r="I22" s="169">
        <f>H22/G22*100</f>
        <v>6.921907936663561</v>
      </c>
      <c r="J22" s="174">
        <f>SUM(J19:J21)</f>
        <v>16143030</v>
      </c>
      <c r="K22" s="174">
        <f>SUM(K19:K21)</f>
        <v>1059440</v>
      </c>
      <c r="L22" s="169">
        <f t="shared" si="2"/>
        <v>6.5628323802904411</v>
      </c>
      <c r="N22" s="15"/>
      <c r="O22" s="26"/>
      <c r="Q22" s="15"/>
      <c r="R22" s="15"/>
    </row>
    <row r="23" spans="2:22" x14ac:dyDescent="0.25">
      <c r="N23" s="15"/>
    </row>
    <row r="24" spans="2:22" x14ac:dyDescent="0.25">
      <c r="D24" s="15"/>
      <c r="J24" s="15"/>
      <c r="K24" s="15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85" fitToHeight="0" orientation="landscape" r:id="rId1"/>
  <ignoredErrors>
    <ignoredError sqref="F12 I12 I17 F17 F19:F22 I19:I22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J21"/>
  <sheetViews>
    <sheetView workbookViewId="0">
      <selection activeCell="B4" sqref="B4:F4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9" width="10.140625" bestFit="1" customWidth="1"/>
  </cols>
  <sheetData>
    <row r="2" spans="2:10" ht="15.75" x14ac:dyDescent="0.25">
      <c r="C2" s="9"/>
      <c r="D2" s="4"/>
      <c r="E2" s="4"/>
      <c r="F2" s="11"/>
    </row>
    <row r="3" spans="2:10" ht="16.5" thickBot="1" x14ac:dyDescent="0.3">
      <c r="B3" s="59"/>
      <c r="C3" s="59"/>
      <c r="D3" s="59"/>
      <c r="E3" s="59"/>
      <c r="F3" s="90" t="s">
        <v>117</v>
      </c>
    </row>
    <row r="4" spans="2:10" ht="24.95" customHeight="1" thickTop="1" x14ac:dyDescent="0.25">
      <c r="B4" s="399" t="s">
        <v>365</v>
      </c>
      <c r="C4" s="399"/>
      <c r="D4" s="399"/>
      <c r="E4" s="399"/>
      <c r="F4" s="399"/>
    </row>
    <row r="5" spans="2:10" ht="20.100000000000001" customHeight="1" x14ac:dyDescent="0.25">
      <c r="B5" s="131" t="s">
        <v>145</v>
      </c>
      <c r="C5" s="96" t="s">
        <v>161</v>
      </c>
      <c r="D5" s="96" t="s">
        <v>105</v>
      </c>
      <c r="E5" s="96" t="s">
        <v>125</v>
      </c>
      <c r="F5" s="96" t="s">
        <v>132</v>
      </c>
    </row>
    <row r="6" spans="2:10" s="41" customFormat="1" ht="15.75" customHeight="1" x14ac:dyDescent="0.2">
      <c r="B6" s="97">
        <v>1</v>
      </c>
      <c r="C6" s="98">
        <v>2</v>
      </c>
      <c r="D6" s="172">
        <v>3</v>
      </c>
      <c r="E6" s="172">
        <v>4</v>
      </c>
      <c r="F6" s="98">
        <v>5</v>
      </c>
    </row>
    <row r="7" spans="2:10" ht="15.75" x14ac:dyDescent="0.25">
      <c r="B7" s="64" t="s">
        <v>57</v>
      </c>
      <c r="C7" s="65" t="s">
        <v>366</v>
      </c>
      <c r="D7" s="70">
        <v>3.548</v>
      </c>
      <c r="E7" s="70">
        <v>3.5</v>
      </c>
      <c r="F7" s="70">
        <v>3.2</v>
      </c>
      <c r="H7" s="15"/>
      <c r="I7" s="27"/>
      <c r="J7" s="27"/>
    </row>
    <row r="8" spans="2:10" ht="15.75" x14ac:dyDescent="0.25">
      <c r="B8" s="64" t="s">
        <v>58</v>
      </c>
      <c r="C8" s="65" t="s">
        <v>367</v>
      </c>
      <c r="D8" s="70">
        <v>78.06</v>
      </c>
      <c r="E8" s="70">
        <v>77.7</v>
      </c>
      <c r="F8" s="70">
        <v>78.599999999999994</v>
      </c>
      <c r="H8" s="15"/>
      <c r="I8" s="27"/>
      <c r="J8" s="27"/>
    </row>
    <row r="9" spans="2:10" ht="15.75" x14ac:dyDescent="0.25">
      <c r="B9" s="64" t="s">
        <v>59</v>
      </c>
      <c r="C9" s="65" t="s">
        <v>368</v>
      </c>
      <c r="D9" s="70">
        <v>4.3</v>
      </c>
      <c r="E9" s="70">
        <v>4</v>
      </c>
      <c r="F9" s="70">
        <v>3.8</v>
      </c>
      <c r="H9" s="15"/>
      <c r="I9" s="27"/>
      <c r="J9" s="27"/>
    </row>
    <row r="10" spans="2:10" ht="15.75" x14ac:dyDescent="0.25">
      <c r="B10" s="64" t="s">
        <v>60</v>
      </c>
      <c r="C10" s="176" t="s">
        <v>369</v>
      </c>
      <c r="D10" s="70">
        <v>6.44</v>
      </c>
      <c r="E10" s="70">
        <v>6.4264535408559142</v>
      </c>
      <c r="F10" s="70">
        <v>5.7946308716517283</v>
      </c>
      <c r="H10" s="15"/>
      <c r="I10" s="27"/>
      <c r="J10" s="27"/>
    </row>
    <row r="11" spans="2:10" ht="15.75" x14ac:dyDescent="0.25">
      <c r="B11" s="64" t="s">
        <v>61</v>
      </c>
      <c r="C11" s="65" t="s">
        <v>371</v>
      </c>
      <c r="D11" s="70">
        <v>77.709999999999994</v>
      </c>
      <c r="E11" s="70">
        <v>77.470116537425454</v>
      </c>
      <c r="F11" s="70">
        <v>78.676200973029481</v>
      </c>
      <c r="H11" s="15"/>
      <c r="I11" s="27"/>
      <c r="J11" s="27"/>
    </row>
    <row r="12" spans="2:10" ht="15.75" x14ac:dyDescent="0.25">
      <c r="B12" s="64" t="s">
        <v>62</v>
      </c>
      <c r="C12" s="65" t="s">
        <v>370</v>
      </c>
      <c r="D12" s="70">
        <v>7.4</v>
      </c>
      <c r="E12" s="70">
        <v>6.9219782248041994</v>
      </c>
      <c r="F12" s="70">
        <v>6.6</v>
      </c>
      <c r="H12" s="15"/>
      <c r="I12" s="27"/>
      <c r="J12" s="27"/>
    </row>
    <row r="13" spans="2:10" ht="15.75" x14ac:dyDescent="0.25">
      <c r="B13" s="64" t="s">
        <v>63</v>
      </c>
      <c r="C13" s="65" t="s">
        <v>372</v>
      </c>
      <c r="D13" s="70">
        <v>0.71</v>
      </c>
      <c r="E13" s="70">
        <v>0.84185759458363996</v>
      </c>
      <c r="F13" s="70">
        <v>3.7507559542100034E-2</v>
      </c>
      <c r="H13" s="46"/>
      <c r="I13" s="27"/>
      <c r="J13" s="27"/>
    </row>
    <row r="14" spans="2:10" ht="15.75" x14ac:dyDescent="0.25">
      <c r="B14" s="64" t="s">
        <v>64</v>
      </c>
      <c r="C14" s="65" t="s">
        <v>373</v>
      </c>
      <c r="D14" s="70">
        <v>25.66</v>
      </c>
      <c r="E14" s="70">
        <v>26.1896188880289</v>
      </c>
      <c r="F14" s="70">
        <v>23.845799901856441</v>
      </c>
      <c r="H14" s="46"/>
      <c r="I14" s="27"/>
      <c r="J14" s="27"/>
    </row>
    <row r="15" spans="2:10" ht="15.75" x14ac:dyDescent="0.25">
      <c r="B15" s="64" t="s">
        <v>65</v>
      </c>
      <c r="C15" s="65" t="s">
        <v>374</v>
      </c>
      <c r="D15" s="70">
        <v>8.49</v>
      </c>
      <c r="E15" s="70">
        <v>8.4155029777123307</v>
      </c>
      <c r="F15" s="70">
        <v>7.2477965272753897</v>
      </c>
      <c r="H15" s="46"/>
      <c r="I15" s="27"/>
      <c r="J15" s="27"/>
    </row>
    <row r="16" spans="2:10" ht="15.75" x14ac:dyDescent="0.25">
      <c r="B16" s="64" t="s">
        <v>66</v>
      </c>
      <c r="C16" s="65" t="s">
        <v>375</v>
      </c>
      <c r="D16" s="70">
        <v>4.2300000000000004</v>
      </c>
      <c r="E16" s="70">
        <v>4.5505767134372732</v>
      </c>
      <c r="F16" s="70">
        <v>4.099967602116827</v>
      </c>
      <c r="H16" s="46"/>
      <c r="I16" s="27"/>
      <c r="J16" s="27"/>
    </row>
    <row r="17" spans="2:8" x14ac:dyDescent="0.25">
      <c r="H17" s="46"/>
    </row>
    <row r="18" spans="2:8" x14ac:dyDescent="0.25">
      <c r="B18" s="182" t="s">
        <v>376</v>
      </c>
    </row>
    <row r="21" spans="2:8" ht="16.5" customHeight="1" x14ac:dyDescent="0.25"/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L10"/>
  <sheetViews>
    <sheetView topLeftCell="D1" workbookViewId="0">
      <selection activeCell="B4" sqref="B4:I4"/>
    </sheetView>
  </sheetViews>
  <sheetFormatPr defaultRowHeight="15" x14ac:dyDescent="0.25"/>
  <cols>
    <col min="3" max="4" width="17.140625" customWidth="1"/>
    <col min="5" max="5" width="13.5703125" customWidth="1"/>
    <col min="6" max="6" width="16.7109375" customWidth="1"/>
    <col min="7" max="7" width="13.42578125" customWidth="1"/>
    <col min="8" max="8" width="18.140625" customWidth="1"/>
    <col min="9" max="9" width="10.7109375" customWidth="1"/>
  </cols>
  <sheetData>
    <row r="2" spans="2:12" ht="15.75" x14ac:dyDescent="0.25">
      <c r="C2" s="2"/>
      <c r="D2" s="2"/>
      <c r="E2" s="2"/>
      <c r="F2" s="2"/>
      <c r="G2" s="2"/>
      <c r="H2" s="2"/>
      <c r="I2" s="2"/>
    </row>
    <row r="3" spans="2:12" ht="16.5" thickBot="1" x14ac:dyDescent="0.3">
      <c r="B3" s="59"/>
      <c r="C3" s="183" t="s">
        <v>35</v>
      </c>
      <c r="D3" s="184"/>
      <c r="E3" s="184"/>
      <c r="F3" s="184"/>
      <c r="G3" s="184"/>
      <c r="H3" s="184"/>
      <c r="I3" s="90" t="s">
        <v>324</v>
      </c>
    </row>
    <row r="4" spans="2:12" ht="24.95" customHeight="1" thickTop="1" x14ac:dyDescent="0.25">
      <c r="B4" s="399" t="s">
        <v>377</v>
      </c>
      <c r="C4" s="399"/>
      <c r="D4" s="399"/>
      <c r="E4" s="399"/>
      <c r="F4" s="399"/>
      <c r="G4" s="399"/>
      <c r="H4" s="399"/>
      <c r="I4" s="399"/>
    </row>
    <row r="5" spans="2:12" ht="15.75" x14ac:dyDescent="0.25">
      <c r="B5" s="404" t="s">
        <v>145</v>
      </c>
      <c r="C5" s="397" t="s">
        <v>161</v>
      </c>
      <c r="D5" s="397" t="s">
        <v>133</v>
      </c>
      <c r="E5" s="397"/>
      <c r="F5" s="397" t="s">
        <v>134</v>
      </c>
      <c r="G5" s="397"/>
      <c r="H5" s="397" t="s">
        <v>135</v>
      </c>
      <c r="I5" s="397"/>
    </row>
    <row r="6" spans="2:12" ht="31.5" customHeight="1" x14ac:dyDescent="0.25">
      <c r="B6" s="404"/>
      <c r="C6" s="397"/>
      <c r="D6" s="96" t="s">
        <v>175</v>
      </c>
      <c r="E6" s="96" t="s">
        <v>378</v>
      </c>
      <c r="F6" s="96" t="s">
        <v>175</v>
      </c>
      <c r="G6" s="96" t="s">
        <v>187</v>
      </c>
      <c r="H6" s="96" t="s">
        <v>175</v>
      </c>
      <c r="I6" s="96" t="s">
        <v>187</v>
      </c>
    </row>
    <row r="7" spans="2:12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</row>
    <row r="8" spans="2:12" ht="15.75" x14ac:dyDescent="0.25">
      <c r="B8" s="177" t="s">
        <v>57</v>
      </c>
      <c r="C8" s="111" t="s">
        <v>379</v>
      </c>
      <c r="D8" s="101">
        <v>105962</v>
      </c>
      <c r="E8" s="113">
        <v>14</v>
      </c>
      <c r="F8" s="101">
        <v>150657</v>
      </c>
      <c r="G8" s="113">
        <v>15</v>
      </c>
      <c r="H8" s="101">
        <v>175070</v>
      </c>
      <c r="I8" s="113">
        <v>14</v>
      </c>
      <c r="K8" s="15"/>
    </row>
    <row r="9" spans="2:12" ht="15.75" x14ac:dyDescent="0.25">
      <c r="B9" s="177" t="s">
        <v>58</v>
      </c>
      <c r="C9" s="111" t="s">
        <v>380</v>
      </c>
      <c r="D9" s="101">
        <v>474</v>
      </c>
      <c r="E9" s="113">
        <v>1</v>
      </c>
      <c r="F9" s="101">
        <v>0</v>
      </c>
      <c r="G9" s="113">
        <v>0</v>
      </c>
      <c r="H9" s="101">
        <v>0</v>
      </c>
      <c r="I9" s="113">
        <v>0</v>
      </c>
      <c r="K9" s="15"/>
    </row>
    <row r="10" spans="2:12" ht="20.100000000000001" customHeight="1" x14ac:dyDescent="0.25">
      <c r="B10" s="397" t="s">
        <v>168</v>
      </c>
      <c r="C10" s="397"/>
      <c r="D10" s="104">
        <f>D8-D9</f>
        <v>105488</v>
      </c>
      <c r="E10" s="96">
        <f>E8+E9</f>
        <v>15</v>
      </c>
      <c r="F10" s="104">
        <f>F8-F9</f>
        <v>150657</v>
      </c>
      <c r="G10" s="96">
        <f t="shared" ref="G10:I10" si="0">G8+G9</f>
        <v>15</v>
      </c>
      <c r="H10" s="104">
        <f>H8-H9</f>
        <v>175070</v>
      </c>
      <c r="I10" s="96">
        <f t="shared" si="0"/>
        <v>14</v>
      </c>
      <c r="K10" s="26"/>
      <c r="L10" s="26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22"/>
  <sheetViews>
    <sheetView workbookViewId="0">
      <selection activeCell="B5" sqref="B5:G5"/>
    </sheetView>
  </sheetViews>
  <sheetFormatPr defaultColWidth="9.140625" defaultRowHeight="15" x14ac:dyDescent="0.25"/>
  <cols>
    <col min="2" max="2" width="7.140625" customWidth="1"/>
    <col min="3" max="3" width="45.7109375" customWidth="1"/>
    <col min="4" max="4" width="18.5703125" customWidth="1"/>
    <col min="5" max="5" width="16" customWidth="1"/>
    <col min="6" max="6" width="12.42578125" customWidth="1"/>
    <col min="7" max="7" width="15" customWidth="1"/>
  </cols>
  <sheetData>
    <row r="2" spans="2:15" x14ac:dyDescent="0.25">
      <c r="H2" s="75"/>
    </row>
    <row r="4" spans="2:15" ht="15.75" thickBot="1" x14ac:dyDescent="0.3">
      <c r="B4" s="59"/>
      <c r="C4" s="59"/>
      <c r="D4" s="59"/>
      <c r="E4" s="59"/>
      <c r="F4" s="59"/>
      <c r="G4" s="59"/>
    </row>
    <row r="5" spans="2:15" ht="24.95" customHeight="1" thickTop="1" x14ac:dyDescent="0.25">
      <c r="B5" s="390" t="s">
        <v>162</v>
      </c>
      <c r="C5" s="390"/>
      <c r="D5" s="390"/>
      <c r="E5" s="390"/>
      <c r="F5" s="390"/>
      <c r="G5" s="390"/>
    </row>
    <row r="6" spans="2:15" ht="46.5" customHeight="1" x14ac:dyDescent="0.25">
      <c r="B6" s="61" t="s">
        <v>145</v>
      </c>
      <c r="C6" s="62" t="s">
        <v>161</v>
      </c>
      <c r="D6" s="62" t="s">
        <v>166</v>
      </c>
      <c r="E6" s="62" t="s">
        <v>165</v>
      </c>
      <c r="F6" s="62" t="s">
        <v>164</v>
      </c>
      <c r="G6" s="62" t="s">
        <v>163</v>
      </c>
    </row>
    <row r="7" spans="2:15" ht="15" customHeight="1" x14ac:dyDescent="0.25">
      <c r="B7" s="391">
        <v>44561</v>
      </c>
      <c r="C7" s="392"/>
      <c r="D7" s="63"/>
      <c r="E7" s="63"/>
      <c r="F7" s="63"/>
      <c r="G7" s="63"/>
    </row>
    <row r="8" spans="2:15" ht="15.75" customHeight="1" x14ac:dyDescent="0.25">
      <c r="B8" s="64" t="s">
        <v>57</v>
      </c>
      <c r="C8" s="65" t="s">
        <v>167</v>
      </c>
      <c r="D8" s="66">
        <v>409</v>
      </c>
      <c r="E8" s="66">
        <v>118</v>
      </c>
      <c r="F8" s="67">
        <v>24295</v>
      </c>
      <c r="G8" s="67">
        <v>1232</v>
      </c>
    </row>
    <row r="9" spans="2:15" ht="31.5" x14ac:dyDescent="0.25">
      <c r="B9" s="64" t="s">
        <v>118</v>
      </c>
      <c r="C9" s="65" t="s">
        <v>169</v>
      </c>
      <c r="D9" s="66">
        <v>10</v>
      </c>
      <c r="E9" s="66">
        <v>18</v>
      </c>
      <c r="F9" s="66">
        <v>370</v>
      </c>
      <c r="G9" s="66">
        <v>38</v>
      </c>
      <c r="O9" s="15"/>
    </row>
    <row r="10" spans="2:15" ht="15.75" x14ac:dyDescent="0.25">
      <c r="B10" s="388" t="s">
        <v>168</v>
      </c>
      <c r="C10" s="388"/>
      <c r="D10" s="68">
        <f>D8+D9</f>
        <v>419</v>
      </c>
      <c r="E10" s="68">
        <f t="shared" ref="E10:G10" si="0">E8+E9</f>
        <v>136</v>
      </c>
      <c r="F10" s="68">
        <f t="shared" si="0"/>
        <v>24665</v>
      </c>
      <c r="G10" s="68">
        <f t="shared" si="0"/>
        <v>1270</v>
      </c>
      <c r="M10" s="15"/>
    </row>
    <row r="11" spans="2:15" ht="15" customHeight="1" x14ac:dyDescent="0.25">
      <c r="B11" s="391">
        <v>44742</v>
      </c>
      <c r="C11" s="392"/>
      <c r="D11" s="186"/>
      <c r="E11" s="186"/>
      <c r="F11" s="186"/>
      <c r="G11" s="186"/>
      <c r="O11" s="15"/>
    </row>
    <row r="12" spans="2:15" ht="16.5" customHeight="1" x14ac:dyDescent="0.25">
      <c r="B12" s="64" t="s">
        <v>57</v>
      </c>
      <c r="C12" s="65" t="s">
        <v>167</v>
      </c>
      <c r="D12" s="67">
        <v>403</v>
      </c>
      <c r="E12" s="67">
        <v>114</v>
      </c>
      <c r="F12" s="67">
        <v>25051</v>
      </c>
      <c r="G12" s="67">
        <v>1223</v>
      </c>
      <c r="M12" s="15"/>
    </row>
    <row r="13" spans="2:15" ht="31.5" x14ac:dyDescent="0.25">
      <c r="B13" s="64" t="s">
        <v>58</v>
      </c>
      <c r="C13" s="65" t="s">
        <v>169</v>
      </c>
      <c r="D13" s="67">
        <v>9</v>
      </c>
      <c r="E13" s="67">
        <v>19</v>
      </c>
      <c r="F13" s="67">
        <v>536</v>
      </c>
      <c r="G13" s="67">
        <v>36</v>
      </c>
    </row>
    <row r="14" spans="2:15" ht="15.75" x14ac:dyDescent="0.25">
      <c r="B14" s="388" t="s">
        <v>168</v>
      </c>
      <c r="C14" s="388"/>
      <c r="D14" s="68">
        <f>D12+D13</f>
        <v>412</v>
      </c>
      <c r="E14" s="68">
        <f t="shared" ref="E14:G14" si="1">E12+E13</f>
        <v>133</v>
      </c>
      <c r="F14" s="68">
        <f t="shared" si="1"/>
        <v>25587</v>
      </c>
      <c r="G14" s="68">
        <f t="shared" si="1"/>
        <v>1259</v>
      </c>
      <c r="O14" s="15"/>
    </row>
    <row r="15" spans="2:15" x14ac:dyDescent="0.25">
      <c r="D15" s="15"/>
      <c r="E15" s="15"/>
      <c r="F15" s="15"/>
      <c r="G15" s="15"/>
    </row>
    <row r="17" spans="6:15" x14ac:dyDescent="0.25">
      <c r="F17" s="15"/>
      <c r="G17" s="15"/>
      <c r="O17" s="15"/>
    </row>
    <row r="18" spans="6:15" x14ac:dyDescent="0.25">
      <c r="M18" s="15"/>
    </row>
    <row r="22" spans="6:15" x14ac:dyDescent="0.25">
      <c r="O22" s="15"/>
    </row>
  </sheetData>
  <mergeCells count="5">
    <mergeCell ref="B5:G5"/>
    <mergeCell ref="B10:C10"/>
    <mergeCell ref="B7:C7"/>
    <mergeCell ref="B11:C11"/>
    <mergeCell ref="B14:C14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J24"/>
  <sheetViews>
    <sheetView workbookViewId="0">
      <selection activeCell="B4" sqref="B4:H4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0" ht="16.5" thickBot="1" x14ac:dyDescent="0.3">
      <c r="B3" s="59"/>
      <c r="C3" s="81"/>
      <c r="D3" s="80"/>
      <c r="E3" s="80"/>
      <c r="F3" s="80"/>
      <c r="G3" s="80"/>
      <c r="H3" s="90" t="s">
        <v>324</v>
      </c>
    </row>
    <row r="4" spans="2:10" ht="24.95" customHeight="1" thickTop="1" x14ac:dyDescent="0.25">
      <c r="B4" s="399" t="s">
        <v>381</v>
      </c>
      <c r="C4" s="399"/>
      <c r="D4" s="399"/>
      <c r="E4" s="399"/>
      <c r="F4" s="399"/>
      <c r="G4" s="399"/>
      <c r="H4" s="399"/>
    </row>
    <row r="5" spans="2:10" ht="15.95" customHeight="1" x14ac:dyDescent="0.25">
      <c r="B5" s="395" t="s">
        <v>145</v>
      </c>
      <c r="C5" s="397" t="s">
        <v>384</v>
      </c>
      <c r="D5" s="397" t="s">
        <v>134</v>
      </c>
      <c r="E5" s="397"/>
      <c r="F5" s="397" t="s">
        <v>135</v>
      </c>
      <c r="G5" s="397"/>
      <c r="H5" s="187" t="s">
        <v>178</v>
      </c>
    </row>
    <row r="6" spans="2:10" ht="21" customHeight="1" x14ac:dyDescent="0.25">
      <c r="B6" s="395"/>
      <c r="C6" s="397"/>
      <c r="D6" s="181" t="s">
        <v>382</v>
      </c>
      <c r="E6" s="188" t="s">
        <v>36</v>
      </c>
      <c r="F6" s="181" t="s">
        <v>383</v>
      </c>
      <c r="G6" s="188" t="s">
        <v>37</v>
      </c>
      <c r="H6" s="187" t="s">
        <v>93</v>
      </c>
    </row>
    <row r="7" spans="2:10" ht="16.5" customHeight="1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172">
        <v>7</v>
      </c>
    </row>
    <row r="8" spans="2:10" ht="19.350000000000001" customHeight="1" x14ac:dyDescent="0.25">
      <c r="B8" s="107"/>
      <c r="C8" s="137" t="s">
        <v>387</v>
      </c>
      <c r="D8" s="185"/>
      <c r="E8" s="185"/>
      <c r="F8" s="185"/>
      <c r="G8" s="132"/>
      <c r="H8" s="132"/>
    </row>
    <row r="9" spans="2:10" ht="28.5" customHeight="1" x14ac:dyDescent="0.25">
      <c r="B9" s="110" t="s">
        <v>57</v>
      </c>
      <c r="C9" s="111" t="s">
        <v>389</v>
      </c>
      <c r="D9" s="67">
        <v>408</v>
      </c>
      <c r="E9" s="102">
        <f>D9/D18*100</f>
        <v>6.8111703193236908E-2</v>
      </c>
      <c r="F9" s="101">
        <v>755</v>
      </c>
      <c r="G9" s="102">
        <f>F9/F18*100</f>
        <v>0.11684701862123613</v>
      </c>
      <c r="H9" s="103">
        <f>F9/D9*100</f>
        <v>185.04901960784315</v>
      </c>
      <c r="J9" s="15"/>
    </row>
    <row r="10" spans="2:10" ht="15.75" x14ac:dyDescent="0.25">
      <c r="B10" s="110" t="s">
        <v>58</v>
      </c>
      <c r="C10" s="100" t="s">
        <v>390</v>
      </c>
      <c r="D10" s="67">
        <v>308590</v>
      </c>
      <c r="E10" s="102">
        <f>D10/D18*100</f>
        <v>51.516153157845537</v>
      </c>
      <c r="F10" s="101">
        <v>305817</v>
      </c>
      <c r="G10" s="102">
        <f>F10/F18*100</f>
        <v>47.329542640649763</v>
      </c>
      <c r="H10" s="103">
        <f t="shared" ref="H10:H18" si="0">F10/D10*100</f>
        <v>99.101396675200107</v>
      </c>
      <c r="J10" s="15"/>
    </row>
    <row r="11" spans="2:10" ht="15.75" x14ac:dyDescent="0.25">
      <c r="B11" s="110" t="s">
        <v>59</v>
      </c>
      <c r="C11" s="100" t="s">
        <v>391</v>
      </c>
      <c r="D11" s="67">
        <v>36411</v>
      </c>
      <c r="E11" s="102">
        <f>D11/D18*100</f>
        <v>6.0784686886493846</v>
      </c>
      <c r="F11" s="101">
        <v>37272</v>
      </c>
      <c r="G11" s="102">
        <f>F11/F18*100</f>
        <v>5.7683736133122023</v>
      </c>
      <c r="H11" s="103">
        <f t="shared" si="0"/>
        <v>102.36467001730247</v>
      </c>
      <c r="J11" s="15"/>
    </row>
    <row r="12" spans="2:10" ht="15.75" x14ac:dyDescent="0.25">
      <c r="B12" s="397" t="s">
        <v>359</v>
      </c>
      <c r="C12" s="397"/>
      <c r="D12" s="68">
        <f>SUM(D9:D11)</f>
        <v>345409</v>
      </c>
      <c r="E12" s="169">
        <f>D12/D18*100</f>
        <v>57.662733549688149</v>
      </c>
      <c r="F12" s="104">
        <f>SUM(F9:F11)</f>
        <v>343844</v>
      </c>
      <c r="G12" s="169">
        <f>F12/F18*100</f>
        <v>53.214763272583198</v>
      </c>
      <c r="H12" s="105">
        <f t="shared" si="0"/>
        <v>99.546913948391619</v>
      </c>
      <c r="J12" s="15"/>
    </row>
    <row r="13" spans="2:10" ht="15.75" x14ac:dyDescent="0.25">
      <c r="B13" s="107"/>
      <c r="C13" s="137" t="s">
        <v>388</v>
      </c>
      <c r="D13" s="186"/>
      <c r="E13" s="102"/>
      <c r="F13" s="147"/>
      <c r="G13" s="102"/>
      <c r="H13" s="103"/>
      <c r="J13" s="15"/>
    </row>
    <row r="14" spans="2:10" ht="16.350000000000001" customHeight="1" x14ac:dyDescent="0.25">
      <c r="B14" s="110" t="s">
        <v>60</v>
      </c>
      <c r="C14" s="100" t="s">
        <v>392</v>
      </c>
      <c r="D14" s="67">
        <v>165371</v>
      </c>
      <c r="E14" s="102">
        <f>D14/D18*100</f>
        <v>27.607108992080342</v>
      </c>
      <c r="F14" s="101">
        <v>197147</v>
      </c>
      <c r="G14" s="102">
        <f>F14/F18*100</f>
        <v>30.511310172345485</v>
      </c>
      <c r="H14" s="103">
        <f t="shared" si="0"/>
        <v>119.21497723300942</v>
      </c>
      <c r="J14" s="15"/>
    </row>
    <row r="15" spans="2:10" ht="16.350000000000001" customHeight="1" x14ac:dyDescent="0.25">
      <c r="B15" s="110" t="s">
        <v>61</v>
      </c>
      <c r="C15" s="100" t="s">
        <v>393</v>
      </c>
      <c r="D15" s="67">
        <v>30338</v>
      </c>
      <c r="E15" s="102">
        <f>D15/D18*100</f>
        <v>5.0646393418539732</v>
      </c>
      <c r="F15" s="101">
        <v>45225</v>
      </c>
      <c r="G15" s="102">
        <f>F15/F18*100</f>
        <v>6.9992137975435815</v>
      </c>
      <c r="H15" s="103">
        <f t="shared" si="0"/>
        <v>149.07047267453359</v>
      </c>
      <c r="J15" s="15"/>
    </row>
    <row r="16" spans="2:10" ht="15.75" x14ac:dyDescent="0.25">
      <c r="B16" s="110" t="s">
        <v>62</v>
      </c>
      <c r="C16" s="100" t="s">
        <v>394</v>
      </c>
      <c r="D16" s="67">
        <v>57898</v>
      </c>
      <c r="E16" s="102">
        <f>D16/D18*100</f>
        <v>9.6655181163775268</v>
      </c>
      <c r="F16" s="101">
        <v>59928</v>
      </c>
      <c r="G16" s="102">
        <f>F16/F18*100</f>
        <v>9.2747127575277339</v>
      </c>
      <c r="H16" s="103">
        <f t="shared" si="0"/>
        <v>103.50616601609728</v>
      </c>
      <c r="J16" s="15"/>
    </row>
    <row r="17" spans="2:10" ht="15.75" x14ac:dyDescent="0.25">
      <c r="B17" s="397" t="s">
        <v>385</v>
      </c>
      <c r="C17" s="397"/>
      <c r="D17" s="104">
        <f>SUM(D14:D16)</f>
        <v>253607</v>
      </c>
      <c r="E17" s="169">
        <f>D17/D18*100</f>
        <v>42.337266450311844</v>
      </c>
      <c r="F17" s="104">
        <f>SUM(F14:F16)</f>
        <v>302300</v>
      </c>
      <c r="G17" s="169">
        <f>F17/F18*100</f>
        <v>46.785236727416802</v>
      </c>
      <c r="H17" s="105">
        <f t="shared" si="0"/>
        <v>119.20017980576245</v>
      </c>
      <c r="J17" s="15"/>
    </row>
    <row r="18" spans="2:10" ht="15.75" x14ac:dyDescent="0.25">
      <c r="B18" s="397" t="s">
        <v>386</v>
      </c>
      <c r="C18" s="397"/>
      <c r="D18" s="104">
        <f>D12+D17</f>
        <v>599016</v>
      </c>
      <c r="E18" s="105">
        <f>E12+E17</f>
        <v>100</v>
      </c>
      <c r="F18" s="104">
        <f>F12+F17</f>
        <v>646144</v>
      </c>
      <c r="G18" s="105">
        <f>G12+G17</f>
        <v>100</v>
      </c>
      <c r="H18" s="105">
        <f t="shared" si="0"/>
        <v>107.86756948061486</v>
      </c>
      <c r="J18" s="15"/>
    </row>
    <row r="20" spans="2:10" x14ac:dyDescent="0.25">
      <c r="F20" s="15"/>
    </row>
    <row r="21" spans="2:10" x14ac:dyDescent="0.25">
      <c r="D21" s="15"/>
      <c r="F21" s="24"/>
    </row>
    <row r="22" spans="2:10" x14ac:dyDescent="0.25">
      <c r="D22" s="15"/>
    </row>
    <row r="23" spans="2:10" x14ac:dyDescent="0.25">
      <c r="D23" s="15"/>
    </row>
    <row r="24" spans="2:10" x14ac:dyDescent="0.25">
      <c r="D24" s="15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3:J22"/>
  <sheetViews>
    <sheetView workbookViewId="0">
      <selection activeCell="B4" sqref="B4:H4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85546875" customWidth="1"/>
    <col min="7" max="7" width="11.42578125" customWidth="1"/>
    <col min="8" max="8" width="13.5703125" customWidth="1"/>
  </cols>
  <sheetData>
    <row r="3" spans="2:10" ht="16.5" thickBot="1" x14ac:dyDescent="0.3">
      <c r="B3" s="59"/>
      <c r="C3" s="59"/>
      <c r="D3" s="59"/>
      <c r="E3" s="59"/>
      <c r="F3" s="59"/>
      <c r="G3" s="59"/>
      <c r="H3" s="191" t="s">
        <v>200</v>
      </c>
    </row>
    <row r="4" spans="2:10" ht="24.95" customHeight="1" thickTop="1" x14ac:dyDescent="0.25">
      <c r="B4" s="399" t="s">
        <v>402</v>
      </c>
      <c r="C4" s="399"/>
      <c r="D4" s="399"/>
      <c r="E4" s="399"/>
      <c r="F4" s="399"/>
      <c r="G4" s="399"/>
      <c r="H4" s="399"/>
    </row>
    <row r="5" spans="2:10" ht="15.75" customHeight="1" x14ac:dyDescent="0.25">
      <c r="B5" s="395" t="s">
        <v>145</v>
      </c>
      <c r="C5" s="397" t="s">
        <v>398</v>
      </c>
      <c r="D5" s="397" t="s">
        <v>134</v>
      </c>
      <c r="E5" s="397"/>
      <c r="F5" s="410" t="s">
        <v>135</v>
      </c>
      <c r="G5" s="410"/>
      <c r="H5" s="165" t="s">
        <v>178</v>
      </c>
    </row>
    <row r="6" spans="2:10" ht="15.95" customHeight="1" x14ac:dyDescent="0.25">
      <c r="B6" s="395"/>
      <c r="C6" s="397"/>
      <c r="D6" s="188" t="s">
        <v>383</v>
      </c>
      <c r="E6" s="96" t="s">
        <v>6</v>
      </c>
      <c r="F6" s="96" t="s">
        <v>175</v>
      </c>
      <c r="G6" s="96" t="s">
        <v>6</v>
      </c>
      <c r="H6" s="165" t="s">
        <v>93</v>
      </c>
    </row>
    <row r="7" spans="2:10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</row>
    <row r="8" spans="2:10" ht="15.75" x14ac:dyDescent="0.25">
      <c r="B8" s="107"/>
      <c r="C8" s="137" t="s">
        <v>399</v>
      </c>
      <c r="D8" s="185"/>
      <c r="E8" s="137"/>
      <c r="F8" s="185"/>
      <c r="G8" s="132"/>
      <c r="H8" s="132"/>
      <c r="J8" s="15"/>
    </row>
    <row r="9" spans="2:10" ht="15.75" x14ac:dyDescent="0.25">
      <c r="B9" s="99" t="s">
        <v>57</v>
      </c>
      <c r="C9" s="100" t="s">
        <v>221</v>
      </c>
      <c r="D9" s="67">
        <v>40357</v>
      </c>
      <c r="E9" s="102">
        <f>D9/D20*100</f>
        <v>9.0214084368510346</v>
      </c>
      <c r="F9" s="101">
        <v>30714</v>
      </c>
      <c r="G9" s="102">
        <f>F9/F20*100</f>
        <v>6.5416022388917998</v>
      </c>
      <c r="H9" s="103">
        <f>F9/D9*100</f>
        <v>76.105756126570355</v>
      </c>
      <c r="J9" s="15"/>
    </row>
    <row r="10" spans="2:10" ht="15.75" x14ac:dyDescent="0.25">
      <c r="B10" s="99" t="s">
        <v>58</v>
      </c>
      <c r="C10" s="100" t="s">
        <v>400</v>
      </c>
      <c r="D10" s="67">
        <v>3540</v>
      </c>
      <c r="E10" s="102">
        <f>D10/D20*100</f>
        <v>0.79133200848558272</v>
      </c>
      <c r="F10" s="101">
        <v>2678</v>
      </c>
      <c r="G10" s="102">
        <f>F10/F20*100</f>
        <v>0.57037216890513243</v>
      </c>
      <c r="H10" s="103">
        <f>F10/D10*100</f>
        <v>75.649717514124291</v>
      </c>
      <c r="J10" s="15"/>
    </row>
    <row r="11" spans="2:10" ht="15.75" x14ac:dyDescent="0.25">
      <c r="B11" s="99" t="s">
        <v>59</v>
      </c>
      <c r="C11" s="100" t="s">
        <v>401</v>
      </c>
      <c r="D11" s="67">
        <v>15848</v>
      </c>
      <c r="E11" s="102">
        <f>D11/D20*100</f>
        <v>3.5426637487230273</v>
      </c>
      <c r="F11" s="101">
        <v>24415</v>
      </c>
      <c r="G11" s="102">
        <f>F11/F20*100</f>
        <v>5.2000136310003029</v>
      </c>
      <c r="H11" s="103">
        <f>F11/D11*100</f>
        <v>154.05729429581018</v>
      </c>
      <c r="J11" s="15"/>
    </row>
    <row r="12" spans="2:10" ht="15.75" x14ac:dyDescent="0.25">
      <c r="B12" s="397" t="s">
        <v>395</v>
      </c>
      <c r="C12" s="397"/>
      <c r="D12" s="189">
        <f>SUM(D9:D11)</f>
        <v>59745</v>
      </c>
      <c r="E12" s="169">
        <f>D12/D20*100</f>
        <v>13.355404194059645</v>
      </c>
      <c r="F12" s="104">
        <f>SUM(F9:F11)</f>
        <v>57807</v>
      </c>
      <c r="G12" s="169">
        <f>F12/F20*100</f>
        <v>12.311988038797235</v>
      </c>
      <c r="H12" s="105">
        <f>F12/D12*100</f>
        <v>96.756213909113725</v>
      </c>
      <c r="J12" s="15"/>
    </row>
    <row r="13" spans="2:10" ht="15.75" x14ac:dyDescent="0.25">
      <c r="B13" s="107"/>
      <c r="C13" s="137" t="s">
        <v>408</v>
      </c>
      <c r="D13" s="190"/>
      <c r="E13" s="102"/>
      <c r="F13" s="147"/>
      <c r="G13" s="102"/>
      <c r="H13" s="103"/>
      <c r="J13" s="15"/>
    </row>
    <row r="14" spans="2:10" ht="45.75" customHeight="1" x14ac:dyDescent="0.25">
      <c r="B14" s="99" t="s">
        <v>60</v>
      </c>
      <c r="C14" s="100" t="s">
        <v>407</v>
      </c>
      <c r="D14" s="67">
        <v>50331</v>
      </c>
      <c r="E14" s="102">
        <f>D14/D20*100</f>
        <v>11.250997547764934</v>
      </c>
      <c r="F14" s="101">
        <v>56505</v>
      </c>
      <c r="G14" s="102">
        <f>F14/F20*100</f>
        <v>12.034682376394516</v>
      </c>
      <c r="H14" s="103">
        <f t="shared" ref="H14:H20" si="0">F14/D14*100</f>
        <v>112.2667938248793</v>
      </c>
      <c r="J14" s="15"/>
    </row>
    <row r="15" spans="2:10" ht="15.75" x14ac:dyDescent="0.25">
      <c r="B15" s="99" t="s">
        <v>61</v>
      </c>
      <c r="C15" s="100" t="s">
        <v>403</v>
      </c>
      <c r="D15" s="67">
        <v>130623</v>
      </c>
      <c r="E15" s="102">
        <f>D15/D20*100</f>
        <v>29.19948049277183</v>
      </c>
      <c r="F15" s="101">
        <v>133933</v>
      </c>
      <c r="G15" s="102">
        <f>F15/F20*100</f>
        <v>28.525636929787566</v>
      </c>
      <c r="H15" s="103">
        <f t="shared" si="0"/>
        <v>102.53401009010665</v>
      </c>
      <c r="J15" s="15"/>
    </row>
    <row r="16" spans="2:10" ht="15" customHeight="1" x14ac:dyDescent="0.25">
      <c r="B16" s="99" t="s">
        <v>62</v>
      </c>
      <c r="C16" s="100" t="s">
        <v>404</v>
      </c>
      <c r="D16" s="67">
        <v>85479</v>
      </c>
      <c r="E16" s="102">
        <f>D16/D20*100</f>
        <v>19.107985523542126</v>
      </c>
      <c r="F16" s="101">
        <v>84136</v>
      </c>
      <c r="G16" s="102">
        <f>F16/F20*100</f>
        <v>17.919653772592316</v>
      </c>
      <c r="H16" s="103">
        <f t="shared" si="0"/>
        <v>98.428853870541303</v>
      </c>
      <c r="J16" s="15"/>
    </row>
    <row r="17" spans="2:10" ht="15.75" x14ac:dyDescent="0.25">
      <c r="B17" s="99" t="s">
        <v>63</v>
      </c>
      <c r="C17" s="100" t="s">
        <v>405</v>
      </c>
      <c r="D17" s="67">
        <v>72009</v>
      </c>
      <c r="E17" s="102">
        <f>D17/D20*100</f>
        <v>16.096900169219865</v>
      </c>
      <c r="F17" s="101">
        <v>83823</v>
      </c>
      <c r="G17" s="102">
        <f>F17/F20*100</f>
        <v>17.85298966173821</v>
      </c>
      <c r="H17" s="103">
        <f t="shared" si="0"/>
        <v>116.40628254801484</v>
      </c>
      <c r="J17" s="15"/>
    </row>
    <row r="18" spans="2:10" ht="15.75" x14ac:dyDescent="0.25">
      <c r="B18" s="99" t="s">
        <v>64</v>
      </c>
      <c r="C18" s="100" t="s">
        <v>406</v>
      </c>
      <c r="D18" s="67">
        <v>49160</v>
      </c>
      <c r="E18" s="102">
        <f>D18/D20*100</f>
        <v>10.989232072641595</v>
      </c>
      <c r="F18" s="101">
        <v>53314</v>
      </c>
      <c r="G18" s="102">
        <f>F18/F20*100</f>
        <v>11.355049220690153</v>
      </c>
      <c r="H18" s="103">
        <f t="shared" si="0"/>
        <v>108.44995931651749</v>
      </c>
      <c r="J18" s="15"/>
    </row>
    <row r="19" spans="2:10" ht="15.75" x14ac:dyDescent="0.25">
      <c r="B19" s="397" t="s">
        <v>396</v>
      </c>
      <c r="C19" s="397"/>
      <c r="D19" s="145">
        <f>SUM(D14:D18)</f>
        <v>387602</v>
      </c>
      <c r="E19" s="169">
        <f>D19/D20*100</f>
        <v>86.644595805940355</v>
      </c>
      <c r="F19" s="104">
        <f>SUM(F14:F18)</f>
        <v>411711</v>
      </c>
      <c r="G19" s="169">
        <f>F19/F20*100</f>
        <v>87.688011961202761</v>
      </c>
      <c r="H19" s="105">
        <f t="shared" si="0"/>
        <v>106.22004014427171</v>
      </c>
      <c r="J19" s="15"/>
    </row>
    <row r="20" spans="2:10" ht="15.75" x14ac:dyDescent="0.25">
      <c r="B20" s="397" t="s">
        <v>397</v>
      </c>
      <c r="C20" s="397"/>
      <c r="D20" s="145">
        <f>D12+D19</f>
        <v>447347</v>
      </c>
      <c r="E20" s="105">
        <f>E12+E19</f>
        <v>100</v>
      </c>
      <c r="F20" s="104">
        <f>F12+F19</f>
        <v>469518</v>
      </c>
      <c r="G20" s="105">
        <f>G12+G19</f>
        <v>100</v>
      </c>
      <c r="H20" s="105">
        <f t="shared" si="0"/>
        <v>104.95610789834289</v>
      </c>
      <c r="J20" s="15"/>
    </row>
    <row r="22" spans="2:10" x14ac:dyDescent="0.25">
      <c r="F22" s="15"/>
    </row>
  </sheetData>
  <mergeCells count="8">
    <mergeCell ref="B20:C20"/>
    <mergeCell ref="C5:C6"/>
    <mergeCell ref="D5:E5"/>
    <mergeCell ref="F5:G5"/>
    <mergeCell ref="B4:H4"/>
    <mergeCell ref="B5:B6"/>
    <mergeCell ref="B12:C12"/>
    <mergeCell ref="B19:C19"/>
  </mergeCells>
  <pageMargins left="0.7" right="0.7" top="0.75" bottom="0.75" header="0.3" footer="0.3"/>
  <pageSetup orientation="landscape" r:id="rId1"/>
  <ignoredErrors>
    <ignoredError sqref="E12:F12 E19:F19" formula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K25"/>
  <sheetViews>
    <sheetView workbookViewId="0">
      <selection activeCell="E28" sqref="E28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8" width="10.140625" bestFit="1" customWidth="1"/>
    <col min="9" max="9" width="12.5703125" customWidth="1"/>
  </cols>
  <sheetData>
    <row r="2" spans="2:11" ht="15.75" x14ac:dyDescent="0.25">
      <c r="C2" s="9"/>
      <c r="D2" s="4"/>
      <c r="E2" s="4"/>
      <c r="F2" s="11"/>
    </row>
    <row r="3" spans="2:11" ht="16.5" thickBot="1" x14ac:dyDescent="0.3">
      <c r="B3" s="59"/>
      <c r="C3" s="59"/>
      <c r="D3" s="59"/>
      <c r="E3" s="59"/>
      <c r="F3" s="90" t="s">
        <v>409</v>
      </c>
    </row>
    <row r="4" spans="2:11" ht="24.95" customHeight="1" thickTop="1" x14ac:dyDescent="0.25">
      <c r="B4" s="399" t="s">
        <v>410</v>
      </c>
      <c r="C4" s="399"/>
      <c r="D4" s="399"/>
      <c r="E4" s="399"/>
      <c r="F4" s="399"/>
    </row>
    <row r="5" spans="2:11" ht="20.100000000000001" customHeight="1" x14ac:dyDescent="0.25">
      <c r="B5" s="131" t="s">
        <v>145</v>
      </c>
      <c r="C5" s="96" t="s">
        <v>161</v>
      </c>
      <c r="D5" s="96" t="s">
        <v>136</v>
      </c>
      <c r="E5" s="96" t="s">
        <v>137</v>
      </c>
      <c r="F5" s="96" t="s">
        <v>131</v>
      </c>
    </row>
    <row r="6" spans="2:11" s="41" customFormat="1" ht="15.75" customHeight="1" x14ac:dyDescent="0.2">
      <c r="B6" s="97">
        <v>1</v>
      </c>
      <c r="C6" s="98">
        <v>2</v>
      </c>
      <c r="D6" s="172">
        <v>3</v>
      </c>
      <c r="E6" s="172">
        <v>4</v>
      </c>
      <c r="F6" s="98">
        <v>5</v>
      </c>
    </row>
    <row r="7" spans="2:11" ht="15.75" x14ac:dyDescent="0.25">
      <c r="B7" s="99" t="s">
        <v>57</v>
      </c>
      <c r="C7" s="100" t="s">
        <v>413</v>
      </c>
      <c r="D7" s="67">
        <v>105488</v>
      </c>
      <c r="E7" s="67">
        <v>150657</v>
      </c>
      <c r="F7" s="101">
        <v>175070</v>
      </c>
      <c r="H7" s="15"/>
      <c r="I7" s="26"/>
      <c r="J7" s="15"/>
    </row>
    <row r="8" spans="2:11" ht="15.75" x14ac:dyDescent="0.25">
      <c r="B8" s="99" t="s">
        <v>58</v>
      </c>
      <c r="C8" s="100" t="s">
        <v>414</v>
      </c>
      <c r="D8" s="67">
        <v>23741273</v>
      </c>
      <c r="E8" s="67">
        <v>24558433</v>
      </c>
      <c r="F8" s="101">
        <v>25852885</v>
      </c>
      <c r="H8" s="15"/>
      <c r="I8" s="26"/>
      <c r="J8" s="15"/>
    </row>
    <row r="9" spans="2:11" ht="15.75" x14ac:dyDescent="0.25">
      <c r="B9" s="99" t="s">
        <v>59</v>
      </c>
      <c r="C9" s="100" t="s">
        <v>415</v>
      </c>
      <c r="D9" s="67">
        <v>2950906</v>
      </c>
      <c r="E9" s="67">
        <v>3146082</v>
      </c>
      <c r="F9" s="101">
        <v>3147779</v>
      </c>
      <c r="H9" s="15"/>
      <c r="I9" s="26"/>
      <c r="J9" s="15"/>
    </row>
    <row r="10" spans="2:11" ht="15.75" x14ac:dyDescent="0.25">
      <c r="B10" s="99" t="s">
        <v>60</v>
      </c>
      <c r="C10" s="100" t="s">
        <v>416</v>
      </c>
      <c r="D10" s="67">
        <v>511091</v>
      </c>
      <c r="E10" s="67">
        <v>539271</v>
      </c>
      <c r="F10" s="101">
        <v>588337</v>
      </c>
      <c r="H10" s="15"/>
      <c r="I10" s="26"/>
      <c r="J10" s="15"/>
    </row>
    <row r="11" spans="2:11" ht="15.75" x14ac:dyDescent="0.25">
      <c r="B11" s="99" t="s">
        <v>61</v>
      </c>
      <c r="C11" s="100" t="s">
        <v>417</v>
      </c>
      <c r="D11" s="67">
        <v>282871</v>
      </c>
      <c r="E11" s="67">
        <v>285664</v>
      </c>
      <c r="F11" s="101">
        <v>286037</v>
      </c>
      <c r="H11" s="15"/>
      <c r="I11" s="26"/>
      <c r="J11" s="26"/>
      <c r="K11" s="26"/>
    </row>
    <row r="12" spans="2:11" ht="15.75" x14ac:dyDescent="0.25">
      <c r="B12" s="99" t="s">
        <v>62</v>
      </c>
      <c r="C12" s="100" t="s">
        <v>418</v>
      </c>
      <c r="D12" s="67">
        <v>228220</v>
      </c>
      <c r="E12" s="67">
        <v>253607</v>
      </c>
      <c r="F12" s="101">
        <v>302300</v>
      </c>
      <c r="H12" s="15"/>
      <c r="I12" s="26"/>
      <c r="J12" s="15"/>
    </row>
    <row r="13" spans="2:11" ht="15.75" x14ac:dyDescent="0.25">
      <c r="B13" s="99" t="s">
        <v>63</v>
      </c>
      <c r="C13" s="100" t="s">
        <v>419</v>
      </c>
      <c r="D13" s="67">
        <v>257594</v>
      </c>
      <c r="E13" s="67">
        <v>265262</v>
      </c>
      <c r="F13" s="101">
        <v>271383</v>
      </c>
      <c r="H13" s="15"/>
      <c r="I13" s="26"/>
      <c r="J13" s="15"/>
    </row>
    <row r="14" spans="2:11" ht="15.75" x14ac:dyDescent="0.25">
      <c r="B14" s="99" t="s">
        <v>64</v>
      </c>
      <c r="C14" s="100" t="s">
        <v>420</v>
      </c>
      <c r="D14" s="67">
        <v>148034</v>
      </c>
      <c r="E14" s="67">
        <v>122340</v>
      </c>
      <c r="F14" s="101">
        <v>140328</v>
      </c>
      <c r="H14" s="15"/>
      <c r="I14" s="26"/>
      <c r="J14" s="15"/>
    </row>
    <row r="15" spans="2:11" ht="15.75" x14ac:dyDescent="0.25">
      <c r="B15" s="99" t="s">
        <v>65</v>
      </c>
      <c r="C15" s="100" t="s">
        <v>421</v>
      </c>
      <c r="D15" s="67">
        <v>65320</v>
      </c>
      <c r="E15" s="67">
        <v>72009</v>
      </c>
      <c r="F15" s="101">
        <v>83823</v>
      </c>
      <c r="H15" s="15"/>
      <c r="I15" s="26"/>
      <c r="J15" s="15"/>
    </row>
    <row r="16" spans="2:11" ht="15.75" x14ac:dyDescent="0.25">
      <c r="B16" s="99"/>
      <c r="C16" s="100"/>
      <c r="D16" s="193"/>
      <c r="E16" s="193"/>
      <c r="F16" s="101"/>
    </row>
    <row r="17" spans="2:6" ht="15.75" x14ac:dyDescent="0.25">
      <c r="B17" s="99" t="s">
        <v>66</v>
      </c>
      <c r="C17" s="100" t="s">
        <v>422</v>
      </c>
      <c r="D17" s="282">
        <f>D7/D8*100</f>
        <v>0.44432326775400799</v>
      </c>
      <c r="E17" s="282">
        <f t="shared" ref="E17:F17" si="0">E7/E8*100</f>
        <v>0.61346340786482589</v>
      </c>
      <c r="F17" s="312">
        <f t="shared" si="0"/>
        <v>0.6771778082020633</v>
      </c>
    </row>
    <row r="18" spans="2:6" ht="15.75" x14ac:dyDescent="0.25">
      <c r="B18" s="99" t="s">
        <v>67</v>
      </c>
      <c r="C18" s="100" t="s">
        <v>423</v>
      </c>
      <c r="D18" s="282">
        <f>D7/D9*100</f>
        <v>3.5747665293303141</v>
      </c>
      <c r="E18" s="282">
        <f t="shared" ref="E18:F18" si="1">E7/E9*100</f>
        <v>4.7887181580136815</v>
      </c>
      <c r="F18" s="312">
        <f t="shared" si="1"/>
        <v>5.5616992171305544</v>
      </c>
    </row>
    <row r="19" spans="2:6" ht="15.75" x14ac:dyDescent="0.25">
      <c r="B19" s="99" t="s">
        <v>68</v>
      </c>
      <c r="C19" s="100" t="s">
        <v>424</v>
      </c>
      <c r="D19" s="282">
        <f>D10/D8*100</f>
        <v>2.1527531400696165</v>
      </c>
      <c r="E19" s="282">
        <f t="shared" ref="E19:F19" si="2">E10/E8*100</f>
        <v>2.1958689302367134</v>
      </c>
      <c r="F19" s="312">
        <f t="shared" si="2"/>
        <v>2.2757112020573333</v>
      </c>
    </row>
    <row r="20" spans="2:6" ht="15.75" x14ac:dyDescent="0.25">
      <c r="B20" s="99" t="s">
        <v>69</v>
      </c>
      <c r="C20" s="100" t="s">
        <v>425</v>
      </c>
      <c r="D20" s="282">
        <f>D11/D8*100</f>
        <v>1.1914735995833081</v>
      </c>
      <c r="E20" s="282">
        <f t="shared" ref="E20:F20" si="3">E11/E8*100</f>
        <v>1.1632012514804997</v>
      </c>
      <c r="F20" s="312">
        <f t="shared" si="3"/>
        <v>1.1064026316598707</v>
      </c>
    </row>
    <row r="21" spans="2:6" ht="32.25" customHeight="1" x14ac:dyDescent="0.25">
      <c r="B21" s="99" t="s">
        <v>70</v>
      </c>
      <c r="C21" s="100" t="s">
        <v>426</v>
      </c>
      <c r="D21" s="313">
        <v>1.3</v>
      </c>
      <c r="E21" s="313">
        <v>1.24</v>
      </c>
      <c r="F21" s="312">
        <v>1.23</v>
      </c>
    </row>
    <row r="22" spans="2:6" ht="31.5" x14ac:dyDescent="0.25">
      <c r="B22" s="99" t="s">
        <v>71</v>
      </c>
      <c r="C22" s="100" t="s">
        <v>427</v>
      </c>
      <c r="D22" s="66">
        <v>57.8</v>
      </c>
      <c r="E22" s="313">
        <v>56.77</v>
      </c>
      <c r="F22" s="312">
        <v>53.79</v>
      </c>
    </row>
    <row r="24" spans="2:6" x14ac:dyDescent="0.25">
      <c r="C24" s="192" t="s">
        <v>411</v>
      </c>
    </row>
    <row r="25" spans="2:6" x14ac:dyDescent="0.25">
      <c r="C25" s="192" t="s">
        <v>412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3:K14"/>
  <sheetViews>
    <sheetView workbookViewId="0">
      <selection activeCell="B4" sqref="B4:H4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B3" s="59"/>
      <c r="C3" s="127"/>
      <c r="D3" s="80"/>
      <c r="E3" s="80"/>
      <c r="F3" s="80"/>
      <c r="G3" s="80"/>
      <c r="H3" s="83" t="s">
        <v>173</v>
      </c>
      <c r="I3" s="4"/>
    </row>
    <row r="4" spans="2:11" ht="24.95" customHeight="1" thickTop="1" x14ac:dyDescent="0.25">
      <c r="B4" s="399" t="s">
        <v>428</v>
      </c>
      <c r="C4" s="399"/>
      <c r="D4" s="399"/>
      <c r="E4" s="399"/>
      <c r="F4" s="399"/>
      <c r="G4" s="399"/>
      <c r="H4" s="399"/>
      <c r="I4" s="6"/>
    </row>
    <row r="5" spans="2:11" ht="15.75" x14ac:dyDescent="0.25">
      <c r="B5" s="131" t="s">
        <v>145</v>
      </c>
      <c r="C5" s="96" t="s">
        <v>161</v>
      </c>
      <c r="D5" s="96" t="s">
        <v>105</v>
      </c>
      <c r="E5" s="96" t="s">
        <v>123</v>
      </c>
      <c r="F5" s="96" t="s">
        <v>131</v>
      </c>
      <c r="G5" s="397" t="s">
        <v>178</v>
      </c>
      <c r="H5" s="397"/>
      <c r="I5" s="6"/>
    </row>
    <row r="6" spans="2:11" ht="15.75" x14ac:dyDescent="0.25">
      <c r="B6" s="97">
        <v>1</v>
      </c>
      <c r="C6" s="98">
        <v>2</v>
      </c>
      <c r="D6" s="98">
        <v>3</v>
      </c>
      <c r="E6" s="98">
        <v>4</v>
      </c>
      <c r="F6" s="98">
        <v>5</v>
      </c>
      <c r="G6" s="98" t="s">
        <v>98</v>
      </c>
      <c r="H6" s="98" t="s">
        <v>99</v>
      </c>
      <c r="I6" s="6"/>
      <c r="K6" s="15"/>
    </row>
    <row r="7" spans="2:11" ht="15.75" customHeight="1" x14ac:dyDescent="0.25">
      <c r="B7" s="110" t="s">
        <v>57</v>
      </c>
      <c r="C7" s="100" t="s">
        <v>429</v>
      </c>
      <c r="D7" s="101">
        <v>5849379</v>
      </c>
      <c r="E7" s="101">
        <v>7064703</v>
      </c>
      <c r="F7" s="101">
        <v>6683910</v>
      </c>
      <c r="G7" s="106">
        <f>E7/D7*100</f>
        <v>120.77697478655426</v>
      </c>
      <c r="H7" s="103">
        <f>F7/E7*100</f>
        <v>94.609922030692587</v>
      </c>
      <c r="I7" s="6"/>
      <c r="K7" s="15"/>
    </row>
    <row r="8" spans="2:11" ht="15.75" x14ac:dyDescent="0.25">
      <c r="B8" s="110" t="s">
        <v>58</v>
      </c>
      <c r="C8" s="100" t="s">
        <v>430</v>
      </c>
      <c r="D8" s="101">
        <v>2186642</v>
      </c>
      <c r="E8" s="101">
        <v>3176838</v>
      </c>
      <c r="F8" s="101">
        <v>3279975</v>
      </c>
      <c r="G8" s="106">
        <f t="shared" ref="G8" si="0">E8/D8*100</f>
        <v>145.28386448261762</v>
      </c>
      <c r="H8" s="103">
        <f>F8/E8*100</f>
        <v>103.24653004024758</v>
      </c>
      <c r="I8" s="6"/>
      <c r="K8" s="44"/>
    </row>
    <row r="9" spans="2:11" ht="15.75" x14ac:dyDescent="0.25">
      <c r="B9" s="397" t="s">
        <v>38</v>
      </c>
      <c r="C9" s="397"/>
      <c r="D9" s="194">
        <f>D7/D8</f>
        <v>2.6750510600272017</v>
      </c>
      <c r="E9" s="194">
        <f>E7/E8</f>
        <v>2.2238159452889947</v>
      </c>
      <c r="F9" s="194">
        <f>F7/F8</f>
        <v>2.0377929709830105</v>
      </c>
      <c r="G9" s="120"/>
      <c r="H9" s="105"/>
      <c r="I9" s="6"/>
    </row>
    <row r="12" spans="2:11" x14ac:dyDescent="0.25">
      <c r="D12" s="15"/>
      <c r="E12" s="15"/>
    </row>
    <row r="13" spans="2:11" x14ac:dyDescent="0.25">
      <c r="D13" s="15"/>
      <c r="E13" s="15"/>
    </row>
    <row r="14" spans="2:11" x14ac:dyDescent="0.25">
      <c r="D14" s="44"/>
      <c r="E14" s="44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3:J17"/>
  <sheetViews>
    <sheetView workbookViewId="0">
      <selection activeCell="B4" sqref="B4:H4"/>
    </sheetView>
  </sheetViews>
  <sheetFormatPr defaultRowHeight="15" x14ac:dyDescent="0.25"/>
  <cols>
    <col min="2" max="2" width="7" customWidth="1"/>
    <col min="3" max="3" width="45.42578125" customWidth="1"/>
    <col min="4" max="4" width="18" customWidth="1"/>
    <col min="5" max="5" width="18.140625" customWidth="1"/>
    <col min="6" max="6" width="16.5703125" customWidth="1"/>
    <col min="7" max="7" width="11.85546875" customWidth="1"/>
    <col min="8" max="8" width="10.85546875" customWidth="1"/>
    <col min="10" max="10" width="11.7109375" customWidth="1"/>
  </cols>
  <sheetData>
    <row r="3" spans="2:10" ht="16.5" thickBot="1" x14ac:dyDescent="0.3">
      <c r="B3" s="59"/>
      <c r="C3" s="59"/>
      <c r="D3" s="59"/>
      <c r="E3" s="59"/>
      <c r="F3" s="59"/>
      <c r="G3" s="59"/>
      <c r="H3" s="195" t="s">
        <v>173</v>
      </c>
    </row>
    <row r="4" spans="2:10" ht="24.95" customHeight="1" thickTop="1" x14ac:dyDescent="0.25">
      <c r="B4" s="411" t="s">
        <v>431</v>
      </c>
      <c r="C4" s="411"/>
      <c r="D4" s="411"/>
      <c r="E4" s="411"/>
      <c r="F4" s="411"/>
      <c r="G4" s="411"/>
      <c r="H4" s="411"/>
    </row>
    <row r="5" spans="2:10" ht="15.75" x14ac:dyDescent="0.25">
      <c r="B5" s="388" t="s">
        <v>145</v>
      </c>
      <c r="C5" s="388" t="s">
        <v>161</v>
      </c>
      <c r="D5" s="388" t="s">
        <v>105</v>
      </c>
      <c r="E5" s="388" t="s">
        <v>123</v>
      </c>
      <c r="F5" s="388" t="s">
        <v>131</v>
      </c>
      <c r="G5" s="388" t="s">
        <v>178</v>
      </c>
      <c r="H5" s="388"/>
    </row>
    <row r="6" spans="2:10" ht="15.75" x14ac:dyDescent="0.25">
      <c r="B6" s="388"/>
      <c r="C6" s="388"/>
      <c r="D6" s="388"/>
      <c r="E6" s="388"/>
      <c r="F6" s="388"/>
      <c r="G6" s="62" t="s">
        <v>9</v>
      </c>
      <c r="H6" s="62" t="s">
        <v>97</v>
      </c>
    </row>
    <row r="7" spans="2:10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</row>
    <row r="8" spans="2:10" ht="15.75" customHeight="1" x14ac:dyDescent="0.25">
      <c r="B8" s="62" t="s">
        <v>57</v>
      </c>
      <c r="C8" s="61" t="s">
        <v>433</v>
      </c>
      <c r="D8" s="68">
        <f>SUM(D9:D13)</f>
        <v>5844033</v>
      </c>
      <c r="E8" s="68">
        <f>SUM(E9:E13)</f>
        <v>7059357</v>
      </c>
      <c r="F8" s="68">
        <f>SUM(F9:F13)</f>
        <v>6683460</v>
      </c>
      <c r="G8" s="71">
        <f>E8/D8*100</f>
        <v>120.79598113152339</v>
      </c>
      <c r="H8" s="208">
        <f>F8/E8*100</f>
        <v>94.67519492214376</v>
      </c>
      <c r="J8" s="15"/>
    </row>
    <row r="9" spans="2:10" ht="15.75" customHeight="1" x14ac:dyDescent="0.25">
      <c r="B9" s="64" t="s">
        <v>12</v>
      </c>
      <c r="C9" s="65" t="s">
        <v>213</v>
      </c>
      <c r="D9" s="67">
        <v>1267715</v>
      </c>
      <c r="E9" s="67">
        <v>1526321</v>
      </c>
      <c r="F9" s="67">
        <v>1554152</v>
      </c>
      <c r="G9" s="73">
        <f t="shared" ref="G9:G17" si="0">E9/D9*100</f>
        <v>120.39937998682669</v>
      </c>
      <c r="H9" s="207">
        <f t="shared" ref="H9:H16" si="1">F9/E9*100</f>
        <v>101.82340412010318</v>
      </c>
      <c r="J9" s="15"/>
    </row>
    <row r="10" spans="2:10" ht="15.75" customHeight="1" x14ac:dyDescent="0.25">
      <c r="B10" s="64" t="s">
        <v>29</v>
      </c>
      <c r="C10" s="65" t="s">
        <v>434</v>
      </c>
      <c r="D10" s="67">
        <v>2467371</v>
      </c>
      <c r="E10" s="67">
        <v>3095846</v>
      </c>
      <c r="F10" s="67">
        <v>2999389</v>
      </c>
      <c r="G10" s="73">
        <f t="shared" si="0"/>
        <v>125.47144308658893</v>
      </c>
      <c r="H10" s="207">
        <f t="shared" si="1"/>
        <v>96.884308844819799</v>
      </c>
      <c r="J10" s="15"/>
    </row>
    <row r="11" spans="2:10" ht="15.75" customHeight="1" x14ac:dyDescent="0.25">
      <c r="B11" s="64" t="s">
        <v>73</v>
      </c>
      <c r="C11" s="65" t="s">
        <v>435</v>
      </c>
      <c r="D11" s="67">
        <v>1112172</v>
      </c>
      <c r="E11" s="67">
        <v>1401508</v>
      </c>
      <c r="F11" s="67">
        <v>1013860</v>
      </c>
      <c r="G11" s="73">
        <f t="shared" si="0"/>
        <v>126.0154004956068</v>
      </c>
      <c r="H11" s="207">
        <f>F11/E11*100</f>
        <v>72.34065021391244</v>
      </c>
      <c r="J11" s="15"/>
    </row>
    <row r="12" spans="2:10" ht="31.5" customHeight="1" x14ac:dyDescent="0.25">
      <c r="B12" s="64" t="s">
        <v>74</v>
      </c>
      <c r="C12" s="65" t="s">
        <v>436</v>
      </c>
      <c r="D12" s="67">
        <v>981701</v>
      </c>
      <c r="E12" s="67">
        <v>1011738</v>
      </c>
      <c r="F12" s="67">
        <v>1091351</v>
      </c>
      <c r="G12" s="73">
        <f t="shared" si="0"/>
        <v>103.05968925365259</v>
      </c>
      <c r="H12" s="207">
        <f>F12/E12*100</f>
        <v>107.86893444745576</v>
      </c>
      <c r="J12" s="15"/>
    </row>
    <row r="13" spans="2:10" ht="36.75" customHeight="1" x14ac:dyDescent="0.25">
      <c r="B13" s="64" t="s">
        <v>75</v>
      </c>
      <c r="C13" s="65" t="s">
        <v>437</v>
      </c>
      <c r="D13" s="67">
        <v>15074</v>
      </c>
      <c r="E13" s="67">
        <v>23944</v>
      </c>
      <c r="F13" s="67">
        <v>24708</v>
      </c>
      <c r="G13" s="73">
        <f t="shared" si="0"/>
        <v>158.84304099774448</v>
      </c>
      <c r="H13" s="207">
        <f t="shared" si="1"/>
        <v>103.1907784831273</v>
      </c>
      <c r="J13" s="15"/>
    </row>
    <row r="14" spans="2:10" ht="15.75" customHeight="1" x14ac:dyDescent="0.25">
      <c r="B14" s="62" t="s">
        <v>58</v>
      </c>
      <c r="C14" s="61" t="s">
        <v>438</v>
      </c>
      <c r="D14" s="68">
        <f>D15+D16</f>
        <v>5346</v>
      </c>
      <c r="E14" s="68">
        <f>E15+E16</f>
        <v>5346</v>
      </c>
      <c r="F14" s="68">
        <f>F15+F16</f>
        <v>450</v>
      </c>
      <c r="G14" s="71">
        <f t="shared" si="0"/>
        <v>100</v>
      </c>
      <c r="H14" s="208">
        <f t="shared" si="1"/>
        <v>8.4175084175084187</v>
      </c>
      <c r="J14" s="15"/>
    </row>
    <row r="15" spans="2:10" ht="15.75" customHeight="1" x14ac:dyDescent="0.25">
      <c r="B15" s="64" t="s">
        <v>76</v>
      </c>
      <c r="C15" s="65" t="s">
        <v>439</v>
      </c>
      <c r="D15" s="67">
        <v>0</v>
      </c>
      <c r="E15" s="66">
        <v>0</v>
      </c>
      <c r="F15" s="67">
        <v>0</v>
      </c>
      <c r="G15" s="73" t="s">
        <v>23</v>
      </c>
      <c r="H15" s="207" t="s">
        <v>23</v>
      </c>
      <c r="J15" s="15"/>
    </row>
    <row r="16" spans="2:10" ht="15.75" customHeight="1" x14ac:dyDescent="0.25">
      <c r="B16" s="64" t="s">
        <v>77</v>
      </c>
      <c r="C16" s="65" t="s">
        <v>440</v>
      </c>
      <c r="D16" s="67">
        <v>5346</v>
      </c>
      <c r="E16" s="67">
        <v>5346</v>
      </c>
      <c r="F16" s="67">
        <v>450</v>
      </c>
      <c r="G16" s="73">
        <f t="shared" si="0"/>
        <v>100</v>
      </c>
      <c r="H16" s="207">
        <f t="shared" si="1"/>
        <v>8.4175084175084187</v>
      </c>
      <c r="J16" s="15"/>
    </row>
    <row r="17" spans="2:10" ht="15.75" customHeight="1" x14ac:dyDescent="0.25">
      <c r="B17" s="388" t="s">
        <v>432</v>
      </c>
      <c r="C17" s="388"/>
      <c r="D17" s="68">
        <f>D8+D14</f>
        <v>5849379</v>
      </c>
      <c r="E17" s="68">
        <f>E8+E14</f>
        <v>7064703</v>
      </c>
      <c r="F17" s="68">
        <f>F8+F14</f>
        <v>6683910</v>
      </c>
      <c r="G17" s="71">
        <f t="shared" si="0"/>
        <v>120.77697478655426</v>
      </c>
      <c r="H17" s="208">
        <f>F17/E17*100</f>
        <v>94.609922030692587</v>
      </c>
      <c r="J17" s="15"/>
    </row>
  </sheetData>
  <mergeCells count="8">
    <mergeCell ref="B17:C17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8 F8" formulaRange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3:H11"/>
  <sheetViews>
    <sheetView workbookViewId="0">
      <selection activeCell="B4" sqref="B4:H4"/>
    </sheetView>
  </sheetViews>
  <sheetFormatPr defaultRowHeight="15.75" x14ac:dyDescent="0.25"/>
  <cols>
    <col min="1" max="1" width="9.140625" style="2"/>
    <col min="2" max="2" width="6.5703125" style="2" customWidth="1"/>
    <col min="3" max="3" width="44" style="2" customWidth="1"/>
    <col min="4" max="4" width="16" style="2" customWidth="1"/>
    <col min="5" max="6" width="14.85546875" style="2" customWidth="1"/>
    <col min="7" max="7" width="14.28515625" style="2" customWidth="1"/>
    <col min="8" max="8" width="12.5703125" style="2" customWidth="1"/>
    <col min="9" max="16384" width="9.140625" style="2"/>
  </cols>
  <sheetData>
    <row r="3" spans="2:8" ht="16.5" thickBot="1" x14ac:dyDescent="0.3">
      <c r="B3" s="77"/>
      <c r="C3" s="77"/>
      <c r="D3" s="77"/>
      <c r="E3" s="77"/>
      <c r="F3" s="77"/>
      <c r="G3" s="77"/>
      <c r="H3" s="83" t="s">
        <v>173</v>
      </c>
    </row>
    <row r="4" spans="2:8" ht="24.95" customHeight="1" thickTop="1" x14ac:dyDescent="0.25">
      <c r="B4" s="411" t="s">
        <v>445</v>
      </c>
      <c r="C4" s="411"/>
      <c r="D4" s="411"/>
      <c r="E4" s="411"/>
      <c r="F4" s="411"/>
      <c r="G4" s="411"/>
      <c r="H4" s="411"/>
    </row>
    <row r="5" spans="2:8" x14ac:dyDescent="0.25">
      <c r="B5" s="388" t="s">
        <v>145</v>
      </c>
      <c r="C5" s="388" t="s">
        <v>161</v>
      </c>
      <c r="D5" s="388" t="s">
        <v>105</v>
      </c>
      <c r="E5" s="388" t="s">
        <v>123</v>
      </c>
      <c r="F5" s="388" t="s">
        <v>131</v>
      </c>
      <c r="G5" s="388" t="s">
        <v>178</v>
      </c>
      <c r="H5" s="388"/>
    </row>
    <row r="6" spans="2:8" x14ac:dyDescent="0.25">
      <c r="B6" s="388"/>
      <c r="C6" s="388"/>
      <c r="D6" s="388"/>
      <c r="E6" s="388"/>
      <c r="F6" s="388"/>
      <c r="G6" s="62" t="s">
        <v>9</v>
      </c>
      <c r="H6" s="62" t="s">
        <v>97</v>
      </c>
    </row>
    <row r="7" spans="2:8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</row>
    <row r="8" spans="2:8" x14ac:dyDescent="0.25">
      <c r="B8" s="64" t="s">
        <v>57</v>
      </c>
      <c r="C8" s="65" t="s">
        <v>441</v>
      </c>
      <c r="D8" s="67">
        <v>4875334</v>
      </c>
      <c r="E8" s="67">
        <v>5576106</v>
      </c>
      <c r="F8" s="67">
        <v>5518856</v>
      </c>
      <c r="G8" s="73">
        <f>E8/D8*100</f>
        <v>114.37382546508607</v>
      </c>
      <c r="H8" s="73">
        <f>F8/E8*100</f>
        <v>98.973297853376536</v>
      </c>
    </row>
    <row r="9" spans="2:8" x14ac:dyDescent="0.25">
      <c r="B9" s="64" t="s">
        <v>58</v>
      </c>
      <c r="C9" s="65" t="s">
        <v>442</v>
      </c>
      <c r="D9" s="67">
        <v>2716263</v>
      </c>
      <c r="E9" s="67">
        <v>2399268</v>
      </c>
      <c r="F9" s="67">
        <v>2281925</v>
      </c>
      <c r="G9" s="73">
        <f t="shared" ref="G9:H11" si="0">E9/D9*100</f>
        <v>88.329738320626532</v>
      </c>
      <c r="H9" s="73">
        <f t="shared" ref="H9:H10" si="1">F9/E9*100</f>
        <v>95.109216644409884</v>
      </c>
    </row>
    <row r="10" spans="2:8" ht="33" customHeight="1" x14ac:dyDescent="0.25">
      <c r="B10" s="64" t="s">
        <v>59</v>
      </c>
      <c r="C10" s="65" t="s">
        <v>443</v>
      </c>
      <c r="D10" s="67">
        <v>2688692</v>
      </c>
      <c r="E10" s="67">
        <v>2399268</v>
      </c>
      <c r="F10" s="67">
        <v>2238881</v>
      </c>
      <c r="G10" s="73">
        <f t="shared" si="0"/>
        <v>89.235509310847064</v>
      </c>
      <c r="H10" s="73">
        <f t="shared" si="1"/>
        <v>93.315169460018637</v>
      </c>
    </row>
    <row r="11" spans="2:8" ht="21.75" customHeight="1" x14ac:dyDescent="0.25">
      <c r="B11" s="388" t="s">
        <v>444</v>
      </c>
      <c r="C11" s="388"/>
      <c r="D11" s="68">
        <f>D8-D10</f>
        <v>2186642</v>
      </c>
      <c r="E11" s="68">
        <f>E8-E10</f>
        <v>3176838</v>
      </c>
      <c r="F11" s="68">
        <f>F8-F10</f>
        <v>3279975</v>
      </c>
      <c r="G11" s="71">
        <f t="shared" si="0"/>
        <v>145.28386448261762</v>
      </c>
      <c r="H11" s="71">
        <f t="shared" si="0"/>
        <v>103.24653004024758</v>
      </c>
    </row>
  </sheetData>
  <mergeCells count="8">
    <mergeCell ref="B11:C11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3:O26"/>
  <sheetViews>
    <sheetView workbookViewId="0">
      <selection activeCell="B4" sqref="B4:K4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3" max="13" width="9.85546875" bestFit="1" customWidth="1"/>
    <col min="14" max="14" width="9.140625" customWidth="1"/>
    <col min="15" max="15" width="10.140625" bestFit="1" customWidth="1"/>
  </cols>
  <sheetData>
    <row r="3" spans="2:15" ht="16.5" thickBot="1" x14ac:dyDescent="0.3">
      <c r="B3" s="59"/>
      <c r="C3" s="59"/>
      <c r="D3" s="59"/>
      <c r="E3" s="59"/>
      <c r="F3" s="59"/>
      <c r="G3" s="59"/>
      <c r="H3" s="59"/>
      <c r="I3" s="59"/>
      <c r="J3" s="59"/>
      <c r="K3" s="191" t="s">
        <v>173</v>
      </c>
    </row>
    <row r="4" spans="2:15" ht="24.95" customHeight="1" thickTop="1" x14ac:dyDescent="0.25">
      <c r="B4" s="399" t="s">
        <v>454</v>
      </c>
      <c r="C4" s="399"/>
      <c r="D4" s="399"/>
      <c r="E4" s="399"/>
      <c r="F4" s="399"/>
      <c r="G4" s="399"/>
      <c r="H4" s="399"/>
      <c r="I4" s="399"/>
      <c r="J4" s="399"/>
      <c r="K4" s="399"/>
    </row>
    <row r="5" spans="2:15" ht="15.75" x14ac:dyDescent="0.25">
      <c r="B5" s="395" t="s">
        <v>145</v>
      </c>
      <c r="C5" s="397" t="s">
        <v>221</v>
      </c>
      <c r="D5" s="397" t="s">
        <v>105</v>
      </c>
      <c r="E5" s="397"/>
      <c r="F5" s="397" t="s">
        <v>123</v>
      </c>
      <c r="G5" s="397"/>
      <c r="H5" s="397" t="s">
        <v>131</v>
      </c>
      <c r="I5" s="397"/>
      <c r="J5" s="397" t="s">
        <v>178</v>
      </c>
      <c r="K5" s="397"/>
    </row>
    <row r="6" spans="2:15" ht="15.75" x14ac:dyDescent="0.25">
      <c r="B6" s="395"/>
      <c r="C6" s="397"/>
      <c r="D6" s="96" t="s">
        <v>175</v>
      </c>
      <c r="E6" s="96" t="s">
        <v>177</v>
      </c>
      <c r="F6" s="96" t="s">
        <v>175</v>
      </c>
      <c r="G6" s="96" t="s">
        <v>177</v>
      </c>
      <c r="H6" s="96" t="s">
        <v>175</v>
      </c>
      <c r="I6" s="96" t="s">
        <v>177</v>
      </c>
      <c r="J6" s="96" t="s">
        <v>93</v>
      </c>
      <c r="K6" s="96" t="s">
        <v>94</v>
      </c>
    </row>
    <row r="7" spans="2:15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</row>
    <row r="8" spans="2:15" ht="30.75" customHeight="1" x14ac:dyDescent="0.25">
      <c r="B8" s="99" t="s">
        <v>57</v>
      </c>
      <c r="C8" s="116" t="s">
        <v>449</v>
      </c>
      <c r="D8" s="101">
        <v>12948828</v>
      </c>
      <c r="E8" s="102">
        <f>D8/D$15*100</f>
        <v>65.860937328180228</v>
      </c>
      <c r="F8" s="101">
        <v>14755459</v>
      </c>
      <c r="G8" s="102">
        <f>F8/F$15*100</f>
        <v>69.65066052545221</v>
      </c>
      <c r="H8" s="101">
        <v>15380826</v>
      </c>
      <c r="I8" s="102">
        <f>H8/H15*100</f>
        <v>71.171592713419784</v>
      </c>
      <c r="J8" s="103">
        <f>F8/D8*100</f>
        <v>113.95208122310375</v>
      </c>
      <c r="K8" s="103">
        <f>H8/F8*100</f>
        <v>104.23820770333204</v>
      </c>
      <c r="M8" s="15"/>
      <c r="O8" s="15"/>
    </row>
    <row r="9" spans="2:15" ht="20.100000000000001" customHeight="1" x14ac:dyDescent="0.25">
      <c r="B9" s="99" t="s">
        <v>58</v>
      </c>
      <c r="C9" s="116" t="s">
        <v>450</v>
      </c>
      <c r="D9" s="101">
        <v>989184</v>
      </c>
      <c r="E9" s="102">
        <f t="shared" ref="E9:E14" si="0">D9/D$15*100</f>
        <v>5.0312341340883222</v>
      </c>
      <c r="F9" s="101">
        <v>986253</v>
      </c>
      <c r="G9" s="102">
        <f t="shared" ref="G9:G14" si="1">F9/F$15*100</f>
        <v>4.6554412773746199</v>
      </c>
      <c r="H9" s="101">
        <v>812504</v>
      </c>
      <c r="I9" s="102">
        <f>H9/H15*100</f>
        <v>3.7596942950934125</v>
      </c>
      <c r="J9" s="103">
        <f t="shared" ref="J9:J15" si="2">F9/D9*100</f>
        <v>99.703695166925471</v>
      </c>
      <c r="K9" s="103">
        <f t="shared" ref="K9:K15" si="3">H9/F9*100</f>
        <v>82.38291797338006</v>
      </c>
      <c r="M9" s="15"/>
      <c r="O9" s="15"/>
    </row>
    <row r="10" spans="2:15" ht="20.100000000000001" customHeight="1" x14ac:dyDescent="0.25">
      <c r="B10" s="99" t="s">
        <v>59</v>
      </c>
      <c r="C10" s="116" t="s">
        <v>451</v>
      </c>
      <c r="D10" s="101">
        <v>2153403</v>
      </c>
      <c r="E10" s="102">
        <f t="shared" si="0"/>
        <v>10.95273950857292</v>
      </c>
      <c r="F10" s="101">
        <v>2157949</v>
      </c>
      <c r="G10" s="102">
        <f t="shared" si="1"/>
        <v>10.186235021915556</v>
      </c>
      <c r="H10" s="101">
        <v>2388949</v>
      </c>
      <c r="I10" s="102">
        <f>H10/H15*100</f>
        <v>11.05436764196744</v>
      </c>
      <c r="J10" s="103">
        <f t="shared" si="2"/>
        <v>100.21110772112792</v>
      </c>
      <c r="K10" s="103">
        <f t="shared" si="3"/>
        <v>110.70460886703069</v>
      </c>
      <c r="M10" s="15"/>
      <c r="O10" s="15"/>
    </row>
    <row r="11" spans="2:15" ht="20.100000000000001" customHeight="1" x14ac:dyDescent="0.25">
      <c r="B11" s="397" t="s">
        <v>447</v>
      </c>
      <c r="C11" s="397"/>
      <c r="D11" s="104">
        <f>SUM(D8:D10)</f>
        <v>16091415</v>
      </c>
      <c r="E11" s="169">
        <f t="shared" si="0"/>
        <v>81.844910970841468</v>
      </c>
      <c r="F11" s="104">
        <f>SUM(F8:F10)</f>
        <v>17899661</v>
      </c>
      <c r="G11" s="169">
        <f t="shared" si="1"/>
        <v>84.492336824742395</v>
      </c>
      <c r="H11" s="104">
        <f>SUM(H8:H10)</f>
        <v>18582279</v>
      </c>
      <c r="I11" s="169">
        <f>H11/H15*100</f>
        <v>85.98565465048064</v>
      </c>
      <c r="J11" s="105">
        <f t="shared" si="2"/>
        <v>111.23733369625977</v>
      </c>
      <c r="K11" s="105">
        <f t="shared" si="3"/>
        <v>103.81358060356563</v>
      </c>
      <c r="M11" s="15"/>
      <c r="O11" s="15"/>
    </row>
    <row r="12" spans="2:15" ht="20.100000000000001" customHeight="1" x14ac:dyDescent="0.25">
      <c r="B12" s="99" t="s">
        <v>60</v>
      </c>
      <c r="C12" s="116" t="s">
        <v>452</v>
      </c>
      <c r="D12" s="101">
        <v>3388072</v>
      </c>
      <c r="E12" s="102">
        <f t="shared" si="0"/>
        <v>17.232570982899936</v>
      </c>
      <c r="F12" s="101">
        <v>3174184</v>
      </c>
      <c r="G12" s="102">
        <f t="shared" si="1"/>
        <v>14.983201283628114</v>
      </c>
      <c r="H12" s="101">
        <v>2939350</v>
      </c>
      <c r="I12" s="102">
        <f>H12/H15*100</f>
        <v>13.601234487809071</v>
      </c>
      <c r="J12" s="103">
        <f t="shared" si="2"/>
        <v>93.687029083207207</v>
      </c>
      <c r="K12" s="103">
        <f t="shared" si="3"/>
        <v>92.601752135351958</v>
      </c>
      <c r="M12" s="15"/>
      <c r="O12" s="26"/>
    </row>
    <row r="13" spans="2:15" ht="20.100000000000001" customHeight="1" x14ac:dyDescent="0.25">
      <c r="B13" s="99" t="s">
        <v>61</v>
      </c>
      <c r="C13" s="116" t="s">
        <v>453</v>
      </c>
      <c r="D13" s="101">
        <v>181375</v>
      </c>
      <c r="E13" s="102">
        <f t="shared" si="0"/>
        <v>0.92251804625860245</v>
      </c>
      <c r="F13" s="101">
        <v>111107</v>
      </c>
      <c r="G13" s="102">
        <f t="shared" si="1"/>
        <v>0.52446189162949253</v>
      </c>
      <c r="H13" s="101">
        <v>89277</v>
      </c>
      <c r="I13" s="102">
        <f>H13/H15*100</f>
        <v>0.41311086171028649</v>
      </c>
      <c r="J13" s="103">
        <f t="shared" si="2"/>
        <v>61.25816678152998</v>
      </c>
      <c r="K13" s="103">
        <f t="shared" si="3"/>
        <v>80.352273034102268</v>
      </c>
      <c r="M13" s="15"/>
      <c r="O13" s="15"/>
    </row>
    <row r="14" spans="2:15" ht="20.100000000000001" customHeight="1" x14ac:dyDescent="0.25">
      <c r="B14" s="397" t="s">
        <v>448</v>
      </c>
      <c r="C14" s="397"/>
      <c r="D14" s="104">
        <f>SUM(D12:D13)</f>
        <v>3569447</v>
      </c>
      <c r="E14" s="169">
        <f t="shared" si="0"/>
        <v>18.155089029158539</v>
      </c>
      <c r="F14" s="104">
        <f>SUM(F12:F13)</f>
        <v>3285291</v>
      </c>
      <c r="G14" s="169">
        <f t="shared" si="1"/>
        <v>15.507663175257608</v>
      </c>
      <c r="H14" s="104">
        <f>SUM(H12:H13)</f>
        <v>3028627</v>
      </c>
      <c r="I14" s="169">
        <f>H14/H15*100</f>
        <v>14.014345349519358</v>
      </c>
      <c r="J14" s="105">
        <f t="shared" si="2"/>
        <v>92.039215038071717</v>
      </c>
      <c r="K14" s="105">
        <f t="shared" si="3"/>
        <v>92.187480500205311</v>
      </c>
      <c r="M14" s="15"/>
      <c r="O14" s="15"/>
    </row>
    <row r="15" spans="2:15" ht="20.100000000000001" customHeight="1" x14ac:dyDescent="0.25">
      <c r="B15" s="397" t="s">
        <v>446</v>
      </c>
      <c r="C15" s="397"/>
      <c r="D15" s="104">
        <f t="shared" ref="D15:G15" si="4">D11+D14</f>
        <v>19660862</v>
      </c>
      <c r="E15" s="105">
        <f t="shared" si="4"/>
        <v>100</v>
      </c>
      <c r="F15" s="104">
        <f t="shared" si="4"/>
        <v>21184952</v>
      </c>
      <c r="G15" s="96">
        <f t="shared" si="4"/>
        <v>100</v>
      </c>
      <c r="H15" s="104">
        <f>H11+H14</f>
        <v>21610906</v>
      </c>
      <c r="I15" s="105">
        <f>I11+I14</f>
        <v>100</v>
      </c>
      <c r="J15" s="105">
        <f t="shared" si="2"/>
        <v>107.75189816194224</v>
      </c>
      <c r="K15" s="105">
        <f t="shared" si="3"/>
        <v>102.01064415911823</v>
      </c>
      <c r="M15" s="15"/>
      <c r="O15" s="15"/>
    </row>
    <row r="16" spans="2:15" x14ac:dyDescent="0.25">
      <c r="I16" s="27"/>
    </row>
    <row r="18" spans="4:11" x14ac:dyDescent="0.25">
      <c r="D18" s="15"/>
      <c r="F18" s="15"/>
    </row>
    <row r="19" spans="4:11" x14ac:dyDescent="0.25">
      <c r="D19" s="353"/>
      <c r="E19" s="354"/>
      <c r="F19" s="353"/>
      <c r="G19" s="354"/>
      <c r="H19" s="353"/>
      <c r="I19" s="354"/>
      <c r="J19" s="354"/>
      <c r="K19" s="354"/>
    </row>
    <row r="20" spans="4:11" x14ac:dyDescent="0.25">
      <c r="D20" s="353"/>
      <c r="E20" s="355"/>
      <c r="F20" s="356"/>
      <c r="G20" s="355"/>
      <c r="H20" s="356"/>
      <c r="I20" s="355"/>
      <c r="J20" s="355"/>
      <c r="K20" s="355"/>
    </row>
    <row r="21" spans="4:11" x14ac:dyDescent="0.25">
      <c r="D21" s="353"/>
      <c r="E21" s="355"/>
      <c r="F21" s="356"/>
      <c r="G21" s="355"/>
      <c r="H21" s="356"/>
      <c r="I21" s="355"/>
      <c r="J21" s="355"/>
      <c r="K21" s="355"/>
    </row>
    <row r="22" spans="4:11" x14ac:dyDescent="0.25">
      <c r="D22" s="353"/>
      <c r="E22" s="354"/>
      <c r="F22" s="353"/>
      <c r="G22" s="354"/>
      <c r="H22" s="353"/>
      <c r="I22" s="354"/>
      <c r="J22" s="354"/>
      <c r="K22" s="354"/>
    </row>
    <row r="23" spans="4:11" x14ac:dyDescent="0.25">
      <c r="D23" s="353"/>
      <c r="E23" s="355"/>
      <c r="F23" s="356"/>
      <c r="G23" s="355"/>
      <c r="H23" s="356"/>
      <c r="I23" s="355"/>
      <c r="J23" s="355"/>
      <c r="K23" s="355"/>
    </row>
    <row r="24" spans="4:11" x14ac:dyDescent="0.25">
      <c r="D24" s="353"/>
      <c r="E24" s="355"/>
      <c r="F24" s="356"/>
      <c r="G24" s="355"/>
      <c r="H24" s="356"/>
      <c r="I24" s="355"/>
      <c r="J24" s="355"/>
      <c r="K24" s="355"/>
    </row>
    <row r="25" spans="4:11" x14ac:dyDescent="0.25">
      <c r="D25" s="353"/>
      <c r="E25" s="354"/>
      <c r="F25" s="353"/>
      <c r="G25" s="354"/>
      <c r="H25" s="353"/>
      <c r="I25" s="354"/>
      <c r="J25" s="354"/>
      <c r="K25" s="354"/>
    </row>
    <row r="26" spans="4:11" x14ac:dyDescent="0.25">
      <c r="D26" s="353"/>
      <c r="E26" s="354"/>
      <c r="F26" s="353"/>
      <c r="G26" s="354"/>
      <c r="H26" s="353"/>
      <c r="I26" s="354"/>
      <c r="J26" s="354"/>
      <c r="K26" s="354"/>
    </row>
  </sheetData>
  <mergeCells count="10">
    <mergeCell ref="B11:C11"/>
    <mergeCell ref="B14:C14"/>
    <mergeCell ref="B15:C15"/>
    <mergeCell ref="C5:C6"/>
    <mergeCell ref="D5:E5"/>
    <mergeCell ref="F5:G5"/>
    <mergeCell ref="H5:I5"/>
    <mergeCell ref="B4:K4"/>
    <mergeCell ref="B5:B6"/>
    <mergeCell ref="J5:K5"/>
  </mergeCells>
  <pageMargins left="0.7" right="0.7" top="0.75" bottom="0.75" header="0.3" footer="0.3"/>
  <pageSetup scale="71" fitToHeight="0" orientation="landscape" r:id="rId1"/>
  <ignoredErrors>
    <ignoredError sqref="D11 H11" formulaRange="1"/>
    <ignoredError sqref="E11 G11 F14:G14 E14" formula="1"/>
    <ignoredError sqref="F11" formula="1" formulaRange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3:L31"/>
  <sheetViews>
    <sheetView workbookViewId="0">
      <selection activeCell="C33" sqref="C33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  <col min="10" max="10" width="14.42578125" customWidth="1"/>
    <col min="11" max="12" width="15.28515625" bestFit="1" customWidth="1"/>
    <col min="13" max="13" width="9" bestFit="1" customWidth="1"/>
    <col min="14" max="14" width="14.42578125" customWidth="1"/>
  </cols>
  <sheetData>
    <row r="3" spans="2:12" ht="16.5" thickBot="1" x14ac:dyDescent="0.3">
      <c r="B3" s="59"/>
      <c r="C3" s="59"/>
      <c r="D3" s="80"/>
      <c r="E3" s="80"/>
      <c r="F3" s="80"/>
      <c r="G3" s="80"/>
      <c r="H3" s="170" t="s">
        <v>464</v>
      </c>
    </row>
    <row r="4" spans="2:12" ht="24.95" customHeight="1" thickTop="1" x14ac:dyDescent="0.25">
      <c r="B4" s="399" t="s">
        <v>476</v>
      </c>
      <c r="C4" s="399"/>
      <c r="D4" s="399"/>
      <c r="E4" s="399"/>
      <c r="F4" s="399"/>
      <c r="G4" s="399"/>
      <c r="H4" s="399"/>
    </row>
    <row r="5" spans="2:12" ht="15.75" x14ac:dyDescent="0.25">
      <c r="B5" s="395" t="s">
        <v>145</v>
      </c>
      <c r="C5" s="397" t="s">
        <v>161</v>
      </c>
      <c r="D5" s="96" t="s">
        <v>105</v>
      </c>
      <c r="E5" s="96" t="s">
        <v>123</v>
      </c>
      <c r="F5" s="96" t="s">
        <v>131</v>
      </c>
      <c r="G5" s="397" t="s">
        <v>178</v>
      </c>
      <c r="H5" s="397"/>
    </row>
    <row r="6" spans="2:12" ht="15.75" x14ac:dyDescent="0.25">
      <c r="B6" s="395"/>
      <c r="C6" s="397"/>
      <c r="D6" s="96" t="s">
        <v>175</v>
      </c>
      <c r="E6" s="96" t="s">
        <v>175</v>
      </c>
      <c r="F6" s="96" t="s">
        <v>175</v>
      </c>
      <c r="G6" s="96" t="s">
        <v>9</v>
      </c>
      <c r="H6" s="96" t="s">
        <v>97</v>
      </c>
    </row>
    <row r="7" spans="2:12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</row>
    <row r="8" spans="2:12" ht="15.75" x14ac:dyDescent="0.25">
      <c r="B8" s="110"/>
      <c r="C8" s="137" t="s">
        <v>477</v>
      </c>
      <c r="D8" s="100"/>
      <c r="E8" s="100"/>
      <c r="F8" s="100"/>
      <c r="G8" s="100"/>
      <c r="H8" s="109"/>
    </row>
    <row r="9" spans="2:12" ht="15.75" x14ac:dyDescent="0.25">
      <c r="B9" s="110" t="s">
        <v>57</v>
      </c>
      <c r="C9" s="116" t="s">
        <v>480</v>
      </c>
      <c r="D9" s="106">
        <v>10981471</v>
      </c>
      <c r="E9" s="106">
        <v>11876470</v>
      </c>
      <c r="F9" s="106">
        <v>11814202</v>
      </c>
      <c r="G9" s="103">
        <f>E9/D9*100</f>
        <v>108.15008298979254</v>
      </c>
      <c r="H9" s="103">
        <f>F9/E9*100</f>
        <v>99.475702797211625</v>
      </c>
      <c r="J9" s="15"/>
      <c r="K9" s="15"/>
      <c r="L9" s="15"/>
    </row>
    <row r="10" spans="2:12" ht="15.75" x14ac:dyDescent="0.25">
      <c r="B10" s="110" t="s">
        <v>58</v>
      </c>
      <c r="C10" s="116" t="s">
        <v>481</v>
      </c>
      <c r="D10" s="106">
        <v>13510009</v>
      </c>
      <c r="E10" s="106">
        <v>15288271</v>
      </c>
      <c r="F10" s="106">
        <v>16023815</v>
      </c>
      <c r="G10" s="103">
        <f>E10/D10*100</f>
        <v>113.16255229733747</v>
      </c>
      <c r="H10" s="103">
        <f t="shared" ref="H10:H26" si="0">F10/E10*100</f>
        <v>104.81116536984463</v>
      </c>
      <c r="J10" s="15"/>
      <c r="K10" s="15"/>
      <c r="L10" s="15"/>
    </row>
    <row r="11" spans="2:12" ht="15.75" x14ac:dyDescent="0.25">
      <c r="B11" s="110" t="s">
        <v>59</v>
      </c>
      <c r="C11" s="116" t="s">
        <v>482</v>
      </c>
      <c r="D11" s="106">
        <f>D9-D10</f>
        <v>-2528538</v>
      </c>
      <c r="E11" s="106">
        <f>E9-E10</f>
        <v>-3411801</v>
      </c>
      <c r="F11" s="106">
        <f>F9-F10</f>
        <v>-4209613</v>
      </c>
      <c r="G11" s="113" t="s">
        <v>23</v>
      </c>
      <c r="H11" s="103" t="s">
        <v>23</v>
      </c>
      <c r="J11" s="15"/>
      <c r="K11" s="15"/>
      <c r="L11" s="15"/>
    </row>
    <row r="12" spans="2:12" ht="34.5" customHeight="1" x14ac:dyDescent="0.25">
      <c r="B12" s="110"/>
      <c r="C12" s="100" t="s">
        <v>483</v>
      </c>
      <c r="D12" s="197"/>
      <c r="E12" s="113"/>
      <c r="F12" s="113"/>
      <c r="G12" s="113"/>
      <c r="H12" s="103"/>
    </row>
    <row r="13" spans="2:12" ht="15.75" x14ac:dyDescent="0.25">
      <c r="B13" s="110" t="s">
        <v>51</v>
      </c>
      <c r="C13" s="100" t="s">
        <v>484</v>
      </c>
      <c r="D13" s="198">
        <f>D9/D10</f>
        <v>0.81283965095804156</v>
      </c>
      <c r="E13" s="198">
        <f>E9/E10</f>
        <v>0.77683539230826038</v>
      </c>
      <c r="F13" s="198">
        <f>F9/F10</f>
        <v>0.73729021459621191</v>
      </c>
      <c r="G13" s="109"/>
      <c r="H13" s="103"/>
      <c r="J13" s="23"/>
      <c r="K13" s="23"/>
      <c r="L13" s="23"/>
    </row>
    <row r="14" spans="2:12" ht="15.75" x14ac:dyDescent="0.25">
      <c r="B14" s="110" t="s">
        <v>52</v>
      </c>
      <c r="C14" s="100" t="s">
        <v>485</v>
      </c>
      <c r="D14" s="199">
        <v>0.65</v>
      </c>
      <c r="E14" s="199">
        <v>0.65</v>
      </c>
      <c r="F14" s="198">
        <v>0.65</v>
      </c>
      <c r="G14" s="109"/>
      <c r="H14" s="103"/>
      <c r="J14" s="23"/>
      <c r="K14" s="23"/>
      <c r="L14" s="23"/>
    </row>
    <row r="15" spans="2:12" ht="15.75" x14ac:dyDescent="0.25">
      <c r="B15" s="397" t="s">
        <v>486</v>
      </c>
      <c r="C15" s="397"/>
      <c r="D15" s="200">
        <f>D13-D14</f>
        <v>0.16283965095804154</v>
      </c>
      <c r="E15" s="200">
        <f>E13-E14</f>
        <v>0.12683539230826035</v>
      </c>
      <c r="F15" s="200">
        <f>F13-F14</f>
        <v>8.729021459621189E-2</v>
      </c>
      <c r="G15" s="201"/>
      <c r="H15" s="105"/>
      <c r="J15" s="23"/>
      <c r="K15" s="23"/>
      <c r="L15" s="23"/>
    </row>
    <row r="16" spans="2:12" ht="16.350000000000001" customHeight="1" x14ac:dyDescent="0.25">
      <c r="B16" s="110"/>
      <c r="C16" s="137" t="s">
        <v>478</v>
      </c>
      <c r="D16" s="113"/>
      <c r="E16" s="113"/>
      <c r="F16" s="113"/>
      <c r="G16" s="113"/>
      <c r="H16" s="103"/>
    </row>
    <row r="17" spans="2:12" ht="15.75" x14ac:dyDescent="0.25">
      <c r="B17" s="110" t="s">
        <v>57</v>
      </c>
      <c r="C17" s="100" t="s">
        <v>487</v>
      </c>
      <c r="D17" s="106">
        <v>12065528</v>
      </c>
      <c r="E17" s="106">
        <v>13050687</v>
      </c>
      <c r="F17" s="106">
        <v>12876035</v>
      </c>
      <c r="G17" s="103">
        <f>E17/D17*100</f>
        <v>108.1650715990216</v>
      </c>
      <c r="H17" s="103">
        <f t="shared" si="0"/>
        <v>98.661740948963072</v>
      </c>
      <c r="J17" s="15"/>
      <c r="K17" s="15"/>
      <c r="L17" s="15"/>
    </row>
    <row r="18" spans="2:12" ht="15.75" x14ac:dyDescent="0.25">
      <c r="B18" s="110" t="s">
        <v>58</v>
      </c>
      <c r="C18" s="100" t="s">
        <v>481</v>
      </c>
      <c r="D18" s="106">
        <v>14303357</v>
      </c>
      <c r="E18" s="106">
        <v>16112291</v>
      </c>
      <c r="F18" s="106">
        <v>16601802</v>
      </c>
      <c r="G18" s="103">
        <f>E18/D18*100</f>
        <v>112.64691918128031</v>
      </c>
      <c r="H18" s="103">
        <f t="shared" si="0"/>
        <v>103.03812164266397</v>
      </c>
      <c r="J18" s="15"/>
      <c r="K18" s="15"/>
      <c r="L18" s="15"/>
    </row>
    <row r="19" spans="2:12" ht="15.75" x14ac:dyDescent="0.25">
      <c r="B19" s="110" t="s">
        <v>59</v>
      </c>
      <c r="C19" s="100" t="s">
        <v>482</v>
      </c>
      <c r="D19" s="106">
        <f>D17-D18</f>
        <v>-2237829</v>
      </c>
      <c r="E19" s="106">
        <f>E17-E18</f>
        <v>-3061604</v>
      </c>
      <c r="F19" s="106">
        <f>F17-F18</f>
        <v>-3725767</v>
      </c>
      <c r="G19" s="113" t="s">
        <v>23</v>
      </c>
      <c r="H19" s="103" t="s">
        <v>23</v>
      </c>
      <c r="J19" s="15"/>
      <c r="K19" s="15"/>
      <c r="L19" s="15"/>
    </row>
    <row r="20" spans="2:12" ht="30.75" customHeight="1" x14ac:dyDescent="0.25">
      <c r="B20" s="110"/>
      <c r="C20" s="100" t="s">
        <v>488</v>
      </c>
      <c r="D20" s="197"/>
      <c r="E20" s="113"/>
      <c r="F20" s="113"/>
      <c r="G20" s="113"/>
      <c r="H20" s="103"/>
    </row>
    <row r="21" spans="2:12" ht="15.75" x14ac:dyDescent="0.25">
      <c r="B21" s="110" t="s">
        <v>51</v>
      </c>
      <c r="C21" s="100" t="s">
        <v>484</v>
      </c>
      <c r="D21" s="198">
        <f>D17/D18</f>
        <v>0.84354519012564677</v>
      </c>
      <c r="E21" s="198">
        <f>E17/E18</f>
        <v>0.80998332266963158</v>
      </c>
      <c r="F21" s="198">
        <f>F17/F18</f>
        <v>0.77558056649513107</v>
      </c>
      <c r="G21" s="109"/>
      <c r="H21" s="103"/>
      <c r="J21" s="23"/>
      <c r="K21" s="23"/>
      <c r="L21" s="23"/>
    </row>
    <row r="22" spans="2:12" ht="15.75" x14ac:dyDescent="0.25">
      <c r="B22" s="110" t="s">
        <v>52</v>
      </c>
      <c r="C22" s="100" t="s">
        <v>485</v>
      </c>
      <c r="D22" s="113">
        <v>60</v>
      </c>
      <c r="E22" s="199">
        <v>0.6</v>
      </c>
      <c r="F22" s="198">
        <v>0.6</v>
      </c>
      <c r="G22" s="109"/>
      <c r="H22" s="103"/>
      <c r="J22" s="23"/>
      <c r="K22" s="23"/>
      <c r="L22" s="23"/>
    </row>
    <row r="23" spans="2:12" ht="15.6" customHeight="1" x14ac:dyDescent="0.25">
      <c r="B23" s="397" t="s">
        <v>486</v>
      </c>
      <c r="C23" s="397"/>
      <c r="D23" s="200">
        <f>D21-D22</f>
        <v>-59.156454809874354</v>
      </c>
      <c r="E23" s="200">
        <f>E21-E22</f>
        <v>0.2099833226696316</v>
      </c>
      <c r="F23" s="200">
        <f>F21-F22</f>
        <v>0.1755805664951311</v>
      </c>
      <c r="G23" s="201"/>
      <c r="H23" s="105"/>
      <c r="J23" s="23"/>
      <c r="K23" s="23"/>
      <c r="L23" s="23"/>
    </row>
    <row r="24" spans="2:12" ht="16.5" customHeight="1" x14ac:dyDescent="0.25">
      <c r="B24" s="110"/>
      <c r="C24" s="137" t="s">
        <v>479</v>
      </c>
      <c r="D24" s="113"/>
      <c r="E24" s="113"/>
      <c r="F24" s="113"/>
      <c r="G24" s="113"/>
      <c r="H24" s="103"/>
    </row>
    <row r="25" spans="2:12" ht="15.75" x14ac:dyDescent="0.25">
      <c r="B25" s="110" t="s">
        <v>57</v>
      </c>
      <c r="C25" s="100" t="s">
        <v>487</v>
      </c>
      <c r="D25" s="106">
        <v>13257364</v>
      </c>
      <c r="E25" s="106">
        <v>14327360</v>
      </c>
      <c r="F25" s="106">
        <v>14350814</v>
      </c>
      <c r="G25" s="103">
        <f>E25/D25*100</f>
        <v>108.07095588534794</v>
      </c>
      <c r="H25" s="103">
        <f t="shared" si="0"/>
        <v>100.16370077948764</v>
      </c>
      <c r="J25" s="15"/>
      <c r="K25" s="15"/>
      <c r="L25" s="15"/>
    </row>
    <row r="26" spans="2:12" ht="19.350000000000001" customHeight="1" x14ac:dyDescent="0.25">
      <c r="B26" s="110" t="s">
        <v>58</v>
      </c>
      <c r="C26" s="100" t="s">
        <v>481</v>
      </c>
      <c r="D26" s="106">
        <v>15167836</v>
      </c>
      <c r="E26" s="106">
        <v>16976401</v>
      </c>
      <c r="F26" s="106">
        <v>17399261</v>
      </c>
      <c r="G26" s="103">
        <f>E26/D26*100</f>
        <v>111.92368509258669</v>
      </c>
      <c r="H26" s="103">
        <f t="shared" si="0"/>
        <v>102.49086953118037</v>
      </c>
      <c r="J26" s="15"/>
      <c r="K26" s="15"/>
      <c r="L26" s="15"/>
    </row>
    <row r="27" spans="2:12" ht="15.75" x14ac:dyDescent="0.25">
      <c r="B27" s="110" t="s">
        <v>59</v>
      </c>
      <c r="C27" s="100" t="s">
        <v>482</v>
      </c>
      <c r="D27" s="106">
        <f>D25-D26</f>
        <v>-1910472</v>
      </c>
      <c r="E27" s="106">
        <f>E25-E26</f>
        <v>-2649041</v>
      </c>
      <c r="F27" s="106">
        <f>F25-F26</f>
        <v>-3048447</v>
      </c>
      <c r="G27" s="113" t="s">
        <v>23</v>
      </c>
      <c r="H27" s="103" t="s">
        <v>23</v>
      </c>
      <c r="J27" s="15"/>
      <c r="K27" s="15"/>
      <c r="L27" s="15"/>
    </row>
    <row r="28" spans="2:12" ht="27" customHeight="1" x14ac:dyDescent="0.25">
      <c r="B28" s="110"/>
      <c r="C28" s="100" t="s">
        <v>488</v>
      </c>
      <c r="D28" s="197"/>
      <c r="E28" s="113"/>
      <c r="F28" s="113"/>
      <c r="G28" s="113"/>
      <c r="H28" s="103"/>
    </row>
    <row r="29" spans="2:12" ht="15" customHeight="1" x14ac:dyDescent="0.25">
      <c r="B29" s="110" t="s">
        <v>51</v>
      </c>
      <c r="C29" s="100" t="s">
        <v>484</v>
      </c>
      <c r="D29" s="198">
        <f>D25/D26</f>
        <v>0.87404452421558354</v>
      </c>
      <c r="E29" s="198">
        <f>E25/E26</f>
        <v>0.84395744421918406</v>
      </c>
      <c r="F29" s="198">
        <f>F25/F26</f>
        <v>0.8247944553507186</v>
      </c>
      <c r="G29" s="109"/>
      <c r="H29" s="103"/>
      <c r="J29" s="23"/>
      <c r="K29" s="23"/>
      <c r="L29" s="23"/>
    </row>
    <row r="30" spans="2:12" ht="21" customHeight="1" x14ac:dyDescent="0.25">
      <c r="B30" s="110" t="s">
        <v>52</v>
      </c>
      <c r="C30" s="100" t="s">
        <v>485</v>
      </c>
      <c r="D30" s="198">
        <v>0.55000000000000004</v>
      </c>
      <c r="E30" s="199">
        <v>0.55000000000000004</v>
      </c>
      <c r="F30" s="198">
        <v>0.55000000000000004</v>
      </c>
      <c r="G30" s="109"/>
      <c r="H30" s="103"/>
      <c r="J30" s="23"/>
      <c r="K30" s="23"/>
      <c r="L30" s="23"/>
    </row>
    <row r="31" spans="2:12" ht="18.75" customHeight="1" x14ac:dyDescent="0.25">
      <c r="B31" s="397" t="s">
        <v>486</v>
      </c>
      <c r="C31" s="397"/>
      <c r="D31" s="200">
        <f>D29-D30</f>
        <v>0.3240445242155835</v>
      </c>
      <c r="E31" s="200">
        <f>E29-E30</f>
        <v>0.29395744421918402</v>
      </c>
      <c r="F31" s="200">
        <f>F29-F30</f>
        <v>0.27479445535071856</v>
      </c>
      <c r="G31" s="202"/>
      <c r="H31" s="146"/>
      <c r="J31" s="23"/>
      <c r="K31" s="23"/>
      <c r="L31" s="23"/>
    </row>
  </sheetData>
  <mergeCells count="7">
    <mergeCell ref="B31:C31"/>
    <mergeCell ref="B4:H4"/>
    <mergeCell ref="B5:B6"/>
    <mergeCell ref="C5:C6"/>
    <mergeCell ref="G5:H5"/>
    <mergeCell ref="B15:C15"/>
    <mergeCell ref="B23:C23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3:G15"/>
  <sheetViews>
    <sheetView workbookViewId="0">
      <selection activeCell="B4" sqref="B4:F4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1.5703125" customWidth="1"/>
  </cols>
  <sheetData>
    <row r="3" spans="2:7" ht="16.5" thickBot="1" x14ac:dyDescent="0.3">
      <c r="B3" s="87"/>
      <c r="C3" s="87"/>
      <c r="D3" s="89"/>
      <c r="E3" s="89"/>
      <c r="F3" s="161" t="s">
        <v>72</v>
      </c>
    </row>
    <row r="4" spans="2:7" ht="24.95" customHeight="1" thickTop="1" x14ac:dyDescent="0.25">
      <c r="B4" s="399" t="s">
        <v>455</v>
      </c>
      <c r="C4" s="399"/>
      <c r="D4" s="399"/>
      <c r="E4" s="399"/>
      <c r="F4" s="399"/>
    </row>
    <row r="5" spans="2:7" ht="15.75" x14ac:dyDescent="0.25">
      <c r="B5" s="187" t="s">
        <v>145</v>
      </c>
      <c r="C5" s="96" t="s">
        <v>456</v>
      </c>
      <c r="D5" s="96" t="s">
        <v>105</v>
      </c>
      <c r="E5" s="96" t="s">
        <v>123</v>
      </c>
      <c r="F5" s="96" t="s">
        <v>131</v>
      </c>
    </row>
    <row r="6" spans="2:7" x14ac:dyDescent="0.25">
      <c r="B6" s="117">
        <v>1</v>
      </c>
      <c r="C6" s="98">
        <v>2</v>
      </c>
      <c r="D6" s="98">
        <v>3</v>
      </c>
      <c r="E6" s="98">
        <v>4</v>
      </c>
      <c r="F6" s="98">
        <v>5</v>
      </c>
    </row>
    <row r="7" spans="2:7" ht="15.75" x14ac:dyDescent="0.25">
      <c r="B7" s="110" t="s">
        <v>57</v>
      </c>
      <c r="C7" s="107" t="s">
        <v>457</v>
      </c>
      <c r="D7" s="102">
        <v>31.297221463271274</v>
      </c>
      <c r="E7" s="102">
        <v>31.942775192521246</v>
      </c>
      <c r="F7" s="102">
        <v>31.97</v>
      </c>
    </row>
    <row r="8" spans="2:7" ht="15.75" x14ac:dyDescent="0.25">
      <c r="B8" s="110" t="s">
        <v>58</v>
      </c>
      <c r="C8" s="100" t="s">
        <v>458</v>
      </c>
      <c r="D8" s="102">
        <v>45.875589204332485</v>
      </c>
      <c r="E8" s="102">
        <v>44.571369107129541</v>
      </c>
      <c r="F8" s="102">
        <v>43.94</v>
      </c>
    </row>
    <row r="9" spans="2:7" ht="15.75" x14ac:dyDescent="0.25">
      <c r="B9" s="110" t="s">
        <v>59</v>
      </c>
      <c r="C9" s="100" t="s">
        <v>459</v>
      </c>
      <c r="D9" s="102">
        <v>78.880384604189686</v>
      </c>
      <c r="E9" s="102">
        <v>82.255206879060623</v>
      </c>
      <c r="F9" s="102">
        <v>83.54</v>
      </c>
    </row>
    <row r="10" spans="2:7" ht="15.75" x14ac:dyDescent="0.25">
      <c r="B10" s="110" t="s">
        <v>60</v>
      </c>
      <c r="C10" s="100" t="s">
        <v>460</v>
      </c>
      <c r="D10" s="102">
        <v>74.516996747870579</v>
      </c>
      <c r="E10" s="102">
        <v>72.349305525803615</v>
      </c>
      <c r="F10" s="102">
        <v>72.8</v>
      </c>
    </row>
    <row r="11" spans="2:7" ht="15.75" x14ac:dyDescent="0.25">
      <c r="B11" s="110" t="s">
        <v>61</v>
      </c>
      <c r="C11" s="100" t="s">
        <v>461</v>
      </c>
      <c r="D11" s="102">
        <v>73.844806777140022</v>
      </c>
      <c r="E11" s="102">
        <v>71.801552929966519</v>
      </c>
      <c r="F11" s="102">
        <v>71.94</v>
      </c>
    </row>
    <row r="12" spans="2:7" ht="15.75" x14ac:dyDescent="0.25">
      <c r="B12" s="123"/>
      <c r="C12" s="124"/>
      <c r="D12" s="124"/>
      <c r="E12" s="124"/>
      <c r="F12" s="124"/>
    </row>
    <row r="13" spans="2:7" ht="32.25" customHeight="1" x14ac:dyDescent="0.25">
      <c r="B13" s="412" t="s">
        <v>463</v>
      </c>
      <c r="C13" s="412"/>
      <c r="D13" s="412"/>
      <c r="E13" s="412"/>
      <c r="F13" s="412"/>
      <c r="G13" s="2"/>
    </row>
    <row r="14" spans="2:7" ht="15.75" x14ac:dyDescent="0.25">
      <c r="B14" s="75" t="s">
        <v>462</v>
      </c>
      <c r="C14" s="75"/>
      <c r="D14" s="196"/>
      <c r="E14" s="196"/>
      <c r="F14" s="196"/>
      <c r="G14" s="2"/>
    </row>
    <row r="15" spans="2:7" ht="15.75" x14ac:dyDescent="0.25">
      <c r="C15" s="2"/>
      <c r="D15" s="2"/>
      <c r="E15" s="2"/>
      <c r="F15" s="2"/>
      <c r="G15" s="2"/>
    </row>
  </sheetData>
  <mergeCells count="2">
    <mergeCell ref="B4:F4"/>
    <mergeCell ref="B13:F13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3:O33"/>
  <sheetViews>
    <sheetView workbookViewId="0">
      <selection activeCell="B4" sqref="B4:M4"/>
    </sheetView>
  </sheetViews>
  <sheetFormatPr defaultRowHeight="15" x14ac:dyDescent="0.25"/>
  <cols>
    <col min="2" max="2" width="7.28515625" customWidth="1"/>
    <col min="3" max="3" width="25.140625" customWidth="1"/>
    <col min="4" max="4" width="17.2851562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  <col min="15" max="15" width="11" customWidth="1"/>
  </cols>
  <sheetData>
    <row r="3" spans="2:15" ht="16.5" thickBot="1" x14ac:dyDescent="0.3">
      <c r="B3" s="87"/>
      <c r="C3" s="88" t="s">
        <v>40</v>
      </c>
      <c r="D3" s="89"/>
      <c r="E3" s="89"/>
      <c r="F3" s="89"/>
      <c r="G3" s="89"/>
      <c r="H3" s="89"/>
      <c r="I3" s="89"/>
      <c r="J3" s="89"/>
      <c r="K3" s="89"/>
      <c r="L3" s="204" t="s">
        <v>489</v>
      </c>
      <c r="M3" s="87"/>
    </row>
    <row r="4" spans="2:15" ht="24.95" customHeight="1" thickTop="1" x14ac:dyDescent="0.25">
      <c r="B4" s="399" t="s">
        <v>490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</row>
    <row r="5" spans="2:15" ht="15.75" x14ac:dyDescent="0.25">
      <c r="B5" s="395" t="s">
        <v>145</v>
      </c>
      <c r="C5" s="397" t="s">
        <v>161</v>
      </c>
      <c r="D5" s="397" t="s">
        <v>123</v>
      </c>
      <c r="E5" s="397"/>
      <c r="F5" s="397"/>
      <c r="G5" s="397"/>
      <c r="H5" s="397" t="s">
        <v>131</v>
      </c>
      <c r="I5" s="397"/>
      <c r="J5" s="397"/>
      <c r="K5" s="397"/>
      <c r="L5" s="397" t="s">
        <v>178</v>
      </c>
      <c r="M5" s="397"/>
    </row>
    <row r="6" spans="2:15" ht="15.75" x14ac:dyDescent="0.25">
      <c r="B6" s="395"/>
      <c r="C6" s="397"/>
      <c r="D6" s="397" t="s">
        <v>39</v>
      </c>
      <c r="E6" s="397"/>
      <c r="F6" s="397" t="s">
        <v>168</v>
      </c>
      <c r="G6" s="397"/>
      <c r="H6" s="397" t="s">
        <v>39</v>
      </c>
      <c r="I6" s="397"/>
      <c r="J6" s="397" t="s">
        <v>168</v>
      </c>
      <c r="K6" s="397"/>
      <c r="L6" s="96" t="s">
        <v>39</v>
      </c>
      <c r="M6" s="96" t="s">
        <v>168</v>
      </c>
    </row>
    <row r="7" spans="2:15" ht="15.75" x14ac:dyDescent="0.25">
      <c r="B7" s="395"/>
      <c r="C7" s="397"/>
      <c r="D7" s="96" t="s">
        <v>175</v>
      </c>
      <c r="E7" s="96" t="s">
        <v>177</v>
      </c>
      <c r="F7" s="96" t="s">
        <v>175</v>
      </c>
      <c r="G7" s="96" t="s">
        <v>177</v>
      </c>
      <c r="H7" s="96" t="s">
        <v>175</v>
      </c>
      <c r="I7" s="96" t="s">
        <v>177</v>
      </c>
      <c r="J7" s="96" t="s">
        <v>175</v>
      </c>
      <c r="K7" s="96" t="s">
        <v>177</v>
      </c>
      <c r="L7" s="96" t="s">
        <v>103</v>
      </c>
      <c r="M7" s="96" t="s">
        <v>104</v>
      </c>
    </row>
    <row r="8" spans="2:15" x14ac:dyDescent="0.25">
      <c r="B8" s="97">
        <v>1</v>
      </c>
      <c r="C8" s="98">
        <v>2</v>
      </c>
      <c r="D8" s="98">
        <v>3</v>
      </c>
      <c r="E8" s="98">
        <v>4</v>
      </c>
      <c r="F8" s="98">
        <v>5</v>
      </c>
      <c r="G8" s="98">
        <v>6</v>
      </c>
      <c r="H8" s="98">
        <v>7</v>
      </c>
      <c r="I8" s="98">
        <v>8</v>
      </c>
      <c r="J8" s="98">
        <v>9</v>
      </c>
      <c r="K8" s="98">
        <v>10</v>
      </c>
      <c r="L8" s="98">
        <v>11</v>
      </c>
      <c r="M8" s="98">
        <v>12</v>
      </c>
    </row>
    <row r="9" spans="2:15" ht="15.75" x14ac:dyDescent="0.25">
      <c r="B9" s="110"/>
      <c r="C9" s="137" t="s">
        <v>494</v>
      </c>
      <c r="D9" s="109"/>
      <c r="E9" s="113"/>
      <c r="F9" s="109"/>
      <c r="G9" s="100"/>
      <c r="H9" s="100"/>
      <c r="I9" s="109"/>
      <c r="J9" s="113"/>
      <c r="K9" s="113"/>
      <c r="L9" s="113"/>
      <c r="M9" s="109"/>
    </row>
    <row r="10" spans="2:15" ht="20.100000000000001" customHeight="1" x14ac:dyDescent="0.25">
      <c r="B10" s="110" t="s">
        <v>57</v>
      </c>
      <c r="C10" s="100" t="s">
        <v>213</v>
      </c>
      <c r="D10" s="106">
        <v>952</v>
      </c>
      <c r="E10" s="102">
        <f>D10/D$15*100</f>
        <v>10.124428373923216</v>
      </c>
      <c r="F10" s="106">
        <v>1513</v>
      </c>
      <c r="G10" s="102">
        <f>F10/F$15*100</f>
        <v>14.891732283464568</v>
      </c>
      <c r="H10" s="106">
        <v>1319</v>
      </c>
      <c r="I10" s="102">
        <f>H10/H15*100</f>
        <v>14.985230629402407</v>
      </c>
      <c r="J10" s="106">
        <v>1897</v>
      </c>
      <c r="K10" s="102">
        <f>J10/J15*100</f>
        <v>19.851402260359983</v>
      </c>
      <c r="L10" s="103">
        <f>H10/D10*100</f>
        <v>138.55042016806723</v>
      </c>
      <c r="M10" s="103">
        <f>J10/F10*100</f>
        <v>125.38003965631196</v>
      </c>
      <c r="O10" s="15"/>
    </row>
    <row r="11" spans="2:15" ht="18.600000000000001" customHeight="1" x14ac:dyDescent="0.25">
      <c r="B11" s="110" t="s">
        <v>58</v>
      </c>
      <c r="C11" s="100" t="s">
        <v>216</v>
      </c>
      <c r="D11" s="106">
        <v>965</v>
      </c>
      <c r="E11" s="102">
        <f t="shared" ref="E11:E14" si="0">D11/D$15*100</f>
        <v>10.262682122726789</v>
      </c>
      <c r="F11" s="106">
        <v>981</v>
      </c>
      <c r="G11" s="102">
        <f t="shared" ref="G11:G14" si="1">F11/F$15*100</f>
        <v>9.6555118110236222</v>
      </c>
      <c r="H11" s="106">
        <v>647</v>
      </c>
      <c r="I11" s="102">
        <f>H11/H15*100</f>
        <v>7.3506021358782094</v>
      </c>
      <c r="J11" s="106">
        <v>647</v>
      </c>
      <c r="K11" s="102">
        <f>J11/J15*100</f>
        <v>6.7706153202176642</v>
      </c>
      <c r="L11" s="103">
        <f t="shared" ref="L11:L15" si="2">H11/D11*100</f>
        <v>67.046632124352328</v>
      </c>
      <c r="M11" s="103">
        <f t="shared" ref="M11:M15" si="3">J11/F11*100</f>
        <v>65.953109072375128</v>
      </c>
    </row>
    <row r="12" spans="2:15" ht="31.5" customHeight="1" x14ac:dyDescent="0.25">
      <c r="B12" s="110" t="s">
        <v>59</v>
      </c>
      <c r="C12" s="100" t="s">
        <v>491</v>
      </c>
      <c r="D12" s="106">
        <v>5938</v>
      </c>
      <c r="E12" s="102">
        <f t="shared" si="0"/>
        <v>63.150058491970654</v>
      </c>
      <c r="F12" s="106">
        <v>5938</v>
      </c>
      <c r="G12" s="102">
        <f t="shared" si="1"/>
        <v>58.444881889763778</v>
      </c>
      <c r="H12" s="106">
        <v>5626</v>
      </c>
      <c r="I12" s="102">
        <f>H12/H15*100</f>
        <v>63.917291524653486</v>
      </c>
      <c r="J12" s="106">
        <v>5627</v>
      </c>
      <c r="K12" s="102">
        <f>J12/J15*100</f>
        <v>58.884470489744665</v>
      </c>
      <c r="L12" s="103">
        <f t="shared" si="2"/>
        <v>94.745705624789494</v>
      </c>
      <c r="M12" s="103">
        <f t="shared" si="3"/>
        <v>94.762546311889523</v>
      </c>
      <c r="O12" s="15"/>
    </row>
    <row r="13" spans="2:15" ht="17.45" customHeight="1" x14ac:dyDescent="0.25">
      <c r="B13" s="110" t="s">
        <v>60</v>
      </c>
      <c r="C13" s="100" t="s">
        <v>265</v>
      </c>
      <c r="D13" s="106">
        <v>1345</v>
      </c>
      <c r="E13" s="102">
        <f t="shared" si="0"/>
        <v>14.303945549292779</v>
      </c>
      <c r="F13" s="106">
        <v>1525</v>
      </c>
      <c r="G13" s="102">
        <f t="shared" si="1"/>
        <v>15.009842519685041</v>
      </c>
      <c r="H13" s="106">
        <v>1034</v>
      </c>
      <c r="I13" s="102">
        <f>H13/H15*100</f>
        <v>11.747330152238128</v>
      </c>
      <c r="J13" s="106">
        <v>1209</v>
      </c>
      <c r="K13" s="102">
        <f>J13/J15*100</f>
        <v>12.651737128505649</v>
      </c>
      <c r="L13" s="103">
        <f t="shared" si="2"/>
        <v>76.877323420074347</v>
      </c>
      <c r="M13" s="103">
        <f t="shared" si="3"/>
        <v>79.278688524590166</v>
      </c>
    </row>
    <row r="14" spans="2:15" ht="29.25" customHeight="1" x14ac:dyDescent="0.25">
      <c r="B14" s="110" t="s">
        <v>61</v>
      </c>
      <c r="C14" s="100" t="s">
        <v>492</v>
      </c>
      <c r="D14" s="106">
        <v>203</v>
      </c>
      <c r="E14" s="102">
        <f t="shared" si="0"/>
        <v>2.1588854620865683</v>
      </c>
      <c r="F14" s="106">
        <v>203</v>
      </c>
      <c r="G14" s="102">
        <f t="shared" si="1"/>
        <v>1.9980314960629921</v>
      </c>
      <c r="H14" s="106">
        <v>176</v>
      </c>
      <c r="I14" s="102">
        <f>H14/H15*100</f>
        <v>1.9995455578277663</v>
      </c>
      <c r="J14" s="106">
        <v>176</v>
      </c>
      <c r="K14" s="102">
        <f>J14/J15*100</f>
        <v>1.8417748011720385</v>
      </c>
      <c r="L14" s="103">
        <f t="shared" si="2"/>
        <v>86.699507389162562</v>
      </c>
      <c r="M14" s="103">
        <f t="shared" si="3"/>
        <v>86.699507389162562</v>
      </c>
    </row>
    <row r="15" spans="2:15" ht="23.25" customHeight="1" x14ac:dyDescent="0.25">
      <c r="B15" s="397" t="s">
        <v>493</v>
      </c>
      <c r="C15" s="397"/>
      <c r="D15" s="120">
        <f t="shared" ref="D15:K15" si="4">SUM(D10:D14)</f>
        <v>9403</v>
      </c>
      <c r="E15" s="105">
        <f t="shared" si="4"/>
        <v>100.00000000000001</v>
      </c>
      <c r="F15" s="120">
        <f t="shared" si="4"/>
        <v>10160</v>
      </c>
      <c r="G15" s="105">
        <f t="shared" si="4"/>
        <v>100</v>
      </c>
      <c r="H15" s="120">
        <f t="shared" si="4"/>
        <v>8802</v>
      </c>
      <c r="I15" s="105">
        <f t="shared" si="4"/>
        <v>100.00000000000001</v>
      </c>
      <c r="J15" s="120">
        <f t="shared" si="4"/>
        <v>9556</v>
      </c>
      <c r="K15" s="105">
        <f t="shared" si="4"/>
        <v>100</v>
      </c>
      <c r="L15" s="105">
        <f t="shared" si="2"/>
        <v>93.608422843773269</v>
      </c>
      <c r="M15" s="105">
        <f t="shared" si="3"/>
        <v>94.055118110236222</v>
      </c>
      <c r="O15" s="15"/>
    </row>
    <row r="16" spans="2:15" ht="19.350000000000001" customHeight="1" x14ac:dyDescent="0.25">
      <c r="B16" s="110"/>
      <c r="C16" s="402" t="s">
        <v>495</v>
      </c>
      <c r="D16" s="402"/>
      <c r="E16" s="113"/>
      <c r="F16" s="106"/>
      <c r="G16" s="113"/>
      <c r="H16" s="106"/>
      <c r="I16" s="113"/>
      <c r="J16" s="106"/>
      <c r="K16" s="113"/>
      <c r="L16" s="203"/>
      <c r="M16" s="203"/>
    </row>
    <row r="17" spans="2:15" ht="22.35" customHeight="1" x14ac:dyDescent="0.25">
      <c r="B17" s="110" t="s">
        <v>62</v>
      </c>
      <c r="C17" s="100" t="s">
        <v>221</v>
      </c>
      <c r="D17" s="106">
        <v>6135</v>
      </c>
      <c r="E17" s="102">
        <f>D17/D$21*100</f>
        <v>72.066251615176796</v>
      </c>
      <c r="F17" s="106">
        <v>6865</v>
      </c>
      <c r="G17" s="102">
        <f>F17/F$21*100</f>
        <v>74.168107173725147</v>
      </c>
      <c r="H17" s="106">
        <v>5937</v>
      </c>
      <c r="I17" s="102">
        <f>H17/H$21*100</f>
        <v>71.789600967351873</v>
      </c>
      <c r="J17" s="106">
        <v>6675</v>
      </c>
      <c r="K17" s="102">
        <f>J17/J21*100</f>
        <v>73.969414893617028</v>
      </c>
      <c r="L17" s="103">
        <f>H17/D17*100</f>
        <v>96.772616136919325</v>
      </c>
      <c r="M17" s="103">
        <f>J17/F17*100</f>
        <v>97.232337946103414</v>
      </c>
      <c r="O17" s="15"/>
    </row>
    <row r="18" spans="2:15" ht="20.45" customHeight="1" x14ac:dyDescent="0.25">
      <c r="B18" s="110" t="s">
        <v>63</v>
      </c>
      <c r="C18" s="100" t="s">
        <v>496</v>
      </c>
      <c r="D18" s="106">
        <v>778</v>
      </c>
      <c r="E18" s="102">
        <f t="shared" ref="E18:E20" si="5">D18/D$21*100</f>
        <v>9.1389639375073415</v>
      </c>
      <c r="F18" s="106">
        <v>778</v>
      </c>
      <c r="G18" s="102">
        <f t="shared" ref="G18:G20" si="6">F18/F$21*100</f>
        <v>8.4053586862575624</v>
      </c>
      <c r="H18" s="106">
        <v>563</v>
      </c>
      <c r="I18" s="102">
        <f t="shared" ref="I18:I20" si="7">H18/H$21*100</f>
        <v>6.8077388149939537</v>
      </c>
      <c r="J18" s="106">
        <v>563</v>
      </c>
      <c r="K18" s="102">
        <f>J18/J21*100</f>
        <v>6.2389184397163122</v>
      </c>
      <c r="L18" s="103">
        <f t="shared" ref="L18:L21" si="8">H18/D18*100</f>
        <v>72.365038560411307</v>
      </c>
      <c r="M18" s="103">
        <f t="shared" ref="M18:M21" si="9">J18/F18*100</f>
        <v>72.365038560411307</v>
      </c>
      <c r="O18" s="15"/>
    </row>
    <row r="19" spans="2:15" ht="33" customHeight="1" x14ac:dyDescent="0.25">
      <c r="B19" s="110" t="s">
        <v>64</v>
      </c>
      <c r="C19" s="100" t="s">
        <v>497</v>
      </c>
      <c r="D19" s="106">
        <v>1384</v>
      </c>
      <c r="E19" s="102">
        <f t="shared" si="5"/>
        <v>16.257488546928229</v>
      </c>
      <c r="F19" s="106">
        <v>1384</v>
      </c>
      <c r="G19" s="102">
        <f t="shared" si="6"/>
        <v>14.95246326707001</v>
      </c>
      <c r="H19" s="106">
        <v>1427</v>
      </c>
      <c r="I19" s="102">
        <f t="shared" si="7"/>
        <v>17.255139056831922</v>
      </c>
      <c r="J19" s="106">
        <v>1427</v>
      </c>
      <c r="K19" s="102">
        <f>J19/J21*100</f>
        <v>15.813386524822695</v>
      </c>
      <c r="L19" s="103">
        <f t="shared" si="8"/>
        <v>103.10693641618498</v>
      </c>
      <c r="M19" s="103">
        <f t="shared" si="9"/>
        <v>103.10693641618498</v>
      </c>
      <c r="O19" s="15"/>
    </row>
    <row r="20" spans="2:15" ht="22.35" customHeight="1" x14ac:dyDescent="0.25">
      <c r="B20" s="110" t="s">
        <v>65</v>
      </c>
      <c r="C20" s="100" t="s">
        <v>265</v>
      </c>
      <c r="D20" s="106">
        <v>216</v>
      </c>
      <c r="E20" s="102">
        <f t="shared" si="5"/>
        <v>2.5372959003876425</v>
      </c>
      <c r="F20" s="106">
        <v>229</v>
      </c>
      <c r="G20" s="102">
        <f t="shared" si="6"/>
        <v>2.4740708729472773</v>
      </c>
      <c r="H20" s="106">
        <v>343</v>
      </c>
      <c r="I20" s="102">
        <f t="shared" si="7"/>
        <v>4.1475211608222491</v>
      </c>
      <c r="J20" s="106">
        <v>359</v>
      </c>
      <c r="K20" s="102">
        <f>J20/J21*100</f>
        <v>3.9782801418439715</v>
      </c>
      <c r="L20" s="103">
        <f t="shared" si="8"/>
        <v>158.7962962962963</v>
      </c>
      <c r="M20" s="103">
        <f t="shared" si="9"/>
        <v>156.76855895196508</v>
      </c>
      <c r="O20" s="15"/>
    </row>
    <row r="21" spans="2:15" ht="22.35" customHeight="1" x14ac:dyDescent="0.25">
      <c r="B21" s="397" t="s">
        <v>498</v>
      </c>
      <c r="C21" s="397"/>
      <c r="D21" s="120">
        <f t="shared" ref="D21:K21" si="10">SUM(D17:D20)</f>
        <v>8513</v>
      </c>
      <c r="E21" s="105">
        <f t="shared" si="10"/>
        <v>100.00000000000001</v>
      </c>
      <c r="F21" s="120">
        <f t="shared" si="10"/>
        <v>9256</v>
      </c>
      <c r="G21" s="105">
        <f t="shared" si="10"/>
        <v>100</v>
      </c>
      <c r="H21" s="120">
        <f t="shared" si="10"/>
        <v>8270</v>
      </c>
      <c r="I21" s="105">
        <f t="shared" si="10"/>
        <v>100</v>
      </c>
      <c r="J21" s="120">
        <f t="shared" si="10"/>
        <v>9024</v>
      </c>
      <c r="K21" s="105">
        <f t="shared" si="10"/>
        <v>100</v>
      </c>
      <c r="L21" s="105">
        <f t="shared" si="8"/>
        <v>97.145542112063893</v>
      </c>
      <c r="M21" s="105">
        <f t="shared" si="9"/>
        <v>97.493517718236816</v>
      </c>
      <c r="O21" s="15"/>
    </row>
    <row r="22" spans="2:15" ht="21" customHeight="1" x14ac:dyDescent="0.25">
      <c r="B22" s="110"/>
      <c r="C22" s="402" t="s">
        <v>499</v>
      </c>
      <c r="D22" s="402"/>
      <c r="E22" s="100"/>
      <c r="F22" s="100"/>
      <c r="G22" s="100"/>
      <c r="H22" s="100"/>
      <c r="I22" s="100"/>
      <c r="J22" s="100"/>
      <c r="K22" s="100"/>
      <c r="L22" s="100"/>
      <c r="M22" s="100"/>
    </row>
    <row r="23" spans="2:15" ht="19.350000000000001" customHeight="1" x14ac:dyDescent="0.25">
      <c r="B23" s="110" t="s">
        <v>66</v>
      </c>
      <c r="C23" s="100" t="s">
        <v>203</v>
      </c>
      <c r="D23" s="113">
        <v>1</v>
      </c>
      <c r="E23" s="113"/>
      <c r="F23" s="113">
        <v>7</v>
      </c>
      <c r="G23" s="113"/>
      <c r="H23" s="106">
        <v>2</v>
      </c>
      <c r="I23" s="113"/>
      <c r="J23" s="106">
        <v>26</v>
      </c>
      <c r="K23" s="113"/>
      <c r="L23" s="103">
        <f>H23/D23*100</f>
        <v>200</v>
      </c>
      <c r="M23" s="103">
        <f>J23/F23*100</f>
        <v>371.42857142857144</v>
      </c>
    </row>
    <row r="24" spans="2:15" ht="17.100000000000001" customHeight="1" x14ac:dyDescent="0.25">
      <c r="B24" s="110" t="s">
        <v>67</v>
      </c>
      <c r="C24" s="100" t="s">
        <v>500</v>
      </c>
      <c r="D24" s="113">
        <v>763</v>
      </c>
      <c r="E24" s="113"/>
      <c r="F24" s="113">
        <v>780</v>
      </c>
      <c r="G24" s="113"/>
      <c r="H24" s="106">
        <v>452</v>
      </c>
      <c r="I24" s="113"/>
      <c r="J24" s="106">
        <v>468</v>
      </c>
      <c r="K24" s="113"/>
      <c r="L24" s="103">
        <f>H24/D24*100</f>
        <v>59.239842726081257</v>
      </c>
      <c r="M24" s="103">
        <f>J24/F24*100</f>
        <v>60</v>
      </c>
      <c r="O24" s="15"/>
    </row>
    <row r="25" spans="2:15" ht="20.100000000000001" customHeight="1" x14ac:dyDescent="0.25">
      <c r="B25" s="110"/>
      <c r="C25" s="137" t="s">
        <v>505</v>
      </c>
      <c r="D25" s="100"/>
      <c r="E25" s="100"/>
      <c r="F25" s="100"/>
      <c r="G25" s="100"/>
      <c r="H25" s="100"/>
      <c r="I25" s="100"/>
      <c r="J25" s="100"/>
      <c r="K25" s="100"/>
      <c r="L25" s="103"/>
      <c r="M25" s="103"/>
    </row>
    <row r="26" spans="2:15" ht="17.45" customHeight="1" x14ac:dyDescent="0.25">
      <c r="B26" s="110"/>
      <c r="C26" s="100" t="s">
        <v>501</v>
      </c>
      <c r="D26" s="113">
        <f>D15-D21+D23-D24</f>
        <v>128</v>
      </c>
      <c r="E26" s="100"/>
      <c r="F26" s="113">
        <f>F15-F21+F23-F24</f>
        <v>131</v>
      </c>
      <c r="G26" s="100"/>
      <c r="H26" s="106">
        <f>H15-H21+H23-H24</f>
        <v>82</v>
      </c>
      <c r="I26" s="113"/>
      <c r="J26" s="106">
        <f>J15-J21+J23-J24</f>
        <v>90</v>
      </c>
      <c r="K26" s="100"/>
      <c r="L26" s="103">
        <f>H26/D26*100</f>
        <v>64.0625</v>
      </c>
      <c r="M26" s="103">
        <f>J26/F26*100</f>
        <v>68.702290076335885</v>
      </c>
    </row>
    <row r="27" spans="2:15" ht="15.75" x14ac:dyDescent="0.25">
      <c r="B27" s="110"/>
      <c r="C27" s="381" t="s">
        <v>6</v>
      </c>
      <c r="D27" s="382">
        <v>4.4999999999999998E-2</v>
      </c>
      <c r="E27" s="381"/>
      <c r="F27" s="382">
        <v>4.5999999999999999E-2</v>
      </c>
      <c r="G27" s="381"/>
      <c r="H27" s="382">
        <v>2.9000000000000001E-2</v>
      </c>
      <c r="I27" s="383"/>
      <c r="J27" s="382">
        <v>3.1E-2</v>
      </c>
      <c r="K27" s="381"/>
      <c r="L27" s="381"/>
      <c r="M27" s="381"/>
      <c r="O27" s="23"/>
    </row>
    <row r="28" spans="2:15" ht="15.75" x14ac:dyDescent="0.25">
      <c r="B28" s="110"/>
      <c r="C28" s="100" t="s">
        <v>502</v>
      </c>
      <c r="D28" s="113"/>
      <c r="E28" s="113"/>
      <c r="F28" s="113"/>
      <c r="G28" s="100"/>
      <c r="H28" s="106"/>
      <c r="I28" s="100"/>
      <c r="J28" s="106"/>
      <c r="K28" s="100"/>
      <c r="L28" s="100"/>
      <c r="M28" s="100"/>
    </row>
    <row r="29" spans="2:15" ht="15.75" x14ac:dyDescent="0.25">
      <c r="B29" s="110"/>
      <c r="C29" s="100" t="s">
        <v>6</v>
      </c>
      <c r="D29" s="113"/>
      <c r="E29" s="113"/>
      <c r="F29" s="113"/>
      <c r="G29" s="100"/>
      <c r="H29" s="198"/>
      <c r="I29" s="100"/>
      <c r="J29" s="198"/>
      <c r="K29" s="100"/>
      <c r="L29" s="100"/>
      <c r="M29" s="100"/>
    </row>
    <row r="30" spans="2:15" ht="18.600000000000001" customHeight="1" x14ac:dyDescent="0.25">
      <c r="B30" s="110"/>
      <c r="C30" s="100" t="s">
        <v>503</v>
      </c>
      <c r="D30" s="199">
        <v>0.4</v>
      </c>
      <c r="E30" s="113"/>
      <c r="F30" s="199">
        <v>0.4</v>
      </c>
      <c r="G30" s="100"/>
      <c r="H30" s="198">
        <v>0.4</v>
      </c>
      <c r="I30" s="113"/>
      <c r="J30" s="198">
        <v>0.4</v>
      </c>
      <c r="K30" s="100"/>
      <c r="L30" s="100"/>
      <c r="M30" s="100"/>
      <c r="O30" s="23"/>
    </row>
    <row r="31" spans="2:15" ht="19.350000000000001" customHeight="1" x14ac:dyDescent="0.25">
      <c r="B31" s="397" t="s">
        <v>504</v>
      </c>
      <c r="C31" s="397"/>
      <c r="D31" s="200">
        <f>D30-D27</f>
        <v>0.35500000000000004</v>
      </c>
      <c r="E31" s="200"/>
      <c r="F31" s="200">
        <f>F30-F27</f>
        <v>0.35400000000000004</v>
      </c>
      <c r="G31" s="129"/>
      <c r="H31" s="200">
        <f>H30-H27</f>
        <v>0.371</v>
      </c>
      <c r="I31" s="96"/>
      <c r="J31" s="200">
        <f>J30-J27</f>
        <v>0.36899999999999999</v>
      </c>
      <c r="K31" s="129"/>
      <c r="L31" s="129"/>
      <c r="M31" s="129"/>
      <c r="O31" s="23"/>
    </row>
    <row r="32" spans="2:15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</sheetData>
  <mergeCells count="15">
    <mergeCell ref="B15:C15"/>
    <mergeCell ref="B21:C21"/>
    <mergeCell ref="B31:C31"/>
    <mergeCell ref="C5:C7"/>
    <mergeCell ref="D5:G5"/>
    <mergeCell ref="C16:D16"/>
    <mergeCell ref="C22:D22"/>
    <mergeCell ref="B4:M4"/>
    <mergeCell ref="B5:B7"/>
    <mergeCell ref="H5:K5"/>
    <mergeCell ref="L5:M5"/>
    <mergeCell ref="D6:E6"/>
    <mergeCell ref="F6:G6"/>
    <mergeCell ref="H6:I6"/>
    <mergeCell ref="J6:K6"/>
  </mergeCells>
  <pageMargins left="0.7" right="0.7" top="0.75" bottom="0.75" header="0.3" footer="0.3"/>
  <pageSetup paperSize="9" orientation="landscape" horizontalDpi="300" verticalDpi="300" r:id="rId1"/>
  <ignoredErrors>
    <ignoredError sqref="D28:D29 E16:J16 E22:J22 K16 E25:G25 E28:G29 E26 G26 E31 G31 G23:G24 E27 G27 E30 G3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44"/>
  <sheetViews>
    <sheetView workbookViewId="0">
      <selection activeCell="B4" sqref="B4:K4"/>
    </sheetView>
  </sheetViews>
  <sheetFormatPr defaultColWidth="9.140625" defaultRowHeight="15" x14ac:dyDescent="0.25"/>
  <cols>
    <col min="2" max="2" width="7.42578125" customWidth="1"/>
    <col min="3" max="3" width="17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4.85546875" customWidth="1"/>
    <col min="9" max="10" width="15.140625" customWidth="1"/>
    <col min="11" max="11" width="16.140625" customWidth="1"/>
  </cols>
  <sheetData>
    <row r="2" spans="2:14" x14ac:dyDescent="0.25">
      <c r="M2" s="51"/>
    </row>
    <row r="3" spans="2:14" ht="16.5" thickBot="1" x14ac:dyDescent="0.3">
      <c r="C3" s="18" t="s">
        <v>0</v>
      </c>
      <c r="D3" s="1"/>
      <c r="E3" s="1"/>
      <c r="F3" s="1"/>
      <c r="G3" s="1"/>
      <c r="H3" s="1"/>
      <c r="I3" s="1"/>
      <c r="J3" s="1"/>
      <c r="K3" s="74" t="s">
        <v>173</v>
      </c>
    </row>
    <row r="4" spans="2:14" ht="24.95" customHeight="1" thickTop="1" x14ac:dyDescent="0.25">
      <c r="B4" s="393" t="s">
        <v>174</v>
      </c>
      <c r="C4" s="393"/>
      <c r="D4" s="393"/>
      <c r="E4" s="393"/>
      <c r="F4" s="393"/>
      <c r="G4" s="393"/>
      <c r="H4" s="393"/>
      <c r="I4" s="393"/>
      <c r="J4" s="393"/>
      <c r="K4" s="393"/>
    </row>
    <row r="5" spans="2:14" ht="15.75" x14ac:dyDescent="0.25">
      <c r="B5" s="388" t="s">
        <v>145</v>
      </c>
      <c r="C5" s="388" t="s">
        <v>170</v>
      </c>
      <c r="D5" s="394">
        <v>44196</v>
      </c>
      <c r="E5" s="388"/>
      <c r="F5" s="388" t="s">
        <v>123</v>
      </c>
      <c r="G5" s="388"/>
      <c r="H5" s="388" t="s">
        <v>131</v>
      </c>
      <c r="I5" s="388"/>
      <c r="J5" s="388" t="s">
        <v>178</v>
      </c>
      <c r="K5" s="388"/>
    </row>
    <row r="6" spans="2:14" ht="15.75" x14ac:dyDescent="0.25">
      <c r="B6" s="388"/>
      <c r="C6" s="388"/>
      <c r="D6" s="62" t="s">
        <v>175</v>
      </c>
      <c r="E6" s="62" t="s">
        <v>176</v>
      </c>
      <c r="F6" s="62" t="s">
        <v>175</v>
      </c>
      <c r="G6" s="62" t="s">
        <v>177</v>
      </c>
      <c r="H6" s="62" t="s">
        <v>175</v>
      </c>
      <c r="I6" s="62" t="s">
        <v>177</v>
      </c>
      <c r="J6" s="62" t="s">
        <v>93</v>
      </c>
      <c r="K6" s="62" t="s">
        <v>94</v>
      </c>
    </row>
    <row r="7" spans="2:14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  <c r="I7" s="60">
        <v>8</v>
      </c>
      <c r="J7" s="60">
        <v>9</v>
      </c>
      <c r="K7" s="60">
        <v>10</v>
      </c>
    </row>
    <row r="8" spans="2:14" ht="31.5" x14ac:dyDescent="0.25">
      <c r="B8" s="64" t="s">
        <v>57</v>
      </c>
      <c r="C8" s="69" t="s">
        <v>171</v>
      </c>
      <c r="D8" s="67">
        <v>63642</v>
      </c>
      <c r="E8" s="70">
        <f>D8/D10*100</f>
        <v>2.0756783412837621</v>
      </c>
      <c r="F8" s="67">
        <v>95412</v>
      </c>
      <c r="G8" s="70">
        <f>F8/F10*100</f>
        <v>3.0697389795270298</v>
      </c>
      <c r="H8" s="67">
        <v>97608</v>
      </c>
      <c r="I8" s="70">
        <f>H8/H10*100</f>
        <v>3.0628219268779819</v>
      </c>
      <c r="J8" s="73">
        <f>F8/D8*100</f>
        <v>149.91986424059581</v>
      </c>
      <c r="K8" s="73">
        <f>H8/F8*100</f>
        <v>102.30159728336059</v>
      </c>
    </row>
    <row r="9" spans="2:14" ht="15.75" x14ac:dyDescent="0.25">
      <c r="B9" s="64" t="s">
        <v>58</v>
      </c>
      <c r="C9" s="65" t="s">
        <v>172</v>
      </c>
      <c r="D9" s="67">
        <v>3002440</v>
      </c>
      <c r="E9" s="72">
        <f>D9/D10*100</f>
        <v>97.924321658716238</v>
      </c>
      <c r="F9" s="67">
        <v>3012735</v>
      </c>
      <c r="G9" s="70">
        <f>F9/F10*100</f>
        <v>96.930261020472969</v>
      </c>
      <c r="H9" s="67">
        <v>3089257</v>
      </c>
      <c r="I9" s="70">
        <f>H9/H10*100</f>
        <v>96.937178073122027</v>
      </c>
      <c r="J9" s="73">
        <f>F9/D9*100</f>
        <v>100.34288778460186</v>
      </c>
      <c r="K9" s="73">
        <f>H9/F9*100</f>
        <v>102.53995124031819</v>
      </c>
    </row>
    <row r="10" spans="2:14" ht="15.75" x14ac:dyDescent="0.25">
      <c r="B10" s="388" t="s">
        <v>168</v>
      </c>
      <c r="C10" s="388"/>
      <c r="D10" s="68">
        <f t="shared" ref="D10:I10" si="0">SUM(D8:D9)</f>
        <v>3066082</v>
      </c>
      <c r="E10" s="71">
        <f t="shared" si="0"/>
        <v>100</v>
      </c>
      <c r="F10" s="68">
        <f t="shared" si="0"/>
        <v>3108147</v>
      </c>
      <c r="G10" s="62">
        <f t="shared" si="0"/>
        <v>100</v>
      </c>
      <c r="H10" s="68">
        <f t="shared" si="0"/>
        <v>3186865</v>
      </c>
      <c r="I10" s="71">
        <f t="shared" si="0"/>
        <v>100.00000000000001</v>
      </c>
      <c r="J10" s="71">
        <f>F10/D10*100</f>
        <v>101.37194634716226</v>
      </c>
      <c r="K10" s="71">
        <f>H10/F10*100</f>
        <v>102.5326343959922</v>
      </c>
      <c r="M10" s="15"/>
      <c r="N10" s="15"/>
    </row>
    <row r="44" spans="8:8" x14ac:dyDescent="0.25">
      <c r="H44" s="311"/>
    </row>
  </sheetData>
  <mergeCells count="8">
    <mergeCell ref="B10:C10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ignoredErrors>
    <ignoredError sqref="D10 H10 F10" formulaRange="1"/>
    <ignoredError sqref="I8:I10" evalError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J23"/>
  <sheetViews>
    <sheetView workbookViewId="0">
      <selection activeCell="B4" sqref="B4:H4"/>
    </sheetView>
  </sheetViews>
  <sheetFormatPr defaultRowHeight="15.75" x14ac:dyDescent="0.25"/>
  <cols>
    <col min="1" max="1" width="9.140625" style="2"/>
    <col min="2" max="2" width="7.5703125" style="2" customWidth="1"/>
    <col min="3" max="3" width="37.7109375" style="2" customWidth="1"/>
    <col min="4" max="4" width="16.5703125" style="2" customWidth="1"/>
    <col min="5" max="5" width="17.140625" style="2" customWidth="1"/>
    <col min="6" max="6" width="16.5703125" style="2" customWidth="1"/>
    <col min="7" max="7" width="10.5703125" style="2" customWidth="1"/>
    <col min="8" max="8" width="10.140625" style="2" customWidth="1"/>
    <col min="9" max="16384" width="9.140625" style="2"/>
  </cols>
  <sheetData>
    <row r="2" spans="2:10" x14ac:dyDescent="0.25">
      <c r="J2"/>
    </row>
    <row r="3" spans="2:10" ht="16.5" thickBot="1" x14ac:dyDescent="0.3">
      <c r="B3" s="140"/>
      <c r="C3" s="140"/>
      <c r="D3" s="140"/>
      <c r="E3" s="140"/>
      <c r="F3" s="140"/>
      <c r="G3" s="140"/>
      <c r="H3" s="161" t="s">
        <v>464</v>
      </c>
    </row>
    <row r="4" spans="2:10" ht="24.95" customHeight="1" thickTop="1" x14ac:dyDescent="0.25">
      <c r="B4" s="411" t="s">
        <v>465</v>
      </c>
      <c r="C4" s="411"/>
      <c r="D4" s="411"/>
      <c r="E4" s="411"/>
      <c r="F4" s="411"/>
      <c r="G4" s="411"/>
      <c r="H4" s="411"/>
    </row>
    <row r="5" spans="2:10" x14ac:dyDescent="0.25">
      <c r="B5" s="388" t="s">
        <v>145</v>
      </c>
      <c r="C5" s="388" t="s">
        <v>161</v>
      </c>
      <c r="D5" s="388" t="s">
        <v>105</v>
      </c>
      <c r="E5" s="388" t="s">
        <v>123</v>
      </c>
      <c r="F5" s="388" t="s">
        <v>131</v>
      </c>
      <c r="G5" s="388" t="s">
        <v>178</v>
      </c>
      <c r="H5" s="388"/>
    </row>
    <row r="6" spans="2:10" x14ac:dyDescent="0.25">
      <c r="B6" s="388"/>
      <c r="C6" s="388"/>
      <c r="D6" s="388"/>
      <c r="E6" s="388"/>
      <c r="F6" s="388"/>
      <c r="G6" s="62" t="s">
        <v>9</v>
      </c>
      <c r="H6" s="62" t="s">
        <v>97</v>
      </c>
    </row>
    <row r="7" spans="2:10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</row>
    <row r="8" spans="2:10" ht="20.100000000000001" customHeight="1" x14ac:dyDescent="0.25">
      <c r="B8" s="64" t="s">
        <v>57</v>
      </c>
      <c r="C8" s="65" t="s">
        <v>468</v>
      </c>
      <c r="D8" s="67">
        <v>62655</v>
      </c>
      <c r="E8" s="67">
        <v>78394</v>
      </c>
      <c r="F8" s="67">
        <v>113173</v>
      </c>
      <c r="G8" s="73">
        <f>E8/D8*100</f>
        <v>125.12010214667623</v>
      </c>
      <c r="H8" s="73">
        <f>F8/E8*100</f>
        <v>144.36436461974131</v>
      </c>
    </row>
    <row r="9" spans="2:10" ht="20.100000000000001" customHeight="1" x14ac:dyDescent="0.25">
      <c r="B9" s="64" t="s">
        <v>58</v>
      </c>
      <c r="C9" s="65" t="s">
        <v>466</v>
      </c>
      <c r="D9" s="67">
        <v>29563</v>
      </c>
      <c r="E9" s="67">
        <v>26564</v>
      </c>
      <c r="F9" s="67">
        <v>19911</v>
      </c>
      <c r="G9" s="73">
        <f t="shared" ref="G9:G13" si="0">E9/D9*100</f>
        <v>89.855562696614015</v>
      </c>
      <c r="H9" s="73">
        <f t="shared" ref="H9:H13" si="1">F9/E9*100</f>
        <v>74.954826080409575</v>
      </c>
    </row>
    <row r="10" spans="2:10" ht="20.100000000000001" customHeight="1" x14ac:dyDescent="0.25">
      <c r="B10" s="64" t="s">
        <v>59</v>
      </c>
      <c r="C10" s="65" t="s">
        <v>467</v>
      </c>
      <c r="D10" s="67">
        <v>168</v>
      </c>
      <c r="E10" s="67">
        <v>339</v>
      </c>
      <c r="F10" s="67">
        <v>-70</v>
      </c>
      <c r="G10" s="73" t="s">
        <v>23</v>
      </c>
      <c r="H10" s="73">
        <f t="shared" si="1"/>
        <v>-20.64896755162242</v>
      </c>
    </row>
    <row r="11" spans="2:10" ht="20.100000000000001" customHeight="1" x14ac:dyDescent="0.25">
      <c r="B11" s="64" t="s">
        <v>60</v>
      </c>
      <c r="C11" s="65" t="s">
        <v>469</v>
      </c>
      <c r="D11" s="67">
        <v>-5710</v>
      </c>
      <c r="E11" s="67">
        <v>-3804</v>
      </c>
      <c r="F11" s="67">
        <v>-4473</v>
      </c>
      <c r="G11" s="73">
        <f t="shared" si="0"/>
        <v>66.619964973730291</v>
      </c>
      <c r="H11" s="73">
        <f t="shared" si="1"/>
        <v>117.58675078864354</v>
      </c>
    </row>
    <row r="12" spans="2:10" ht="34.5" customHeight="1" x14ac:dyDescent="0.25">
      <c r="B12" s="62" t="s">
        <v>115</v>
      </c>
      <c r="C12" s="205" t="s">
        <v>470</v>
      </c>
      <c r="D12" s="68">
        <f>SUM(D8:D11)</f>
        <v>86676</v>
      </c>
      <c r="E12" s="68">
        <f>SUM(E8:E11)</f>
        <v>101493</v>
      </c>
      <c r="F12" s="68">
        <f>SUM(F8:F11)</f>
        <v>128541</v>
      </c>
      <c r="G12" s="71">
        <f t="shared" si="0"/>
        <v>117.09469749411603</v>
      </c>
      <c r="H12" s="71">
        <f t="shared" si="1"/>
        <v>126.65011380095179</v>
      </c>
    </row>
    <row r="13" spans="2:10" ht="20.100000000000001" customHeight="1" x14ac:dyDescent="0.25">
      <c r="B13" s="64" t="s">
        <v>62</v>
      </c>
      <c r="C13" s="65" t="s">
        <v>301</v>
      </c>
      <c r="D13" s="67">
        <v>2698561</v>
      </c>
      <c r="E13" s="67">
        <v>2852902</v>
      </c>
      <c r="F13" s="67">
        <v>2865389</v>
      </c>
      <c r="G13" s="73">
        <f t="shared" si="0"/>
        <v>105.71938155187152</v>
      </c>
      <c r="H13" s="73">
        <f t="shared" si="1"/>
        <v>100.43769467019898</v>
      </c>
    </row>
    <row r="14" spans="2:10" ht="30.75" customHeight="1" x14ac:dyDescent="0.25">
      <c r="B14" s="62" t="s">
        <v>116</v>
      </c>
      <c r="C14" s="61" t="s">
        <v>471</v>
      </c>
      <c r="D14" s="206">
        <f>D12/D13</f>
        <v>3.2119340641178759E-2</v>
      </c>
      <c r="E14" s="206">
        <f>E12/E13</f>
        <v>3.5575354498682397E-2</v>
      </c>
      <c r="F14" s="206">
        <f>F12/F13</f>
        <v>4.4859877664079818E-2</v>
      </c>
      <c r="G14" s="71"/>
      <c r="H14" s="71"/>
    </row>
    <row r="17" spans="4:6" x14ac:dyDescent="0.25">
      <c r="D17" s="49"/>
      <c r="E17" s="49"/>
      <c r="F17" s="49"/>
    </row>
    <row r="18" spans="4:6" x14ac:dyDescent="0.25">
      <c r="D18" s="49"/>
      <c r="E18" s="49"/>
      <c r="F18" s="49"/>
    </row>
    <row r="20" spans="4:6" x14ac:dyDescent="0.25">
      <c r="D20" s="49"/>
      <c r="E20" s="49"/>
      <c r="F20" s="49"/>
    </row>
    <row r="21" spans="4:6" x14ac:dyDescent="0.25">
      <c r="D21" s="49"/>
      <c r="E21" s="49"/>
      <c r="F21" s="49"/>
    </row>
    <row r="22" spans="4:6" x14ac:dyDescent="0.25">
      <c r="D22" s="49"/>
      <c r="E22" s="49"/>
      <c r="F22" s="49"/>
    </row>
    <row r="23" spans="4:6" x14ac:dyDescent="0.25">
      <c r="D23" s="56"/>
      <c r="E23" s="56"/>
      <c r="F23" s="56"/>
    </row>
  </sheetData>
  <mergeCells count="7"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12:F12" formulaRange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3:J12"/>
  <sheetViews>
    <sheetView workbookViewId="0">
      <selection activeCell="B4" sqref="B4:H4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3.140625" customWidth="1"/>
  </cols>
  <sheetData>
    <row r="3" spans="2:10" ht="15.75" thickBot="1" x14ac:dyDescent="0.3">
      <c r="B3" s="59"/>
      <c r="C3" s="59"/>
      <c r="D3" s="59"/>
      <c r="E3" s="59"/>
      <c r="F3" s="59"/>
      <c r="G3" s="59"/>
      <c r="H3" s="59"/>
    </row>
    <row r="4" spans="2:10" ht="24.95" customHeight="1" thickTop="1" x14ac:dyDescent="0.25">
      <c r="B4" s="411" t="s">
        <v>472</v>
      </c>
      <c r="C4" s="411"/>
      <c r="D4" s="411"/>
      <c r="E4" s="411"/>
      <c r="F4" s="411"/>
      <c r="G4" s="411"/>
      <c r="H4" s="411"/>
    </row>
    <row r="5" spans="2:10" ht="15.75" x14ac:dyDescent="0.25">
      <c r="B5" s="413" t="s">
        <v>145</v>
      </c>
      <c r="C5" s="388" t="s">
        <v>473</v>
      </c>
      <c r="D5" s="388" t="s">
        <v>124</v>
      </c>
      <c r="E5" s="388"/>
      <c r="F5" s="388" t="s">
        <v>138</v>
      </c>
      <c r="G5" s="388"/>
      <c r="H5" s="62" t="s">
        <v>178</v>
      </c>
    </row>
    <row r="6" spans="2:10" ht="31.5" x14ac:dyDescent="0.25">
      <c r="B6" s="413"/>
      <c r="C6" s="388"/>
      <c r="D6" s="62" t="s">
        <v>474</v>
      </c>
      <c r="E6" s="62" t="s">
        <v>177</v>
      </c>
      <c r="F6" s="62" t="s">
        <v>474</v>
      </c>
      <c r="G6" s="62" t="s">
        <v>177</v>
      </c>
      <c r="H6" s="62" t="s">
        <v>93</v>
      </c>
    </row>
    <row r="7" spans="2:10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</row>
    <row r="8" spans="2:10" ht="15.75" x14ac:dyDescent="0.25">
      <c r="B8" s="64" t="s">
        <v>57</v>
      </c>
      <c r="C8" s="65" t="s">
        <v>195</v>
      </c>
      <c r="D8" s="66">
        <v>739</v>
      </c>
      <c r="E8" s="72">
        <f>D8/D12*100</f>
        <v>52.86123032904149</v>
      </c>
      <c r="F8" s="66">
        <v>730</v>
      </c>
      <c r="G8" s="72">
        <f>F8/F12*100</f>
        <v>51.336146272855132</v>
      </c>
      <c r="H8" s="207">
        <f>F8/D8*100</f>
        <v>98.782138024357238</v>
      </c>
    </row>
    <row r="9" spans="2:10" ht="31.5" x14ac:dyDescent="0.25">
      <c r="B9" s="64" t="s">
        <v>58</v>
      </c>
      <c r="C9" s="65" t="s">
        <v>475</v>
      </c>
      <c r="D9" s="66">
        <v>111</v>
      </c>
      <c r="E9" s="72">
        <f>D9/D12*100</f>
        <v>7.939914163090128</v>
      </c>
      <c r="F9" s="66">
        <v>117</v>
      </c>
      <c r="G9" s="72">
        <f>F9/F12*100</f>
        <v>8.2278481012658222</v>
      </c>
      <c r="H9" s="207">
        <f>F9/D9*100</f>
        <v>105.40540540540539</v>
      </c>
    </row>
    <row r="10" spans="2:10" ht="15.75" x14ac:dyDescent="0.25">
      <c r="B10" s="64" t="s">
        <v>59</v>
      </c>
      <c r="C10" s="65" t="s">
        <v>197</v>
      </c>
      <c r="D10" s="66">
        <v>538</v>
      </c>
      <c r="E10" s="72">
        <f>D10/D12*100</f>
        <v>38.483547925608015</v>
      </c>
      <c r="F10" s="66">
        <v>565</v>
      </c>
      <c r="G10" s="72">
        <f>F10/F12*100</f>
        <v>39.732770745428972</v>
      </c>
      <c r="H10" s="207">
        <f>F10/D10*100</f>
        <v>105.01858736059479</v>
      </c>
    </row>
    <row r="11" spans="2:10" ht="15.75" x14ac:dyDescent="0.25">
      <c r="B11" s="64" t="s">
        <v>60</v>
      </c>
      <c r="C11" s="65" t="s">
        <v>265</v>
      </c>
      <c r="D11" s="66">
        <v>10</v>
      </c>
      <c r="E11" s="72">
        <f>D11/D12*100</f>
        <v>0.71530758226037194</v>
      </c>
      <c r="F11" s="66">
        <v>10</v>
      </c>
      <c r="G11" s="72">
        <f>F11/F12*100</f>
        <v>0.70323488045007032</v>
      </c>
      <c r="H11" s="207">
        <f>F11/D11*100</f>
        <v>100</v>
      </c>
    </row>
    <row r="12" spans="2:10" ht="15.75" x14ac:dyDescent="0.25">
      <c r="B12" s="388" t="s">
        <v>168</v>
      </c>
      <c r="C12" s="388"/>
      <c r="D12" s="68">
        <f>SUM(D8:D11)</f>
        <v>1398</v>
      </c>
      <c r="E12" s="208">
        <v>100</v>
      </c>
      <c r="F12" s="68">
        <f>SUM(F8:F11)</f>
        <v>1422</v>
      </c>
      <c r="G12" s="208">
        <f>SUM(G8:G11)</f>
        <v>99.999999999999986</v>
      </c>
      <c r="H12" s="208">
        <f>F12/D12*100</f>
        <v>101.71673819742489</v>
      </c>
      <c r="J12" s="15"/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3:P24"/>
  <sheetViews>
    <sheetView workbookViewId="0">
      <selection activeCell="B4" sqref="B4:L4"/>
    </sheetView>
  </sheetViews>
  <sheetFormatPr defaultRowHeight="15" x14ac:dyDescent="0.25"/>
  <cols>
    <col min="2" max="2" width="5.7109375" customWidth="1"/>
    <col min="3" max="3" width="49.285156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23" customWidth="1"/>
    <col min="12" max="12" width="11.5703125" customWidth="1"/>
  </cols>
  <sheetData>
    <row r="3" spans="2:16" ht="16.5" thickBot="1" x14ac:dyDescent="0.3">
      <c r="B3" s="140"/>
      <c r="C3" s="140"/>
      <c r="D3" s="140"/>
      <c r="E3" s="140"/>
      <c r="F3" s="140"/>
      <c r="G3" s="140"/>
      <c r="H3" s="140"/>
      <c r="I3" s="140"/>
      <c r="J3" s="140"/>
      <c r="K3" s="216"/>
      <c r="L3" s="159" t="s">
        <v>506</v>
      </c>
    </row>
    <row r="4" spans="2:16" ht="24.95" customHeight="1" thickTop="1" x14ac:dyDescent="0.25">
      <c r="B4" s="417" t="s">
        <v>509</v>
      </c>
      <c r="C4" s="417"/>
      <c r="D4" s="417"/>
      <c r="E4" s="417"/>
      <c r="F4" s="417"/>
      <c r="G4" s="417"/>
      <c r="H4" s="417"/>
      <c r="I4" s="417"/>
      <c r="J4" s="417"/>
      <c r="K4" s="417"/>
      <c r="L4" s="417"/>
    </row>
    <row r="5" spans="2:16" ht="15.75" x14ac:dyDescent="0.25">
      <c r="B5" s="388" t="s">
        <v>145</v>
      </c>
      <c r="C5" s="388" t="s">
        <v>161</v>
      </c>
      <c r="D5" s="395" t="s">
        <v>126</v>
      </c>
      <c r="E5" s="395"/>
      <c r="F5" s="395"/>
      <c r="G5" s="395"/>
      <c r="H5" s="395" t="s">
        <v>139</v>
      </c>
      <c r="I5" s="395"/>
      <c r="J5" s="395"/>
      <c r="K5" s="395"/>
      <c r="L5" s="62" t="s">
        <v>178</v>
      </c>
    </row>
    <row r="6" spans="2:16" ht="31.5" x14ac:dyDescent="0.25">
      <c r="B6" s="388"/>
      <c r="C6" s="388"/>
      <c r="D6" s="62" t="s">
        <v>507</v>
      </c>
      <c r="E6" s="62" t="s">
        <v>508</v>
      </c>
      <c r="F6" s="62" t="s">
        <v>168</v>
      </c>
      <c r="G6" s="62" t="s">
        <v>6</v>
      </c>
      <c r="H6" s="62" t="s">
        <v>507</v>
      </c>
      <c r="I6" s="62" t="s">
        <v>508</v>
      </c>
      <c r="J6" s="62" t="s">
        <v>168</v>
      </c>
      <c r="K6" s="209" t="s">
        <v>6</v>
      </c>
      <c r="L6" s="62" t="s">
        <v>104</v>
      </c>
    </row>
    <row r="7" spans="2:16" ht="15" customHeight="1" x14ac:dyDescent="0.25">
      <c r="B7" s="60">
        <v>1</v>
      </c>
      <c r="C7" s="60">
        <v>2</v>
      </c>
      <c r="D7" s="60">
        <v>3</v>
      </c>
      <c r="E7" s="60">
        <v>4</v>
      </c>
      <c r="F7" s="60" t="s">
        <v>80</v>
      </c>
      <c r="G7" s="60">
        <v>6</v>
      </c>
      <c r="H7" s="60">
        <v>7</v>
      </c>
      <c r="I7" s="60">
        <v>8</v>
      </c>
      <c r="J7" s="60" t="s">
        <v>81</v>
      </c>
      <c r="K7" s="117">
        <v>10</v>
      </c>
      <c r="L7" s="60">
        <v>11</v>
      </c>
    </row>
    <row r="8" spans="2:16" ht="15.75" x14ac:dyDescent="0.25">
      <c r="B8" s="156"/>
      <c r="C8" s="156" t="s">
        <v>510</v>
      </c>
      <c r="D8" s="415"/>
      <c r="E8" s="415"/>
      <c r="F8" s="415"/>
      <c r="G8" s="415"/>
      <c r="H8" s="415"/>
      <c r="I8" s="415"/>
      <c r="J8" s="415"/>
      <c r="K8" s="415"/>
      <c r="L8" s="415"/>
    </row>
    <row r="9" spans="2:16" ht="15.75" x14ac:dyDescent="0.25">
      <c r="B9" s="64" t="s">
        <v>57</v>
      </c>
      <c r="C9" s="65" t="s">
        <v>213</v>
      </c>
      <c r="D9" s="67">
        <v>45096</v>
      </c>
      <c r="E9" s="67">
        <v>19829</v>
      </c>
      <c r="F9" s="67">
        <f t="shared" ref="F9:F17" si="0">D9+E9</f>
        <v>64925</v>
      </c>
      <c r="G9" s="70">
        <f>F9/F18*100</f>
        <v>9.3622292271708698</v>
      </c>
      <c r="H9" s="67">
        <v>35215</v>
      </c>
      <c r="I9" s="67">
        <v>13508</v>
      </c>
      <c r="J9" s="67">
        <f t="shared" ref="J9:J17" si="1">H9+I9</f>
        <v>48723</v>
      </c>
      <c r="K9" s="210">
        <f>J9/J18*100</f>
        <v>6.9629053763410127</v>
      </c>
      <c r="L9" s="207">
        <f>J9/F9*100</f>
        <v>75.045051983057377</v>
      </c>
      <c r="N9" s="45"/>
      <c r="O9" s="317"/>
      <c r="P9" s="317"/>
    </row>
    <row r="10" spans="2:16" ht="15.75" x14ac:dyDescent="0.25">
      <c r="B10" s="212" t="s">
        <v>58</v>
      </c>
      <c r="C10" s="65" t="s">
        <v>514</v>
      </c>
      <c r="D10" s="67">
        <v>1660</v>
      </c>
      <c r="E10" s="67">
        <v>0</v>
      </c>
      <c r="F10" s="67">
        <f t="shared" si="0"/>
        <v>1660</v>
      </c>
      <c r="G10" s="70">
        <f>F10/F18*100</f>
        <v>0.23937313079866987</v>
      </c>
      <c r="H10" s="67">
        <v>5550</v>
      </c>
      <c r="I10" s="67">
        <v>0</v>
      </c>
      <c r="J10" s="67">
        <f t="shared" si="1"/>
        <v>5550</v>
      </c>
      <c r="K10" s="210">
        <f>J10/J18*100</f>
        <v>0.79313927382740435</v>
      </c>
      <c r="L10" s="207">
        <f t="shared" ref="L10:L18" si="2">J10/F10*100</f>
        <v>334.33734939759034</v>
      </c>
      <c r="N10" s="318"/>
      <c r="O10" s="317"/>
      <c r="P10" s="317"/>
    </row>
    <row r="11" spans="2:16" ht="15.75" x14ac:dyDescent="0.25">
      <c r="B11" s="64" t="s">
        <v>59</v>
      </c>
      <c r="C11" s="65" t="s">
        <v>515</v>
      </c>
      <c r="D11" s="67">
        <v>402924</v>
      </c>
      <c r="E11" s="67">
        <v>160441</v>
      </c>
      <c r="F11" s="67">
        <f t="shared" si="0"/>
        <v>563365</v>
      </c>
      <c r="G11" s="70">
        <f>F11/F18*100</f>
        <v>81.237616766501603</v>
      </c>
      <c r="H11" s="67">
        <v>419199</v>
      </c>
      <c r="I11" s="67">
        <v>163256</v>
      </c>
      <c r="J11" s="67">
        <f t="shared" si="1"/>
        <v>582455</v>
      </c>
      <c r="K11" s="210">
        <f>J11/J18*100</f>
        <v>83.237465898583935</v>
      </c>
      <c r="L11" s="207">
        <f t="shared" si="2"/>
        <v>103.38856691487757</v>
      </c>
      <c r="N11" s="45"/>
      <c r="O11" s="317"/>
      <c r="P11" s="317"/>
    </row>
    <row r="12" spans="2:16" ht="15.75" x14ac:dyDescent="0.25">
      <c r="B12" s="64" t="s">
        <v>60</v>
      </c>
      <c r="C12" s="65" t="s">
        <v>516</v>
      </c>
      <c r="D12" s="67">
        <v>3631</v>
      </c>
      <c r="E12" s="67">
        <v>2888</v>
      </c>
      <c r="F12" s="67">
        <f t="shared" si="0"/>
        <v>6519</v>
      </c>
      <c r="G12" s="70">
        <f>F12/F18*100</f>
        <v>0.9400442407689934</v>
      </c>
      <c r="H12" s="67">
        <v>3657</v>
      </c>
      <c r="I12" s="67">
        <v>3612</v>
      </c>
      <c r="J12" s="67">
        <f t="shared" si="1"/>
        <v>7269</v>
      </c>
      <c r="K12" s="210">
        <f>J12/J18*100</f>
        <v>1.0387980867480004</v>
      </c>
      <c r="L12" s="207">
        <f t="shared" si="2"/>
        <v>111.50483202945236</v>
      </c>
      <c r="N12" s="45"/>
      <c r="O12" s="317"/>
      <c r="P12" s="317"/>
    </row>
    <row r="13" spans="2:16" ht="15.75" x14ac:dyDescent="0.25">
      <c r="B13" s="64" t="s">
        <v>61</v>
      </c>
      <c r="C13" s="65" t="s">
        <v>517</v>
      </c>
      <c r="D13" s="67">
        <f>D11-D12</f>
        <v>399293</v>
      </c>
      <c r="E13" s="67">
        <f>E11-E12</f>
        <v>157553</v>
      </c>
      <c r="F13" s="67">
        <f>D13+E13</f>
        <v>556846</v>
      </c>
      <c r="G13" s="70">
        <f>F13/F18*100</f>
        <v>80.297572525732605</v>
      </c>
      <c r="H13" s="67">
        <f>H11-H12</f>
        <v>415542</v>
      </c>
      <c r="I13" s="67">
        <f>I11-I12</f>
        <v>159644</v>
      </c>
      <c r="J13" s="67">
        <f>H13+I13</f>
        <v>575186</v>
      </c>
      <c r="K13" s="210">
        <f>J13/J18*100</f>
        <v>82.198667811835918</v>
      </c>
      <c r="L13" s="207">
        <f t="shared" si="2"/>
        <v>103.29354974265776</v>
      </c>
      <c r="N13" s="45"/>
      <c r="O13" s="317"/>
      <c r="P13" s="317"/>
    </row>
    <row r="14" spans="2:16" ht="15.75" x14ac:dyDescent="0.25">
      <c r="B14" s="64" t="s">
        <v>62</v>
      </c>
      <c r="C14" s="65" t="s">
        <v>518</v>
      </c>
      <c r="D14" s="67">
        <v>25577</v>
      </c>
      <c r="E14" s="67">
        <v>5151</v>
      </c>
      <c r="F14" s="67">
        <f t="shared" si="0"/>
        <v>30728</v>
      </c>
      <c r="G14" s="70">
        <f>F14/F18*100</f>
        <v>4.4309985320370657</v>
      </c>
      <c r="H14" s="67">
        <v>25013</v>
      </c>
      <c r="I14" s="67">
        <v>4815</v>
      </c>
      <c r="J14" s="67">
        <f t="shared" si="1"/>
        <v>29828</v>
      </c>
      <c r="K14" s="210">
        <f>J14/J18*100</f>
        <v>4.2626591458961833</v>
      </c>
      <c r="L14" s="207">
        <f t="shared" si="2"/>
        <v>97.071075240822708</v>
      </c>
      <c r="N14" s="45"/>
      <c r="O14" s="317"/>
      <c r="P14" s="317"/>
    </row>
    <row r="15" spans="2:16" ht="15.75" x14ac:dyDescent="0.25">
      <c r="B15" s="64" t="s">
        <v>63</v>
      </c>
      <c r="C15" s="65" t="s">
        <v>519</v>
      </c>
      <c r="D15" s="67">
        <v>33888</v>
      </c>
      <c r="E15" s="67">
        <v>0</v>
      </c>
      <c r="F15" s="67">
        <f t="shared" si="0"/>
        <v>33888</v>
      </c>
      <c r="G15" s="70">
        <f>F15/F18*100</f>
        <v>4.8866726846417619</v>
      </c>
      <c r="H15" s="67">
        <v>34388</v>
      </c>
      <c r="I15" s="67">
        <v>0</v>
      </c>
      <c r="J15" s="67">
        <f t="shared" si="1"/>
        <v>34388</v>
      </c>
      <c r="K15" s="210">
        <f>J15/J18*100</f>
        <v>4.9143195222300502</v>
      </c>
      <c r="L15" s="207">
        <f t="shared" si="2"/>
        <v>101.47544853635506</v>
      </c>
      <c r="N15" s="45"/>
      <c r="O15" s="317"/>
      <c r="P15" s="317"/>
    </row>
    <row r="16" spans="2:16" ht="15.75" x14ac:dyDescent="0.25">
      <c r="B16" s="64" t="s">
        <v>64</v>
      </c>
      <c r="C16" s="65" t="s">
        <v>220</v>
      </c>
      <c r="D16" s="67">
        <v>3652</v>
      </c>
      <c r="E16" s="67">
        <v>1789</v>
      </c>
      <c r="F16" s="67">
        <f t="shared" si="0"/>
        <v>5441</v>
      </c>
      <c r="G16" s="70">
        <f>F16/F18*100</f>
        <v>0.78459590643106203</v>
      </c>
      <c r="H16" s="67">
        <v>4199</v>
      </c>
      <c r="I16" s="67">
        <v>1877</v>
      </c>
      <c r="J16" s="67">
        <f t="shared" si="1"/>
        <v>6076</v>
      </c>
      <c r="K16" s="210">
        <f>J16/J18*100</f>
        <v>0.86830886986942502</v>
      </c>
      <c r="L16" s="207">
        <f t="shared" si="2"/>
        <v>111.67064877779819</v>
      </c>
      <c r="N16" s="45"/>
      <c r="O16" s="317"/>
      <c r="P16" s="317"/>
    </row>
    <row r="17" spans="2:16" ht="15.75" x14ac:dyDescent="0.25">
      <c r="B17" s="64" t="s">
        <v>65</v>
      </c>
      <c r="C17" s="211" t="s">
        <v>520</v>
      </c>
      <c r="D17" s="67">
        <v>10</v>
      </c>
      <c r="E17" s="67">
        <v>0</v>
      </c>
      <c r="F17" s="67">
        <f t="shared" si="0"/>
        <v>10</v>
      </c>
      <c r="G17" s="70">
        <f>F17/F18*100</f>
        <v>1.4420068120401799E-3</v>
      </c>
      <c r="H17" s="67">
        <v>0</v>
      </c>
      <c r="I17" s="67">
        <v>0</v>
      </c>
      <c r="J17" s="67">
        <f t="shared" si="1"/>
        <v>0</v>
      </c>
      <c r="K17" s="210">
        <f>J17/J18*100</f>
        <v>0</v>
      </c>
      <c r="L17" s="207">
        <f t="shared" si="2"/>
        <v>0</v>
      </c>
      <c r="N17" s="318"/>
      <c r="O17" s="317"/>
      <c r="P17" s="317"/>
    </row>
    <row r="18" spans="2:16" ht="15.75" x14ac:dyDescent="0.25">
      <c r="B18" s="388" t="s">
        <v>511</v>
      </c>
      <c r="C18" s="388"/>
      <c r="D18" s="68">
        <f>D9+D10+D13+D14+D15+D16-D17</f>
        <v>509156</v>
      </c>
      <c r="E18" s="68">
        <f>E9+E10+E13+E14+E15+E16-E17</f>
        <v>184322</v>
      </c>
      <c r="F18" s="68">
        <f>F9+F10+F13+F14+F15+F16-F17</f>
        <v>693478</v>
      </c>
      <c r="G18" s="71">
        <f>G9+G10+G13+G14+G15+G16+G17</f>
        <v>100.00288401362408</v>
      </c>
      <c r="H18" s="68">
        <f>H9+H10+H13+H14+H15+H16-H17</f>
        <v>519907</v>
      </c>
      <c r="I18" s="68">
        <f>I9+I10+I13+I14+I15+I16-I17</f>
        <v>179844</v>
      </c>
      <c r="J18" s="68">
        <f>J9+J10+J13+J14+J15+J16-J17</f>
        <v>699751</v>
      </c>
      <c r="K18" s="208">
        <f t="shared" ref="K18" si="3">K9+K10+K13+K14+K15+K16+K17</f>
        <v>99.999999999999986</v>
      </c>
      <c r="L18" s="208">
        <f t="shared" si="2"/>
        <v>100.9045708731928</v>
      </c>
      <c r="N18" s="54"/>
      <c r="O18" s="307"/>
      <c r="P18" s="307"/>
    </row>
    <row r="19" spans="2:16" ht="15.75" x14ac:dyDescent="0.25">
      <c r="B19" s="415" t="s">
        <v>512</v>
      </c>
      <c r="C19" s="415"/>
      <c r="D19" s="416"/>
      <c r="E19" s="416"/>
      <c r="F19" s="416"/>
      <c r="G19" s="416"/>
      <c r="H19" s="416"/>
      <c r="I19" s="416"/>
      <c r="J19" s="416"/>
      <c r="K19" s="416"/>
      <c r="L19" s="416"/>
      <c r="N19" s="414"/>
      <c r="O19" s="414"/>
      <c r="P19" s="414"/>
    </row>
    <row r="20" spans="2:16" ht="15.75" x14ac:dyDescent="0.25">
      <c r="B20" s="64" t="s">
        <v>66</v>
      </c>
      <c r="C20" s="65" t="s">
        <v>223</v>
      </c>
      <c r="D20" s="67">
        <v>201926</v>
      </c>
      <c r="E20" s="67">
        <v>124023</v>
      </c>
      <c r="F20" s="67">
        <f>D20+E20</f>
        <v>325949</v>
      </c>
      <c r="G20" s="70">
        <f>F20/F23*100</f>
        <v>47.002067837768465</v>
      </c>
      <c r="H20" s="67">
        <v>207262</v>
      </c>
      <c r="I20" s="67">
        <v>117014</v>
      </c>
      <c r="J20" s="67">
        <f t="shared" ref="J20:J24" si="4">H20+I20</f>
        <v>324276</v>
      </c>
      <c r="K20" s="210">
        <f>J20/J23*100</f>
        <v>46.341627235973938</v>
      </c>
      <c r="L20" s="207">
        <f>J20/F20*100</f>
        <v>99.486729519035194</v>
      </c>
      <c r="N20" s="45"/>
      <c r="O20" s="45"/>
      <c r="P20" s="53"/>
    </row>
    <row r="21" spans="2:16" ht="15.75" x14ac:dyDescent="0.25">
      <c r="B21" s="64" t="s">
        <v>67</v>
      </c>
      <c r="C21" s="65" t="s">
        <v>224</v>
      </c>
      <c r="D21" s="67">
        <v>25488</v>
      </c>
      <c r="E21" s="67">
        <v>8201</v>
      </c>
      <c r="F21" s="67">
        <f>D21+E21</f>
        <v>33689</v>
      </c>
      <c r="G21" s="70">
        <f>F21/F23*100</f>
        <v>4.8579767490821633</v>
      </c>
      <c r="H21" s="67">
        <v>24425</v>
      </c>
      <c r="I21" s="67">
        <v>7566</v>
      </c>
      <c r="J21" s="67">
        <f t="shared" si="4"/>
        <v>31991</v>
      </c>
      <c r="K21" s="210">
        <f>J21/J23*100</f>
        <v>4.571769100722971</v>
      </c>
      <c r="L21" s="207">
        <f>J21/F21*100</f>
        <v>94.959779156401197</v>
      </c>
      <c r="N21" s="45"/>
      <c r="O21" s="45"/>
      <c r="P21" s="53"/>
    </row>
    <row r="22" spans="2:16" ht="15.75" x14ac:dyDescent="0.25">
      <c r="B22" s="64" t="s">
        <v>68</v>
      </c>
      <c r="C22" s="65" t="s">
        <v>210</v>
      </c>
      <c r="D22" s="67">
        <v>281742</v>
      </c>
      <c r="E22" s="67">
        <v>52098</v>
      </c>
      <c r="F22" s="67">
        <f>D22+E22</f>
        <v>333840</v>
      </c>
      <c r="G22" s="70">
        <f>F22/F23*100</f>
        <v>48.139955413149373</v>
      </c>
      <c r="H22" s="67">
        <v>288220</v>
      </c>
      <c r="I22" s="67">
        <v>55264</v>
      </c>
      <c r="J22" s="67">
        <f t="shared" si="4"/>
        <v>343484</v>
      </c>
      <c r="K22" s="210">
        <f>J22/J23*100</f>
        <v>49.086603663303094</v>
      </c>
      <c r="L22" s="207">
        <f>J22/F22*100</f>
        <v>102.88880901030433</v>
      </c>
      <c r="N22" s="45"/>
      <c r="O22" s="45"/>
      <c r="P22" s="53"/>
    </row>
    <row r="23" spans="2:16" ht="15.75" x14ac:dyDescent="0.25">
      <c r="B23" s="388" t="s">
        <v>513</v>
      </c>
      <c r="C23" s="388"/>
      <c r="D23" s="68">
        <f t="shared" ref="D23:I23" si="5">SUM(D20:D22)</f>
        <v>509156</v>
      </c>
      <c r="E23" s="68">
        <f t="shared" si="5"/>
        <v>184322</v>
      </c>
      <c r="F23" s="68">
        <f t="shared" si="5"/>
        <v>693478</v>
      </c>
      <c r="G23" s="71">
        <f t="shared" si="5"/>
        <v>100</v>
      </c>
      <c r="H23" s="68">
        <f t="shared" si="5"/>
        <v>519907</v>
      </c>
      <c r="I23" s="68">
        <f t="shared" si="5"/>
        <v>179844</v>
      </c>
      <c r="J23" s="68">
        <f>H23+I23</f>
        <v>699751</v>
      </c>
      <c r="K23" s="213">
        <f>SUM(K20:K22)</f>
        <v>100</v>
      </c>
      <c r="L23" s="208">
        <f>J23/F23*100</f>
        <v>100.9045708731928</v>
      </c>
      <c r="N23" s="54"/>
      <c r="O23" s="54"/>
      <c r="P23" s="53"/>
    </row>
    <row r="24" spans="2:16" ht="15.75" x14ac:dyDescent="0.25">
      <c r="B24" s="64" t="s">
        <v>69</v>
      </c>
      <c r="C24" s="65" t="s">
        <v>521</v>
      </c>
      <c r="D24" s="67">
        <v>178970</v>
      </c>
      <c r="E24" s="67">
        <v>31948</v>
      </c>
      <c r="F24" s="67">
        <v>210918</v>
      </c>
      <c r="G24" s="214"/>
      <c r="H24" s="67">
        <v>176253</v>
      </c>
      <c r="I24" s="67">
        <v>35632</v>
      </c>
      <c r="J24" s="67">
        <f t="shared" si="4"/>
        <v>211885</v>
      </c>
      <c r="K24" s="215"/>
      <c r="L24" s="207">
        <f>J24/F24*100</f>
        <v>100.45847201282014</v>
      </c>
      <c r="N24" s="45"/>
      <c r="O24" s="45"/>
      <c r="P24" s="53"/>
    </row>
  </sheetData>
  <mergeCells count="11">
    <mergeCell ref="B4:L4"/>
    <mergeCell ref="B5:B6"/>
    <mergeCell ref="C5:C6"/>
    <mergeCell ref="D5:G5"/>
    <mergeCell ref="H5:K5"/>
    <mergeCell ref="N19:P19"/>
    <mergeCell ref="D8:L8"/>
    <mergeCell ref="B19:C19"/>
    <mergeCell ref="D19:L19"/>
    <mergeCell ref="B23:C23"/>
    <mergeCell ref="B18:C18"/>
  </mergeCells>
  <pageMargins left="0.7" right="0.7" top="0.75" bottom="0.75" header="0.3" footer="0.3"/>
  <pageSetup paperSize="9" orientation="portrait" r:id="rId1"/>
  <ignoredErrors>
    <ignoredError sqref="F23 J23 G18" formula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P26"/>
  <sheetViews>
    <sheetView workbookViewId="0">
      <selection activeCell="B4" sqref="B4:L4"/>
    </sheetView>
  </sheetViews>
  <sheetFormatPr defaultRowHeight="15" x14ac:dyDescent="0.25"/>
  <cols>
    <col min="1" max="1" width="9.140625" style="28"/>
    <col min="2" max="2" width="8" style="28" customWidth="1"/>
    <col min="3" max="3" width="32.85546875" style="28" customWidth="1"/>
    <col min="4" max="4" width="13.140625" style="28" customWidth="1"/>
    <col min="5" max="5" width="13.42578125" style="28" customWidth="1"/>
    <col min="6" max="6" width="13.140625" style="28" customWidth="1"/>
    <col min="7" max="7" width="10.42578125" style="28" customWidth="1"/>
    <col min="8" max="8" width="12.42578125" style="28" customWidth="1"/>
    <col min="9" max="9" width="12.28515625" style="28" customWidth="1"/>
    <col min="10" max="10" width="12.42578125" style="28" customWidth="1"/>
    <col min="11" max="11" width="10.42578125" style="28" customWidth="1"/>
    <col min="12" max="12" width="11.28515625" style="28" customWidth="1"/>
    <col min="13" max="16384" width="9.140625" style="28"/>
  </cols>
  <sheetData>
    <row r="2" spans="2:16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6" ht="20.100000000000001" customHeight="1" thickBot="1" x14ac:dyDescent="0.3"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1" t="s">
        <v>522</v>
      </c>
    </row>
    <row r="4" spans="2:16" ht="24.95" customHeight="1" thickTop="1" x14ac:dyDescent="0.25">
      <c r="B4" s="411" t="s">
        <v>525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</row>
    <row r="5" spans="2:16" ht="14.45" customHeight="1" x14ac:dyDescent="0.25">
      <c r="B5" s="388" t="s">
        <v>145</v>
      </c>
      <c r="C5" s="395" t="s">
        <v>161</v>
      </c>
      <c r="D5" s="388" t="s">
        <v>126</v>
      </c>
      <c r="E5" s="388"/>
      <c r="F5" s="388"/>
      <c r="G5" s="388"/>
      <c r="H5" s="388" t="s">
        <v>139</v>
      </c>
      <c r="I5" s="388"/>
      <c r="J5" s="388"/>
      <c r="K5" s="388"/>
      <c r="L5" s="187" t="s">
        <v>178</v>
      </c>
    </row>
    <row r="6" spans="2:16" ht="15" customHeight="1" x14ac:dyDescent="0.25">
      <c r="B6" s="388"/>
      <c r="C6" s="395"/>
      <c r="D6" s="388" t="s">
        <v>507</v>
      </c>
      <c r="E6" s="388" t="s">
        <v>524</v>
      </c>
      <c r="F6" s="388" t="s">
        <v>168</v>
      </c>
      <c r="G6" s="388" t="s">
        <v>6</v>
      </c>
      <c r="H6" s="388" t="s">
        <v>507</v>
      </c>
      <c r="I6" s="388" t="s">
        <v>508</v>
      </c>
      <c r="J6" s="388" t="s">
        <v>168</v>
      </c>
      <c r="K6" s="388" t="s">
        <v>6</v>
      </c>
      <c r="L6" s="395" t="s">
        <v>104</v>
      </c>
    </row>
    <row r="7" spans="2:16" ht="15.75" customHeight="1" x14ac:dyDescent="0.25">
      <c r="B7" s="388"/>
      <c r="C7" s="395"/>
      <c r="D7" s="388"/>
      <c r="E7" s="388"/>
      <c r="F7" s="388"/>
      <c r="G7" s="388"/>
      <c r="H7" s="388"/>
      <c r="I7" s="388"/>
      <c r="J7" s="388"/>
      <c r="K7" s="388"/>
      <c r="L7" s="395"/>
    </row>
    <row r="8" spans="2:16" s="29" customFormat="1" x14ac:dyDescent="0.25">
      <c r="B8" s="60">
        <v>1</v>
      </c>
      <c r="C8" s="117">
        <v>2</v>
      </c>
      <c r="D8" s="117">
        <v>3</v>
      </c>
      <c r="E8" s="117">
        <v>4</v>
      </c>
      <c r="F8" s="117" t="s">
        <v>84</v>
      </c>
      <c r="G8" s="117">
        <v>6</v>
      </c>
      <c r="H8" s="117">
        <v>7</v>
      </c>
      <c r="I8" s="117">
        <v>8</v>
      </c>
      <c r="J8" s="117" t="s">
        <v>81</v>
      </c>
      <c r="K8" s="117">
        <v>10</v>
      </c>
      <c r="L8" s="117">
        <v>11</v>
      </c>
    </row>
    <row r="9" spans="2:16" ht="15.75" x14ac:dyDescent="0.25">
      <c r="B9" s="64" t="s">
        <v>57</v>
      </c>
      <c r="C9" s="224" t="s">
        <v>526</v>
      </c>
      <c r="D9" s="225">
        <v>48098</v>
      </c>
      <c r="E9" s="225">
        <v>0</v>
      </c>
      <c r="F9" s="225">
        <f t="shared" ref="F9:F15" si="0">D9+E9</f>
        <v>48098</v>
      </c>
      <c r="G9" s="226">
        <f>F9/F16*100</f>
        <v>14.407500599089385</v>
      </c>
      <c r="H9" s="218">
        <v>48098</v>
      </c>
      <c r="I9" s="220">
        <v>0</v>
      </c>
      <c r="J9" s="218">
        <f t="shared" ref="J9:J15" si="1">H9+I9</f>
        <v>48098</v>
      </c>
      <c r="K9" s="226">
        <f>J9/J16*100</f>
        <v>14.00298121601006</v>
      </c>
      <c r="L9" s="227">
        <f>J9/F9*100</f>
        <v>100</v>
      </c>
      <c r="N9" s="319"/>
      <c r="O9" s="320"/>
      <c r="P9" s="319"/>
    </row>
    <row r="10" spans="2:16" ht="18.75" customHeight="1" x14ac:dyDescent="0.25">
      <c r="B10" s="64" t="s">
        <v>58</v>
      </c>
      <c r="C10" s="224" t="s">
        <v>302</v>
      </c>
      <c r="D10" s="225">
        <v>3696</v>
      </c>
      <c r="E10" s="225">
        <v>34177</v>
      </c>
      <c r="F10" s="225">
        <f t="shared" si="0"/>
        <v>37873</v>
      </c>
      <c r="G10" s="226">
        <f>F10/F16*100</f>
        <v>11.344656122693506</v>
      </c>
      <c r="H10" s="218">
        <v>3696</v>
      </c>
      <c r="I10" s="218">
        <v>34177</v>
      </c>
      <c r="J10" s="218">
        <f t="shared" si="1"/>
        <v>37873</v>
      </c>
      <c r="K10" s="226">
        <f>J10/J16*100</f>
        <v>11.026132221588195</v>
      </c>
      <c r="L10" s="227">
        <f>J10/F10*100</f>
        <v>100</v>
      </c>
      <c r="N10" s="319"/>
      <c r="O10" s="319"/>
      <c r="P10" s="319"/>
    </row>
    <row r="11" spans="2:16" ht="31.5" customHeight="1" x14ac:dyDescent="0.25">
      <c r="B11" s="64" t="s">
        <v>59</v>
      </c>
      <c r="C11" s="95" t="s">
        <v>527</v>
      </c>
      <c r="D11" s="225">
        <v>228878</v>
      </c>
      <c r="E11" s="218">
        <v>0</v>
      </c>
      <c r="F11" s="218">
        <f t="shared" si="0"/>
        <v>228878</v>
      </c>
      <c r="G11" s="226">
        <f>F11/F16*100</f>
        <v>68.559190031152653</v>
      </c>
      <c r="H11" s="218">
        <v>235418</v>
      </c>
      <c r="I11" s="220">
        <v>0</v>
      </c>
      <c r="J11" s="218">
        <f t="shared" si="1"/>
        <v>235418</v>
      </c>
      <c r="K11" s="226">
        <f>J11/J16*100</f>
        <v>68.538272525066674</v>
      </c>
      <c r="L11" s="227">
        <f>J11/F11*100</f>
        <v>102.85741748879316</v>
      </c>
      <c r="N11" s="319"/>
      <c r="O11" s="320"/>
      <c r="P11" s="319"/>
    </row>
    <row r="12" spans="2:16" ht="15.75" x14ac:dyDescent="0.25">
      <c r="B12" s="64" t="s">
        <v>60</v>
      </c>
      <c r="C12" s="224" t="s">
        <v>528</v>
      </c>
      <c r="D12" s="225">
        <v>0</v>
      </c>
      <c r="E12" s="225">
        <v>0</v>
      </c>
      <c r="F12" s="225">
        <f t="shared" si="0"/>
        <v>0</v>
      </c>
      <c r="G12" s="226">
        <f>F12/F16*100</f>
        <v>0</v>
      </c>
      <c r="H12" s="220">
        <v>0</v>
      </c>
      <c r="I12" s="220">
        <v>0</v>
      </c>
      <c r="J12" s="218">
        <f t="shared" si="1"/>
        <v>0</v>
      </c>
      <c r="K12" s="226">
        <f>J12/J16*100</f>
        <v>0</v>
      </c>
      <c r="L12" s="227" t="s">
        <v>23</v>
      </c>
      <c r="N12" s="320"/>
      <c r="O12" s="320"/>
      <c r="P12" s="319"/>
    </row>
    <row r="13" spans="2:16" ht="15.75" x14ac:dyDescent="0.25">
      <c r="B13" s="64" t="s">
        <v>61</v>
      </c>
      <c r="C13" s="224" t="s">
        <v>529</v>
      </c>
      <c r="D13" s="225">
        <v>0</v>
      </c>
      <c r="E13" s="225">
        <v>7566</v>
      </c>
      <c r="F13" s="225">
        <f t="shared" si="0"/>
        <v>7566</v>
      </c>
      <c r="G13" s="226">
        <f>F13/F16*100</f>
        <v>2.2663551401869162</v>
      </c>
      <c r="H13" s="220">
        <v>0</v>
      </c>
      <c r="I13" s="218">
        <v>12809</v>
      </c>
      <c r="J13" s="218">
        <f t="shared" si="1"/>
        <v>12809</v>
      </c>
      <c r="K13" s="226">
        <f>J13/J16*100</f>
        <v>3.7291402219608485</v>
      </c>
      <c r="L13" s="227">
        <f>J13/F13*100</f>
        <v>169.29685434840073</v>
      </c>
      <c r="N13" s="320"/>
      <c r="O13" s="319"/>
      <c r="P13" s="319"/>
    </row>
    <row r="14" spans="2:16" ht="15.75" x14ac:dyDescent="0.25">
      <c r="B14" s="64" t="s">
        <v>62</v>
      </c>
      <c r="C14" s="224" t="s">
        <v>530</v>
      </c>
      <c r="D14" s="225">
        <v>0</v>
      </c>
      <c r="E14" s="225">
        <v>4214</v>
      </c>
      <c r="F14" s="225">
        <f t="shared" si="0"/>
        <v>4214</v>
      </c>
      <c r="G14" s="226">
        <f>F14/F16*100</f>
        <v>1.2622813323747903</v>
      </c>
      <c r="H14" s="220">
        <v>0</v>
      </c>
      <c r="I14" s="218">
        <v>5569</v>
      </c>
      <c r="J14" s="218">
        <f t="shared" si="1"/>
        <v>5569</v>
      </c>
      <c r="K14" s="226">
        <f>J14/J16*100</f>
        <v>1.6213273398469799</v>
      </c>
      <c r="L14" s="227">
        <f>J14/F14*100</f>
        <v>132.1547223540579</v>
      </c>
      <c r="N14" s="320"/>
      <c r="O14" s="319"/>
      <c r="P14" s="319"/>
    </row>
    <row r="15" spans="2:16" ht="15.75" x14ac:dyDescent="0.25">
      <c r="B15" s="64" t="s">
        <v>63</v>
      </c>
      <c r="C15" s="224" t="s">
        <v>313</v>
      </c>
      <c r="D15" s="225">
        <v>1070</v>
      </c>
      <c r="E15" s="225">
        <v>6141</v>
      </c>
      <c r="F15" s="225">
        <f t="shared" si="0"/>
        <v>7211</v>
      </c>
      <c r="G15" s="226">
        <f>F15/F16*100</f>
        <v>2.1600167745027559</v>
      </c>
      <c r="H15" s="218">
        <v>1008</v>
      </c>
      <c r="I15" s="218">
        <v>2709</v>
      </c>
      <c r="J15" s="218">
        <f t="shared" si="1"/>
        <v>3717</v>
      </c>
      <c r="K15" s="226">
        <f>J15/J16*100</f>
        <v>1.0821464755272443</v>
      </c>
      <c r="L15" s="227">
        <f>J15/F15*100</f>
        <v>51.546248786576065</v>
      </c>
      <c r="N15" s="319"/>
      <c r="O15" s="319"/>
      <c r="P15" s="319"/>
    </row>
    <row r="16" spans="2:16" ht="15.75" x14ac:dyDescent="0.25">
      <c r="B16" s="395" t="s">
        <v>523</v>
      </c>
      <c r="C16" s="395"/>
      <c r="D16" s="174">
        <f t="shared" ref="D16:K16" si="2">SUM(D9:D15)</f>
        <v>281742</v>
      </c>
      <c r="E16" s="174">
        <f t="shared" si="2"/>
        <v>52098</v>
      </c>
      <c r="F16" s="174">
        <f t="shared" si="2"/>
        <v>333840</v>
      </c>
      <c r="G16" s="228">
        <f t="shared" si="2"/>
        <v>100</v>
      </c>
      <c r="H16" s="174">
        <f t="shared" si="2"/>
        <v>288220</v>
      </c>
      <c r="I16" s="229">
        <f t="shared" si="2"/>
        <v>55264</v>
      </c>
      <c r="J16" s="229">
        <f t="shared" si="2"/>
        <v>343484</v>
      </c>
      <c r="K16" s="228">
        <f t="shared" si="2"/>
        <v>100</v>
      </c>
      <c r="L16" s="213">
        <f>J16/F16*100</f>
        <v>102.88880901030433</v>
      </c>
      <c r="N16" s="321"/>
      <c r="O16" s="308"/>
      <c r="P16" s="308"/>
    </row>
    <row r="19" spans="4:10" x14ac:dyDescent="0.25">
      <c r="D19" s="57"/>
      <c r="F19" s="57"/>
      <c r="H19" s="57"/>
      <c r="J19" s="57"/>
    </row>
    <row r="20" spans="4:10" x14ac:dyDescent="0.25">
      <c r="D20" s="57"/>
      <c r="E20" s="57"/>
      <c r="F20" s="57"/>
      <c r="H20" s="57"/>
      <c r="I20" s="57"/>
      <c r="J20" s="57"/>
    </row>
    <row r="21" spans="4:10" x14ac:dyDescent="0.25">
      <c r="D21" s="57"/>
      <c r="F21" s="57"/>
      <c r="H21" s="57"/>
      <c r="J21" s="57"/>
    </row>
    <row r="23" spans="4:10" x14ac:dyDescent="0.25">
      <c r="E23" s="57"/>
      <c r="F23" s="57"/>
      <c r="I23" s="57"/>
      <c r="J23" s="57"/>
    </row>
    <row r="24" spans="4:10" x14ac:dyDescent="0.25">
      <c r="E24" s="57"/>
      <c r="F24" s="57"/>
      <c r="I24" s="57"/>
      <c r="J24" s="57"/>
    </row>
    <row r="25" spans="4:10" x14ac:dyDescent="0.25">
      <c r="E25" s="57"/>
      <c r="F25" s="57"/>
      <c r="I25" s="57"/>
      <c r="J25" s="57"/>
    </row>
    <row r="26" spans="4:10" x14ac:dyDescent="0.25">
      <c r="D26" s="57"/>
      <c r="E26" s="57"/>
      <c r="F26" s="57"/>
      <c r="H26" s="57"/>
      <c r="I26" s="57"/>
      <c r="J26" s="57"/>
    </row>
  </sheetData>
  <mergeCells count="15">
    <mergeCell ref="L6:L7"/>
    <mergeCell ref="B16:C16"/>
    <mergeCell ref="B4:L4"/>
    <mergeCell ref="D5:G5"/>
    <mergeCell ref="H5:K5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9" orientation="portrait" r:id="rId1"/>
  <ignoredErrors>
    <ignoredError sqref="D16:E16 H16:I16" formulaRange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2:S12"/>
  <sheetViews>
    <sheetView workbookViewId="0">
      <selection activeCell="B4" sqref="B4:L4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9" ht="15.75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2:19" ht="16.5" thickBot="1" x14ac:dyDescent="0.3">
      <c r="B3" s="222"/>
      <c r="C3" s="184"/>
      <c r="D3" s="184"/>
      <c r="E3" s="184"/>
      <c r="F3" s="184"/>
      <c r="G3" s="184"/>
      <c r="H3" s="184"/>
      <c r="I3" s="184"/>
      <c r="J3" s="184"/>
      <c r="K3" s="184"/>
      <c r="L3" s="223" t="s">
        <v>531</v>
      </c>
    </row>
    <row r="4" spans="2:19" ht="24.95" customHeight="1" thickTop="1" x14ac:dyDescent="0.25">
      <c r="B4" s="418" t="s">
        <v>535</v>
      </c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2:19" ht="15.75" x14ac:dyDescent="0.25">
      <c r="B5" s="397" t="s">
        <v>145</v>
      </c>
      <c r="C5" s="405" t="s">
        <v>161</v>
      </c>
      <c r="D5" s="405" t="s">
        <v>126</v>
      </c>
      <c r="E5" s="405"/>
      <c r="F5" s="405"/>
      <c r="G5" s="405"/>
      <c r="H5" s="405" t="s">
        <v>139</v>
      </c>
      <c r="I5" s="405"/>
      <c r="J5" s="405"/>
      <c r="K5" s="405"/>
      <c r="L5" s="96" t="s">
        <v>178</v>
      </c>
    </row>
    <row r="6" spans="2:19" ht="15.75" x14ac:dyDescent="0.25">
      <c r="B6" s="397"/>
      <c r="C6" s="405"/>
      <c r="D6" s="284" t="s">
        <v>533</v>
      </c>
      <c r="E6" s="284" t="s">
        <v>534</v>
      </c>
      <c r="F6" s="284" t="s">
        <v>168</v>
      </c>
      <c r="G6" s="284" t="s">
        <v>6</v>
      </c>
      <c r="H6" s="284" t="s">
        <v>533</v>
      </c>
      <c r="I6" s="284" t="s">
        <v>534</v>
      </c>
      <c r="J6" s="284" t="s">
        <v>168</v>
      </c>
      <c r="K6" s="284" t="s">
        <v>6</v>
      </c>
      <c r="L6" s="96" t="s">
        <v>104</v>
      </c>
    </row>
    <row r="7" spans="2:19" x14ac:dyDescent="0.25">
      <c r="B7" s="98">
        <v>1</v>
      </c>
      <c r="C7" s="142">
        <v>2</v>
      </c>
      <c r="D7" s="142">
        <v>3</v>
      </c>
      <c r="E7" s="142">
        <v>4</v>
      </c>
      <c r="F7" s="142" t="s">
        <v>80</v>
      </c>
      <c r="G7" s="142">
        <v>6</v>
      </c>
      <c r="H7" s="142">
        <v>7</v>
      </c>
      <c r="I7" s="142">
        <v>8</v>
      </c>
      <c r="J7" s="142" t="s">
        <v>81</v>
      </c>
      <c r="K7" s="142">
        <v>10</v>
      </c>
      <c r="L7" s="142">
        <v>11</v>
      </c>
    </row>
    <row r="8" spans="2:19" ht="15.75" x14ac:dyDescent="0.25">
      <c r="B8" s="113" t="s">
        <v>57</v>
      </c>
      <c r="C8" s="148" t="s">
        <v>536</v>
      </c>
      <c r="D8" s="118">
        <v>16141</v>
      </c>
      <c r="E8" s="118">
        <v>1500</v>
      </c>
      <c r="F8" s="118">
        <f>D8+E8</f>
        <v>17641</v>
      </c>
      <c r="G8" s="217">
        <f>F8/F11*100</f>
        <v>5.4121963865512708</v>
      </c>
      <c r="H8" s="218">
        <v>16895</v>
      </c>
      <c r="I8" s="118">
        <v>4200</v>
      </c>
      <c r="J8" s="157">
        <f>H8+I8</f>
        <v>21095</v>
      </c>
      <c r="K8" s="217">
        <f>J8/J$11*100</f>
        <v>6.5052609505482986</v>
      </c>
      <c r="L8" s="219">
        <f>J8/F8*100</f>
        <v>119.57938892353042</v>
      </c>
      <c r="O8" s="319"/>
      <c r="P8" s="322"/>
      <c r="Q8" s="323"/>
      <c r="R8" s="324"/>
      <c r="S8" s="325"/>
    </row>
    <row r="9" spans="2:19" ht="15.75" x14ac:dyDescent="0.25">
      <c r="B9" s="113" t="s">
        <v>58</v>
      </c>
      <c r="C9" s="148" t="s">
        <v>537</v>
      </c>
      <c r="D9" s="118">
        <v>184670</v>
      </c>
      <c r="E9" s="118">
        <v>121238</v>
      </c>
      <c r="F9" s="118">
        <f>D9+E9</f>
        <v>305908</v>
      </c>
      <c r="G9" s="217">
        <f>F9/F11*100</f>
        <v>93.851492104593049</v>
      </c>
      <c r="H9" s="218">
        <v>189248</v>
      </c>
      <c r="I9" s="118">
        <v>111809</v>
      </c>
      <c r="J9" s="157">
        <f t="shared" ref="J9:J10" si="0">H9+I9</f>
        <v>301057</v>
      </c>
      <c r="K9" s="217">
        <f t="shared" ref="K9:K10" si="1">J9/J$11*100</f>
        <v>92.839741454810095</v>
      </c>
      <c r="L9" s="219">
        <f t="shared" ref="L9:L10" si="2">J9/F9*100</f>
        <v>98.414229114635773</v>
      </c>
      <c r="O9" s="319"/>
      <c r="P9" s="322"/>
      <c r="Q9" s="323"/>
      <c r="R9" s="324"/>
      <c r="S9" s="325"/>
    </row>
    <row r="10" spans="2:19" ht="15.75" x14ac:dyDescent="0.25">
      <c r="B10" s="113" t="s">
        <v>59</v>
      </c>
      <c r="C10" s="148" t="s">
        <v>538</v>
      </c>
      <c r="D10" s="118">
        <v>1115</v>
      </c>
      <c r="E10" s="118">
        <v>1285</v>
      </c>
      <c r="F10" s="118">
        <f>D10+E10</f>
        <v>2400</v>
      </c>
      <c r="G10" s="217">
        <f>F10/F11*100</f>
        <v>0.73631150885567986</v>
      </c>
      <c r="H10" s="218">
        <v>1119</v>
      </c>
      <c r="I10" s="118">
        <v>1005</v>
      </c>
      <c r="J10" s="157">
        <f t="shared" si="0"/>
        <v>2124</v>
      </c>
      <c r="K10" s="217">
        <f t="shared" si="1"/>
        <v>0.65499759464160168</v>
      </c>
      <c r="L10" s="219">
        <f t="shared" si="2"/>
        <v>88.5</v>
      </c>
      <c r="O10" s="319"/>
      <c r="P10" s="322"/>
      <c r="Q10" s="323"/>
      <c r="R10" s="324"/>
      <c r="S10" s="325"/>
    </row>
    <row r="11" spans="2:19" ht="15.75" x14ac:dyDescent="0.25">
      <c r="B11" s="405" t="s">
        <v>532</v>
      </c>
      <c r="C11" s="405"/>
      <c r="D11" s="119">
        <f t="shared" ref="D11:K11" si="3">SUM(D8:D10)</f>
        <v>201926</v>
      </c>
      <c r="E11" s="119">
        <f t="shared" si="3"/>
        <v>124023</v>
      </c>
      <c r="F11" s="119">
        <f t="shared" si="3"/>
        <v>325949</v>
      </c>
      <c r="G11" s="221">
        <f t="shared" si="3"/>
        <v>100</v>
      </c>
      <c r="H11" s="144">
        <f t="shared" si="3"/>
        <v>207262</v>
      </c>
      <c r="I11" s="119">
        <f t="shared" si="3"/>
        <v>117014</v>
      </c>
      <c r="J11" s="119">
        <f t="shared" si="3"/>
        <v>324276</v>
      </c>
      <c r="K11" s="221">
        <f t="shared" si="3"/>
        <v>100</v>
      </c>
      <c r="L11" s="221">
        <f>J11/F11*100</f>
        <v>99.486729519035194</v>
      </c>
      <c r="O11" s="326"/>
      <c r="P11" s="327"/>
      <c r="Q11" s="327"/>
      <c r="R11" s="328"/>
      <c r="S11" s="328"/>
    </row>
    <row r="12" spans="2:19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ignoredErrors>
    <ignoredError sqref="D11:E11 H11:I11" formulaRange="1"/>
  </ignoredErrors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2:O10"/>
  <sheetViews>
    <sheetView workbookViewId="0">
      <selection activeCell="B4" sqref="B4:J4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5" x14ac:dyDescent="0.25">
      <c r="B2" s="30"/>
      <c r="C2" s="30"/>
      <c r="D2" s="30"/>
      <c r="E2" s="30"/>
      <c r="F2" s="30"/>
      <c r="G2" s="30"/>
      <c r="H2" s="30"/>
      <c r="I2" s="30"/>
      <c r="J2" s="30"/>
    </row>
    <row r="3" spans="2:15" ht="20.100000000000001" customHeight="1" thickBot="1" x14ac:dyDescent="0.3">
      <c r="B3" s="87"/>
      <c r="C3" s="140"/>
      <c r="D3" s="140"/>
      <c r="E3" s="140"/>
      <c r="F3" s="140"/>
      <c r="G3" s="140"/>
      <c r="H3" s="140"/>
      <c r="I3" s="140"/>
      <c r="J3" s="232" t="s">
        <v>539</v>
      </c>
    </row>
    <row r="4" spans="2:15" ht="24.95" customHeight="1" thickTop="1" x14ac:dyDescent="0.25">
      <c r="B4" s="417" t="s">
        <v>540</v>
      </c>
      <c r="C4" s="417"/>
      <c r="D4" s="417"/>
      <c r="E4" s="417"/>
      <c r="F4" s="417"/>
      <c r="G4" s="417"/>
      <c r="H4" s="417"/>
      <c r="I4" s="417"/>
      <c r="J4" s="417"/>
    </row>
    <row r="5" spans="2:15" ht="15.75" x14ac:dyDescent="0.25">
      <c r="B5" s="388" t="s">
        <v>145</v>
      </c>
      <c r="C5" s="388" t="s">
        <v>161</v>
      </c>
      <c r="D5" s="388" t="s">
        <v>126</v>
      </c>
      <c r="E5" s="388"/>
      <c r="F5" s="388"/>
      <c r="G5" s="388" t="s">
        <v>139</v>
      </c>
      <c r="H5" s="388"/>
      <c r="I5" s="388"/>
      <c r="J5" s="187" t="s">
        <v>178</v>
      </c>
    </row>
    <row r="6" spans="2:15" ht="15.75" x14ac:dyDescent="0.25">
      <c r="B6" s="388"/>
      <c r="C6" s="388"/>
      <c r="D6" s="62" t="s">
        <v>533</v>
      </c>
      <c r="E6" s="62" t="s">
        <v>534</v>
      </c>
      <c r="F6" s="62" t="s">
        <v>168</v>
      </c>
      <c r="G6" s="62" t="s">
        <v>533</v>
      </c>
      <c r="H6" s="62" t="s">
        <v>534</v>
      </c>
      <c r="I6" s="62" t="s">
        <v>168</v>
      </c>
      <c r="J6" s="187" t="s">
        <v>102</v>
      </c>
    </row>
    <row r="7" spans="2:15" ht="12" customHeight="1" x14ac:dyDescent="0.25">
      <c r="B7" s="117">
        <v>1</v>
      </c>
      <c r="C7" s="117">
        <v>2</v>
      </c>
      <c r="D7" s="117">
        <v>3</v>
      </c>
      <c r="E7" s="117">
        <v>4</v>
      </c>
      <c r="F7" s="117" t="s">
        <v>80</v>
      </c>
      <c r="G7" s="117">
        <v>6</v>
      </c>
      <c r="H7" s="117">
        <v>7</v>
      </c>
      <c r="I7" s="117" t="s">
        <v>85</v>
      </c>
      <c r="J7" s="117">
        <v>9</v>
      </c>
    </row>
    <row r="8" spans="2:15" ht="15.75" x14ac:dyDescent="0.25">
      <c r="B8" s="99" t="s">
        <v>57</v>
      </c>
      <c r="C8" s="224" t="s">
        <v>542</v>
      </c>
      <c r="D8" s="218">
        <v>402924</v>
      </c>
      <c r="E8" s="218">
        <v>160441</v>
      </c>
      <c r="F8" s="218">
        <f>D8+E8</f>
        <v>563365</v>
      </c>
      <c r="G8" s="218">
        <v>419199</v>
      </c>
      <c r="H8" s="218">
        <v>163256</v>
      </c>
      <c r="I8" s="218">
        <f>G8+H8</f>
        <v>582455</v>
      </c>
      <c r="J8" s="227">
        <f>I8/F8*100</f>
        <v>103.38856691487757</v>
      </c>
      <c r="L8" s="319"/>
      <c r="M8" s="319"/>
      <c r="N8" s="319"/>
      <c r="O8" s="329"/>
    </row>
    <row r="9" spans="2:15" ht="15.75" x14ac:dyDescent="0.25">
      <c r="B9" s="99" t="s">
        <v>58</v>
      </c>
      <c r="C9" s="224" t="s">
        <v>541</v>
      </c>
      <c r="D9" s="218">
        <v>3631</v>
      </c>
      <c r="E9" s="218">
        <v>2888</v>
      </c>
      <c r="F9" s="218">
        <f>D9+E9</f>
        <v>6519</v>
      </c>
      <c r="G9" s="218">
        <v>3657</v>
      </c>
      <c r="H9" s="218">
        <v>3612</v>
      </c>
      <c r="I9" s="218">
        <f>G9+H9</f>
        <v>7269</v>
      </c>
      <c r="J9" s="227">
        <f>I9/F9*100</f>
        <v>111.50483202945236</v>
      </c>
      <c r="L9" s="319"/>
      <c r="M9" s="319"/>
      <c r="N9" s="319"/>
      <c r="O9" s="329"/>
    </row>
    <row r="10" spans="2:15" ht="15.75" x14ac:dyDescent="0.25">
      <c r="B10" s="395" t="s">
        <v>543</v>
      </c>
      <c r="C10" s="395"/>
      <c r="D10" s="229">
        <f t="shared" ref="D10:I10" si="0">D8-D9</f>
        <v>399293</v>
      </c>
      <c r="E10" s="229">
        <f t="shared" si="0"/>
        <v>157553</v>
      </c>
      <c r="F10" s="229">
        <f>F8-F9</f>
        <v>556846</v>
      </c>
      <c r="G10" s="229">
        <f t="shared" si="0"/>
        <v>415542</v>
      </c>
      <c r="H10" s="229">
        <f t="shared" si="0"/>
        <v>159644</v>
      </c>
      <c r="I10" s="229">
        <f t="shared" si="0"/>
        <v>575186</v>
      </c>
      <c r="J10" s="213">
        <f>I10/F10*100</f>
        <v>103.29354974265776</v>
      </c>
      <c r="L10" s="308"/>
      <c r="M10" s="308"/>
      <c r="N10" s="308"/>
      <c r="O10" s="330"/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B3:M23"/>
  <sheetViews>
    <sheetView workbookViewId="0">
      <selection activeCell="B4" sqref="B4:H4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3" spans="2:13" ht="16.5" thickBot="1" x14ac:dyDescent="0.3">
      <c r="B3" s="237"/>
      <c r="C3" s="237"/>
      <c r="D3" s="237"/>
      <c r="E3" s="237"/>
      <c r="F3" s="237"/>
      <c r="G3" s="237"/>
      <c r="H3" s="231" t="s">
        <v>539</v>
      </c>
    </row>
    <row r="4" spans="2:13" ht="24.95" customHeight="1" thickTop="1" x14ac:dyDescent="0.25">
      <c r="B4" s="417" t="s">
        <v>544</v>
      </c>
      <c r="C4" s="417"/>
      <c r="D4" s="417"/>
      <c r="E4" s="417"/>
      <c r="F4" s="417"/>
      <c r="G4" s="417"/>
      <c r="H4" s="417"/>
    </row>
    <row r="5" spans="2:13" x14ac:dyDescent="0.25">
      <c r="B5" s="388" t="s">
        <v>145</v>
      </c>
      <c r="C5" s="388" t="s">
        <v>515</v>
      </c>
      <c r="D5" s="388" t="s">
        <v>545</v>
      </c>
      <c r="E5" s="388" t="s">
        <v>546</v>
      </c>
      <c r="F5" s="388" t="s">
        <v>547</v>
      </c>
      <c r="G5" s="388" t="s">
        <v>168</v>
      </c>
      <c r="H5" s="388" t="s">
        <v>6</v>
      </c>
    </row>
    <row r="6" spans="2:13" x14ac:dyDescent="0.25">
      <c r="B6" s="388"/>
      <c r="C6" s="388"/>
      <c r="D6" s="388"/>
      <c r="E6" s="388"/>
      <c r="F6" s="388"/>
      <c r="G6" s="388"/>
      <c r="H6" s="388"/>
    </row>
    <row r="7" spans="2:13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 t="s">
        <v>86</v>
      </c>
      <c r="H7" s="60">
        <v>7</v>
      </c>
    </row>
    <row r="8" spans="2:13" x14ac:dyDescent="0.25">
      <c r="B8" s="235" t="s">
        <v>57</v>
      </c>
      <c r="C8" s="419" t="s">
        <v>551</v>
      </c>
      <c r="D8" s="419"/>
      <c r="E8" s="233"/>
      <c r="F8" s="224"/>
      <c r="G8" s="65"/>
      <c r="H8" s="64"/>
    </row>
    <row r="9" spans="2:13" x14ac:dyDescent="0.25">
      <c r="B9" s="99" t="s">
        <v>51</v>
      </c>
      <c r="C9" s="224" t="s">
        <v>552</v>
      </c>
      <c r="D9" s="220">
        <v>246</v>
      </c>
      <c r="E9" s="218">
        <v>8601</v>
      </c>
      <c r="F9" s="220">
        <v>30</v>
      </c>
      <c r="G9" s="218">
        <f>D9+E9+F9</f>
        <v>8877</v>
      </c>
      <c r="H9" s="210">
        <f>G9/G$14*100</f>
        <v>55.64121850319669</v>
      </c>
    </row>
    <row r="10" spans="2:13" x14ac:dyDescent="0.25">
      <c r="B10" s="99" t="s">
        <v>52</v>
      </c>
      <c r="C10" s="224" t="s">
        <v>553</v>
      </c>
      <c r="D10" s="220">
        <v>58</v>
      </c>
      <c r="E10" s="218">
        <v>2949</v>
      </c>
      <c r="F10" s="220">
        <v>13</v>
      </c>
      <c r="G10" s="218">
        <f>D10+E10+F10</f>
        <v>3020</v>
      </c>
      <c r="H10" s="210">
        <f t="shared" ref="H10:H13" si="0">G10/G$14*100</f>
        <v>18.929422088504449</v>
      </c>
    </row>
    <row r="11" spans="2:13" x14ac:dyDescent="0.25">
      <c r="B11" s="99" t="s">
        <v>53</v>
      </c>
      <c r="C11" s="224" t="s">
        <v>554</v>
      </c>
      <c r="D11" s="220">
        <v>70</v>
      </c>
      <c r="E11" s="218">
        <v>954</v>
      </c>
      <c r="F11" s="220">
        <v>2</v>
      </c>
      <c r="G11" s="218">
        <f>D11+E11+F11</f>
        <v>1026</v>
      </c>
      <c r="H11" s="210">
        <f t="shared" si="0"/>
        <v>6.4309890936442269</v>
      </c>
    </row>
    <row r="12" spans="2:13" x14ac:dyDescent="0.25">
      <c r="B12" s="99" t="s">
        <v>54</v>
      </c>
      <c r="C12" s="224" t="s">
        <v>555</v>
      </c>
      <c r="D12" s="220">
        <v>93</v>
      </c>
      <c r="E12" s="218">
        <v>2712</v>
      </c>
      <c r="F12" s="220">
        <v>46</v>
      </c>
      <c r="G12" s="218">
        <f>D12+E12+F12</f>
        <v>2851</v>
      </c>
      <c r="H12" s="210">
        <f t="shared" si="0"/>
        <v>17.870126614015295</v>
      </c>
    </row>
    <row r="13" spans="2:13" x14ac:dyDescent="0.25">
      <c r="B13" s="99" t="s">
        <v>55</v>
      </c>
      <c r="C13" s="224" t="s">
        <v>265</v>
      </c>
      <c r="D13" s="220">
        <v>37</v>
      </c>
      <c r="E13" s="220">
        <v>143</v>
      </c>
      <c r="F13" s="220">
        <v>0</v>
      </c>
      <c r="G13" s="218">
        <f>D13+E13+F13</f>
        <v>180</v>
      </c>
      <c r="H13" s="210">
        <f t="shared" si="0"/>
        <v>1.1282437006393382</v>
      </c>
    </row>
    <row r="14" spans="2:13" x14ac:dyDescent="0.25">
      <c r="B14" s="395" t="s">
        <v>548</v>
      </c>
      <c r="C14" s="395"/>
      <c r="D14" s="229">
        <f>SUM(D9:D13)</f>
        <v>504</v>
      </c>
      <c r="E14" s="229">
        <f>SUM(E9:E13)</f>
        <v>15359</v>
      </c>
      <c r="F14" s="229">
        <f>SUM(F9:F13)</f>
        <v>91</v>
      </c>
      <c r="G14" s="229">
        <f>SUM(G9:G13)</f>
        <v>15954</v>
      </c>
      <c r="H14" s="213">
        <f>SUM(H9:H13)</f>
        <v>100</v>
      </c>
    </row>
    <row r="15" spans="2:13" x14ac:dyDescent="0.25">
      <c r="B15" s="235" t="s">
        <v>58</v>
      </c>
      <c r="C15" s="419" t="s">
        <v>264</v>
      </c>
      <c r="D15" s="419"/>
      <c r="E15" s="234"/>
      <c r="F15" s="234"/>
      <c r="G15" s="218"/>
      <c r="H15" s="236"/>
    </row>
    <row r="16" spans="2:13" x14ac:dyDescent="0.25">
      <c r="B16" s="99" t="s">
        <v>51</v>
      </c>
      <c r="C16" s="224" t="s">
        <v>552</v>
      </c>
      <c r="D16" s="218">
        <v>1046</v>
      </c>
      <c r="E16" s="218">
        <v>40883</v>
      </c>
      <c r="F16" s="220">
        <v>201</v>
      </c>
      <c r="G16" s="218">
        <f t="shared" ref="G16:G21" si="1">D16+E16+F16</f>
        <v>42130</v>
      </c>
      <c r="H16" s="210">
        <f>G16/G22*100</f>
        <v>7.5079302847774168</v>
      </c>
      <c r="J16" s="319"/>
      <c r="K16" s="319"/>
      <c r="L16" s="320"/>
      <c r="M16" s="319"/>
    </row>
    <row r="17" spans="2:13" x14ac:dyDescent="0.25">
      <c r="B17" s="99" t="s">
        <v>52</v>
      </c>
      <c r="C17" s="224" t="s">
        <v>553</v>
      </c>
      <c r="D17" s="220">
        <v>268</v>
      </c>
      <c r="E17" s="218">
        <v>6504</v>
      </c>
      <c r="F17" s="220">
        <v>40</v>
      </c>
      <c r="G17" s="218">
        <f t="shared" si="1"/>
        <v>6812</v>
      </c>
      <c r="H17" s="210">
        <f>G17/G22*100</f>
        <v>1.2139573012082545</v>
      </c>
      <c r="J17" s="320"/>
      <c r="K17" s="319"/>
      <c r="L17" s="320"/>
      <c r="M17" s="319"/>
    </row>
    <row r="18" spans="2:13" x14ac:dyDescent="0.25">
      <c r="B18" s="99" t="s">
        <v>53</v>
      </c>
      <c r="C18" s="224" t="s">
        <v>554</v>
      </c>
      <c r="D18" s="218">
        <v>5157</v>
      </c>
      <c r="E18" s="218">
        <v>168866</v>
      </c>
      <c r="F18" s="220">
        <v>320</v>
      </c>
      <c r="G18" s="218">
        <f t="shared" si="1"/>
        <v>174343</v>
      </c>
      <c r="H18" s="210">
        <f>G18/G22*100</f>
        <v>31.069430088747907</v>
      </c>
      <c r="J18" s="319"/>
      <c r="K18" s="319"/>
      <c r="L18" s="320"/>
      <c r="M18" s="319"/>
    </row>
    <row r="19" spans="2:13" x14ac:dyDescent="0.25">
      <c r="B19" s="99" t="s">
        <v>54</v>
      </c>
      <c r="C19" s="224" t="s">
        <v>555</v>
      </c>
      <c r="D19" s="220">
        <v>132</v>
      </c>
      <c r="E19" s="218">
        <v>5543</v>
      </c>
      <c r="F19" s="220">
        <v>22</v>
      </c>
      <c r="G19" s="218">
        <f t="shared" si="1"/>
        <v>5697</v>
      </c>
      <c r="H19" s="210">
        <f>G19/G22*100</f>
        <v>1.0152546601561108</v>
      </c>
      <c r="J19" s="320"/>
      <c r="K19" s="319"/>
      <c r="L19" s="320"/>
      <c r="M19" s="319"/>
    </row>
    <row r="20" spans="2:13" x14ac:dyDescent="0.25">
      <c r="B20" s="99" t="s">
        <v>55</v>
      </c>
      <c r="C20" s="224" t="s">
        <v>556</v>
      </c>
      <c r="D20" s="218">
        <v>3088</v>
      </c>
      <c r="E20" s="218">
        <v>155987</v>
      </c>
      <c r="F20" s="220">
        <v>375</v>
      </c>
      <c r="G20" s="218">
        <f t="shared" si="1"/>
        <v>159450</v>
      </c>
      <c r="H20" s="210">
        <f>G20/G22*100</f>
        <v>28.415368713689986</v>
      </c>
      <c r="J20" s="319"/>
      <c r="K20" s="319"/>
      <c r="L20" s="320"/>
      <c r="M20" s="319"/>
    </row>
    <row r="21" spans="2:13" x14ac:dyDescent="0.25">
      <c r="B21" s="99" t="s">
        <v>56</v>
      </c>
      <c r="C21" s="224" t="s">
        <v>265</v>
      </c>
      <c r="D21" s="218">
        <v>16088</v>
      </c>
      <c r="E21" s="218">
        <v>155790</v>
      </c>
      <c r="F21" s="218">
        <v>830</v>
      </c>
      <c r="G21" s="218">
        <f t="shared" si="1"/>
        <v>172708</v>
      </c>
      <c r="H21" s="210">
        <f>G21/G22*100</f>
        <v>30.778058951420324</v>
      </c>
      <c r="J21" s="319"/>
      <c r="K21" s="319"/>
      <c r="L21" s="319"/>
      <c r="M21" s="319"/>
    </row>
    <row r="22" spans="2:13" x14ac:dyDescent="0.25">
      <c r="B22" s="395" t="s">
        <v>549</v>
      </c>
      <c r="C22" s="395"/>
      <c r="D22" s="229">
        <f>SUM(D16:D21)</f>
        <v>25779</v>
      </c>
      <c r="E22" s="229">
        <f>SUM(E16:E21)</f>
        <v>533573</v>
      </c>
      <c r="F22" s="229">
        <f>SUM(F16:F21)</f>
        <v>1788</v>
      </c>
      <c r="G22" s="229">
        <f>SUM(G16:G21)</f>
        <v>561140</v>
      </c>
      <c r="H22" s="213">
        <f>SUM(H16:H21)</f>
        <v>100</v>
      </c>
      <c r="J22" s="308"/>
      <c r="K22" s="308"/>
      <c r="L22" s="308"/>
      <c r="M22" s="308"/>
    </row>
    <row r="23" spans="2:13" x14ac:dyDescent="0.25">
      <c r="B23" s="395" t="s">
        <v>550</v>
      </c>
      <c r="C23" s="395"/>
      <c r="D23" s="229">
        <f>D14+D22</f>
        <v>26283</v>
      </c>
      <c r="E23" s="229">
        <f>E14+E22</f>
        <v>548932</v>
      </c>
      <c r="F23" s="229">
        <f>F14+F22</f>
        <v>1879</v>
      </c>
      <c r="G23" s="229">
        <f>G14+G22</f>
        <v>577094</v>
      </c>
      <c r="H23" s="187" t="s">
        <v>23</v>
      </c>
      <c r="J23" s="308"/>
      <c r="K23" s="308"/>
      <c r="L23" s="308"/>
      <c r="M23" s="308"/>
    </row>
  </sheetData>
  <mergeCells count="13">
    <mergeCell ref="C8:D8"/>
    <mergeCell ref="B14:C14"/>
    <mergeCell ref="C15:D15"/>
    <mergeCell ref="B22:C22"/>
    <mergeCell ref="B23:C23"/>
    <mergeCell ref="B4:H4"/>
    <mergeCell ref="B5:B6"/>
    <mergeCell ref="C5:C6"/>
    <mergeCell ref="D5:D6"/>
    <mergeCell ref="G5:G6"/>
    <mergeCell ref="H5:H6"/>
    <mergeCell ref="E5:E6"/>
    <mergeCell ref="F5:F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27"/>
  <sheetViews>
    <sheetView topLeftCell="B1" workbookViewId="0">
      <selection activeCell="B4" sqref="B4:N4"/>
    </sheetView>
  </sheetViews>
  <sheetFormatPr defaultRowHeight="15" x14ac:dyDescent="0.25"/>
  <cols>
    <col min="2" max="2" width="7" customWidth="1"/>
    <col min="3" max="3" width="14.28515625" customWidth="1"/>
    <col min="4" max="4" width="15.5703125" customWidth="1"/>
    <col min="5" max="5" width="15" customWidth="1"/>
    <col min="6" max="6" width="12.28515625" customWidth="1"/>
    <col min="7" max="7" width="15.5703125" customWidth="1"/>
    <col min="8" max="8" width="14.140625" customWidth="1"/>
    <col min="9" max="9" width="15.85546875" customWidth="1"/>
    <col min="10" max="10" width="14.28515625" customWidth="1"/>
    <col min="11" max="12" width="15.140625" customWidth="1"/>
    <col min="13" max="13" width="13.42578125" customWidth="1"/>
    <col min="14" max="14" width="19.85546875" customWidth="1"/>
  </cols>
  <sheetData>
    <row r="1" spans="1:14" x14ac:dyDescent="0.25">
      <c r="A1" s="51"/>
    </row>
    <row r="2" spans="1:14" ht="15.75" x14ac:dyDescent="0.25">
      <c r="B2" s="3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thickBot="1" x14ac:dyDescent="0.3">
      <c r="B3" s="243" t="s">
        <v>42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232" t="s">
        <v>522</v>
      </c>
    </row>
    <row r="4" spans="1:14" ht="24.95" customHeight="1" thickTop="1" x14ac:dyDescent="0.25">
      <c r="B4" s="417" t="s">
        <v>557</v>
      </c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</row>
    <row r="5" spans="1:14" ht="15.75" x14ac:dyDescent="0.25">
      <c r="B5" s="388" t="s">
        <v>145</v>
      </c>
      <c r="C5" s="388" t="s">
        <v>562</v>
      </c>
      <c r="D5" s="388" t="s">
        <v>561</v>
      </c>
      <c r="E5" s="388" t="s">
        <v>563</v>
      </c>
      <c r="F5" s="388" t="s">
        <v>564</v>
      </c>
      <c r="G5" s="388" t="s">
        <v>565</v>
      </c>
      <c r="H5" s="388"/>
      <c r="I5" s="388" t="s">
        <v>568</v>
      </c>
      <c r="J5" s="388" t="s">
        <v>566</v>
      </c>
      <c r="K5" s="388"/>
      <c r="L5" s="388"/>
      <c r="M5" s="388"/>
      <c r="N5" s="388" t="s">
        <v>572</v>
      </c>
    </row>
    <row r="6" spans="1:14" ht="15" customHeight="1" x14ac:dyDescent="0.25">
      <c r="B6" s="388"/>
      <c r="C6" s="388"/>
      <c r="D6" s="388"/>
      <c r="E6" s="388"/>
      <c r="F6" s="388"/>
      <c r="G6" s="388" t="s">
        <v>561</v>
      </c>
      <c r="H6" s="388" t="s">
        <v>567</v>
      </c>
      <c r="I6" s="388"/>
      <c r="J6" s="420" t="s">
        <v>569</v>
      </c>
      <c r="K6" s="388" t="s">
        <v>570</v>
      </c>
      <c r="L6" s="388" t="s">
        <v>571</v>
      </c>
      <c r="M6" s="420" t="s">
        <v>569</v>
      </c>
      <c r="N6" s="388"/>
    </row>
    <row r="7" spans="1:14" x14ac:dyDescent="0.25">
      <c r="B7" s="388"/>
      <c r="C7" s="388"/>
      <c r="D7" s="388"/>
      <c r="E7" s="388"/>
      <c r="F7" s="388"/>
      <c r="G7" s="388"/>
      <c r="H7" s="388"/>
      <c r="I7" s="388"/>
      <c r="J7" s="420"/>
      <c r="K7" s="388"/>
      <c r="L7" s="388"/>
      <c r="M7" s="420"/>
      <c r="N7" s="388"/>
    </row>
    <row r="8" spans="1:14" s="41" customFormat="1" ht="12.75" x14ac:dyDescent="0.2">
      <c r="B8" s="117">
        <v>1</v>
      </c>
      <c r="C8" s="117">
        <v>2</v>
      </c>
      <c r="D8" s="117">
        <v>3</v>
      </c>
      <c r="E8" s="117">
        <v>4</v>
      </c>
      <c r="F8" s="60">
        <v>5</v>
      </c>
      <c r="G8" s="117">
        <v>6</v>
      </c>
      <c r="H8" s="117">
        <v>7</v>
      </c>
      <c r="I8" s="117">
        <v>8</v>
      </c>
      <c r="J8" s="117" t="s">
        <v>109</v>
      </c>
      <c r="K8" s="117" t="s">
        <v>110</v>
      </c>
      <c r="L8" s="117" t="s">
        <v>111</v>
      </c>
      <c r="M8" s="117">
        <v>12</v>
      </c>
      <c r="N8" s="117" t="s">
        <v>112</v>
      </c>
    </row>
    <row r="9" spans="1:14" ht="15.95" customHeight="1" x14ac:dyDescent="0.25">
      <c r="B9" s="99" t="s">
        <v>57</v>
      </c>
      <c r="C9" s="99">
        <v>0</v>
      </c>
      <c r="D9" s="238">
        <v>0</v>
      </c>
      <c r="E9" s="218">
        <v>560710</v>
      </c>
      <c r="F9" s="72">
        <f>E9/E15*100</f>
        <v>97.160947783203426</v>
      </c>
      <c r="G9" s="238">
        <v>0</v>
      </c>
      <c r="H9" s="220">
        <v>344</v>
      </c>
      <c r="I9" s="220">
        <v>0</v>
      </c>
      <c r="J9" s="218">
        <f>E9*D9</f>
        <v>0</v>
      </c>
      <c r="K9" s="220">
        <f>H9*G9</f>
        <v>0</v>
      </c>
      <c r="L9" s="220">
        <f>I9*D9</f>
        <v>0</v>
      </c>
      <c r="M9" s="66">
        <v>27</v>
      </c>
      <c r="N9" s="218">
        <f t="shared" ref="N9:N14" si="0">J9+K9+L9+M9</f>
        <v>27</v>
      </c>
    </row>
    <row r="10" spans="1:14" ht="15.95" customHeight="1" x14ac:dyDescent="0.25">
      <c r="B10" s="99" t="s">
        <v>58</v>
      </c>
      <c r="C10" s="99" t="s">
        <v>43</v>
      </c>
      <c r="D10" s="238">
        <v>0.02</v>
      </c>
      <c r="E10" s="218">
        <v>4876</v>
      </c>
      <c r="F10" s="72">
        <f>E10/E15*100</f>
        <v>0.84492301080933085</v>
      </c>
      <c r="G10" s="238">
        <v>0.02</v>
      </c>
      <c r="H10" s="220">
        <v>133</v>
      </c>
      <c r="I10" s="220">
        <v>0</v>
      </c>
      <c r="J10" s="218">
        <f t="shared" ref="J10:J14" si="1">E10*D10</f>
        <v>97.52</v>
      </c>
      <c r="K10" s="218">
        <f t="shared" ref="K10:K14" si="2">H10*G10</f>
        <v>2.66</v>
      </c>
      <c r="L10" s="220">
        <f t="shared" ref="L10:L14" si="3">I10*D10</f>
        <v>0</v>
      </c>
      <c r="M10" s="66">
        <v>12</v>
      </c>
      <c r="N10" s="218">
        <f t="shared" si="0"/>
        <v>112.17999999999999</v>
      </c>
    </row>
    <row r="11" spans="1:14" ht="15.95" customHeight="1" x14ac:dyDescent="0.25">
      <c r="B11" s="99" t="s">
        <v>59</v>
      </c>
      <c r="C11" s="99" t="s">
        <v>44</v>
      </c>
      <c r="D11" s="238">
        <v>0.15</v>
      </c>
      <c r="E11" s="218">
        <v>4083</v>
      </c>
      <c r="F11" s="72">
        <f>E11/E15*100</f>
        <v>0.70751038825563939</v>
      </c>
      <c r="G11" s="238">
        <v>1</v>
      </c>
      <c r="H11" s="220">
        <v>94</v>
      </c>
      <c r="I11" s="220">
        <v>0</v>
      </c>
      <c r="J11" s="218">
        <f t="shared" si="1"/>
        <v>612.44999999999993</v>
      </c>
      <c r="K11" s="220">
        <f t="shared" si="2"/>
        <v>94</v>
      </c>
      <c r="L11" s="220">
        <f t="shared" si="3"/>
        <v>0</v>
      </c>
      <c r="M11" s="66">
        <v>84</v>
      </c>
      <c r="N11" s="218">
        <f t="shared" si="0"/>
        <v>790.44999999999993</v>
      </c>
    </row>
    <row r="12" spans="1:14" ht="15.95" customHeight="1" x14ac:dyDescent="0.25">
      <c r="B12" s="99" t="s">
        <v>60</v>
      </c>
      <c r="C12" s="99" t="s">
        <v>45</v>
      </c>
      <c r="D12" s="238">
        <v>0.5</v>
      </c>
      <c r="E12" s="218">
        <v>2580</v>
      </c>
      <c r="F12" s="72">
        <f>E12/E15*100</f>
        <v>0.4470675487875459</v>
      </c>
      <c r="G12" s="238">
        <v>1</v>
      </c>
      <c r="H12" s="220">
        <v>100</v>
      </c>
      <c r="I12" s="220">
        <v>0</v>
      </c>
      <c r="J12" s="218">
        <f t="shared" si="1"/>
        <v>1290</v>
      </c>
      <c r="K12" s="220">
        <f t="shared" si="2"/>
        <v>100</v>
      </c>
      <c r="L12" s="220">
        <f t="shared" si="3"/>
        <v>0</v>
      </c>
      <c r="M12" s="66">
        <v>74</v>
      </c>
      <c r="N12" s="218">
        <f t="shared" si="0"/>
        <v>1464</v>
      </c>
    </row>
    <row r="13" spans="1:14" ht="15.95" customHeight="1" x14ac:dyDescent="0.25">
      <c r="B13" s="99" t="s">
        <v>61</v>
      </c>
      <c r="C13" s="99" t="s">
        <v>46</v>
      </c>
      <c r="D13" s="238">
        <v>0.8</v>
      </c>
      <c r="E13" s="218">
        <v>1613</v>
      </c>
      <c r="F13" s="72">
        <f>E13/E15*100</f>
        <v>0.27950385899004321</v>
      </c>
      <c r="G13" s="238">
        <v>1</v>
      </c>
      <c r="H13" s="220">
        <v>82</v>
      </c>
      <c r="I13" s="220">
        <v>0</v>
      </c>
      <c r="J13" s="218">
        <f>E13*D13</f>
        <v>1290.4000000000001</v>
      </c>
      <c r="K13" s="220">
        <f t="shared" si="2"/>
        <v>82</v>
      </c>
      <c r="L13" s="220">
        <f t="shared" si="3"/>
        <v>0</v>
      </c>
      <c r="M13" s="66">
        <v>37</v>
      </c>
      <c r="N13" s="218">
        <f t="shared" si="0"/>
        <v>1409.4</v>
      </c>
    </row>
    <row r="14" spans="1:14" ht="15.95" customHeight="1" x14ac:dyDescent="0.25">
      <c r="B14" s="99" t="s">
        <v>62</v>
      </c>
      <c r="C14" s="99" t="s">
        <v>47</v>
      </c>
      <c r="D14" s="238">
        <v>1</v>
      </c>
      <c r="E14" s="218">
        <v>3232</v>
      </c>
      <c r="F14" s="72">
        <f>E14/E15*100</f>
        <v>0.56004740995401103</v>
      </c>
      <c r="G14" s="238">
        <v>1</v>
      </c>
      <c r="H14" s="220">
        <v>233</v>
      </c>
      <c r="I14" s="220">
        <v>0</v>
      </c>
      <c r="J14" s="218">
        <f t="shared" si="1"/>
        <v>3232</v>
      </c>
      <c r="K14" s="220">
        <f t="shared" si="2"/>
        <v>233</v>
      </c>
      <c r="L14" s="220">
        <f t="shared" si="3"/>
        <v>0</v>
      </c>
      <c r="M14" s="66">
        <v>1</v>
      </c>
      <c r="N14" s="218">
        <f t="shared" si="0"/>
        <v>3466</v>
      </c>
    </row>
    <row r="15" spans="1:14" ht="15.95" customHeight="1" x14ac:dyDescent="0.25">
      <c r="B15" s="395" t="s">
        <v>558</v>
      </c>
      <c r="C15" s="395"/>
      <c r="D15" s="395"/>
      <c r="E15" s="229">
        <f>SUM(E9:E14)</f>
        <v>577094</v>
      </c>
      <c r="F15" s="208">
        <f>SUM(F9:F14)</f>
        <v>99.999999999999986</v>
      </c>
      <c r="G15" s="239"/>
      <c r="H15" s="240">
        <f t="shared" ref="H15:M15" si="4">SUM(H9:H14)</f>
        <v>986</v>
      </c>
      <c r="I15" s="240">
        <f t="shared" si="4"/>
        <v>0</v>
      </c>
      <c r="J15" s="229">
        <f>SUM(J9:J14)</f>
        <v>6522.37</v>
      </c>
      <c r="K15" s="241">
        <f>SUM(K9:K14)</f>
        <v>511.65999999999997</v>
      </c>
      <c r="L15" s="240">
        <f t="shared" si="4"/>
        <v>0</v>
      </c>
      <c r="M15" s="240">
        <f t="shared" si="4"/>
        <v>235</v>
      </c>
      <c r="N15" s="174">
        <f>J15+K15+L15+M15</f>
        <v>7269.03</v>
      </c>
    </row>
    <row r="16" spans="1:14" ht="15.95" customHeight="1" x14ac:dyDescent="0.25">
      <c r="B16" s="99" t="s">
        <v>63</v>
      </c>
      <c r="C16" s="99" t="s">
        <v>559</v>
      </c>
      <c r="D16" s="99" t="s">
        <v>560</v>
      </c>
      <c r="E16" s="218">
        <v>2000</v>
      </c>
      <c r="F16" s="64" t="s">
        <v>87</v>
      </c>
      <c r="G16" s="238" t="s">
        <v>23</v>
      </c>
      <c r="H16" s="220">
        <v>472</v>
      </c>
      <c r="I16" s="242" t="s">
        <v>108</v>
      </c>
      <c r="J16" s="242" t="s">
        <v>108</v>
      </c>
      <c r="K16" s="242" t="s">
        <v>108</v>
      </c>
      <c r="L16" s="242" t="s">
        <v>108</v>
      </c>
      <c r="M16" s="242" t="s">
        <v>108</v>
      </c>
      <c r="N16" s="242" t="s">
        <v>108</v>
      </c>
    </row>
    <row r="20" spans="5:16" ht="15.75" x14ac:dyDescent="0.25">
      <c r="E20" s="357"/>
      <c r="F20" s="358"/>
      <c r="G20" s="359"/>
      <c r="H20" s="360"/>
      <c r="I20" s="360"/>
      <c r="J20" s="360"/>
      <c r="K20" s="360"/>
      <c r="L20" s="360"/>
      <c r="M20" s="361"/>
      <c r="N20" s="360"/>
      <c r="P20" s="319"/>
    </row>
    <row r="21" spans="5:16" ht="15.75" x14ac:dyDescent="0.25">
      <c r="E21" s="357"/>
      <c r="F21" s="362"/>
      <c r="G21" s="363"/>
      <c r="H21" s="364"/>
      <c r="I21" s="364"/>
      <c r="J21" s="364"/>
      <c r="K21" s="364"/>
      <c r="L21" s="364"/>
      <c r="M21" s="365"/>
      <c r="N21" s="364"/>
      <c r="P21" s="319"/>
    </row>
    <row r="22" spans="5:16" ht="15.75" x14ac:dyDescent="0.25">
      <c r="E22" s="357"/>
      <c r="F22" s="362"/>
      <c r="G22" s="363"/>
      <c r="H22" s="364"/>
      <c r="I22" s="364"/>
      <c r="J22" s="364"/>
      <c r="K22" s="364"/>
      <c r="L22" s="364"/>
      <c r="M22" s="365"/>
      <c r="N22" s="364"/>
      <c r="P22" s="319"/>
    </row>
    <row r="23" spans="5:16" ht="15.75" x14ac:dyDescent="0.25">
      <c r="E23" s="357"/>
      <c r="F23" s="362"/>
      <c r="G23" s="363"/>
      <c r="H23" s="364"/>
      <c r="I23" s="364"/>
      <c r="J23" s="366"/>
      <c r="K23" s="364"/>
      <c r="L23" s="364"/>
      <c r="M23" s="365"/>
      <c r="N23" s="366"/>
      <c r="P23" s="319"/>
    </row>
    <row r="24" spans="5:16" ht="15.75" x14ac:dyDescent="0.25">
      <c r="E24" s="357"/>
      <c r="F24" s="362"/>
      <c r="G24" s="363"/>
      <c r="H24" s="364"/>
      <c r="I24" s="364"/>
      <c r="J24" s="366"/>
      <c r="K24" s="364"/>
      <c r="L24" s="364"/>
      <c r="M24" s="365"/>
      <c r="N24" s="366"/>
      <c r="P24" s="319"/>
    </row>
    <row r="25" spans="5:16" ht="15.75" x14ac:dyDescent="0.25">
      <c r="E25" s="357"/>
      <c r="F25" s="362"/>
      <c r="G25" s="363"/>
      <c r="H25" s="364"/>
      <c r="I25" s="364"/>
      <c r="J25" s="366"/>
      <c r="K25" s="364"/>
      <c r="L25" s="364"/>
      <c r="M25" s="365"/>
      <c r="N25" s="366"/>
      <c r="P25" s="319"/>
    </row>
    <row r="26" spans="5:16" ht="15.75" x14ac:dyDescent="0.25">
      <c r="E26" s="357"/>
      <c r="F26" s="358"/>
      <c r="G26" s="367"/>
      <c r="H26" s="360"/>
      <c r="I26" s="360"/>
      <c r="J26" s="357"/>
      <c r="K26" s="360"/>
      <c r="L26" s="360"/>
      <c r="M26" s="361"/>
      <c r="N26" s="357"/>
      <c r="P26" s="321"/>
    </row>
    <row r="27" spans="5:16" x14ac:dyDescent="0.25">
      <c r="E27" s="357"/>
      <c r="F27" s="362"/>
      <c r="G27" s="368"/>
      <c r="H27" s="364"/>
      <c r="I27" s="364"/>
      <c r="J27" s="364"/>
      <c r="K27" s="364"/>
      <c r="L27" s="364"/>
      <c r="M27" s="365"/>
      <c r="N27" s="364"/>
    </row>
  </sheetData>
  <mergeCells count="17">
    <mergeCell ref="J6:J7"/>
    <mergeCell ref="K6:K7"/>
    <mergeCell ref="L6:L7"/>
    <mergeCell ref="M6:M7"/>
    <mergeCell ref="B15:D15"/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G6:G7"/>
    <mergeCell ref="H6:H7"/>
  </mergeCells>
  <pageMargins left="0.7" right="0.7" top="0.75" bottom="0.75" header="0.3" footer="0.3"/>
  <ignoredErrors>
    <ignoredError sqref="E15 H15:I15 M15" formulaRange="1"/>
    <ignoredError sqref="I16:N16" numberStoredAsText="1"/>
  </ignoredErrors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3:O17"/>
  <sheetViews>
    <sheetView topLeftCell="C1" workbookViewId="0">
      <selection activeCell="O3" sqref="O3"/>
    </sheetView>
  </sheetViews>
  <sheetFormatPr defaultRowHeight="15" x14ac:dyDescent="0.25"/>
  <cols>
    <col min="2" max="2" width="7.28515625" customWidth="1"/>
    <col min="3" max="3" width="41.85546875" customWidth="1"/>
    <col min="4" max="15" width="12.7109375" customWidth="1"/>
  </cols>
  <sheetData>
    <row r="3" spans="2:15" ht="16.5" thickBot="1" x14ac:dyDescent="0.3">
      <c r="O3" s="232" t="s">
        <v>522</v>
      </c>
    </row>
    <row r="4" spans="2:15" ht="24.95" customHeight="1" thickTop="1" x14ac:dyDescent="0.25">
      <c r="B4" s="421" t="s">
        <v>574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</row>
    <row r="5" spans="2:15" ht="15.75" x14ac:dyDescent="0.25">
      <c r="B5" s="388" t="s">
        <v>145</v>
      </c>
      <c r="C5" s="388" t="s">
        <v>161</v>
      </c>
      <c r="D5" s="388" t="s">
        <v>134</v>
      </c>
      <c r="E5" s="388"/>
      <c r="F5" s="388"/>
      <c r="G5" s="388"/>
      <c r="H5" s="388"/>
      <c r="I5" s="388"/>
      <c r="J5" s="388" t="s">
        <v>135</v>
      </c>
      <c r="K5" s="388"/>
      <c r="L5" s="388"/>
      <c r="M5" s="388"/>
      <c r="N5" s="388"/>
      <c r="O5" s="388"/>
    </row>
    <row r="6" spans="2:15" ht="15.75" x14ac:dyDescent="0.25">
      <c r="B6" s="388"/>
      <c r="C6" s="388"/>
      <c r="D6" s="388" t="s">
        <v>175</v>
      </c>
      <c r="E6" s="388"/>
      <c r="F6" s="388"/>
      <c r="G6" s="388" t="s">
        <v>573</v>
      </c>
      <c r="H6" s="388"/>
      <c r="I6" s="388"/>
      <c r="J6" s="388" t="s">
        <v>175</v>
      </c>
      <c r="K6" s="388"/>
      <c r="L6" s="388"/>
      <c r="M6" s="388" t="s">
        <v>573</v>
      </c>
      <c r="N6" s="388"/>
      <c r="O6" s="388"/>
    </row>
    <row r="7" spans="2:15" ht="15.75" x14ac:dyDescent="0.25">
      <c r="B7" s="388"/>
      <c r="C7" s="388"/>
      <c r="D7" s="62" t="s">
        <v>533</v>
      </c>
      <c r="E7" s="62" t="s">
        <v>534</v>
      </c>
      <c r="F7" s="62" t="s">
        <v>168</v>
      </c>
      <c r="G7" s="62" t="s">
        <v>533</v>
      </c>
      <c r="H7" s="62" t="s">
        <v>534</v>
      </c>
      <c r="I7" s="62" t="s">
        <v>168</v>
      </c>
      <c r="J7" s="62" t="s">
        <v>533</v>
      </c>
      <c r="K7" s="62" t="s">
        <v>534</v>
      </c>
      <c r="L7" s="62" t="s">
        <v>168</v>
      </c>
      <c r="M7" s="62" t="s">
        <v>533</v>
      </c>
      <c r="N7" s="62" t="s">
        <v>534</v>
      </c>
      <c r="O7" s="62" t="s">
        <v>168</v>
      </c>
    </row>
    <row r="8" spans="2:15" x14ac:dyDescent="0.25">
      <c r="B8" s="60">
        <v>1</v>
      </c>
      <c r="C8" s="60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>
        <v>8</v>
      </c>
      <c r="J8" s="60">
        <v>9</v>
      </c>
      <c r="K8" s="60">
        <v>10</v>
      </c>
      <c r="L8" s="60">
        <v>11</v>
      </c>
      <c r="M8" s="60">
        <v>12</v>
      </c>
      <c r="N8" s="60">
        <v>13</v>
      </c>
      <c r="O8" s="60">
        <v>14</v>
      </c>
    </row>
    <row r="9" spans="2:15" ht="20.100000000000001" customHeight="1" x14ac:dyDescent="0.25">
      <c r="B9" s="64" t="s">
        <v>57</v>
      </c>
      <c r="C9" s="69" t="s">
        <v>575</v>
      </c>
      <c r="D9" s="67">
        <v>7118</v>
      </c>
      <c r="E9" s="67">
        <v>3230</v>
      </c>
      <c r="F9" s="67">
        <f>D9+E9</f>
        <v>10348</v>
      </c>
      <c r="G9" s="66">
        <v>8</v>
      </c>
      <c r="H9" s="66">
        <v>2</v>
      </c>
      <c r="I9" s="66">
        <f>G9+H9</f>
        <v>10</v>
      </c>
      <c r="J9" s="67">
        <v>6790</v>
      </c>
      <c r="K9" s="67">
        <v>3169</v>
      </c>
      <c r="L9" s="67">
        <f>J9+K9</f>
        <v>9959</v>
      </c>
      <c r="M9" s="66">
        <v>7</v>
      </c>
      <c r="N9" s="66">
        <v>2</v>
      </c>
      <c r="O9" s="66">
        <f>M9+N9</f>
        <v>9</v>
      </c>
    </row>
    <row r="10" spans="2:15" ht="20.100000000000001" customHeight="1" x14ac:dyDescent="0.25">
      <c r="B10" s="64" t="s">
        <v>58</v>
      </c>
      <c r="C10" s="69" t="s">
        <v>576</v>
      </c>
      <c r="D10" s="66">
        <v>181</v>
      </c>
      <c r="E10" s="67">
        <v>2862</v>
      </c>
      <c r="F10" s="67">
        <f>D10+E10</f>
        <v>3043</v>
      </c>
      <c r="G10" s="66">
        <v>3</v>
      </c>
      <c r="H10" s="66">
        <v>1</v>
      </c>
      <c r="I10" s="66">
        <f>G10+H10</f>
        <v>4</v>
      </c>
      <c r="J10" s="66">
        <v>303</v>
      </c>
      <c r="K10" s="67">
        <v>2517</v>
      </c>
      <c r="L10" s="67">
        <f>J10+K10</f>
        <v>2820</v>
      </c>
      <c r="M10" s="66">
        <v>3</v>
      </c>
      <c r="N10" s="66">
        <v>1</v>
      </c>
      <c r="O10" s="66">
        <f>M10+N10</f>
        <v>4</v>
      </c>
    </row>
    <row r="11" spans="2:15" ht="15.75" x14ac:dyDescent="0.25">
      <c r="B11" s="287"/>
      <c r="C11" s="287" t="s">
        <v>168</v>
      </c>
      <c r="D11" s="68">
        <f>D9-D10</f>
        <v>6937</v>
      </c>
      <c r="E11" s="68">
        <f>E9-E10</f>
        <v>368</v>
      </c>
      <c r="F11" s="68">
        <f>F9-F10</f>
        <v>7305</v>
      </c>
      <c r="G11" s="288">
        <f>G9+G10</f>
        <v>11</v>
      </c>
      <c r="H11" s="288">
        <f t="shared" ref="H11:I11" si="0">H9+H10</f>
        <v>3</v>
      </c>
      <c r="I11" s="288">
        <f t="shared" si="0"/>
        <v>14</v>
      </c>
      <c r="J11" s="68">
        <f>J9-J10</f>
        <v>6487</v>
      </c>
      <c r="K11" s="68">
        <f>K9-K10</f>
        <v>652</v>
      </c>
      <c r="L11" s="68">
        <f>L9-L10</f>
        <v>7139</v>
      </c>
      <c r="M11" s="288">
        <f>M9+M10</f>
        <v>10</v>
      </c>
      <c r="N11" s="288">
        <f t="shared" ref="N11:O11" si="1">N9+N10</f>
        <v>3</v>
      </c>
      <c r="O11" s="288">
        <f t="shared" si="1"/>
        <v>13</v>
      </c>
    </row>
    <row r="15" spans="2:15" ht="15.75" x14ac:dyDescent="0.25">
      <c r="J15" s="317"/>
      <c r="K15" s="317"/>
      <c r="L15" s="317"/>
      <c r="M15" s="331"/>
      <c r="N15" s="331"/>
      <c r="O15" s="331"/>
    </row>
    <row r="16" spans="2:15" ht="15.75" x14ac:dyDescent="0.25">
      <c r="J16" s="331"/>
      <c r="K16" s="317"/>
      <c r="L16" s="317"/>
      <c r="M16" s="331"/>
      <c r="N16" s="331"/>
      <c r="O16" s="331"/>
    </row>
    <row r="17" spans="10:15" ht="15.75" x14ac:dyDescent="0.25">
      <c r="J17" s="307"/>
      <c r="K17" s="307"/>
      <c r="L17" s="307"/>
      <c r="M17" s="332"/>
      <c r="N17" s="332"/>
      <c r="O17" s="332"/>
    </row>
  </sheetData>
  <mergeCells count="9">
    <mergeCell ref="B4:O4"/>
    <mergeCell ref="B5:B7"/>
    <mergeCell ref="C5:C7"/>
    <mergeCell ref="D5:I5"/>
    <mergeCell ref="J5:O5"/>
    <mergeCell ref="D6:F6"/>
    <mergeCell ref="G6:I6"/>
    <mergeCell ref="J6:L6"/>
    <mergeCell ref="M6:O6"/>
  </mergeCells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B3:R23"/>
  <sheetViews>
    <sheetView workbookViewId="0">
      <selection activeCell="F34" sqref="F34"/>
    </sheetView>
  </sheetViews>
  <sheetFormatPr defaultRowHeight="15" x14ac:dyDescent="0.25"/>
  <cols>
    <col min="2" max="2" width="7.140625" customWidth="1"/>
    <col min="3" max="3" width="49.7109375" customWidth="1"/>
    <col min="4" max="4" width="11.42578125" customWidth="1"/>
    <col min="5" max="5" width="12.28515625" customWidth="1"/>
    <col min="6" max="6" width="11.42578125" customWidth="1"/>
    <col min="8" max="8" width="10.140625" customWidth="1"/>
    <col min="9" max="9" width="12.140625" customWidth="1"/>
    <col min="12" max="12" width="10.7109375" customWidth="1"/>
  </cols>
  <sheetData>
    <row r="3" spans="2:18" ht="16.5" thickBot="1" x14ac:dyDescent="0.3">
      <c r="B3" s="87"/>
      <c r="C3" s="87"/>
      <c r="D3" s="87"/>
      <c r="E3" s="87"/>
      <c r="F3" s="87"/>
      <c r="G3" s="87"/>
      <c r="H3" s="87"/>
      <c r="I3" s="87"/>
      <c r="J3" s="87"/>
      <c r="K3" s="87"/>
      <c r="L3" s="232" t="s">
        <v>522</v>
      </c>
    </row>
    <row r="4" spans="2:18" ht="24.95" customHeight="1" thickTop="1" x14ac:dyDescent="0.25">
      <c r="B4" s="411" t="s">
        <v>594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</row>
    <row r="5" spans="2:18" ht="15.75" x14ac:dyDescent="0.25">
      <c r="B5" s="388" t="s">
        <v>145</v>
      </c>
      <c r="C5" s="388" t="s">
        <v>384</v>
      </c>
      <c r="D5" s="395" t="s">
        <v>134</v>
      </c>
      <c r="E5" s="395"/>
      <c r="F5" s="395"/>
      <c r="G5" s="395"/>
      <c r="H5" s="395" t="s">
        <v>135</v>
      </c>
      <c r="I5" s="395"/>
      <c r="J5" s="395"/>
      <c r="K5" s="395"/>
      <c r="L5" s="187" t="s">
        <v>178</v>
      </c>
    </row>
    <row r="6" spans="2:18" ht="15.75" x14ac:dyDescent="0.25">
      <c r="B6" s="388"/>
      <c r="C6" s="388"/>
      <c r="D6" s="395" t="s">
        <v>533</v>
      </c>
      <c r="E6" s="388" t="s">
        <v>534</v>
      </c>
      <c r="F6" s="388" t="s">
        <v>168</v>
      </c>
      <c r="G6" s="62" t="s">
        <v>6</v>
      </c>
      <c r="H6" s="395" t="s">
        <v>533</v>
      </c>
      <c r="I6" s="388" t="s">
        <v>534</v>
      </c>
      <c r="J6" s="388" t="s">
        <v>168</v>
      </c>
      <c r="K6" s="62" t="s">
        <v>6</v>
      </c>
      <c r="L6" s="388" t="s">
        <v>104</v>
      </c>
    </row>
    <row r="7" spans="2:18" ht="15.75" x14ac:dyDescent="0.25">
      <c r="B7" s="388"/>
      <c r="C7" s="388"/>
      <c r="D7" s="395"/>
      <c r="E7" s="388"/>
      <c r="F7" s="388"/>
      <c r="G7" s="62" t="s">
        <v>579</v>
      </c>
      <c r="H7" s="395"/>
      <c r="I7" s="388"/>
      <c r="J7" s="388"/>
      <c r="K7" s="62" t="s">
        <v>579</v>
      </c>
      <c r="L7" s="388"/>
    </row>
    <row r="8" spans="2:18" x14ac:dyDescent="0.25">
      <c r="B8" s="60">
        <v>1</v>
      </c>
      <c r="C8" s="117">
        <v>2</v>
      </c>
      <c r="D8" s="117">
        <v>3</v>
      </c>
      <c r="E8" s="117">
        <v>4</v>
      </c>
      <c r="F8" s="60" t="s">
        <v>80</v>
      </c>
      <c r="G8" s="60">
        <v>6</v>
      </c>
      <c r="H8" s="117">
        <v>7</v>
      </c>
      <c r="I8" s="117">
        <v>8</v>
      </c>
      <c r="J8" s="60" t="s">
        <v>81</v>
      </c>
      <c r="K8" s="60">
        <v>10</v>
      </c>
      <c r="L8" s="117">
        <v>11</v>
      </c>
    </row>
    <row r="9" spans="2:18" ht="15.75" x14ac:dyDescent="0.25">
      <c r="B9" s="156" t="s">
        <v>57</v>
      </c>
      <c r="C9" s="244" t="s">
        <v>596</v>
      </c>
      <c r="D9" s="220"/>
      <c r="E9" s="99"/>
      <c r="F9" s="64"/>
      <c r="G9" s="64"/>
      <c r="H9" s="99"/>
      <c r="I9" s="99"/>
      <c r="J9" s="64"/>
      <c r="K9" s="64"/>
      <c r="L9" s="99"/>
    </row>
    <row r="10" spans="2:18" ht="31.5" x14ac:dyDescent="0.25">
      <c r="B10" s="64" t="s">
        <v>12</v>
      </c>
      <c r="C10" s="65" t="s">
        <v>597</v>
      </c>
      <c r="D10" s="218">
        <v>5</v>
      </c>
      <c r="E10" s="218">
        <v>1</v>
      </c>
      <c r="F10" s="67">
        <f>D10+E10</f>
        <v>6</v>
      </c>
      <c r="G10" s="72">
        <f>F10/F$23*100</f>
        <v>1.032577830553978E-2</v>
      </c>
      <c r="H10" s="218">
        <v>1</v>
      </c>
      <c r="I10" s="218">
        <v>1</v>
      </c>
      <c r="J10" s="67">
        <f>H10+I10</f>
        <v>2</v>
      </c>
      <c r="K10" s="72">
        <f>J10/J$23*100</f>
        <v>3.2287227172930386E-3</v>
      </c>
      <c r="L10" s="245">
        <f>J10/F10*100</f>
        <v>33.333333333333329</v>
      </c>
      <c r="N10" s="319"/>
      <c r="O10" s="319"/>
      <c r="P10" s="317"/>
      <c r="Q10" s="333"/>
      <c r="R10" s="334"/>
    </row>
    <row r="11" spans="2:18" ht="15.75" x14ac:dyDescent="0.25">
      <c r="B11" s="64" t="s">
        <v>29</v>
      </c>
      <c r="C11" s="224" t="s">
        <v>598</v>
      </c>
      <c r="D11" s="218">
        <v>5</v>
      </c>
      <c r="E11" s="218">
        <v>0</v>
      </c>
      <c r="F11" s="67">
        <f t="shared" ref="F11:F15" si="0">D11+E11</f>
        <v>5</v>
      </c>
      <c r="G11" s="72">
        <f t="shared" ref="G11:G22" si="1">F11/F$23*100</f>
        <v>8.6048152546164824E-3</v>
      </c>
      <c r="H11" s="218">
        <v>9</v>
      </c>
      <c r="I11" s="218">
        <v>0</v>
      </c>
      <c r="J11" s="67">
        <f t="shared" ref="J11:J15" si="2">H11+I11</f>
        <v>9</v>
      </c>
      <c r="K11" s="72">
        <f t="shared" ref="K11:K15" si="3">J11/J$23*100</f>
        <v>1.4529252227818675E-2</v>
      </c>
      <c r="L11" s="245">
        <f t="shared" ref="L11:L23" si="4">J11/F11*100</f>
        <v>180</v>
      </c>
      <c r="N11" s="319"/>
      <c r="O11" s="319"/>
      <c r="P11" s="317"/>
      <c r="Q11" s="333"/>
      <c r="R11" s="334"/>
    </row>
    <row r="12" spans="2:18" ht="15.75" x14ac:dyDescent="0.25">
      <c r="B12" s="64" t="s">
        <v>73</v>
      </c>
      <c r="C12" s="224" t="s">
        <v>599</v>
      </c>
      <c r="D12" s="218">
        <v>35577</v>
      </c>
      <c r="E12" s="218">
        <v>14272</v>
      </c>
      <c r="F12" s="67">
        <f t="shared" si="0"/>
        <v>49849</v>
      </c>
      <c r="G12" s="72">
        <f t="shared" si="1"/>
        <v>85.788287125475421</v>
      </c>
      <c r="H12" s="218">
        <v>37421</v>
      </c>
      <c r="I12" s="218">
        <v>15470</v>
      </c>
      <c r="J12" s="67">
        <f t="shared" si="2"/>
        <v>52891</v>
      </c>
      <c r="K12" s="72">
        <f t="shared" si="3"/>
        <v>85.385186620173059</v>
      </c>
      <c r="L12" s="245">
        <f t="shared" si="4"/>
        <v>106.10242933659653</v>
      </c>
      <c r="N12" s="319"/>
      <c r="O12" s="319"/>
      <c r="P12" s="317"/>
      <c r="Q12" s="333"/>
      <c r="R12" s="334"/>
    </row>
    <row r="13" spans="2:18" ht="15.75" x14ac:dyDescent="0.25">
      <c r="B13" s="64" t="s">
        <v>74</v>
      </c>
      <c r="C13" s="224" t="s">
        <v>600</v>
      </c>
      <c r="D13" s="218">
        <v>2062</v>
      </c>
      <c r="E13" s="218">
        <v>726</v>
      </c>
      <c r="F13" s="67">
        <f t="shared" si="0"/>
        <v>2788</v>
      </c>
      <c r="G13" s="72">
        <f t="shared" si="1"/>
        <v>4.7980449859741512</v>
      </c>
      <c r="H13" s="218">
        <v>2454</v>
      </c>
      <c r="I13" s="218">
        <v>797</v>
      </c>
      <c r="J13" s="67">
        <f t="shared" si="2"/>
        <v>3251</v>
      </c>
      <c r="K13" s="72">
        <f t="shared" si="3"/>
        <v>5.2482887769598348</v>
      </c>
      <c r="L13" s="245">
        <f t="shared" si="4"/>
        <v>116.60688665710185</v>
      </c>
      <c r="N13" s="319"/>
      <c r="O13" s="319"/>
      <c r="P13" s="317"/>
      <c r="Q13" s="333"/>
      <c r="R13" s="334"/>
    </row>
    <row r="14" spans="2:18" ht="15.75" x14ac:dyDescent="0.25">
      <c r="B14" s="64" t="s">
        <v>75</v>
      </c>
      <c r="C14" s="224" t="s">
        <v>585</v>
      </c>
      <c r="D14" s="218">
        <v>212</v>
      </c>
      <c r="E14" s="218">
        <v>112</v>
      </c>
      <c r="F14" s="67">
        <f t="shared" si="0"/>
        <v>324</v>
      </c>
      <c r="G14" s="72">
        <f t="shared" si="1"/>
        <v>0.55759202849914813</v>
      </c>
      <c r="H14" s="218">
        <v>287</v>
      </c>
      <c r="I14" s="218">
        <v>142</v>
      </c>
      <c r="J14" s="67">
        <f t="shared" si="2"/>
        <v>429</v>
      </c>
      <c r="K14" s="72">
        <f t="shared" si="3"/>
        <v>0.69256102285935683</v>
      </c>
      <c r="L14" s="245">
        <f t="shared" si="4"/>
        <v>132.40740740740742</v>
      </c>
      <c r="N14" s="319"/>
      <c r="O14" s="319"/>
      <c r="P14" s="317"/>
      <c r="Q14" s="333"/>
      <c r="R14" s="334"/>
    </row>
    <row r="15" spans="2:18" ht="15.75" x14ac:dyDescent="0.25">
      <c r="B15" s="64" t="s">
        <v>113</v>
      </c>
      <c r="C15" s="224" t="s">
        <v>601</v>
      </c>
      <c r="D15" s="218">
        <v>504</v>
      </c>
      <c r="E15" s="218">
        <v>39</v>
      </c>
      <c r="F15" s="67">
        <f t="shared" si="0"/>
        <v>543</v>
      </c>
      <c r="G15" s="72">
        <f t="shared" si="1"/>
        <v>0.93448293665135007</v>
      </c>
      <c r="H15" s="218">
        <v>547</v>
      </c>
      <c r="I15" s="218">
        <v>130</v>
      </c>
      <c r="J15" s="67">
        <f t="shared" si="2"/>
        <v>677</v>
      </c>
      <c r="K15" s="72">
        <f t="shared" si="3"/>
        <v>1.0929226398036938</v>
      </c>
      <c r="L15" s="245">
        <f t="shared" si="4"/>
        <v>124.67771639042357</v>
      </c>
      <c r="N15" s="319"/>
      <c r="O15" s="319"/>
      <c r="P15" s="317"/>
      <c r="Q15" s="333"/>
      <c r="R15" s="334"/>
    </row>
    <row r="16" spans="2:18" ht="15.75" x14ac:dyDescent="0.25">
      <c r="B16" s="246"/>
      <c r="C16" s="247" t="s">
        <v>168</v>
      </c>
      <c r="D16" s="229">
        <f>SUM(D10:D15)</f>
        <v>38365</v>
      </c>
      <c r="E16" s="229">
        <f>SUM(E10:E15)</f>
        <v>15150</v>
      </c>
      <c r="F16" s="229">
        <f>SUM(F10:F15)</f>
        <v>53515</v>
      </c>
      <c r="G16" s="248">
        <f t="shared" si="1"/>
        <v>92.097337670160215</v>
      </c>
      <c r="H16" s="229">
        <f>SUM(H10:H15)</f>
        <v>40719</v>
      </c>
      <c r="I16" s="229">
        <f>SUM(I10:I15)</f>
        <v>16540</v>
      </c>
      <c r="J16" s="68">
        <f>SUM(J10:J15)</f>
        <v>57259</v>
      </c>
      <c r="K16" s="248">
        <f>J16/J23*100</f>
        <v>92.436717034741051</v>
      </c>
      <c r="L16" s="228">
        <f t="shared" si="4"/>
        <v>106.99616929832759</v>
      </c>
      <c r="N16" s="308"/>
      <c r="O16" s="308"/>
      <c r="P16" s="307"/>
      <c r="Q16" s="335"/>
      <c r="R16" s="309"/>
    </row>
    <row r="17" spans="2:18" ht="15.75" x14ac:dyDescent="0.25">
      <c r="B17" s="156" t="s">
        <v>58</v>
      </c>
      <c r="C17" s="244" t="s">
        <v>418</v>
      </c>
      <c r="D17" s="220"/>
      <c r="E17" s="220"/>
      <c r="F17" s="66"/>
      <c r="G17" s="72"/>
      <c r="H17" s="220"/>
      <c r="I17" s="220"/>
      <c r="J17" s="66"/>
      <c r="K17" s="72"/>
      <c r="L17" s="245"/>
      <c r="N17" s="320"/>
      <c r="O17" s="320"/>
      <c r="P17" s="331"/>
      <c r="Q17" s="333"/>
      <c r="R17" s="334"/>
    </row>
    <row r="18" spans="2:18" ht="15.75" x14ac:dyDescent="0.25">
      <c r="B18" s="64" t="s">
        <v>76</v>
      </c>
      <c r="C18" s="224" t="s">
        <v>392</v>
      </c>
      <c r="D18" s="220">
        <v>78</v>
      </c>
      <c r="E18" s="220">
        <v>0</v>
      </c>
      <c r="F18" s="66">
        <f>D18+E18</f>
        <v>78</v>
      </c>
      <c r="G18" s="72">
        <f t="shared" si="1"/>
        <v>0.13423511797201715</v>
      </c>
      <c r="H18" s="220">
        <v>113</v>
      </c>
      <c r="I18" s="220">
        <v>0</v>
      </c>
      <c r="J18" s="66">
        <f>H18+I18</f>
        <v>113</v>
      </c>
      <c r="K18" s="72">
        <f>J18/J$23*100</f>
        <v>0.18242283352705668</v>
      </c>
      <c r="L18" s="245">
        <f t="shared" si="4"/>
        <v>144.87179487179486</v>
      </c>
      <c r="N18" s="320"/>
      <c r="O18" s="320"/>
      <c r="P18" s="331"/>
      <c r="Q18" s="333"/>
      <c r="R18" s="334"/>
    </row>
    <row r="19" spans="2:18" ht="15.75" x14ac:dyDescent="0.25">
      <c r="B19" s="64" t="s">
        <v>77</v>
      </c>
      <c r="C19" s="224" t="s">
        <v>602</v>
      </c>
      <c r="D19" s="218">
        <v>3592</v>
      </c>
      <c r="E19" s="220">
        <v>257</v>
      </c>
      <c r="F19" s="67">
        <f t="shared" ref="F19:F20" si="5">D19+E19</f>
        <v>3849</v>
      </c>
      <c r="G19" s="72">
        <f t="shared" si="1"/>
        <v>6.6239867830037689</v>
      </c>
      <c r="H19" s="218">
        <v>3413</v>
      </c>
      <c r="I19" s="220">
        <v>375</v>
      </c>
      <c r="J19" s="67">
        <f t="shared" ref="J19:J20" si="6">H19+I19</f>
        <v>3788</v>
      </c>
      <c r="K19" s="72">
        <f t="shared" ref="K19:K22" si="7">J19/J$23*100</f>
        <v>6.1152008265530151</v>
      </c>
      <c r="L19" s="245">
        <f t="shared" si="4"/>
        <v>98.415172772148608</v>
      </c>
      <c r="N19" s="319"/>
      <c r="O19" s="320"/>
      <c r="P19" s="317"/>
      <c r="Q19" s="333"/>
      <c r="R19" s="334"/>
    </row>
    <row r="20" spans="2:18" ht="15.75" x14ac:dyDescent="0.25">
      <c r="B20" s="64" t="s">
        <v>78</v>
      </c>
      <c r="C20" s="224" t="s">
        <v>603</v>
      </c>
      <c r="D20" s="220">
        <v>4</v>
      </c>
      <c r="E20" s="220">
        <v>11</v>
      </c>
      <c r="F20" s="66">
        <f t="shared" si="5"/>
        <v>15</v>
      </c>
      <c r="G20" s="72">
        <f t="shared" si="1"/>
        <v>2.5814445763849451E-2</v>
      </c>
      <c r="H20" s="220">
        <v>7</v>
      </c>
      <c r="I20" s="220">
        <v>8</v>
      </c>
      <c r="J20" s="66">
        <f t="shared" si="6"/>
        <v>15</v>
      </c>
      <c r="K20" s="72">
        <f t="shared" si="7"/>
        <v>2.4215420379697792E-2</v>
      </c>
      <c r="L20" s="245">
        <f t="shared" si="4"/>
        <v>100</v>
      </c>
      <c r="N20" s="320"/>
      <c r="O20" s="320"/>
      <c r="P20" s="331"/>
      <c r="Q20" s="333"/>
      <c r="R20" s="334"/>
    </row>
    <row r="21" spans="2:18" ht="15.75" x14ac:dyDescent="0.25">
      <c r="B21" s="246"/>
      <c r="C21" s="247" t="s">
        <v>168</v>
      </c>
      <c r="D21" s="229">
        <f>SUM(D18:D20)</f>
        <v>3674</v>
      </c>
      <c r="E21" s="229">
        <f t="shared" ref="E21:F21" si="8">SUM(E18:E20)</f>
        <v>268</v>
      </c>
      <c r="F21" s="229">
        <f t="shared" si="8"/>
        <v>3942</v>
      </c>
      <c r="G21" s="248">
        <f t="shared" si="1"/>
        <v>6.7840363467396356</v>
      </c>
      <c r="H21" s="229">
        <f>SUM(H18:H20)</f>
        <v>3533</v>
      </c>
      <c r="I21" s="240">
        <f>SUM(I18:I20)</f>
        <v>383</v>
      </c>
      <c r="J21" s="68">
        <f>SUM(J18:J20)</f>
        <v>3916</v>
      </c>
      <c r="K21" s="248">
        <f t="shared" si="7"/>
        <v>6.3218390804597711</v>
      </c>
      <c r="L21" s="228">
        <f t="shared" si="4"/>
        <v>99.340436326737688</v>
      </c>
      <c r="N21" s="308"/>
      <c r="O21" s="336"/>
      <c r="P21" s="307"/>
      <c r="Q21" s="335"/>
      <c r="R21" s="309"/>
    </row>
    <row r="22" spans="2:18" ht="15.75" x14ac:dyDescent="0.25">
      <c r="B22" s="156" t="s">
        <v>59</v>
      </c>
      <c r="C22" s="244" t="s">
        <v>603</v>
      </c>
      <c r="D22" s="234">
        <v>551</v>
      </c>
      <c r="E22" s="234">
        <v>99</v>
      </c>
      <c r="F22" s="186">
        <f>D22+E22</f>
        <v>650</v>
      </c>
      <c r="G22" s="249">
        <f t="shared" si="1"/>
        <v>1.1186259831001428</v>
      </c>
      <c r="H22" s="251">
        <v>666</v>
      </c>
      <c r="I22" s="234">
        <v>103</v>
      </c>
      <c r="J22" s="186">
        <f>H22+I22</f>
        <v>769</v>
      </c>
      <c r="K22" s="249">
        <f t="shared" si="7"/>
        <v>1.2414438847991733</v>
      </c>
      <c r="L22" s="250">
        <f t="shared" si="4"/>
        <v>118.30769230769232</v>
      </c>
      <c r="N22" s="308"/>
      <c r="O22" s="308"/>
      <c r="P22" s="307"/>
      <c r="Q22" s="335"/>
      <c r="R22" s="309"/>
    </row>
    <row r="23" spans="2:18" ht="15.75" x14ac:dyDescent="0.25">
      <c r="B23" s="62"/>
      <c r="C23" s="247" t="s">
        <v>595</v>
      </c>
      <c r="D23" s="229">
        <f>D16+D21+D22</f>
        <v>42590</v>
      </c>
      <c r="E23" s="229">
        <f t="shared" ref="E23:J23" si="9">E16+E21+E22</f>
        <v>15517</v>
      </c>
      <c r="F23" s="229">
        <f t="shared" si="9"/>
        <v>58107</v>
      </c>
      <c r="G23" s="228">
        <f t="shared" si="9"/>
        <v>100</v>
      </c>
      <c r="H23" s="229">
        <f t="shared" si="9"/>
        <v>44918</v>
      </c>
      <c r="I23" s="229">
        <f t="shared" si="9"/>
        <v>17026</v>
      </c>
      <c r="J23" s="229">
        <f t="shared" si="9"/>
        <v>61944</v>
      </c>
      <c r="K23" s="62">
        <f>K16+K21+K22</f>
        <v>99.999999999999986</v>
      </c>
      <c r="L23" s="228">
        <f t="shared" si="4"/>
        <v>106.60333522639269</v>
      </c>
      <c r="N23" s="308"/>
      <c r="O23" s="308"/>
      <c r="P23" s="308"/>
      <c r="Q23" s="337"/>
      <c r="R23" s="309"/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6 F21:G21 J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M11"/>
  <sheetViews>
    <sheetView workbookViewId="0">
      <selection activeCell="B4" sqref="B4:K4"/>
    </sheetView>
  </sheetViews>
  <sheetFormatPr defaultColWidth="9.140625" defaultRowHeight="15" x14ac:dyDescent="0.25"/>
  <cols>
    <col min="3" max="3" width="31" customWidth="1"/>
    <col min="4" max="5" width="14.85546875" customWidth="1"/>
    <col min="6" max="6" width="14" customWidth="1"/>
    <col min="7" max="7" width="14.140625" customWidth="1"/>
    <col min="8" max="8" width="13.85546875" customWidth="1"/>
    <col min="9" max="9" width="13.140625" customWidth="1"/>
    <col min="10" max="10" width="12" customWidth="1"/>
    <col min="11" max="11" width="13" customWidth="1"/>
  </cols>
  <sheetData>
    <row r="2" spans="2:13" ht="15.75" x14ac:dyDescent="0.25">
      <c r="C2" s="19"/>
      <c r="M2" s="51"/>
    </row>
    <row r="3" spans="2:13" ht="16.5" thickBot="1" x14ac:dyDescent="0.3">
      <c r="C3" s="3" t="s">
        <v>1</v>
      </c>
      <c r="D3" s="4"/>
      <c r="E3" s="4"/>
      <c r="F3" s="4"/>
      <c r="G3" s="4"/>
      <c r="H3" s="4"/>
      <c r="I3" s="4"/>
      <c r="J3" s="4"/>
      <c r="K3" s="76" t="s">
        <v>179</v>
      </c>
    </row>
    <row r="4" spans="2:13" ht="24.95" customHeight="1" thickTop="1" x14ac:dyDescent="0.25">
      <c r="B4" s="393" t="s">
        <v>185</v>
      </c>
      <c r="C4" s="393"/>
      <c r="D4" s="393"/>
      <c r="E4" s="393"/>
      <c r="F4" s="393"/>
      <c r="G4" s="393"/>
      <c r="H4" s="393"/>
      <c r="I4" s="393"/>
      <c r="J4" s="393"/>
      <c r="K4" s="393"/>
    </row>
    <row r="5" spans="2:13" ht="15.75" x14ac:dyDescent="0.25">
      <c r="B5" s="388" t="s">
        <v>145</v>
      </c>
      <c r="C5" s="388" t="s">
        <v>181</v>
      </c>
      <c r="D5" s="388" t="s">
        <v>105</v>
      </c>
      <c r="E5" s="388"/>
      <c r="F5" s="388" t="s">
        <v>123</v>
      </c>
      <c r="G5" s="388"/>
      <c r="H5" s="388" t="s">
        <v>131</v>
      </c>
      <c r="I5" s="388"/>
      <c r="J5" s="388" t="s">
        <v>178</v>
      </c>
      <c r="K5" s="388"/>
    </row>
    <row r="6" spans="2:13" ht="15.75" x14ac:dyDescent="0.25">
      <c r="B6" s="388"/>
      <c r="C6" s="388"/>
      <c r="D6" s="62" t="s">
        <v>175</v>
      </c>
      <c r="E6" s="62" t="s">
        <v>180</v>
      </c>
      <c r="F6" s="62" t="s">
        <v>175</v>
      </c>
      <c r="G6" s="62" t="s">
        <v>177</v>
      </c>
      <c r="H6" s="62" t="s">
        <v>175</v>
      </c>
      <c r="I6" s="62" t="s">
        <v>177</v>
      </c>
      <c r="J6" s="62" t="s">
        <v>93</v>
      </c>
      <c r="K6" s="62" t="s">
        <v>94</v>
      </c>
    </row>
    <row r="7" spans="2:13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  <c r="I7" s="60">
        <v>8</v>
      </c>
      <c r="J7" s="60">
        <v>9</v>
      </c>
      <c r="K7" s="60">
        <v>10</v>
      </c>
    </row>
    <row r="8" spans="2:13" ht="15.75" x14ac:dyDescent="0.25">
      <c r="B8" s="64" t="s">
        <v>57</v>
      </c>
      <c r="C8" s="65" t="s">
        <v>182</v>
      </c>
      <c r="D8" s="67">
        <v>41619</v>
      </c>
      <c r="E8" s="70">
        <f>D8/D11*100</f>
        <v>3.2022005078094948</v>
      </c>
      <c r="F8" s="67">
        <v>66556</v>
      </c>
      <c r="G8" s="70">
        <f>F8/F11*100</f>
        <v>4.8129065382376446</v>
      </c>
      <c r="H8" s="67">
        <v>66556</v>
      </c>
      <c r="I8" s="70">
        <f>H8/H11*100</f>
        <v>4.8052896017997817</v>
      </c>
      <c r="J8" s="73">
        <f>F8/D8*100</f>
        <v>159.917345443187</v>
      </c>
      <c r="K8" s="73">
        <f>H8/F8*100</f>
        <v>100</v>
      </c>
    </row>
    <row r="9" spans="2:13" ht="15.75" x14ac:dyDescent="0.25">
      <c r="B9" s="64" t="s">
        <v>58</v>
      </c>
      <c r="C9" s="65" t="s">
        <v>183</v>
      </c>
      <c r="D9" s="67">
        <v>140547</v>
      </c>
      <c r="E9" s="70">
        <f>D9/D11*100</f>
        <v>10.813803185350466</v>
      </c>
      <c r="F9" s="67">
        <v>137373</v>
      </c>
      <c r="G9" s="70">
        <f>F9/F11*100</f>
        <v>9.9339414910349166</v>
      </c>
      <c r="H9" s="67">
        <v>215985</v>
      </c>
      <c r="I9" s="70">
        <f>H9/H11*100</f>
        <v>15.593943065159053</v>
      </c>
      <c r="J9" s="73">
        <f t="shared" ref="J9:J10" si="0">F9/D9*100</f>
        <v>97.741680718905428</v>
      </c>
      <c r="K9" s="73">
        <f t="shared" ref="K9:K10" si="1">H9/F9*100</f>
        <v>157.22521892948396</v>
      </c>
      <c r="M9" s="15"/>
    </row>
    <row r="10" spans="2:13" ht="15.75" x14ac:dyDescent="0.25">
      <c r="B10" s="64" t="s">
        <v>59</v>
      </c>
      <c r="C10" s="65" t="s">
        <v>184</v>
      </c>
      <c r="D10" s="67">
        <v>1117534</v>
      </c>
      <c r="E10" s="70">
        <f>D10/D11*100</f>
        <v>85.983996306840041</v>
      </c>
      <c r="F10" s="67">
        <v>1178936</v>
      </c>
      <c r="G10" s="70">
        <f>F10/F11*100</f>
        <v>85.25315197072743</v>
      </c>
      <c r="H10" s="67">
        <v>1102516</v>
      </c>
      <c r="I10" s="70">
        <f>H10/H11*100</f>
        <v>79.600767333041162</v>
      </c>
      <c r="J10" s="73">
        <f t="shared" si="0"/>
        <v>105.49441896174972</v>
      </c>
      <c r="K10" s="73">
        <f t="shared" si="1"/>
        <v>93.5178839224521</v>
      </c>
    </row>
    <row r="11" spans="2:13" ht="15.75" x14ac:dyDescent="0.25">
      <c r="B11" s="388" t="s">
        <v>168</v>
      </c>
      <c r="C11" s="388"/>
      <c r="D11" s="68">
        <f t="shared" ref="D11:I11" si="2">SUM(D8:D10)</f>
        <v>1299700</v>
      </c>
      <c r="E11" s="71">
        <f t="shared" si="2"/>
        <v>100</v>
      </c>
      <c r="F11" s="68">
        <f t="shared" si="2"/>
        <v>1382865</v>
      </c>
      <c r="G11" s="71">
        <f t="shared" si="2"/>
        <v>99.999999999999986</v>
      </c>
      <c r="H11" s="68">
        <f t="shared" si="2"/>
        <v>1385057</v>
      </c>
      <c r="I11" s="71">
        <f t="shared" si="2"/>
        <v>100</v>
      </c>
      <c r="J11" s="71">
        <f>F11/D11*100</f>
        <v>106.39878433484651</v>
      </c>
      <c r="K11" s="71">
        <f>H11/F11*100</f>
        <v>100.15851149606073</v>
      </c>
      <c r="M11" s="15"/>
    </row>
  </sheetData>
  <mergeCells count="8">
    <mergeCell ref="B11:C11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1:H11" formulaRange="1"/>
    <ignoredError sqref="I8:I10" evalError="1"/>
    <ignoredError sqref="I11" evalError="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B3:Q25"/>
  <sheetViews>
    <sheetView workbookViewId="0">
      <selection activeCell="H30" sqref="H30"/>
    </sheetView>
  </sheetViews>
  <sheetFormatPr defaultRowHeight="15" x14ac:dyDescent="0.25"/>
  <cols>
    <col min="2" max="2" width="6" customWidth="1"/>
    <col min="3" max="3" width="48.28515625" customWidth="1"/>
    <col min="4" max="4" width="12.5703125" customWidth="1"/>
    <col min="5" max="5" width="11.140625" customWidth="1"/>
    <col min="6" max="6" width="11.5703125" customWidth="1"/>
    <col min="8" max="8" width="11" customWidth="1"/>
    <col min="9" max="9" width="10.7109375" customWidth="1"/>
    <col min="10" max="10" width="11.28515625" customWidth="1"/>
    <col min="12" max="12" width="10.5703125" customWidth="1"/>
  </cols>
  <sheetData>
    <row r="3" spans="2:17" ht="16.5" thickBot="1" x14ac:dyDescent="0.3">
      <c r="B3" s="87"/>
      <c r="C3" s="87"/>
      <c r="D3" s="87"/>
      <c r="E3" s="87"/>
      <c r="F3" s="87"/>
      <c r="G3" s="87"/>
      <c r="H3" s="87"/>
      <c r="I3" s="87"/>
      <c r="J3" s="87"/>
      <c r="K3" s="87"/>
      <c r="L3" s="232" t="s">
        <v>522</v>
      </c>
    </row>
    <row r="4" spans="2:17" ht="24.95" customHeight="1" thickTop="1" x14ac:dyDescent="0.25">
      <c r="B4" s="411" t="s">
        <v>578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</row>
    <row r="5" spans="2:17" ht="15.75" x14ac:dyDescent="0.25">
      <c r="B5" s="388" t="s">
        <v>145</v>
      </c>
      <c r="C5" s="388" t="s">
        <v>398</v>
      </c>
      <c r="D5" s="395" t="s">
        <v>134</v>
      </c>
      <c r="E5" s="395"/>
      <c r="F5" s="395"/>
      <c r="G5" s="395"/>
      <c r="H5" s="395" t="s">
        <v>135</v>
      </c>
      <c r="I5" s="395"/>
      <c r="J5" s="395"/>
      <c r="K5" s="395"/>
      <c r="L5" s="187" t="s">
        <v>178</v>
      </c>
    </row>
    <row r="6" spans="2:17" ht="15.75" x14ac:dyDescent="0.25">
      <c r="B6" s="388"/>
      <c r="C6" s="388"/>
      <c r="D6" s="395" t="s">
        <v>533</v>
      </c>
      <c r="E6" s="388" t="s">
        <v>534</v>
      </c>
      <c r="F6" s="388" t="s">
        <v>168</v>
      </c>
      <c r="G6" s="62" t="s">
        <v>6</v>
      </c>
      <c r="H6" s="395" t="s">
        <v>533</v>
      </c>
      <c r="I6" s="388" t="s">
        <v>534</v>
      </c>
      <c r="J6" s="388" t="s">
        <v>168</v>
      </c>
      <c r="K6" s="62" t="s">
        <v>6</v>
      </c>
      <c r="L6" s="388" t="s">
        <v>104</v>
      </c>
    </row>
    <row r="7" spans="2:17" ht="15.75" x14ac:dyDescent="0.25">
      <c r="B7" s="388"/>
      <c r="C7" s="388"/>
      <c r="D7" s="395"/>
      <c r="E7" s="388"/>
      <c r="F7" s="388"/>
      <c r="G7" s="62" t="s">
        <v>579</v>
      </c>
      <c r="H7" s="395"/>
      <c r="I7" s="388"/>
      <c r="J7" s="388"/>
      <c r="K7" s="62" t="s">
        <v>579</v>
      </c>
      <c r="L7" s="388"/>
    </row>
    <row r="8" spans="2:17" x14ac:dyDescent="0.25">
      <c r="B8" s="60">
        <v>1</v>
      </c>
      <c r="C8" s="117">
        <v>2</v>
      </c>
      <c r="D8" s="117">
        <v>3</v>
      </c>
      <c r="E8" s="117">
        <v>4</v>
      </c>
      <c r="F8" s="60" t="s">
        <v>80</v>
      </c>
      <c r="G8" s="60">
        <v>6</v>
      </c>
      <c r="H8" s="117">
        <v>7</v>
      </c>
      <c r="I8" s="117">
        <v>8</v>
      </c>
      <c r="J8" s="60" t="s">
        <v>81</v>
      </c>
      <c r="K8" s="60">
        <v>10</v>
      </c>
      <c r="L8" s="117">
        <v>11</v>
      </c>
    </row>
    <row r="9" spans="2:17" ht="15.75" x14ac:dyDescent="0.25">
      <c r="B9" s="156" t="s">
        <v>57</v>
      </c>
      <c r="C9" s="244" t="s">
        <v>580</v>
      </c>
      <c r="D9" s="220"/>
      <c r="E9" s="99"/>
      <c r="F9" s="64"/>
      <c r="G9" s="64"/>
      <c r="H9" s="99"/>
      <c r="I9" s="99"/>
      <c r="J9" s="64"/>
      <c r="K9" s="64"/>
      <c r="L9" s="99"/>
    </row>
    <row r="10" spans="2:17" ht="15.75" x14ac:dyDescent="0.25">
      <c r="B10" s="64" t="s">
        <v>12</v>
      </c>
      <c r="C10" s="224" t="s">
        <v>583</v>
      </c>
      <c r="D10" s="218">
        <v>3227</v>
      </c>
      <c r="E10" s="218">
        <v>2101</v>
      </c>
      <c r="F10" s="67">
        <f>D10+E10</f>
        <v>5328</v>
      </c>
      <c r="G10" s="72">
        <f>F10/F$25*100</f>
        <v>10.487776071808197</v>
      </c>
      <c r="H10" s="218">
        <v>3109</v>
      </c>
      <c r="I10" s="218">
        <v>2233</v>
      </c>
      <c r="J10" s="67">
        <f>H10+I10</f>
        <v>5342</v>
      </c>
      <c r="K10" s="72">
        <f>J10/J$25*100</f>
        <v>9.7472858315847102</v>
      </c>
      <c r="L10" s="227">
        <f>J10/F10*100</f>
        <v>100.26276276276276</v>
      </c>
      <c r="O10" s="319"/>
      <c r="P10" s="319"/>
      <c r="Q10" s="317"/>
    </row>
    <row r="11" spans="2:17" ht="15.75" x14ac:dyDescent="0.25">
      <c r="B11" s="64" t="s">
        <v>29</v>
      </c>
      <c r="C11" s="224" t="s">
        <v>584</v>
      </c>
      <c r="D11" s="218">
        <v>323</v>
      </c>
      <c r="E11" s="218">
        <v>241</v>
      </c>
      <c r="F11" s="67">
        <f t="shared" ref="F11:F13" si="0">D11+E11</f>
        <v>564</v>
      </c>
      <c r="G11" s="72">
        <f t="shared" ref="G11:G13" si="1">F11/F$25*100</f>
        <v>1.1101925121058227</v>
      </c>
      <c r="H11" s="218">
        <v>343</v>
      </c>
      <c r="I11" s="218">
        <v>285</v>
      </c>
      <c r="J11" s="67">
        <f t="shared" ref="J11:J13" si="2">H11+I11</f>
        <v>628</v>
      </c>
      <c r="K11" s="72">
        <f t="shared" ref="K11:K13" si="3">J11/J$25*100</f>
        <v>1.1458808502873825</v>
      </c>
      <c r="L11" s="227">
        <f t="shared" ref="L11:L13" si="4">J11/F11*100</f>
        <v>111.34751773049645</v>
      </c>
      <c r="O11" s="319"/>
      <c r="P11" s="319"/>
      <c r="Q11" s="317"/>
    </row>
    <row r="12" spans="2:17" ht="15.75" x14ac:dyDescent="0.25">
      <c r="B12" s="64" t="s">
        <v>73</v>
      </c>
      <c r="C12" s="224" t="s">
        <v>585</v>
      </c>
      <c r="D12" s="218">
        <v>3</v>
      </c>
      <c r="E12" s="218">
        <v>0</v>
      </c>
      <c r="F12" s="67">
        <f t="shared" si="0"/>
        <v>3</v>
      </c>
      <c r="G12" s="72">
        <f t="shared" si="1"/>
        <v>5.9052793197118224E-3</v>
      </c>
      <c r="H12" s="218">
        <v>0</v>
      </c>
      <c r="I12" s="218">
        <v>0</v>
      </c>
      <c r="J12" s="67">
        <f t="shared" si="2"/>
        <v>0</v>
      </c>
      <c r="K12" s="72">
        <f t="shared" si="3"/>
        <v>0</v>
      </c>
      <c r="L12" s="227" t="s">
        <v>23</v>
      </c>
      <c r="O12" s="319"/>
      <c r="P12" s="319"/>
      <c r="Q12" s="317"/>
    </row>
    <row r="13" spans="2:17" ht="15.75" x14ac:dyDescent="0.25">
      <c r="B13" s="64" t="s">
        <v>74</v>
      </c>
      <c r="C13" s="224" t="s">
        <v>586</v>
      </c>
      <c r="D13" s="218">
        <v>287</v>
      </c>
      <c r="E13" s="218">
        <v>833</v>
      </c>
      <c r="F13" s="67">
        <f t="shared" si="0"/>
        <v>1120</v>
      </c>
      <c r="G13" s="72">
        <f t="shared" si="1"/>
        <v>2.2046376126924137</v>
      </c>
      <c r="H13" s="218">
        <v>218</v>
      </c>
      <c r="I13" s="218">
        <v>1100</v>
      </c>
      <c r="J13" s="67">
        <f t="shared" si="2"/>
        <v>1318</v>
      </c>
      <c r="K13" s="72">
        <f t="shared" si="3"/>
        <v>2.4048900647751119</v>
      </c>
      <c r="L13" s="227">
        <f t="shared" si="4"/>
        <v>117.67857142857143</v>
      </c>
      <c r="O13" s="319"/>
      <c r="P13" s="319"/>
      <c r="Q13" s="317"/>
    </row>
    <row r="14" spans="2:17" ht="15.75" x14ac:dyDescent="0.25">
      <c r="B14" s="62"/>
      <c r="C14" s="247" t="s">
        <v>581</v>
      </c>
      <c r="D14" s="229">
        <f>SUM(D10:D13)</f>
        <v>3840</v>
      </c>
      <c r="E14" s="229">
        <f>SUM(E10:E13)</f>
        <v>3175</v>
      </c>
      <c r="F14" s="68">
        <f>SUM(F10:F13)</f>
        <v>7015</v>
      </c>
      <c r="G14" s="248">
        <f>F14/F$25*100</f>
        <v>13.808511475926144</v>
      </c>
      <c r="H14" s="229">
        <f>SUM(H10:H13)</f>
        <v>3670</v>
      </c>
      <c r="I14" s="229">
        <f>SUM(I10:I13)</f>
        <v>3618</v>
      </c>
      <c r="J14" s="68">
        <f>SUM(J10:J13)</f>
        <v>7288</v>
      </c>
      <c r="K14" s="248">
        <f>SUM(K10:K13)</f>
        <v>13.298056746647203</v>
      </c>
      <c r="L14" s="213">
        <f>J14/F14*100</f>
        <v>103.89166072701354</v>
      </c>
      <c r="O14" s="308"/>
      <c r="P14" s="308"/>
      <c r="Q14" s="307"/>
    </row>
    <row r="15" spans="2:17" ht="15.75" x14ac:dyDescent="0.25">
      <c r="B15" s="156" t="s">
        <v>58</v>
      </c>
      <c r="C15" s="244" t="s">
        <v>419</v>
      </c>
      <c r="D15" s="220"/>
      <c r="E15" s="220"/>
      <c r="F15" s="66"/>
      <c r="G15" s="72"/>
      <c r="H15" s="218"/>
      <c r="I15" s="218"/>
      <c r="J15" s="67"/>
      <c r="K15" s="72"/>
      <c r="L15" s="227"/>
      <c r="O15" s="319"/>
      <c r="P15" s="319"/>
      <c r="Q15" s="317"/>
    </row>
    <row r="16" spans="2:17" ht="15.75" x14ac:dyDescent="0.25">
      <c r="B16" s="64" t="s">
        <v>76</v>
      </c>
      <c r="C16" s="224" t="s">
        <v>587</v>
      </c>
      <c r="D16" s="218">
        <v>18598</v>
      </c>
      <c r="E16" s="218">
        <v>4634</v>
      </c>
      <c r="F16" s="67">
        <f>D16+E16</f>
        <v>23232</v>
      </c>
      <c r="G16" s="72">
        <f>F16/F$25*100</f>
        <v>45.730483051848353</v>
      </c>
      <c r="H16" s="218">
        <v>19707</v>
      </c>
      <c r="I16" s="218">
        <v>5011</v>
      </c>
      <c r="J16" s="67">
        <f>H16+I16</f>
        <v>24718</v>
      </c>
      <c r="K16" s="72">
        <f>J16/J$25*100</f>
        <v>45.101724295228543</v>
      </c>
      <c r="L16" s="227">
        <f>J16/F16*100</f>
        <v>106.39634986225894</v>
      </c>
      <c r="O16" s="319"/>
      <c r="P16" s="319"/>
      <c r="Q16" s="317"/>
    </row>
    <row r="17" spans="2:17" ht="15.75" x14ac:dyDescent="0.25">
      <c r="B17" s="64" t="s">
        <v>77</v>
      </c>
      <c r="C17" s="224" t="s">
        <v>588</v>
      </c>
      <c r="D17" s="218">
        <v>2201</v>
      </c>
      <c r="E17" s="218">
        <v>667</v>
      </c>
      <c r="F17" s="67">
        <f t="shared" ref="F17:F20" si="5">D17+E17</f>
        <v>2868</v>
      </c>
      <c r="G17" s="72">
        <f t="shared" ref="G17:G20" si="6">F17/F$25*100</f>
        <v>5.6454470296445018</v>
      </c>
      <c r="H17" s="218">
        <v>2265</v>
      </c>
      <c r="I17" s="218">
        <v>722</v>
      </c>
      <c r="J17" s="67">
        <f t="shared" ref="J17:J20" si="7">H17+I17</f>
        <v>2987</v>
      </c>
      <c r="K17" s="72">
        <f t="shared" ref="K17:K20" si="8">J17/J$25*100</f>
        <v>5.4502326430070251</v>
      </c>
      <c r="L17" s="227">
        <f t="shared" ref="L17:L20" si="9">J17/F17*100</f>
        <v>104.14923291492329</v>
      </c>
      <c r="O17" s="319"/>
      <c r="P17" s="319"/>
      <c r="Q17" s="317"/>
    </row>
    <row r="18" spans="2:17" ht="15.75" x14ac:dyDescent="0.25">
      <c r="B18" s="64" t="s">
        <v>78</v>
      </c>
      <c r="C18" s="224" t="s">
        <v>589</v>
      </c>
      <c r="D18" s="218">
        <v>969</v>
      </c>
      <c r="E18" s="218">
        <v>241</v>
      </c>
      <c r="F18" s="67">
        <f t="shared" si="5"/>
        <v>1210</v>
      </c>
      <c r="G18" s="72">
        <f t="shared" si="6"/>
        <v>2.3817959922837684</v>
      </c>
      <c r="H18" s="218">
        <v>1129</v>
      </c>
      <c r="I18" s="218">
        <v>301</v>
      </c>
      <c r="J18" s="67">
        <f t="shared" si="7"/>
        <v>1430</v>
      </c>
      <c r="K18" s="72">
        <f t="shared" si="8"/>
        <v>2.6092509807499318</v>
      </c>
      <c r="L18" s="227">
        <f t="shared" si="9"/>
        <v>118.18181818181819</v>
      </c>
      <c r="O18" s="319"/>
      <c r="P18" s="319"/>
      <c r="Q18" s="317"/>
    </row>
    <row r="19" spans="2:17" ht="15.75" x14ac:dyDescent="0.25">
      <c r="B19" s="64" t="s">
        <v>79</v>
      </c>
      <c r="C19" s="224" t="s">
        <v>590</v>
      </c>
      <c r="D19" s="218">
        <v>6003</v>
      </c>
      <c r="E19" s="218">
        <v>2793</v>
      </c>
      <c r="F19" s="67">
        <f t="shared" si="5"/>
        <v>8796</v>
      </c>
      <c r="G19" s="72">
        <f t="shared" si="6"/>
        <v>17.314278965395065</v>
      </c>
      <c r="H19" s="218">
        <v>6944</v>
      </c>
      <c r="I19" s="218">
        <v>3143</v>
      </c>
      <c r="J19" s="67">
        <f t="shared" si="7"/>
        <v>10087</v>
      </c>
      <c r="K19" s="72">
        <f t="shared" si="8"/>
        <v>18.405254994982208</v>
      </c>
      <c r="L19" s="227">
        <f t="shared" si="9"/>
        <v>114.67712596634834</v>
      </c>
      <c r="O19" s="319"/>
      <c r="P19" s="319"/>
      <c r="Q19" s="317"/>
    </row>
    <row r="20" spans="2:17" ht="15.75" x14ac:dyDescent="0.25">
      <c r="B20" s="64" t="s">
        <v>114</v>
      </c>
      <c r="C20" s="224" t="s">
        <v>591</v>
      </c>
      <c r="D20" s="218">
        <v>1312</v>
      </c>
      <c r="E20" s="218">
        <v>410</v>
      </c>
      <c r="F20" s="67">
        <f t="shared" si="5"/>
        <v>1722</v>
      </c>
      <c r="G20" s="72">
        <f t="shared" si="6"/>
        <v>3.3896303295145862</v>
      </c>
      <c r="H20" s="218">
        <v>1327</v>
      </c>
      <c r="I20" s="218">
        <v>309</v>
      </c>
      <c r="J20" s="67">
        <f t="shared" si="7"/>
        <v>1636</v>
      </c>
      <c r="K20" s="72">
        <f t="shared" si="8"/>
        <v>2.9851290940607607</v>
      </c>
      <c r="L20" s="227">
        <f t="shared" si="9"/>
        <v>95.005807200929155</v>
      </c>
      <c r="O20" s="319"/>
      <c r="P20" s="319"/>
      <c r="Q20" s="317"/>
    </row>
    <row r="21" spans="2:17" ht="15.75" x14ac:dyDescent="0.25">
      <c r="B21" s="62"/>
      <c r="C21" s="247" t="s">
        <v>581</v>
      </c>
      <c r="D21" s="229">
        <f>SUM(D16:D20)</f>
        <v>29083</v>
      </c>
      <c r="E21" s="229">
        <f>SUM(E16:E20)</f>
        <v>8745</v>
      </c>
      <c r="F21" s="68">
        <f>SUM(F16:F20)</f>
        <v>37828</v>
      </c>
      <c r="G21" s="248">
        <f>F21/F$25*100</f>
        <v>74.461635368686274</v>
      </c>
      <c r="H21" s="229">
        <f>SUM(H16:H20)</f>
        <v>31372</v>
      </c>
      <c r="I21" s="229">
        <f>SUM(I16:I20)</f>
        <v>9486</v>
      </c>
      <c r="J21" s="68">
        <f>SUM(J16:J20)</f>
        <v>40858</v>
      </c>
      <c r="K21" s="248">
        <f>J21/J$25*100</f>
        <v>74.551592008028464</v>
      </c>
      <c r="L21" s="213">
        <f>J21/F21*100</f>
        <v>108.00993972718622</v>
      </c>
      <c r="O21" s="308"/>
      <c r="P21" s="308"/>
      <c r="Q21" s="307"/>
    </row>
    <row r="22" spans="2:17" ht="15.75" x14ac:dyDescent="0.25">
      <c r="B22" s="64" t="s">
        <v>59</v>
      </c>
      <c r="C22" s="224" t="s">
        <v>591</v>
      </c>
      <c r="D22" s="218">
        <v>210</v>
      </c>
      <c r="E22" s="218">
        <v>38</v>
      </c>
      <c r="F22" s="67">
        <f>D22+E22</f>
        <v>248</v>
      </c>
      <c r="G22" s="72">
        <f>F22/F$25*100</f>
        <v>0.48816975709617733</v>
      </c>
      <c r="H22" s="218">
        <v>411</v>
      </c>
      <c r="I22" s="218">
        <v>125</v>
      </c>
      <c r="J22" s="67">
        <f>H22+I22</f>
        <v>536</v>
      </c>
      <c r="K22" s="72">
        <f>J22/J$25*100</f>
        <v>0.97801295502235197</v>
      </c>
      <c r="L22" s="227">
        <f>J22/F22*100</f>
        <v>216.12903225806451</v>
      </c>
      <c r="O22" s="319"/>
      <c r="P22" s="319"/>
      <c r="Q22" s="317"/>
    </row>
    <row r="23" spans="2:17" ht="15.75" x14ac:dyDescent="0.25">
      <c r="B23" s="64" t="s">
        <v>60</v>
      </c>
      <c r="C23" s="224" t="s">
        <v>592</v>
      </c>
      <c r="D23" s="218">
        <v>1934</v>
      </c>
      <c r="E23" s="218">
        <v>2832</v>
      </c>
      <c r="F23" s="67">
        <f>D23+E23</f>
        <v>4766</v>
      </c>
      <c r="G23" s="72">
        <f>F23/F$25*100</f>
        <v>9.3815204125821818</v>
      </c>
      <c r="H23" s="218">
        <v>2377</v>
      </c>
      <c r="I23" s="218">
        <v>2793</v>
      </c>
      <c r="J23" s="67">
        <f>H23+I23</f>
        <v>5170</v>
      </c>
      <c r="K23" s="72">
        <f>J23/J$25*100</f>
        <v>9.4334458534805226</v>
      </c>
      <c r="L23" s="227">
        <f>J23/F23*100</f>
        <v>108.47671002937473</v>
      </c>
      <c r="O23" s="319"/>
      <c r="P23" s="319"/>
      <c r="Q23" s="317"/>
    </row>
    <row r="24" spans="2:17" ht="15.75" x14ac:dyDescent="0.25">
      <c r="B24" s="64" t="s">
        <v>61</v>
      </c>
      <c r="C24" s="224" t="s">
        <v>593</v>
      </c>
      <c r="D24" s="218">
        <v>586</v>
      </c>
      <c r="E24" s="218">
        <v>359</v>
      </c>
      <c r="F24" s="67">
        <f>D24+E24</f>
        <v>945</v>
      </c>
      <c r="G24" s="72">
        <f>F24/F$25*100</f>
        <v>1.8601629857092239</v>
      </c>
      <c r="H24" s="218">
        <v>601</v>
      </c>
      <c r="I24" s="218">
        <v>352</v>
      </c>
      <c r="J24" s="67">
        <f>H24+I24</f>
        <v>953</v>
      </c>
      <c r="K24" s="72">
        <f>J24/J$25*100</f>
        <v>1.738892436821458</v>
      </c>
      <c r="L24" s="227">
        <f>J24/F24*100</f>
        <v>100.84656084656085</v>
      </c>
      <c r="O24" s="319"/>
      <c r="P24" s="319"/>
      <c r="Q24" s="317"/>
    </row>
    <row r="25" spans="2:17" ht="15.75" x14ac:dyDescent="0.25">
      <c r="B25" s="62"/>
      <c r="C25" s="247" t="s">
        <v>582</v>
      </c>
      <c r="D25" s="229">
        <f>D14+D21+D22+D23+D24</f>
        <v>35653</v>
      </c>
      <c r="E25" s="229">
        <f t="shared" ref="E25:K25" si="10">E14+E21+E22+E23+E24</f>
        <v>15149</v>
      </c>
      <c r="F25" s="68">
        <f t="shared" si="10"/>
        <v>50802</v>
      </c>
      <c r="G25" s="62">
        <f t="shared" si="10"/>
        <v>99.999999999999986</v>
      </c>
      <c r="H25" s="229">
        <f t="shared" si="10"/>
        <v>38431</v>
      </c>
      <c r="I25" s="229">
        <f t="shared" si="10"/>
        <v>16374</v>
      </c>
      <c r="J25" s="68">
        <f t="shared" si="10"/>
        <v>54805</v>
      </c>
      <c r="K25" s="208">
        <f t="shared" si="10"/>
        <v>100</v>
      </c>
      <c r="L25" s="213">
        <f>J25/F25*100</f>
        <v>107.87961103893548</v>
      </c>
      <c r="O25" s="308"/>
      <c r="P25" s="308"/>
      <c r="Q25" s="307"/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4 F21:G21 J21" formula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3:H12"/>
  <sheetViews>
    <sheetView workbookViewId="0">
      <selection activeCell="B4" sqref="B4:H4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>
      <c r="B3" s="59"/>
      <c r="C3" s="59"/>
      <c r="D3" s="59"/>
      <c r="E3" s="59"/>
      <c r="F3" s="59"/>
      <c r="G3" s="59"/>
      <c r="H3" s="59"/>
    </row>
    <row r="4" spans="2:8" ht="24.95" customHeight="1" thickTop="1" x14ac:dyDescent="0.25">
      <c r="B4" s="411" t="s">
        <v>577</v>
      </c>
      <c r="C4" s="411"/>
      <c r="D4" s="411"/>
      <c r="E4" s="411"/>
      <c r="F4" s="411"/>
      <c r="G4" s="411"/>
      <c r="H4" s="411"/>
    </row>
    <row r="5" spans="2:8" ht="15.75" x14ac:dyDescent="0.25">
      <c r="B5" s="413" t="s">
        <v>145</v>
      </c>
      <c r="C5" s="388" t="s">
        <v>473</v>
      </c>
      <c r="D5" s="388" t="s">
        <v>124</v>
      </c>
      <c r="E5" s="388"/>
      <c r="F5" s="388" t="s">
        <v>138</v>
      </c>
      <c r="G5" s="388"/>
      <c r="H5" s="62" t="s">
        <v>178</v>
      </c>
    </row>
    <row r="6" spans="2:8" ht="31.5" x14ac:dyDescent="0.25">
      <c r="B6" s="413"/>
      <c r="C6" s="388"/>
      <c r="D6" s="62" t="s">
        <v>474</v>
      </c>
      <c r="E6" s="62" t="s">
        <v>177</v>
      </c>
      <c r="F6" s="62" t="s">
        <v>474</v>
      </c>
      <c r="G6" s="62" t="s">
        <v>177</v>
      </c>
      <c r="H6" s="62" t="s">
        <v>93</v>
      </c>
    </row>
    <row r="7" spans="2:8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</row>
    <row r="8" spans="2:8" ht="24" customHeight="1" x14ac:dyDescent="0.25">
      <c r="B8" s="64" t="s">
        <v>57</v>
      </c>
      <c r="C8" s="65" t="s">
        <v>195</v>
      </c>
      <c r="D8" s="64">
        <v>73</v>
      </c>
      <c r="E8" s="72">
        <f>D8/D12*100</f>
        <v>72.277227722772281</v>
      </c>
      <c r="F8" s="64">
        <v>82</v>
      </c>
      <c r="G8" s="72">
        <f>F8/F12*100</f>
        <v>76.63551401869158</v>
      </c>
      <c r="H8" s="207">
        <f>F8/D8*100</f>
        <v>112.32876712328768</v>
      </c>
    </row>
    <row r="9" spans="2:8" ht="31.5" x14ac:dyDescent="0.25">
      <c r="B9" s="64" t="s">
        <v>58</v>
      </c>
      <c r="C9" s="65" t="s">
        <v>475</v>
      </c>
      <c r="D9" s="64">
        <v>4</v>
      </c>
      <c r="E9" s="72">
        <f>D9/D12*100</f>
        <v>3.9603960396039604</v>
      </c>
      <c r="F9" s="64">
        <v>3</v>
      </c>
      <c r="G9" s="72">
        <f>F9/F12*100</f>
        <v>2.8037383177570092</v>
      </c>
      <c r="H9" s="207">
        <f>F9/D9*100</f>
        <v>75</v>
      </c>
    </row>
    <row r="10" spans="2:8" ht="19.5" customHeight="1" x14ac:dyDescent="0.25">
      <c r="B10" s="64" t="s">
        <v>59</v>
      </c>
      <c r="C10" s="65" t="s">
        <v>197</v>
      </c>
      <c r="D10" s="64">
        <v>18</v>
      </c>
      <c r="E10" s="72">
        <f>D10/D12*100</f>
        <v>17.82178217821782</v>
      </c>
      <c r="F10" s="64">
        <v>16</v>
      </c>
      <c r="G10" s="72">
        <f>F10/F12*100</f>
        <v>14.953271028037381</v>
      </c>
      <c r="H10" s="207">
        <f>F10/D10*100</f>
        <v>88.888888888888886</v>
      </c>
    </row>
    <row r="11" spans="2:8" ht="15.75" x14ac:dyDescent="0.25">
      <c r="B11" s="64" t="s">
        <v>60</v>
      </c>
      <c r="C11" s="65" t="s">
        <v>265</v>
      </c>
      <c r="D11" s="64">
        <v>6</v>
      </c>
      <c r="E11" s="72">
        <f>D11/D12*100</f>
        <v>5.9405940594059405</v>
      </c>
      <c r="F11" s="64">
        <v>6</v>
      </c>
      <c r="G11" s="72">
        <f>F11/F12*100</f>
        <v>5.6074766355140184</v>
      </c>
      <c r="H11" s="207">
        <f>F11/D11*100</f>
        <v>100</v>
      </c>
    </row>
    <row r="12" spans="2:8" ht="15.75" x14ac:dyDescent="0.25">
      <c r="B12" s="388" t="s">
        <v>168</v>
      </c>
      <c r="C12" s="388"/>
      <c r="D12" s="62">
        <f>SUM(D8:D11)</f>
        <v>101</v>
      </c>
      <c r="E12" s="62">
        <f>SUM(E8:E11)</f>
        <v>100</v>
      </c>
      <c r="F12" s="62">
        <f>SUM(F8:F11)</f>
        <v>107</v>
      </c>
      <c r="G12" s="62">
        <f>SUM(G8:G11)</f>
        <v>99.999999999999986</v>
      </c>
      <c r="H12" s="208">
        <f>F12/D12*100</f>
        <v>105.94059405940595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3:O19"/>
  <sheetViews>
    <sheetView workbookViewId="0">
      <selection activeCell="B4" sqref="B4:H4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15" ht="16.5" thickBot="1" x14ac:dyDescent="0.3">
      <c r="B3" s="140"/>
      <c r="C3" s="89"/>
      <c r="D3" s="89"/>
      <c r="E3" s="89"/>
      <c r="F3" s="89"/>
      <c r="G3" s="422" t="s">
        <v>522</v>
      </c>
      <c r="H3" s="422"/>
    </row>
    <row r="4" spans="2:15" ht="24.95" customHeight="1" thickTop="1" x14ac:dyDescent="0.25">
      <c r="B4" s="411" t="s">
        <v>604</v>
      </c>
      <c r="C4" s="411"/>
      <c r="D4" s="411"/>
      <c r="E4" s="411"/>
      <c r="F4" s="411"/>
      <c r="G4" s="411"/>
      <c r="H4" s="411"/>
    </row>
    <row r="5" spans="2:15" ht="31.5" x14ac:dyDescent="0.25">
      <c r="B5" s="62" t="s">
        <v>145</v>
      </c>
      <c r="C5" s="62" t="s">
        <v>161</v>
      </c>
      <c r="D5" s="62" t="s">
        <v>605</v>
      </c>
      <c r="E5" s="62" t="s">
        <v>606</v>
      </c>
      <c r="F5" s="62" t="s">
        <v>547</v>
      </c>
      <c r="G5" s="62" t="s">
        <v>607</v>
      </c>
      <c r="H5" s="62" t="s">
        <v>177</v>
      </c>
    </row>
    <row r="6" spans="2:15" s="41" customFormat="1" ht="12.75" x14ac:dyDescent="0.2">
      <c r="B6" s="60">
        <v>1</v>
      </c>
      <c r="C6" s="60">
        <v>2</v>
      </c>
      <c r="D6" s="60">
        <v>3</v>
      </c>
      <c r="E6" s="60">
        <v>4</v>
      </c>
      <c r="F6" s="60">
        <v>5</v>
      </c>
      <c r="G6" s="60">
        <v>6</v>
      </c>
      <c r="H6" s="60">
        <v>7</v>
      </c>
    </row>
    <row r="7" spans="2:15" ht="15.75" x14ac:dyDescent="0.25">
      <c r="B7" s="156" t="s">
        <v>57</v>
      </c>
      <c r="C7" s="63" t="s">
        <v>608</v>
      </c>
      <c r="D7" s="156"/>
      <c r="E7" s="156"/>
      <c r="F7" s="156"/>
      <c r="G7" s="156"/>
      <c r="H7" s="156"/>
    </row>
    <row r="8" spans="2:15" ht="15.75" x14ac:dyDescent="0.25">
      <c r="B8" s="64" t="s">
        <v>12</v>
      </c>
      <c r="C8" s="65" t="s">
        <v>610</v>
      </c>
      <c r="D8" s="218">
        <v>54474</v>
      </c>
      <c r="E8" s="218">
        <v>114512</v>
      </c>
      <c r="F8" s="218">
        <v>1016</v>
      </c>
      <c r="G8" s="218">
        <f>D8+E8+F8</f>
        <v>170002</v>
      </c>
      <c r="H8" s="210">
        <f>G8/G13*100</f>
        <v>53.167660681726488</v>
      </c>
      <c r="L8" s="319"/>
      <c r="M8" s="319"/>
      <c r="N8" s="319"/>
      <c r="O8" s="319"/>
    </row>
    <row r="9" spans="2:15" ht="44.25" customHeight="1" x14ac:dyDescent="0.25">
      <c r="B9" s="64" t="s">
        <v>29</v>
      </c>
      <c r="C9" s="95" t="s">
        <v>611</v>
      </c>
      <c r="D9" s="218">
        <v>37914</v>
      </c>
      <c r="E9" s="218">
        <v>64277</v>
      </c>
      <c r="F9" s="218">
        <v>1032</v>
      </c>
      <c r="G9" s="218">
        <f>D9+E9+F9</f>
        <v>103223</v>
      </c>
      <c r="H9" s="210">
        <f>G9/G13*100</f>
        <v>32.282711018398928</v>
      </c>
      <c r="L9" s="319"/>
      <c r="M9" s="319"/>
      <c r="N9" s="319"/>
      <c r="O9" s="319"/>
    </row>
    <row r="10" spans="2:15" ht="15.75" x14ac:dyDescent="0.25">
      <c r="B10" s="64" t="s">
        <v>73</v>
      </c>
      <c r="C10" s="65" t="s">
        <v>612</v>
      </c>
      <c r="D10" s="218">
        <v>18745</v>
      </c>
      <c r="E10" s="218">
        <v>26000</v>
      </c>
      <c r="F10" s="218">
        <v>413</v>
      </c>
      <c r="G10" s="218">
        <f>D10+E10+F10</f>
        <v>45158</v>
      </c>
      <c r="H10" s="210">
        <f>G10/G13*100</f>
        <v>14.123041029313802</v>
      </c>
      <c r="L10" s="319"/>
      <c r="M10" s="319"/>
      <c r="N10" s="319"/>
      <c r="O10" s="319"/>
    </row>
    <row r="11" spans="2:15" ht="15.75" x14ac:dyDescent="0.25">
      <c r="B11" s="64" t="s">
        <v>74</v>
      </c>
      <c r="C11" s="65" t="s">
        <v>613</v>
      </c>
      <c r="D11" s="218">
        <v>158</v>
      </c>
      <c r="E11" s="218">
        <v>1110</v>
      </c>
      <c r="F11" s="218">
        <v>20</v>
      </c>
      <c r="G11" s="218">
        <f>D11+E11+F11</f>
        <v>1288</v>
      </c>
      <c r="H11" s="210">
        <f>G11/G13*100</f>
        <v>0.40281847835945295</v>
      </c>
      <c r="L11" s="319"/>
      <c r="M11" s="319"/>
      <c r="N11" s="319"/>
      <c r="O11" s="319"/>
    </row>
    <row r="12" spans="2:15" ht="15.75" x14ac:dyDescent="0.25">
      <c r="B12" s="64" t="s">
        <v>75</v>
      </c>
      <c r="C12" s="65" t="s">
        <v>265</v>
      </c>
      <c r="D12" s="218">
        <v>35</v>
      </c>
      <c r="E12" s="218">
        <v>41</v>
      </c>
      <c r="F12" s="218">
        <v>0</v>
      </c>
      <c r="G12" s="218">
        <f>D12+E12+F12</f>
        <v>76</v>
      </c>
      <c r="H12" s="210">
        <f>G12/G13*100</f>
        <v>2.3768792201334179E-2</v>
      </c>
      <c r="L12" s="319"/>
      <c r="M12" s="319"/>
      <c r="N12" s="319"/>
      <c r="O12" s="319"/>
    </row>
    <row r="13" spans="2:15" ht="15.75" x14ac:dyDescent="0.25">
      <c r="B13" s="388" t="s">
        <v>168</v>
      </c>
      <c r="C13" s="388"/>
      <c r="D13" s="229">
        <f>SUM(D8:D12)</f>
        <v>111326</v>
      </c>
      <c r="E13" s="229">
        <f>SUM(E8:E12)</f>
        <v>205940</v>
      </c>
      <c r="F13" s="229">
        <f>SUM(F8:F12)</f>
        <v>2481</v>
      </c>
      <c r="G13" s="229">
        <f>SUM(G8:G12)</f>
        <v>319747</v>
      </c>
      <c r="H13" s="213">
        <f>SUM(H8:H12)</f>
        <v>100</v>
      </c>
      <c r="L13" s="308"/>
      <c r="M13" s="308"/>
      <c r="N13" s="308"/>
      <c r="O13" s="308"/>
    </row>
    <row r="14" spans="2:15" ht="15.75" x14ac:dyDescent="0.25">
      <c r="B14" s="156" t="s">
        <v>58</v>
      </c>
      <c r="C14" s="63" t="s">
        <v>609</v>
      </c>
      <c r="D14" s="253"/>
      <c r="E14" s="253"/>
      <c r="F14" s="253"/>
      <c r="G14" s="253"/>
      <c r="H14" s="156"/>
      <c r="L14" s="310"/>
      <c r="M14" s="310"/>
      <c r="N14" s="310"/>
      <c r="O14" s="310"/>
    </row>
    <row r="15" spans="2:15" ht="15.75" x14ac:dyDescent="0.25">
      <c r="B15" s="64" t="s">
        <v>76</v>
      </c>
      <c r="C15" s="65" t="s">
        <v>551</v>
      </c>
      <c r="D15" s="218">
        <v>100628</v>
      </c>
      <c r="E15" s="218">
        <v>182571</v>
      </c>
      <c r="F15" s="218">
        <v>2202</v>
      </c>
      <c r="G15" s="218">
        <f>D15+E15+F15</f>
        <v>285401</v>
      </c>
      <c r="H15" s="210">
        <f>G15/G19*100</f>
        <v>89.2583824085918</v>
      </c>
      <c r="L15" s="319"/>
      <c r="M15" s="319"/>
      <c r="N15" s="319"/>
      <c r="O15" s="319"/>
    </row>
    <row r="16" spans="2:15" ht="15.75" x14ac:dyDescent="0.25">
      <c r="B16" s="64" t="s">
        <v>77</v>
      </c>
      <c r="C16" s="65" t="s">
        <v>614</v>
      </c>
      <c r="D16" s="218">
        <v>3941</v>
      </c>
      <c r="E16" s="218">
        <v>7469</v>
      </c>
      <c r="F16" s="218">
        <v>90</v>
      </c>
      <c r="G16" s="218">
        <f>D16+E16+F16</f>
        <v>11500</v>
      </c>
      <c r="H16" s="210">
        <f>G16/G19*100</f>
        <v>3.5965935567808298</v>
      </c>
      <c r="L16" s="319"/>
      <c r="M16" s="319"/>
      <c r="N16" s="319"/>
      <c r="O16" s="319"/>
    </row>
    <row r="17" spans="2:15" ht="15.75" x14ac:dyDescent="0.25">
      <c r="B17" s="64" t="s">
        <v>78</v>
      </c>
      <c r="C17" s="65" t="s">
        <v>615</v>
      </c>
      <c r="D17" s="218">
        <v>6001</v>
      </c>
      <c r="E17" s="218">
        <v>14509</v>
      </c>
      <c r="F17" s="218">
        <v>178</v>
      </c>
      <c r="G17" s="218">
        <f>D17+E17+F17</f>
        <v>20688</v>
      </c>
      <c r="H17" s="210">
        <f>G17/G19*100</f>
        <v>6.470115435015809</v>
      </c>
      <c r="L17" s="319"/>
      <c r="M17" s="319"/>
      <c r="N17" s="319"/>
      <c r="O17" s="319"/>
    </row>
    <row r="18" spans="2:15" ht="15.75" x14ac:dyDescent="0.25">
      <c r="B18" s="64" t="s">
        <v>79</v>
      </c>
      <c r="C18" s="65" t="s">
        <v>265</v>
      </c>
      <c r="D18" s="218">
        <v>756</v>
      </c>
      <c r="E18" s="218">
        <v>1391</v>
      </c>
      <c r="F18" s="218">
        <v>11</v>
      </c>
      <c r="G18" s="218">
        <f>D18+E18+F18</f>
        <v>2158</v>
      </c>
      <c r="H18" s="210">
        <f>G18/G19*100</f>
        <v>0.67490859961156791</v>
      </c>
      <c r="L18" s="319"/>
      <c r="M18" s="319"/>
      <c r="N18" s="319"/>
      <c r="O18" s="319"/>
    </row>
    <row r="19" spans="2:15" ht="15.75" x14ac:dyDescent="0.25">
      <c r="B19" s="388" t="s">
        <v>168</v>
      </c>
      <c r="C19" s="388"/>
      <c r="D19" s="229">
        <f>SUM(D15:D18)</f>
        <v>111326</v>
      </c>
      <c r="E19" s="229">
        <f>SUM(E15:E18)</f>
        <v>205940</v>
      </c>
      <c r="F19" s="229">
        <f>SUM(F15:F18)</f>
        <v>2481</v>
      </c>
      <c r="G19" s="229">
        <f>SUM(G15:G18)</f>
        <v>319747</v>
      </c>
      <c r="H19" s="213">
        <f>SUM(H15:H18)</f>
        <v>100.00000000000001</v>
      </c>
      <c r="L19" s="308"/>
      <c r="M19" s="308"/>
      <c r="N19" s="308"/>
      <c r="O19" s="308"/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3:N12"/>
  <sheetViews>
    <sheetView workbookViewId="0">
      <selection activeCell="B4" sqref="B4:H4"/>
    </sheetView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40"/>
      <c r="C3" s="265"/>
      <c r="D3" s="140"/>
      <c r="E3" s="140"/>
      <c r="F3" s="140"/>
      <c r="G3" s="140"/>
      <c r="H3" s="266" t="s">
        <v>522</v>
      </c>
      <c r="I3" s="4"/>
      <c r="J3" s="4"/>
      <c r="K3" s="4"/>
      <c r="L3" s="4"/>
      <c r="M3" s="4"/>
      <c r="N3" s="4"/>
    </row>
    <row r="4" spans="2:14" ht="24.95" customHeight="1" thickTop="1" x14ac:dyDescent="0.25">
      <c r="B4" s="411" t="s">
        <v>616</v>
      </c>
      <c r="C4" s="411"/>
      <c r="D4" s="411"/>
      <c r="E4" s="411"/>
      <c r="F4" s="411"/>
      <c r="G4" s="411"/>
      <c r="H4" s="411"/>
    </row>
    <row r="5" spans="2:14" ht="31.5" x14ac:dyDescent="0.25">
      <c r="B5" s="255" t="s">
        <v>145</v>
      </c>
      <c r="C5" s="256" t="s">
        <v>161</v>
      </c>
      <c r="D5" s="256" t="s">
        <v>123</v>
      </c>
      <c r="E5" s="255" t="s">
        <v>180</v>
      </c>
      <c r="F5" s="256" t="s">
        <v>131</v>
      </c>
      <c r="G5" s="255" t="s">
        <v>177</v>
      </c>
      <c r="H5" s="255" t="s">
        <v>617</v>
      </c>
    </row>
    <row r="6" spans="2:14" x14ac:dyDescent="0.25">
      <c r="B6" s="257">
        <v>1</v>
      </c>
      <c r="C6" s="258">
        <v>2</v>
      </c>
      <c r="D6" s="258">
        <v>3</v>
      </c>
      <c r="E6" s="258">
        <v>4</v>
      </c>
      <c r="F6" s="258">
        <v>5</v>
      </c>
      <c r="G6" s="258">
        <v>6</v>
      </c>
      <c r="H6" s="258">
        <v>7</v>
      </c>
    </row>
    <row r="7" spans="2:14" ht="15.75" x14ac:dyDescent="0.25">
      <c r="B7" s="259" t="s">
        <v>57</v>
      </c>
      <c r="C7" s="254" t="s">
        <v>618</v>
      </c>
      <c r="D7" s="260">
        <v>290647</v>
      </c>
      <c r="E7" s="261">
        <f>D7/D11*100</f>
        <v>77.767996660744487</v>
      </c>
      <c r="F7" s="260">
        <v>314507</v>
      </c>
      <c r="G7" s="261">
        <f>F7/F11*100</f>
        <v>76.792184707341605</v>
      </c>
      <c r="H7" s="262">
        <f>F7/D7*100</f>
        <v>108.20927104012772</v>
      </c>
    </row>
    <row r="8" spans="2:14" ht="15.75" x14ac:dyDescent="0.25">
      <c r="B8" s="259" t="s">
        <v>58</v>
      </c>
      <c r="C8" s="254" t="s">
        <v>619</v>
      </c>
      <c r="D8" s="260">
        <v>62702</v>
      </c>
      <c r="E8" s="261">
        <f>D8/D11*100</f>
        <v>16.777083288738577</v>
      </c>
      <c r="F8" s="260">
        <v>74864</v>
      </c>
      <c r="G8" s="261">
        <f>F8/F11*100</f>
        <v>18.279307347468968</v>
      </c>
      <c r="H8" s="262">
        <f>F8/D8*100</f>
        <v>119.39651047813467</v>
      </c>
    </row>
    <row r="9" spans="2:14" ht="15.75" x14ac:dyDescent="0.25">
      <c r="B9" s="259" t="s">
        <v>59</v>
      </c>
      <c r="C9" s="254" t="s">
        <v>620</v>
      </c>
      <c r="D9" s="260">
        <v>0</v>
      </c>
      <c r="E9" s="261">
        <f>D9/D11*100</f>
        <v>0</v>
      </c>
      <c r="F9" s="260">
        <v>0</v>
      </c>
      <c r="G9" s="261">
        <f>F9/F11*100</f>
        <v>0</v>
      </c>
      <c r="H9" s="262" t="s">
        <v>23</v>
      </c>
    </row>
    <row r="10" spans="2:14" ht="15.75" x14ac:dyDescent="0.25">
      <c r="B10" s="259" t="s">
        <v>60</v>
      </c>
      <c r="C10" s="254" t="s">
        <v>621</v>
      </c>
      <c r="D10" s="260">
        <v>20387</v>
      </c>
      <c r="E10" s="261">
        <f>D10/D11*100</f>
        <v>5.4549200505169431</v>
      </c>
      <c r="F10" s="260">
        <v>20185</v>
      </c>
      <c r="G10" s="261">
        <f>F10/F11*100</f>
        <v>4.9285079451894243</v>
      </c>
      <c r="H10" s="262">
        <f>F10/D10*100</f>
        <v>99.009172511894832</v>
      </c>
    </row>
    <row r="11" spans="2:14" ht="15.75" customHeight="1" x14ac:dyDescent="0.25">
      <c r="B11" s="423" t="s">
        <v>168</v>
      </c>
      <c r="C11" s="423"/>
      <c r="D11" s="263">
        <f>SUM(D7:D10)</f>
        <v>373736</v>
      </c>
      <c r="E11" s="256">
        <f>SUM(E7:E10)</f>
        <v>100.00000000000001</v>
      </c>
      <c r="F11" s="263">
        <f>SUM(F7:F10)</f>
        <v>409556</v>
      </c>
      <c r="G11" s="256">
        <f>SUM(G7:G10)</f>
        <v>100</v>
      </c>
      <c r="H11" s="264">
        <f>F11/D11*100</f>
        <v>109.58430549906886</v>
      </c>
    </row>
    <row r="12" spans="2:14" ht="15.75" customHeight="1" x14ac:dyDescent="0.25">
      <c r="B12" s="424" t="s">
        <v>622</v>
      </c>
      <c r="C12" s="424"/>
      <c r="D12" s="424"/>
      <c r="E12" s="424"/>
      <c r="F12" s="424"/>
      <c r="G12" s="424"/>
      <c r="H12" s="424"/>
    </row>
  </sheetData>
  <mergeCells count="3">
    <mergeCell ref="B4:H4"/>
    <mergeCell ref="B11:C11"/>
    <mergeCell ref="B12:H12"/>
  </mergeCells>
  <pageMargins left="0.7" right="0.7" top="0.75" bottom="0.75" header="0.3" footer="0.3"/>
  <pageSetup orientation="portrait" r:id="rId1"/>
  <ignoredErrors>
    <ignoredError sqref="F11 D11" formulaRange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2:M22"/>
  <sheetViews>
    <sheetView workbookViewId="0">
      <selection activeCell="B4" sqref="B4:M4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230"/>
      <c r="C3" s="269"/>
      <c r="D3" s="230"/>
      <c r="E3" s="230"/>
      <c r="F3" s="270"/>
      <c r="G3" s="230"/>
      <c r="H3" s="230"/>
      <c r="I3" s="230"/>
      <c r="J3" s="230"/>
      <c r="K3" s="230"/>
      <c r="L3" s="230"/>
      <c r="M3" s="191" t="s">
        <v>522</v>
      </c>
    </row>
    <row r="4" spans="2:13" ht="24.95" customHeight="1" thickTop="1" x14ac:dyDescent="0.25">
      <c r="B4" s="411" t="s">
        <v>625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</row>
    <row r="5" spans="2:13" ht="15.75" x14ac:dyDescent="0.25">
      <c r="B5" s="425" t="s">
        <v>145</v>
      </c>
      <c r="C5" s="255"/>
      <c r="D5" s="425" t="s">
        <v>626</v>
      </c>
      <c r="E5" s="425" t="s">
        <v>627</v>
      </c>
      <c r="F5" s="425" t="s">
        <v>628</v>
      </c>
      <c r="G5" s="425" t="s">
        <v>629</v>
      </c>
      <c r="H5" s="425" t="s">
        <v>630</v>
      </c>
      <c r="I5" s="425" t="s">
        <v>631</v>
      </c>
      <c r="J5" s="425" t="s">
        <v>634</v>
      </c>
      <c r="K5" s="425"/>
      <c r="L5" s="425"/>
      <c r="M5" s="425"/>
    </row>
    <row r="6" spans="2:13" ht="78.75" x14ac:dyDescent="0.25">
      <c r="B6" s="425"/>
      <c r="C6" s="255" t="s">
        <v>623</v>
      </c>
      <c r="D6" s="425"/>
      <c r="E6" s="425"/>
      <c r="F6" s="425"/>
      <c r="G6" s="425"/>
      <c r="H6" s="425"/>
      <c r="I6" s="425"/>
      <c r="J6" s="255" t="s">
        <v>632</v>
      </c>
      <c r="K6" s="255" t="s">
        <v>633</v>
      </c>
      <c r="L6" s="255" t="s">
        <v>636</v>
      </c>
      <c r="M6" s="255" t="s">
        <v>635</v>
      </c>
    </row>
    <row r="7" spans="2:13" x14ac:dyDescent="0.25">
      <c r="B7" s="258">
        <v>1</v>
      </c>
      <c r="C7" s="257">
        <v>2</v>
      </c>
      <c r="D7" s="258">
        <v>3</v>
      </c>
      <c r="E7" s="258">
        <v>4</v>
      </c>
      <c r="F7" s="258">
        <v>5</v>
      </c>
      <c r="G7" s="258">
        <v>6</v>
      </c>
      <c r="H7" s="258">
        <v>7</v>
      </c>
      <c r="I7" s="258">
        <v>8</v>
      </c>
      <c r="J7" s="258" t="s">
        <v>120</v>
      </c>
      <c r="K7" s="258" t="s">
        <v>119</v>
      </c>
      <c r="L7" s="258">
        <v>11</v>
      </c>
      <c r="M7" s="258" t="s">
        <v>88</v>
      </c>
    </row>
    <row r="8" spans="2:13" ht="15.75" x14ac:dyDescent="0.25">
      <c r="B8" s="268" t="s">
        <v>57</v>
      </c>
      <c r="C8" s="259" t="s">
        <v>48</v>
      </c>
      <c r="D8" s="289">
        <v>5.0000000000000001E-3</v>
      </c>
      <c r="E8" s="289">
        <v>5.0000000000000001E-3</v>
      </c>
      <c r="F8" s="260">
        <v>315382</v>
      </c>
      <c r="G8" s="260">
        <v>1308</v>
      </c>
      <c r="H8" s="260">
        <v>49978</v>
      </c>
      <c r="I8" s="260">
        <v>557</v>
      </c>
      <c r="J8" s="260">
        <f>H8*D8</f>
        <v>249.89000000000001</v>
      </c>
      <c r="K8" s="260">
        <f>I8*E8</f>
        <v>2.7850000000000001</v>
      </c>
      <c r="L8" s="260">
        <v>4579</v>
      </c>
      <c r="M8" s="260">
        <f>J8+K8+L8</f>
        <v>4831.6750000000002</v>
      </c>
    </row>
    <row r="9" spans="2:13" ht="15.75" x14ac:dyDescent="0.25">
      <c r="B9" s="268" t="s">
        <v>58</v>
      </c>
      <c r="C9" s="259" t="s">
        <v>49</v>
      </c>
      <c r="D9" s="267">
        <v>0.1</v>
      </c>
      <c r="E9" s="267">
        <v>0.1</v>
      </c>
      <c r="F9" s="260">
        <v>2290</v>
      </c>
      <c r="G9" s="260">
        <v>0</v>
      </c>
      <c r="H9" s="260">
        <v>340</v>
      </c>
      <c r="I9" s="260">
        <v>0</v>
      </c>
      <c r="J9" s="260">
        <f t="shared" ref="J9:K12" si="0">H9*D9</f>
        <v>34</v>
      </c>
      <c r="K9" s="260">
        <f t="shared" si="0"/>
        <v>0</v>
      </c>
      <c r="L9" s="260">
        <v>21</v>
      </c>
      <c r="M9" s="260">
        <f t="shared" ref="M9:M13" si="1">J9+K9+L9</f>
        <v>55</v>
      </c>
    </row>
    <row r="10" spans="2:13" ht="15.75" x14ac:dyDescent="0.25">
      <c r="B10" s="268" t="s">
        <v>59</v>
      </c>
      <c r="C10" s="259" t="s">
        <v>50</v>
      </c>
      <c r="D10" s="267">
        <v>0.5</v>
      </c>
      <c r="E10" s="267">
        <v>0.5</v>
      </c>
      <c r="F10" s="260">
        <v>614</v>
      </c>
      <c r="G10" s="260">
        <v>0</v>
      </c>
      <c r="H10" s="260">
        <v>357</v>
      </c>
      <c r="I10" s="260">
        <v>0</v>
      </c>
      <c r="J10" s="260">
        <f t="shared" si="0"/>
        <v>178.5</v>
      </c>
      <c r="K10" s="260">
        <f t="shared" si="0"/>
        <v>0</v>
      </c>
      <c r="L10" s="260">
        <v>13</v>
      </c>
      <c r="M10" s="260">
        <f t="shared" si="1"/>
        <v>191.5</v>
      </c>
    </row>
    <row r="11" spans="2:13" ht="15.75" x14ac:dyDescent="0.25">
      <c r="B11" s="268" t="s">
        <v>60</v>
      </c>
      <c r="C11" s="259" t="s">
        <v>559</v>
      </c>
      <c r="D11" s="267">
        <v>1</v>
      </c>
      <c r="E11" s="267">
        <v>0.75</v>
      </c>
      <c r="F11" s="260">
        <v>153</v>
      </c>
      <c r="G11" s="260">
        <v>0</v>
      </c>
      <c r="H11" s="260">
        <v>118</v>
      </c>
      <c r="I11" s="260">
        <v>0</v>
      </c>
      <c r="J11" s="260">
        <f t="shared" si="0"/>
        <v>118</v>
      </c>
      <c r="K11" s="260">
        <f t="shared" si="0"/>
        <v>0</v>
      </c>
      <c r="L11" s="260">
        <v>44</v>
      </c>
      <c r="M11" s="260">
        <f t="shared" si="1"/>
        <v>162</v>
      </c>
    </row>
    <row r="12" spans="2:13" ht="15.75" x14ac:dyDescent="0.25">
      <c r="B12" s="268" t="s">
        <v>61</v>
      </c>
      <c r="C12" s="259" t="s">
        <v>624</v>
      </c>
      <c r="D12" s="267">
        <v>1</v>
      </c>
      <c r="E12" s="267">
        <v>1</v>
      </c>
      <c r="F12" s="260">
        <v>0</v>
      </c>
      <c r="G12" s="260">
        <v>0</v>
      </c>
      <c r="H12" s="260">
        <v>0</v>
      </c>
      <c r="I12" s="260">
        <v>0</v>
      </c>
      <c r="J12" s="260">
        <f t="shared" si="0"/>
        <v>0</v>
      </c>
      <c r="K12" s="260">
        <f t="shared" si="0"/>
        <v>0</v>
      </c>
      <c r="L12" s="260">
        <v>0</v>
      </c>
      <c r="M12" s="260">
        <f t="shared" si="1"/>
        <v>0</v>
      </c>
    </row>
    <row r="13" spans="2:13" ht="15.75" x14ac:dyDescent="0.25">
      <c r="B13" s="425" t="s">
        <v>168</v>
      </c>
      <c r="C13" s="425"/>
      <c r="D13" s="425"/>
      <c r="E13" s="425"/>
      <c r="F13" s="263">
        <f t="shared" ref="F13:K13" si="2">SUM(F8:F12)</f>
        <v>318439</v>
      </c>
      <c r="G13" s="263">
        <f t="shared" si="2"/>
        <v>1308</v>
      </c>
      <c r="H13" s="263">
        <f t="shared" si="2"/>
        <v>50793</v>
      </c>
      <c r="I13" s="263">
        <f t="shared" si="2"/>
        <v>557</v>
      </c>
      <c r="J13" s="263">
        <f t="shared" si="2"/>
        <v>580.39</v>
      </c>
      <c r="K13" s="263">
        <f t="shared" si="2"/>
        <v>2.7850000000000001</v>
      </c>
      <c r="L13" s="263">
        <f>SUM(L8:L12)</f>
        <v>4657</v>
      </c>
      <c r="M13" s="263">
        <f t="shared" si="1"/>
        <v>5240.1750000000002</v>
      </c>
    </row>
    <row r="16" spans="2:13" x14ac:dyDescent="0.25">
      <c r="F16" s="15"/>
      <c r="G16" s="15"/>
      <c r="H16" s="15"/>
      <c r="M16" s="15"/>
    </row>
    <row r="17" spans="6:13" ht="15.75" x14ac:dyDescent="0.25">
      <c r="F17" s="338"/>
    </row>
    <row r="18" spans="6:13" ht="15.75" x14ac:dyDescent="0.25">
      <c r="F18" s="338"/>
    </row>
    <row r="19" spans="6:13" ht="15.75" x14ac:dyDescent="0.25">
      <c r="F19" s="338"/>
    </row>
    <row r="20" spans="6:13" ht="15.75" x14ac:dyDescent="0.25">
      <c r="F20" s="338"/>
    </row>
    <row r="21" spans="6:13" ht="15.75" x14ac:dyDescent="0.25">
      <c r="F21" s="338"/>
      <c r="G21" s="15"/>
      <c r="H21" s="15"/>
      <c r="J21" s="15"/>
      <c r="L21" s="15"/>
      <c r="M21" s="15"/>
    </row>
    <row r="22" spans="6:13" ht="15.75" x14ac:dyDescent="0.25">
      <c r="F22" s="339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3:L10"/>
  <sheetViews>
    <sheetView workbookViewId="0">
      <selection activeCell="B4" sqref="B4:G4"/>
    </sheetView>
  </sheetViews>
  <sheetFormatPr defaultRowHeight="15" x14ac:dyDescent="0.25"/>
  <cols>
    <col min="2" max="2" width="6.85546875" customWidth="1"/>
    <col min="3" max="3" width="16.42578125" customWidth="1"/>
    <col min="4" max="4" width="17.7109375" customWidth="1"/>
    <col min="5" max="5" width="13.5703125" customWidth="1"/>
    <col min="6" max="6" width="17.42578125" customWidth="1"/>
    <col min="7" max="7" width="13.7109375" customWidth="1"/>
  </cols>
  <sheetData>
    <row r="3" spans="2:12" ht="16.5" thickBot="1" x14ac:dyDescent="0.3">
      <c r="B3" s="290"/>
      <c r="C3" s="290"/>
      <c r="D3" s="290"/>
      <c r="E3" s="290"/>
      <c r="F3" s="290"/>
      <c r="G3" s="191" t="s">
        <v>522</v>
      </c>
    </row>
    <row r="4" spans="2:12" ht="24.95" customHeight="1" thickTop="1" x14ac:dyDescent="0.25">
      <c r="B4" s="399" t="s">
        <v>641</v>
      </c>
      <c r="C4" s="399"/>
      <c r="D4" s="399"/>
      <c r="E4" s="399"/>
      <c r="F4" s="399"/>
      <c r="G4" s="399"/>
    </row>
    <row r="5" spans="2:12" ht="15.75" x14ac:dyDescent="0.25">
      <c r="B5" s="404" t="s">
        <v>145</v>
      </c>
      <c r="C5" s="397" t="s">
        <v>161</v>
      </c>
      <c r="D5" s="397" t="s">
        <v>134</v>
      </c>
      <c r="E5" s="397"/>
      <c r="F5" s="397" t="s">
        <v>135</v>
      </c>
      <c r="G5" s="397"/>
    </row>
    <row r="6" spans="2:12" ht="47.25" x14ac:dyDescent="0.25">
      <c r="B6" s="404"/>
      <c r="C6" s="397"/>
      <c r="D6" s="96" t="s">
        <v>637</v>
      </c>
      <c r="E6" s="96" t="s">
        <v>639</v>
      </c>
      <c r="F6" s="96" t="s">
        <v>638</v>
      </c>
      <c r="G6" s="96" t="s">
        <v>640</v>
      </c>
    </row>
    <row r="7" spans="2:12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</row>
    <row r="8" spans="2:12" ht="15.75" x14ac:dyDescent="0.25">
      <c r="B8" s="177" t="s">
        <v>57</v>
      </c>
      <c r="C8" s="111" t="s">
        <v>379</v>
      </c>
      <c r="D8" s="101">
        <v>3001</v>
      </c>
      <c r="E8" s="113">
        <v>3</v>
      </c>
      <c r="F8" s="101">
        <v>5104</v>
      </c>
      <c r="G8" s="113">
        <v>3</v>
      </c>
      <c r="I8" s="340"/>
      <c r="J8" s="341"/>
      <c r="K8" s="340"/>
      <c r="L8" s="341"/>
    </row>
    <row r="9" spans="2:12" ht="15.75" x14ac:dyDescent="0.25">
      <c r="B9" s="177" t="s">
        <v>58</v>
      </c>
      <c r="C9" s="111" t="s">
        <v>380</v>
      </c>
      <c r="D9" s="101">
        <v>697</v>
      </c>
      <c r="E9" s="113">
        <v>1</v>
      </c>
      <c r="F9" s="101">
        <v>366</v>
      </c>
      <c r="G9" s="113">
        <v>2</v>
      </c>
      <c r="I9" s="340"/>
      <c r="J9" s="341"/>
      <c r="K9" s="340"/>
      <c r="L9" s="341"/>
    </row>
    <row r="10" spans="2:12" ht="15.75" x14ac:dyDescent="0.25">
      <c r="B10" s="397" t="s">
        <v>168</v>
      </c>
      <c r="C10" s="397"/>
      <c r="D10" s="104">
        <f>D8-D9</f>
        <v>2304</v>
      </c>
      <c r="E10" s="96">
        <f>E8+E9</f>
        <v>4</v>
      </c>
      <c r="F10" s="104">
        <f>F8-F9</f>
        <v>4738</v>
      </c>
      <c r="G10" s="96">
        <f t="shared" ref="G10" si="0">G8+G9</f>
        <v>5</v>
      </c>
      <c r="I10" s="342"/>
      <c r="J10" s="343"/>
      <c r="K10" s="342"/>
      <c r="L10" s="343"/>
    </row>
  </sheetData>
  <mergeCells count="6">
    <mergeCell ref="B10:C10"/>
    <mergeCell ref="B4:G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E10:F10" formula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B3:K19"/>
  <sheetViews>
    <sheetView workbookViewId="0">
      <selection activeCell="B4" sqref="B4:H4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3" spans="2:11" ht="16.5" thickBot="1" x14ac:dyDescent="0.3">
      <c r="B3" s="230"/>
      <c r="C3" s="230"/>
      <c r="D3" s="230"/>
      <c r="E3" s="230"/>
      <c r="F3" s="230"/>
      <c r="G3" s="230"/>
      <c r="H3" s="191" t="s">
        <v>539</v>
      </c>
      <c r="K3" s="32"/>
    </row>
    <row r="4" spans="2:11" ht="24.95" customHeight="1" thickTop="1" x14ac:dyDescent="0.25">
      <c r="B4" s="411" t="s">
        <v>642</v>
      </c>
      <c r="C4" s="411"/>
      <c r="D4" s="411"/>
      <c r="E4" s="411"/>
      <c r="F4" s="411"/>
      <c r="G4" s="411"/>
      <c r="H4" s="411"/>
    </row>
    <row r="5" spans="2:11" x14ac:dyDescent="0.25">
      <c r="B5" s="425" t="s">
        <v>145</v>
      </c>
      <c r="C5" s="425" t="s">
        <v>384</v>
      </c>
      <c r="D5" s="423" t="s">
        <v>134</v>
      </c>
      <c r="E5" s="423"/>
      <c r="F5" s="423" t="s">
        <v>135</v>
      </c>
      <c r="G5" s="423"/>
      <c r="H5" s="256" t="s">
        <v>178</v>
      </c>
    </row>
    <row r="6" spans="2:11" x14ac:dyDescent="0.25">
      <c r="B6" s="425"/>
      <c r="C6" s="425"/>
      <c r="D6" s="256" t="s">
        <v>175</v>
      </c>
      <c r="E6" s="255" t="s">
        <v>177</v>
      </c>
      <c r="F6" s="256" t="s">
        <v>175</v>
      </c>
      <c r="G6" s="255" t="s">
        <v>177</v>
      </c>
      <c r="H6" s="256" t="s">
        <v>93</v>
      </c>
    </row>
    <row r="7" spans="2:11" x14ac:dyDescent="0.25">
      <c r="B7" s="257">
        <v>1</v>
      </c>
      <c r="C7" s="258">
        <v>2</v>
      </c>
      <c r="D7" s="258">
        <v>3</v>
      </c>
      <c r="E7" s="258">
        <v>4</v>
      </c>
      <c r="F7" s="258">
        <v>5</v>
      </c>
      <c r="G7" s="258">
        <v>6</v>
      </c>
      <c r="H7" s="258">
        <v>7</v>
      </c>
    </row>
    <row r="8" spans="2:11" x14ac:dyDescent="0.25">
      <c r="B8" s="273" t="s">
        <v>57</v>
      </c>
      <c r="C8" s="271" t="s">
        <v>596</v>
      </c>
      <c r="D8" s="272"/>
      <c r="E8" s="254"/>
      <c r="F8" s="254"/>
      <c r="G8" s="254"/>
      <c r="H8" s="274"/>
    </row>
    <row r="9" spans="2:11" x14ac:dyDescent="0.25">
      <c r="B9" s="275" t="s">
        <v>12</v>
      </c>
      <c r="C9" s="254" t="s">
        <v>643</v>
      </c>
      <c r="D9" s="260">
        <v>44</v>
      </c>
      <c r="E9" s="261">
        <f>D9/D19*100</f>
        <v>0.23239845771932605</v>
      </c>
      <c r="F9" s="260">
        <v>64</v>
      </c>
      <c r="G9" s="261">
        <f>F9/F19*100</f>
        <v>0.30958254728389689</v>
      </c>
      <c r="H9" s="262">
        <f>F9/D9*100</f>
        <v>145.45454545454547</v>
      </c>
      <c r="J9" s="48"/>
      <c r="K9" s="338"/>
    </row>
    <row r="10" spans="2:11" x14ac:dyDescent="0.25">
      <c r="B10" s="275" t="s">
        <v>29</v>
      </c>
      <c r="C10" s="254" t="s">
        <v>598</v>
      </c>
      <c r="D10" s="260">
        <v>5688</v>
      </c>
      <c r="E10" s="261">
        <f>D10/D19*100</f>
        <v>30.042782443352877</v>
      </c>
      <c r="F10" s="260">
        <v>6105</v>
      </c>
      <c r="G10" s="261">
        <f>F10/F19*100</f>
        <v>29.531272674502972</v>
      </c>
      <c r="H10" s="262">
        <f>F10/D10*100</f>
        <v>107.33122362869199</v>
      </c>
      <c r="J10" s="48"/>
      <c r="K10" s="338"/>
    </row>
    <row r="11" spans="2:11" x14ac:dyDescent="0.25">
      <c r="B11" s="275" t="s">
        <v>73</v>
      </c>
      <c r="C11" s="254" t="s">
        <v>391</v>
      </c>
      <c r="D11" s="260">
        <v>907</v>
      </c>
      <c r="E11" s="261">
        <f>D11/D19*100</f>
        <v>4.7905772988961068</v>
      </c>
      <c r="F11" s="260">
        <v>1022</v>
      </c>
      <c r="G11" s="261">
        <f>F11/F19*100</f>
        <v>4.9436463019397285</v>
      </c>
      <c r="H11" s="262">
        <f>F11/D11*100</f>
        <v>112.67916207276735</v>
      </c>
      <c r="J11" s="48"/>
      <c r="K11" s="338"/>
    </row>
    <row r="12" spans="2:11" x14ac:dyDescent="0.25">
      <c r="B12" s="423" t="s">
        <v>548</v>
      </c>
      <c r="C12" s="423"/>
      <c r="D12" s="263">
        <f>SUM(D9:D11)</f>
        <v>6639</v>
      </c>
      <c r="E12" s="276">
        <f>D12/D19*100</f>
        <v>35.065758199968315</v>
      </c>
      <c r="F12" s="263">
        <f>SUM(F9:F11)</f>
        <v>7191</v>
      </c>
      <c r="G12" s="276">
        <f>F12/F19*100</f>
        <v>34.784501523726604</v>
      </c>
      <c r="H12" s="264">
        <f>F12/D12*100</f>
        <v>108.31450519656576</v>
      </c>
      <c r="J12" s="48"/>
      <c r="K12" s="339"/>
    </row>
    <row r="13" spans="2:11" x14ac:dyDescent="0.25">
      <c r="B13" s="273" t="s">
        <v>58</v>
      </c>
      <c r="C13" s="271" t="s">
        <v>418</v>
      </c>
      <c r="D13" s="272"/>
      <c r="E13" s="261"/>
      <c r="F13" s="272"/>
      <c r="G13" s="261"/>
      <c r="H13" s="262"/>
      <c r="J13" s="48"/>
      <c r="K13" s="344"/>
    </row>
    <row r="14" spans="2:11" x14ac:dyDescent="0.25">
      <c r="B14" s="259" t="s">
        <v>76</v>
      </c>
      <c r="C14" s="254" t="s">
        <v>644</v>
      </c>
      <c r="D14" s="260">
        <v>9393</v>
      </c>
      <c r="E14" s="261">
        <f>D14/D19*100</f>
        <v>49.61178893994613</v>
      </c>
      <c r="F14" s="260">
        <v>10944</v>
      </c>
      <c r="G14" s="261">
        <f>F14/F19*100</f>
        <v>52.938615585546366</v>
      </c>
      <c r="H14" s="262">
        <f t="shared" ref="H14:H19" si="0">F14/D14*100</f>
        <v>116.51229639092942</v>
      </c>
      <c r="J14" s="48"/>
      <c r="K14" s="338"/>
    </row>
    <row r="15" spans="2:11" x14ac:dyDescent="0.25">
      <c r="B15" s="259" t="s">
        <v>77</v>
      </c>
      <c r="C15" s="254" t="s">
        <v>392</v>
      </c>
      <c r="D15" s="272">
        <v>1</v>
      </c>
      <c r="E15" s="261">
        <f>D15/D19*100</f>
        <v>5.2817831299846827E-3</v>
      </c>
      <c r="F15" s="272">
        <v>0</v>
      </c>
      <c r="G15" s="261">
        <f>F15/F19*100</f>
        <v>0</v>
      </c>
      <c r="H15" s="262">
        <f t="shared" si="0"/>
        <v>0</v>
      </c>
      <c r="J15" s="48"/>
      <c r="K15" s="344"/>
    </row>
    <row r="16" spans="2:11" x14ac:dyDescent="0.25">
      <c r="B16" s="259" t="s">
        <v>78</v>
      </c>
      <c r="C16" s="254" t="s">
        <v>603</v>
      </c>
      <c r="D16" s="260">
        <v>2900</v>
      </c>
      <c r="E16" s="261">
        <f>D16/D19*100</f>
        <v>15.31717107695558</v>
      </c>
      <c r="F16" s="260">
        <v>2348</v>
      </c>
      <c r="G16" s="261">
        <f>F16/F19*100+0.1</f>
        <v>11.457809703477967</v>
      </c>
      <c r="H16" s="262">
        <f t="shared" si="0"/>
        <v>80.965517241379317</v>
      </c>
      <c r="J16" s="48"/>
      <c r="K16" s="338"/>
    </row>
    <row r="17" spans="2:11" x14ac:dyDescent="0.25">
      <c r="B17" s="423" t="s">
        <v>549</v>
      </c>
      <c r="C17" s="423"/>
      <c r="D17" s="263">
        <f>SUM(D14:D16)</f>
        <v>12294</v>
      </c>
      <c r="E17" s="276">
        <f>D17/D19*100</f>
        <v>64.934241800031685</v>
      </c>
      <c r="F17" s="263">
        <f>SUM(F14:F16)</f>
        <v>13292</v>
      </c>
      <c r="G17" s="276">
        <f>F17/F19*100</f>
        <v>64.296425289024327</v>
      </c>
      <c r="H17" s="264">
        <f t="shared" si="0"/>
        <v>108.11778103139741</v>
      </c>
      <c r="J17" s="48"/>
      <c r="K17" s="339"/>
    </row>
    <row r="18" spans="2:11" x14ac:dyDescent="0.25">
      <c r="B18" s="273" t="s">
        <v>59</v>
      </c>
      <c r="C18" s="271" t="s">
        <v>645</v>
      </c>
      <c r="D18" s="277">
        <v>0</v>
      </c>
      <c r="E18" s="278">
        <f>D18/D19*100</f>
        <v>0</v>
      </c>
      <c r="F18" s="277">
        <v>190</v>
      </c>
      <c r="G18" s="278">
        <f>F18/F19*100</f>
        <v>0.91907318724906883</v>
      </c>
      <c r="H18" s="262" t="s">
        <v>23</v>
      </c>
      <c r="J18" s="48"/>
      <c r="K18" s="345"/>
    </row>
    <row r="19" spans="2:11" x14ac:dyDescent="0.25">
      <c r="B19" s="423" t="s">
        <v>595</v>
      </c>
      <c r="C19" s="423"/>
      <c r="D19" s="263">
        <f>D12+D17+D18</f>
        <v>18933</v>
      </c>
      <c r="E19" s="264">
        <f>E12+E17+E18</f>
        <v>100</v>
      </c>
      <c r="F19" s="263">
        <f>F12+F17+F18</f>
        <v>20673</v>
      </c>
      <c r="G19" s="264">
        <f>G12+G17+G18</f>
        <v>100</v>
      </c>
      <c r="H19" s="264">
        <f t="shared" si="0"/>
        <v>109.19030264617335</v>
      </c>
      <c r="J19" s="48"/>
      <c r="K19" s="339"/>
    </row>
  </sheetData>
  <mergeCells count="8">
    <mergeCell ref="B12:C12"/>
    <mergeCell ref="B17:C17"/>
    <mergeCell ref="B19:C19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E17:F17" formula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B3:L34"/>
  <sheetViews>
    <sheetView workbookViewId="0">
      <selection activeCell="K4" sqref="K4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9.7109375" customWidth="1"/>
  </cols>
  <sheetData>
    <row r="3" spans="2:12" ht="16.5" thickBot="1" x14ac:dyDescent="0.3">
      <c r="B3" s="140"/>
      <c r="C3" s="140"/>
      <c r="D3" s="140"/>
      <c r="E3" s="140"/>
      <c r="F3" s="140"/>
      <c r="G3" s="140"/>
      <c r="H3" s="159" t="s">
        <v>539</v>
      </c>
      <c r="J3" s="33"/>
    </row>
    <row r="4" spans="2:12" ht="24.95" customHeight="1" thickTop="1" x14ac:dyDescent="0.25">
      <c r="B4" s="411" t="s">
        <v>646</v>
      </c>
      <c r="C4" s="411"/>
      <c r="D4" s="411"/>
      <c r="E4" s="411"/>
      <c r="F4" s="411"/>
      <c r="G4" s="411"/>
      <c r="H4" s="411"/>
    </row>
    <row r="5" spans="2:12" ht="15.75" x14ac:dyDescent="0.25">
      <c r="B5" s="388" t="s">
        <v>145</v>
      </c>
      <c r="C5" s="388" t="s">
        <v>398</v>
      </c>
      <c r="D5" s="395" t="s">
        <v>134</v>
      </c>
      <c r="E5" s="395"/>
      <c r="F5" s="395" t="s">
        <v>140</v>
      </c>
      <c r="G5" s="395"/>
      <c r="H5" s="247" t="s">
        <v>647</v>
      </c>
    </row>
    <row r="6" spans="2:12" ht="15.75" x14ac:dyDescent="0.25">
      <c r="B6" s="388"/>
      <c r="C6" s="388"/>
      <c r="D6" s="187" t="s">
        <v>175</v>
      </c>
      <c r="E6" s="62" t="s">
        <v>177</v>
      </c>
      <c r="F6" s="187" t="s">
        <v>175</v>
      </c>
      <c r="G6" s="62" t="s">
        <v>177</v>
      </c>
      <c r="H6" s="187" t="s">
        <v>93</v>
      </c>
    </row>
    <row r="7" spans="2:12" x14ac:dyDescent="0.25">
      <c r="B7" s="60">
        <v>1</v>
      </c>
      <c r="C7" s="117">
        <v>2</v>
      </c>
      <c r="D7" s="117">
        <v>3</v>
      </c>
      <c r="E7" s="117">
        <v>4</v>
      </c>
      <c r="F7" s="117">
        <v>5</v>
      </c>
      <c r="G7" s="117">
        <v>6</v>
      </c>
      <c r="H7" s="117">
        <v>7</v>
      </c>
    </row>
    <row r="8" spans="2:12" ht="15.75" x14ac:dyDescent="0.25">
      <c r="B8" s="156" t="s">
        <v>57</v>
      </c>
      <c r="C8" s="419" t="s">
        <v>580</v>
      </c>
      <c r="D8" s="419"/>
      <c r="E8" s="419"/>
      <c r="F8" s="426"/>
      <c r="G8" s="426"/>
      <c r="H8" s="426"/>
    </row>
    <row r="9" spans="2:12" ht="15.75" x14ac:dyDescent="0.25">
      <c r="B9" s="64" t="s">
        <v>12</v>
      </c>
      <c r="C9" s="224" t="s">
        <v>583</v>
      </c>
      <c r="D9" s="218">
        <v>2018</v>
      </c>
      <c r="E9" s="210">
        <f>D9/D20*100</f>
        <v>12.135426062902159</v>
      </c>
      <c r="F9" s="218">
        <v>2297</v>
      </c>
      <c r="G9" s="210">
        <f>F9/F20*100</f>
        <v>14.414810166300596</v>
      </c>
      <c r="H9" s="227">
        <f>F9/D9*100</f>
        <v>113.82556987115957</v>
      </c>
      <c r="J9" s="15"/>
      <c r="K9" s="319"/>
      <c r="L9" s="15"/>
    </row>
    <row r="10" spans="2:12" ht="15.75" x14ac:dyDescent="0.25">
      <c r="B10" s="64" t="s">
        <v>29</v>
      </c>
      <c r="C10" s="224" t="s">
        <v>651</v>
      </c>
      <c r="D10" s="220">
        <v>39</v>
      </c>
      <c r="E10" s="210">
        <f>D10/D20*100</f>
        <v>0.23453003788562149</v>
      </c>
      <c r="F10" s="220">
        <v>61</v>
      </c>
      <c r="G10" s="210">
        <f>F10/F20*100</f>
        <v>0.38280514590524006</v>
      </c>
      <c r="H10" s="227">
        <f>F10/D10*100</f>
        <v>156.41025641025641</v>
      </c>
      <c r="K10" s="320"/>
    </row>
    <row r="11" spans="2:12" ht="15.75" x14ac:dyDescent="0.25">
      <c r="B11" s="64" t="s">
        <v>73</v>
      </c>
      <c r="C11" s="224" t="s">
        <v>401</v>
      </c>
      <c r="D11" s="220">
        <v>1</v>
      </c>
      <c r="E11" s="210">
        <f>D11/D20*100</f>
        <v>6.0135907150159363E-3</v>
      </c>
      <c r="F11" s="220">
        <v>1</v>
      </c>
      <c r="G11" s="210">
        <f>F11/F20*100</f>
        <v>6.2754941951678701E-3</v>
      </c>
      <c r="H11" s="227">
        <f>F11/D11*100</f>
        <v>100</v>
      </c>
      <c r="K11" s="320"/>
    </row>
    <row r="12" spans="2:12" ht="15.75" x14ac:dyDescent="0.25">
      <c r="B12" s="395" t="s">
        <v>548</v>
      </c>
      <c r="C12" s="395"/>
      <c r="D12" s="229">
        <f>SUM(D9:D11)</f>
        <v>2058</v>
      </c>
      <c r="E12" s="175">
        <f>D12/D20*100</f>
        <v>12.375969691502796</v>
      </c>
      <c r="F12" s="229">
        <f>SUM(F9:F11)</f>
        <v>2359</v>
      </c>
      <c r="G12" s="175">
        <f>F12/F20*100</f>
        <v>14.803890806401004</v>
      </c>
      <c r="H12" s="213">
        <f>F12/D12*100</f>
        <v>114.62585034013605</v>
      </c>
      <c r="J12" s="15"/>
      <c r="K12" s="308"/>
      <c r="L12" s="15"/>
    </row>
    <row r="13" spans="2:12" ht="15.75" x14ac:dyDescent="0.25">
      <c r="B13" s="156" t="s">
        <v>58</v>
      </c>
      <c r="C13" s="244" t="s">
        <v>419</v>
      </c>
      <c r="D13" s="220"/>
      <c r="E13" s="210"/>
      <c r="F13" s="220"/>
      <c r="G13" s="210"/>
      <c r="H13" s="227"/>
      <c r="K13" s="320"/>
    </row>
    <row r="14" spans="2:12" ht="15.75" x14ac:dyDescent="0.25">
      <c r="B14" s="64" t="s">
        <v>76</v>
      </c>
      <c r="C14" s="224" t="s">
        <v>403</v>
      </c>
      <c r="D14" s="218">
        <v>2349</v>
      </c>
      <c r="E14" s="210">
        <f>D14/D20*100</f>
        <v>14.125924589572433</v>
      </c>
      <c r="F14" s="218">
        <v>2611</v>
      </c>
      <c r="G14" s="210">
        <f>F14/F20*100</f>
        <v>16.385315343583308</v>
      </c>
      <c r="H14" s="227">
        <f t="shared" ref="H14:H18" si="0">F14/D14*100</f>
        <v>111.15368241805024</v>
      </c>
      <c r="J14" s="15"/>
      <c r="K14" s="319"/>
      <c r="L14" s="15"/>
    </row>
    <row r="15" spans="2:12" ht="15.75" x14ac:dyDescent="0.25">
      <c r="B15" s="64" t="s">
        <v>77</v>
      </c>
      <c r="C15" s="224" t="s">
        <v>652</v>
      </c>
      <c r="D15" s="218">
        <v>6171</v>
      </c>
      <c r="E15" s="210">
        <f>D15/D20*100</f>
        <v>37.109868302363338</v>
      </c>
      <c r="F15" s="218">
        <v>6928</v>
      </c>
      <c r="G15" s="210">
        <f>F15/F20*100</f>
        <v>43.476623784122999</v>
      </c>
      <c r="H15" s="227">
        <f t="shared" si="0"/>
        <v>112.2670555825636</v>
      </c>
      <c r="J15" s="15"/>
      <c r="K15" s="319"/>
      <c r="L15" s="15"/>
    </row>
    <row r="16" spans="2:12" ht="15.75" x14ac:dyDescent="0.25">
      <c r="B16" s="64" t="s">
        <v>78</v>
      </c>
      <c r="C16" s="224" t="s">
        <v>653</v>
      </c>
      <c r="D16" s="218">
        <v>3729</v>
      </c>
      <c r="E16" s="210">
        <f>D16/D20*100</f>
        <v>22.424679776294425</v>
      </c>
      <c r="F16" s="218">
        <v>4037</v>
      </c>
      <c r="G16" s="210">
        <f>F16/F20*100</f>
        <v>25.334170065892692</v>
      </c>
      <c r="H16" s="227">
        <f t="shared" si="0"/>
        <v>108.25958702064898</v>
      </c>
      <c r="J16" s="15"/>
      <c r="K16" s="319"/>
      <c r="L16" s="15"/>
    </row>
    <row r="17" spans="2:12" ht="15.75" x14ac:dyDescent="0.25">
      <c r="B17" s="395" t="s">
        <v>549</v>
      </c>
      <c r="C17" s="395"/>
      <c r="D17" s="229">
        <f>SUM(D14:D16)</f>
        <v>12249</v>
      </c>
      <c r="E17" s="175">
        <f>D17/D20*100</f>
        <v>73.660472668230199</v>
      </c>
      <c r="F17" s="229">
        <f>SUM(F14:F16)</f>
        <v>13576</v>
      </c>
      <c r="G17" s="175">
        <f>F17/F20*100</f>
        <v>85.196109193599</v>
      </c>
      <c r="H17" s="213">
        <f t="shared" si="0"/>
        <v>110.83353743162706</v>
      </c>
      <c r="J17" s="15"/>
      <c r="K17" s="308"/>
      <c r="L17" s="15"/>
    </row>
    <row r="18" spans="2:12" ht="15.75" x14ac:dyDescent="0.25">
      <c r="B18" s="156" t="s">
        <v>59</v>
      </c>
      <c r="C18" s="244" t="s">
        <v>649</v>
      </c>
      <c r="D18" s="251">
        <v>2322</v>
      </c>
      <c r="E18" s="279">
        <f>D18/D20*100</f>
        <v>13.963557640267005</v>
      </c>
      <c r="F18" s="251">
        <v>0</v>
      </c>
      <c r="G18" s="279">
        <f>F18/F20*100</f>
        <v>0</v>
      </c>
      <c r="H18" s="252">
        <f t="shared" si="0"/>
        <v>0</v>
      </c>
      <c r="J18" s="15"/>
      <c r="K18" s="308"/>
      <c r="L18" s="15"/>
    </row>
    <row r="19" spans="2:12" ht="15.75" x14ac:dyDescent="0.25">
      <c r="B19" s="156" t="s">
        <v>60</v>
      </c>
      <c r="C19" s="244" t="s">
        <v>650</v>
      </c>
      <c r="D19" s="251">
        <v>0</v>
      </c>
      <c r="E19" s="279">
        <f>D19/D20*100</f>
        <v>0</v>
      </c>
      <c r="F19" s="251">
        <v>0</v>
      </c>
      <c r="G19" s="279">
        <f>F19/F20*100</f>
        <v>0</v>
      </c>
      <c r="H19" s="252" t="s">
        <v>23</v>
      </c>
      <c r="J19" s="15"/>
      <c r="K19" s="308"/>
      <c r="L19" s="15"/>
    </row>
    <row r="20" spans="2:12" ht="15.75" x14ac:dyDescent="0.25">
      <c r="B20" s="62"/>
      <c r="C20" s="247" t="s">
        <v>648</v>
      </c>
      <c r="D20" s="229">
        <f>D12+D17+D18+D19</f>
        <v>16629</v>
      </c>
      <c r="E20" s="213">
        <f>E12+E17+E18+E19</f>
        <v>100</v>
      </c>
      <c r="F20" s="229">
        <f>F12+F17+F18+F19</f>
        <v>15935</v>
      </c>
      <c r="G20" s="213">
        <f>G12+G17+G18+G19</f>
        <v>100</v>
      </c>
      <c r="H20" s="213">
        <f>F20/D20*100</f>
        <v>95.826568043778934</v>
      </c>
      <c r="J20" s="15"/>
      <c r="K20" s="308"/>
    </row>
    <row r="21" spans="2:12" x14ac:dyDescent="0.25">
      <c r="J21" s="15"/>
      <c r="L21" s="15"/>
    </row>
    <row r="23" spans="2:12" x14ac:dyDescent="0.25">
      <c r="D23" s="369"/>
      <c r="E23" s="370"/>
      <c r="F23" s="369"/>
      <c r="G23" s="370"/>
      <c r="H23" s="370"/>
    </row>
    <row r="24" spans="2:12" x14ac:dyDescent="0.25">
      <c r="D24" s="371"/>
      <c r="E24" s="372"/>
      <c r="F24" s="373"/>
      <c r="G24" s="372"/>
      <c r="H24" s="372"/>
    </row>
    <row r="25" spans="2:12" x14ac:dyDescent="0.25">
      <c r="D25" s="371"/>
      <c r="E25" s="372"/>
      <c r="F25" s="373"/>
      <c r="G25" s="372"/>
      <c r="H25" s="372"/>
    </row>
    <row r="26" spans="2:12" x14ac:dyDescent="0.25">
      <c r="D26" s="369"/>
      <c r="E26" s="370"/>
      <c r="F26" s="369"/>
      <c r="G26" s="370"/>
      <c r="H26" s="370"/>
    </row>
    <row r="27" spans="2:12" x14ac:dyDescent="0.25">
      <c r="D27" s="371"/>
      <c r="E27" s="372"/>
      <c r="F27" s="373"/>
      <c r="G27" s="372"/>
      <c r="H27" s="372"/>
    </row>
    <row r="28" spans="2:12" x14ac:dyDescent="0.25">
      <c r="D28" s="369"/>
      <c r="E28" s="372"/>
      <c r="F28" s="374"/>
      <c r="G28" s="372"/>
      <c r="H28" s="372"/>
    </row>
    <row r="29" spans="2:12" x14ac:dyDescent="0.25">
      <c r="D29" s="369"/>
      <c r="E29" s="372"/>
      <c r="F29" s="374"/>
      <c r="G29" s="372"/>
      <c r="H29" s="372"/>
    </row>
    <row r="30" spans="2:12" x14ac:dyDescent="0.25">
      <c r="D30" s="369"/>
      <c r="E30" s="372"/>
      <c r="F30" s="374"/>
      <c r="G30" s="372"/>
      <c r="H30" s="372"/>
    </row>
    <row r="31" spans="2:12" x14ac:dyDescent="0.25">
      <c r="D31" s="369"/>
      <c r="E31" s="370"/>
      <c r="F31" s="369"/>
      <c r="G31" s="370"/>
      <c r="H31" s="370"/>
    </row>
    <row r="32" spans="2:12" x14ac:dyDescent="0.25">
      <c r="D32" s="369"/>
      <c r="E32" s="370"/>
      <c r="F32" s="369"/>
      <c r="G32" s="370"/>
      <c r="H32" s="370"/>
    </row>
    <row r="33" spans="4:8" x14ac:dyDescent="0.25">
      <c r="D33" s="371"/>
      <c r="E33" s="370"/>
      <c r="F33" s="371"/>
      <c r="G33" s="370"/>
      <c r="H33" s="370"/>
    </row>
    <row r="34" spans="4:8" x14ac:dyDescent="0.25">
      <c r="D34" s="369"/>
      <c r="E34" s="370"/>
      <c r="F34" s="369"/>
      <c r="G34" s="370"/>
      <c r="H34" s="370"/>
    </row>
  </sheetData>
  <mergeCells count="9">
    <mergeCell ref="B17:C17"/>
    <mergeCell ref="B12:C12"/>
    <mergeCell ref="C8:E8"/>
    <mergeCell ref="F8:H8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F17 E17" formula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3:Q16"/>
  <sheetViews>
    <sheetView workbookViewId="0">
      <selection activeCell="B4" sqref="B4:O4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14" customWidth="1"/>
  </cols>
  <sheetData>
    <row r="3" spans="2:17" ht="16.5" thickBot="1" x14ac:dyDescent="0.3">
      <c r="B3" s="87"/>
      <c r="C3" s="88" t="s">
        <v>11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90" t="s">
        <v>522</v>
      </c>
      <c r="P3" s="13"/>
    </row>
    <row r="4" spans="2:17" ht="24.95" customHeight="1" thickTop="1" x14ac:dyDescent="0.25">
      <c r="B4" s="411" t="s">
        <v>657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37"/>
    </row>
    <row r="5" spans="2:17" ht="15.75" x14ac:dyDescent="0.25">
      <c r="B5" s="425" t="s">
        <v>145</v>
      </c>
      <c r="C5" s="423" t="s">
        <v>161</v>
      </c>
      <c r="D5" s="423" t="s">
        <v>134</v>
      </c>
      <c r="E5" s="423"/>
      <c r="F5" s="423"/>
      <c r="G5" s="423"/>
      <c r="H5" s="423"/>
      <c r="I5" s="423"/>
      <c r="J5" s="423" t="s">
        <v>135</v>
      </c>
      <c r="K5" s="423"/>
      <c r="L5" s="423"/>
      <c r="M5" s="423"/>
      <c r="N5" s="423"/>
      <c r="O5" s="423"/>
      <c r="P5" s="38"/>
    </row>
    <row r="6" spans="2:17" ht="15.75" x14ac:dyDescent="0.25">
      <c r="B6" s="425"/>
      <c r="C6" s="423"/>
      <c r="D6" s="425" t="s">
        <v>618</v>
      </c>
      <c r="E6" s="425"/>
      <c r="F6" s="425" t="s">
        <v>619</v>
      </c>
      <c r="G6" s="425"/>
      <c r="H6" s="423" t="s">
        <v>168</v>
      </c>
      <c r="I6" s="423"/>
      <c r="J6" s="425" t="s">
        <v>618</v>
      </c>
      <c r="K6" s="425"/>
      <c r="L6" s="425" t="s">
        <v>619</v>
      </c>
      <c r="M6" s="425"/>
      <c r="N6" s="423" t="s">
        <v>168</v>
      </c>
      <c r="O6" s="423"/>
      <c r="P6" s="38"/>
    </row>
    <row r="7" spans="2:17" ht="15.75" x14ac:dyDescent="0.25">
      <c r="B7" s="425"/>
      <c r="C7" s="423"/>
      <c r="D7" s="255" t="s">
        <v>654</v>
      </c>
      <c r="E7" s="255" t="s">
        <v>175</v>
      </c>
      <c r="F7" s="255" t="s">
        <v>654</v>
      </c>
      <c r="G7" s="255" t="s">
        <v>175</v>
      </c>
      <c r="H7" s="256" t="s">
        <v>654</v>
      </c>
      <c r="I7" s="256" t="s">
        <v>175</v>
      </c>
      <c r="J7" s="256" t="s">
        <v>654</v>
      </c>
      <c r="K7" s="255" t="s">
        <v>175</v>
      </c>
      <c r="L7" s="255" t="s">
        <v>654</v>
      </c>
      <c r="M7" s="255" t="s">
        <v>175</v>
      </c>
      <c r="N7" s="255" t="s">
        <v>654</v>
      </c>
      <c r="O7" s="256" t="s">
        <v>175</v>
      </c>
      <c r="P7" s="38"/>
    </row>
    <row r="8" spans="2:17" ht="15.75" x14ac:dyDescent="0.25">
      <c r="B8" s="257">
        <v>1</v>
      </c>
      <c r="C8" s="258">
        <v>2</v>
      </c>
      <c r="D8" s="258">
        <v>3</v>
      </c>
      <c r="E8" s="258">
        <v>4</v>
      </c>
      <c r="F8" s="258">
        <v>5</v>
      </c>
      <c r="G8" s="258">
        <v>6</v>
      </c>
      <c r="H8" s="258" t="s">
        <v>89</v>
      </c>
      <c r="I8" s="258" t="s">
        <v>90</v>
      </c>
      <c r="J8" s="258">
        <v>9</v>
      </c>
      <c r="K8" s="258">
        <v>10</v>
      </c>
      <c r="L8" s="258">
        <v>11</v>
      </c>
      <c r="M8" s="258">
        <v>12</v>
      </c>
      <c r="N8" s="258" t="s">
        <v>91</v>
      </c>
      <c r="O8" s="258" t="s">
        <v>92</v>
      </c>
      <c r="P8" s="38"/>
    </row>
    <row r="9" spans="2:17" ht="15.75" x14ac:dyDescent="0.25">
      <c r="B9" s="259" t="s">
        <v>57</v>
      </c>
      <c r="C9" s="254" t="s">
        <v>655</v>
      </c>
      <c r="D9" s="260">
        <v>1605</v>
      </c>
      <c r="E9" s="260">
        <v>71854</v>
      </c>
      <c r="F9" s="260">
        <v>493</v>
      </c>
      <c r="G9" s="260">
        <v>19718</v>
      </c>
      <c r="H9" s="260">
        <f t="shared" ref="H9:I12" si="0">D9+F9</f>
        <v>2098</v>
      </c>
      <c r="I9" s="260">
        <f t="shared" si="0"/>
        <v>91572</v>
      </c>
      <c r="J9" s="260">
        <v>1826</v>
      </c>
      <c r="K9" s="260">
        <v>90147</v>
      </c>
      <c r="L9" s="260">
        <v>526</v>
      </c>
      <c r="M9" s="260">
        <v>23881</v>
      </c>
      <c r="N9" s="260">
        <f>J9+L9</f>
        <v>2352</v>
      </c>
      <c r="O9" s="260">
        <f>K9+M9</f>
        <v>114028</v>
      </c>
      <c r="P9" s="39"/>
      <c r="Q9" s="34"/>
    </row>
    <row r="10" spans="2:17" ht="15.75" x14ac:dyDescent="0.25">
      <c r="B10" s="259" t="s">
        <v>58</v>
      </c>
      <c r="C10" s="254" t="s">
        <v>656</v>
      </c>
      <c r="D10" s="260">
        <v>108</v>
      </c>
      <c r="E10" s="260">
        <v>14529</v>
      </c>
      <c r="F10" s="260">
        <v>0</v>
      </c>
      <c r="G10" s="260"/>
      <c r="H10" s="260">
        <f t="shared" si="0"/>
        <v>108</v>
      </c>
      <c r="I10" s="260">
        <f t="shared" si="0"/>
        <v>14529</v>
      </c>
      <c r="J10" s="260">
        <v>132</v>
      </c>
      <c r="K10" s="260">
        <v>12129</v>
      </c>
      <c r="L10" s="260">
        <v>0</v>
      </c>
      <c r="M10" s="260">
        <v>0</v>
      </c>
      <c r="N10" s="260">
        <f>J10+L10</f>
        <v>132</v>
      </c>
      <c r="O10" s="260">
        <f t="shared" ref="N10:O12" si="1">K10+M10</f>
        <v>12129</v>
      </c>
      <c r="P10" s="39"/>
      <c r="Q10" s="34"/>
    </row>
    <row r="11" spans="2:17" ht="15.75" x14ac:dyDescent="0.25">
      <c r="B11" s="259" t="s">
        <v>59</v>
      </c>
      <c r="C11" s="254" t="s">
        <v>613</v>
      </c>
      <c r="D11" s="260">
        <v>0</v>
      </c>
      <c r="E11" s="260">
        <v>0</v>
      </c>
      <c r="F11" s="260">
        <v>0</v>
      </c>
      <c r="G11" s="260">
        <v>0</v>
      </c>
      <c r="H11" s="260">
        <f t="shared" si="0"/>
        <v>0</v>
      </c>
      <c r="I11" s="260">
        <f t="shared" si="0"/>
        <v>0</v>
      </c>
      <c r="J11" s="260">
        <v>2</v>
      </c>
      <c r="K11" s="260">
        <v>96</v>
      </c>
      <c r="L11" s="260">
        <v>0</v>
      </c>
      <c r="M11" s="260">
        <v>0</v>
      </c>
      <c r="N11" s="260">
        <f t="shared" si="1"/>
        <v>2</v>
      </c>
      <c r="O11" s="260">
        <f t="shared" si="1"/>
        <v>96</v>
      </c>
      <c r="P11" s="39"/>
      <c r="Q11" s="34"/>
    </row>
    <row r="12" spans="2:17" ht="15.75" x14ac:dyDescent="0.25">
      <c r="B12" s="259" t="s">
        <v>60</v>
      </c>
      <c r="C12" s="254" t="s">
        <v>265</v>
      </c>
      <c r="D12" s="260">
        <v>0</v>
      </c>
      <c r="E12" s="260">
        <v>0</v>
      </c>
      <c r="F12" s="260">
        <v>0</v>
      </c>
      <c r="G12" s="260">
        <v>0</v>
      </c>
      <c r="H12" s="260">
        <f t="shared" si="0"/>
        <v>0</v>
      </c>
      <c r="I12" s="260">
        <f t="shared" si="0"/>
        <v>0</v>
      </c>
      <c r="J12" s="260">
        <v>2</v>
      </c>
      <c r="K12" s="260">
        <v>23</v>
      </c>
      <c r="L12" s="260">
        <v>0</v>
      </c>
      <c r="M12" s="260">
        <v>0</v>
      </c>
      <c r="N12" s="260">
        <f t="shared" si="1"/>
        <v>2</v>
      </c>
      <c r="O12" s="260">
        <f t="shared" si="1"/>
        <v>23</v>
      </c>
      <c r="P12" s="39"/>
      <c r="Q12" s="34"/>
    </row>
    <row r="13" spans="2:17" ht="15.75" x14ac:dyDescent="0.25">
      <c r="B13" s="280"/>
      <c r="C13" s="281" t="s">
        <v>168</v>
      </c>
      <c r="D13" s="263">
        <f t="shared" ref="D13:O13" si="2">SUM(D9:D12)</f>
        <v>1713</v>
      </c>
      <c r="E13" s="263">
        <f t="shared" si="2"/>
        <v>86383</v>
      </c>
      <c r="F13" s="263">
        <f t="shared" si="2"/>
        <v>493</v>
      </c>
      <c r="G13" s="263">
        <f t="shared" si="2"/>
        <v>19718</v>
      </c>
      <c r="H13" s="263">
        <f t="shared" si="2"/>
        <v>2206</v>
      </c>
      <c r="I13" s="263">
        <f t="shared" si="2"/>
        <v>106101</v>
      </c>
      <c r="J13" s="263">
        <f t="shared" si="2"/>
        <v>1962</v>
      </c>
      <c r="K13" s="263">
        <f t="shared" si="2"/>
        <v>102395</v>
      </c>
      <c r="L13" s="263">
        <f t="shared" si="2"/>
        <v>526</v>
      </c>
      <c r="M13" s="263">
        <f t="shared" si="2"/>
        <v>23881</v>
      </c>
      <c r="N13" s="263">
        <f>SUM(N9:N12)</f>
        <v>2488</v>
      </c>
      <c r="O13" s="263">
        <f t="shared" si="2"/>
        <v>126276</v>
      </c>
      <c r="P13" s="40"/>
      <c r="Q13" s="35"/>
    </row>
    <row r="16" spans="2:17" ht="15.75" x14ac:dyDescent="0.25">
      <c r="J16" s="339"/>
      <c r="K16" s="339"/>
      <c r="L16" s="339"/>
      <c r="M16" s="339"/>
      <c r="N16" s="339"/>
      <c r="O16" s="339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r:id="rId1"/>
  <ignoredErrors>
    <ignoredError sqref="D13:G13 J13:M13" formulaRange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3:H24"/>
  <sheetViews>
    <sheetView workbookViewId="0">
      <selection activeCell="H20" sqref="H20"/>
    </sheetView>
  </sheetViews>
  <sheetFormatPr defaultColWidth="13.42578125" defaultRowHeight="15.75" x14ac:dyDescent="0.25"/>
  <cols>
    <col min="1" max="1" width="4.85546875" style="1" customWidth="1"/>
    <col min="2" max="2" width="5.85546875" style="1" customWidth="1"/>
    <col min="3" max="3" width="37.28515625" style="1" customWidth="1"/>
    <col min="4" max="4" width="18.140625" style="1" customWidth="1"/>
    <col min="5" max="5" width="13.5703125" style="1" customWidth="1"/>
    <col min="6" max="6" width="15.7109375" style="1" customWidth="1"/>
    <col min="7" max="7" width="15" style="1" customWidth="1"/>
    <col min="8" max="8" width="12.42578125" style="1" customWidth="1"/>
    <col min="9" max="9" width="9.5703125" style="1" customWidth="1"/>
    <col min="10" max="10" width="9.85546875" style="1" customWidth="1"/>
    <col min="11" max="16384" width="13.42578125" style="1"/>
  </cols>
  <sheetData>
    <row r="3" spans="2:8" ht="20.25" customHeight="1" thickBot="1" x14ac:dyDescent="0.3">
      <c r="B3" s="230"/>
      <c r="C3" s="230"/>
      <c r="D3" s="230"/>
      <c r="E3" s="230"/>
      <c r="F3" s="230"/>
      <c r="G3" s="230"/>
      <c r="H3" s="232" t="s">
        <v>522</v>
      </c>
    </row>
    <row r="4" spans="2:8" ht="37.5" customHeight="1" thickTop="1" x14ac:dyDescent="0.25">
      <c r="B4" s="387" t="s">
        <v>665</v>
      </c>
      <c r="C4" s="387"/>
      <c r="D4" s="387"/>
      <c r="E4" s="387"/>
      <c r="F4" s="387"/>
      <c r="G4" s="387"/>
      <c r="H4" s="387"/>
    </row>
    <row r="5" spans="2:8" ht="35.25" customHeight="1" x14ac:dyDescent="0.25">
      <c r="B5" s="388" t="s">
        <v>145</v>
      </c>
      <c r="C5" s="388" t="s">
        <v>663</v>
      </c>
      <c r="D5" s="388" t="s">
        <v>664</v>
      </c>
      <c r="E5" s="388"/>
      <c r="F5" s="388"/>
      <c r="G5" s="388"/>
      <c r="H5" s="388"/>
    </row>
    <row r="6" spans="2:8" ht="19.5" customHeight="1" x14ac:dyDescent="0.25">
      <c r="B6" s="388"/>
      <c r="C6" s="388"/>
      <c r="D6" s="388" t="s">
        <v>134</v>
      </c>
      <c r="E6" s="388"/>
      <c r="F6" s="388" t="s">
        <v>135</v>
      </c>
      <c r="G6" s="388"/>
      <c r="H6" s="62" t="s">
        <v>178</v>
      </c>
    </row>
    <row r="7" spans="2:8" ht="19.5" customHeight="1" x14ac:dyDescent="0.25">
      <c r="B7" s="388"/>
      <c r="C7" s="388"/>
      <c r="D7" s="62" t="s">
        <v>175</v>
      </c>
      <c r="E7" s="62" t="s">
        <v>177</v>
      </c>
      <c r="F7" s="62" t="s">
        <v>175</v>
      </c>
      <c r="G7" s="62" t="s">
        <v>177</v>
      </c>
      <c r="H7" s="62" t="s">
        <v>93</v>
      </c>
    </row>
    <row r="8" spans="2:8" x14ac:dyDescent="0.25">
      <c r="B8" s="60">
        <v>1</v>
      </c>
      <c r="C8" s="60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</row>
    <row r="9" spans="2:8" ht="15.95" customHeight="1" x14ac:dyDescent="0.25">
      <c r="B9" s="64" t="s">
        <v>57</v>
      </c>
      <c r="C9" s="69" t="s">
        <v>660</v>
      </c>
      <c r="D9" s="67">
        <v>37417</v>
      </c>
      <c r="E9" s="282">
        <f>D9/D$12*100</f>
        <v>46.833304127969562</v>
      </c>
      <c r="F9" s="67">
        <v>41446</v>
      </c>
      <c r="G9" s="282">
        <f>F9/F$12*100</f>
        <v>45.942380809861106</v>
      </c>
      <c r="H9" s="67">
        <f>F9/D9*100</f>
        <v>110.76783280327125</v>
      </c>
    </row>
    <row r="10" spans="2:8" ht="15.95" customHeight="1" x14ac:dyDescent="0.25">
      <c r="B10" s="64" t="s">
        <v>58</v>
      </c>
      <c r="C10" s="69" t="s">
        <v>661</v>
      </c>
      <c r="D10" s="67">
        <v>42477</v>
      </c>
      <c r="E10" s="282">
        <f>D10/D$12*100</f>
        <v>53.166695872030445</v>
      </c>
      <c r="F10" s="67">
        <v>48767</v>
      </c>
      <c r="G10" s="282">
        <f>F10/F$12*100</f>
        <v>54.057619190138894</v>
      </c>
      <c r="H10" s="67">
        <f t="shared" ref="H10" si="0">F10/D10*100</f>
        <v>114.80801374861689</v>
      </c>
    </row>
    <row r="11" spans="2:8" ht="15.95" customHeight="1" x14ac:dyDescent="0.25">
      <c r="B11" s="64" t="s">
        <v>59</v>
      </c>
      <c r="C11" s="69" t="s">
        <v>662</v>
      </c>
      <c r="D11" s="67">
        <v>0</v>
      </c>
      <c r="E11" s="282">
        <f>D11/D12*100</f>
        <v>0</v>
      </c>
      <c r="F11" s="67">
        <v>0</v>
      </c>
      <c r="G11" s="282">
        <v>0</v>
      </c>
      <c r="H11" s="67" t="s">
        <v>23</v>
      </c>
    </row>
    <row r="12" spans="2:8" ht="15.95" customHeight="1" x14ac:dyDescent="0.25">
      <c r="B12" s="62"/>
      <c r="C12" s="62" t="s">
        <v>168</v>
      </c>
      <c r="D12" s="68">
        <f>SUM(D9:D11)</f>
        <v>79894</v>
      </c>
      <c r="E12" s="68">
        <f>SUM(E9:E11)</f>
        <v>100</v>
      </c>
      <c r="F12" s="68">
        <f>SUM(F9:F11)</f>
        <v>90213</v>
      </c>
      <c r="G12" s="68">
        <v>100</v>
      </c>
      <c r="H12" s="68">
        <f>F12/D12*100</f>
        <v>112.9158635191629</v>
      </c>
    </row>
    <row r="13" spans="2:8" ht="15.95" customHeight="1" x14ac:dyDescent="0.25">
      <c r="B13" s="64" t="s">
        <v>60</v>
      </c>
      <c r="C13" s="69" t="s">
        <v>658</v>
      </c>
      <c r="D13" s="67">
        <v>79894</v>
      </c>
      <c r="E13" s="67">
        <f>D13/D15*100</f>
        <v>100</v>
      </c>
      <c r="F13" s="67">
        <v>90213</v>
      </c>
      <c r="G13" s="67">
        <f>F13/F15*100</f>
        <v>100</v>
      </c>
      <c r="H13" s="67">
        <f>F13/D13*100</f>
        <v>112.9158635191629</v>
      </c>
    </row>
    <row r="14" spans="2:8" ht="15.95" customHeight="1" x14ac:dyDescent="0.25">
      <c r="B14" s="64" t="s">
        <v>61</v>
      </c>
      <c r="C14" s="69" t="s">
        <v>659</v>
      </c>
      <c r="D14" s="67">
        <v>0</v>
      </c>
      <c r="E14" s="67">
        <v>0</v>
      </c>
      <c r="F14" s="67">
        <v>0</v>
      </c>
      <c r="G14" s="67">
        <v>0</v>
      </c>
      <c r="H14" s="67" t="s">
        <v>23</v>
      </c>
    </row>
    <row r="15" spans="2:8" ht="15.95" customHeight="1" x14ac:dyDescent="0.25">
      <c r="B15" s="283"/>
      <c r="C15" s="62" t="s">
        <v>168</v>
      </c>
      <c r="D15" s="68">
        <f>SUM(D13:D14)</f>
        <v>79894</v>
      </c>
      <c r="E15" s="68">
        <f>SUM(E13:E14)</f>
        <v>100</v>
      </c>
      <c r="F15" s="68">
        <f>SUM(F13:F14)</f>
        <v>90213</v>
      </c>
      <c r="G15" s="68">
        <v>100</v>
      </c>
      <c r="H15" s="68">
        <f>F15/D15*100</f>
        <v>112.9158635191629</v>
      </c>
    </row>
    <row r="17" spans="4:8" x14ac:dyDescent="0.25">
      <c r="D17" s="50"/>
      <c r="F17" s="50"/>
    </row>
    <row r="18" spans="4:8" x14ac:dyDescent="0.25">
      <c r="D18" s="353"/>
      <c r="E18" s="375"/>
      <c r="F18" s="353"/>
      <c r="G18" s="375"/>
      <c r="H18" s="375"/>
    </row>
    <row r="19" spans="4:8" x14ac:dyDescent="0.25">
      <c r="D19" s="353"/>
      <c r="E19" s="376"/>
      <c r="F19" s="356"/>
      <c r="G19" s="376"/>
      <c r="H19" s="376"/>
    </row>
    <row r="20" spans="4:8" x14ac:dyDescent="0.25">
      <c r="D20" s="375"/>
      <c r="E20" s="376"/>
      <c r="F20" s="376"/>
      <c r="G20" s="376"/>
      <c r="H20" s="376"/>
    </row>
    <row r="21" spans="4:8" x14ac:dyDescent="0.25">
      <c r="D21" s="353"/>
      <c r="E21" s="375"/>
      <c r="F21" s="353"/>
      <c r="G21" s="375"/>
      <c r="H21" s="375"/>
    </row>
    <row r="22" spans="4:8" x14ac:dyDescent="0.25">
      <c r="D22" s="353"/>
      <c r="E22" s="376"/>
      <c r="F22" s="356"/>
      <c r="G22" s="376"/>
      <c r="H22" s="376"/>
    </row>
    <row r="23" spans="4:8" x14ac:dyDescent="0.25">
      <c r="D23" s="375"/>
      <c r="E23" s="376"/>
      <c r="F23" s="376"/>
      <c r="G23" s="376"/>
      <c r="H23" s="376"/>
    </row>
    <row r="24" spans="4:8" x14ac:dyDescent="0.25">
      <c r="D24" s="353"/>
      <c r="E24" s="375"/>
      <c r="F24" s="353"/>
      <c r="G24" s="375"/>
      <c r="H24" s="375"/>
    </row>
  </sheetData>
  <mergeCells count="6">
    <mergeCell ref="B4:H4"/>
    <mergeCell ref="B5:B7"/>
    <mergeCell ref="C5:C7"/>
    <mergeCell ref="D5:H5"/>
    <mergeCell ref="D6:E6"/>
    <mergeCell ref="F6:G6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11"/>
  <sheetViews>
    <sheetView workbookViewId="0">
      <selection activeCell="B4" sqref="B4:L4"/>
    </sheetView>
  </sheetViews>
  <sheetFormatPr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5" width="15.140625" style="2" customWidth="1"/>
    <col min="6" max="6" width="14.28515625" style="2" customWidth="1"/>
    <col min="7" max="7" width="9.140625" style="2"/>
    <col min="8" max="9" width="14.140625" style="2" customWidth="1"/>
    <col min="10" max="10" width="9.140625" style="2"/>
    <col min="11" max="11" width="13.140625" style="2" customWidth="1"/>
    <col min="12" max="12" width="13.42578125" style="2" customWidth="1"/>
    <col min="13" max="16384" width="9.140625" style="2"/>
  </cols>
  <sheetData>
    <row r="2" spans="2:14" x14ac:dyDescent="0.25">
      <c r="N2" s="79"/>
    </row>
    <row r="3" spans="2:14" ht="16.5" thickBot="1" x14ac:dyDescent="0.3">
      <c r="B3" s="77"/>
      <c r="C3" s="77"/>
      <c r="D3" s="77"/>
      <c r="E3" s="77"/>
      <c r="F3" s="77"/>
      <c r="G3" s="77"/>
      <c r="H3" s="77"/>
      <c r="I3" s="77"/>
      <c r="J3" s="77"/>
      <c r="K3" s="77"/>
      <c r="L3" s="78" t="s">
        <v>107</v>
      </c>
    </row>
    <row r="4" spans="2:14" ht="24.95" customHeight="1" thickTop="1" x14ac:dyDescent="0.25">
      <c r="B4" s="387" t="s">
        <v>186</v>
      </c>
      <c r="C4" s="387"/>
      <c r="D4" s="387"/>
      <c r="E4" s="387"/>
      <c r="F4" s="387"/>
      <c r="G4" s="387"/>
      <c r="H4" s="387"/>
      <c r="I4" s="387"/>
      <c r="J4" s="387"/>
      <c r="K4" s="387"/>
      <c r="L4" s="387"/>
    </row>
    <row r="5" spans="2:14" x14ac:dyDescent="0.25">
      <c r="B5" s="388" t="s">
        <v>145</v>
      </c>
      <c r="C5" s="388" t="s">
        <v>170</v>
      </c>
      <c r="D5" s="388" t="s">
        <v>105</v>
      </c>
      <c r="E5" s="388"/>
      <c r="F5" s="388"/>
      <c r="G5" s="388" t="s">
        <v>123</v>
      </c>
      <c r="H5" s="388"/>
      <c r="I5" s="388"/>
      <c r="J5" s="388" t="s">
        <v>131</v>
      </c>
      <c r="K5" s="388"/>
      <c r="L5" s="388"/>
    </row>
    <row r="6" spans="2:14" ht="36.75" customHeight="1" x14ac:dyDescent="0.25">
      <c r="B6" s="388"/>
      <c r="C6" s="388"/>
      <c r="D6" s="62" t="s">
        <v>187</v>
      </c>
      <c r="E6" s="62" t="s">
        <v>188</v>
      </c>
      <c r="F6" s="62" t="s">
        <v>189</v>
      </c>
      <c r="G6" s="62" t="s">
        <v>187</v>
      </c>
      <c r="H6" s="62" t="s">
        <v>188</v>
      </c>
      <c r="I6" s="62" t="s">
        <v>189</v>
      </c>
      <c r="J6" s="62" t="s">
        <v>187</v>
      </c>
      <c r="K6" s="62" t="s">
        <v>188</v>
      </c>
      <c r="L6" s="62" t="s">
        <v>189</v>
      </c>
    </row>
    <row r="7" spans="2:14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  <c r="I7" s="60">
        <v>8</v>
      </c>
      <c r="J7" s="60">
        <v>9</v>
      </c>
      <c r="K7" s="60">
        <v>10</v>
      </c>
      <c r="L7" s="60">
        <v>11</v>
      </c>
    </row>
    <row r="8" spans="2:14" x14ac:dyDescent="0.25">
      <c r="B8" s="64" t="s">
        <v>57</v>
      </c>
      <c r="C8" s="65" t="s">
        <v>190</v>
      </c>
      <c r="D8" s="64">
        <v>1</v>
      </c>
      <c r="E8" s="64">
        <v>2.1</v>
      </c>
      <c r="F8" s="64">
        <v>3.6</v>
      </c>
      <c r="G8" s="64">
        <v>1</v>
      </c>
      <c r="H8" s="64">
        <v>3.1</v>
      </c>
      <c r="I8" s="64">
        <v>4.0999999999999996</v>
      </c>
      <c r="J8" s="64">
        <v>1</v>
      </c>
      <c r="K8" s="70">
        <v>3.1</v>
      </c>
      <c r="L8" s="70">
        <v>4.3</v>
      </c>
    </row>
    <row r="9" spans="2:14" x14ac:dyDescent="0.25">
      <c r="B9" s="64" t="s">
        <v>58</v>
      </c>
      <c r="C9" s="95" t="s">
        <v>191</v>
      </c>
      <c r="D9" s="64">
        <v>4</v>
      </c>
      <c r="E9" s="64">
        <v>5.3</v>
      </c>
      <c r="F9" s="64">
        <v>6.7</v>
      </c>
      <c r="G9" s="64">
        <v>3</v>
      </c>
      <c r="H9" s="64">
        <v>5.7</v>
      </c>
      <c r="I9" s="64">
        <v>6.8</v>
      </c>
      <c r="J9" s="64">
        <v>4</v>
      </c>
      <c r="K9" s="70">
        <v>12.7</v>
      </c>
      <c r="L9" s="70">
        <v>13.7</v>
      </c>
    </row>
    <row r="10" spans="2:14" x14ac:dyDescent="0.25">
      <c r="B10" s="64" t="s">
        <v>59</v>
      </c>
      <c r="C10" s="65" t="s">
        <v>192</v>
      </c>
      <c r="D10" s="64">
        <v>10</v>
      </c>
      <c r="E10" s="64">
        <v>92.6</v>
      </c>
      <c r="F10" s="64">
        <v>89.7</v>
      </c>
      <c r="G10" s="64">
        <v>10</v>
      </c>
      <c r="H10" s="64">
        <v>91.2</v>
      </c>
      <c r="I10" s="64">
        <v>89.1</v>
      </c>
      <c r="J10" s="64">
        <v>9</v>
      </c>
      <c r="K10" s="70">
        <v>84.2</v>
      </c>
      <c r="L10" s="70">
        <v>82</v>
      </c>
    </row>
    <row r="11" spans="2:14" ht="21.75" customHeight="1" x14ac:dyDescent="0.25">
      <c r="B11" s="388" t="s">
        <v>168</v>
      </c>
      <c r="C11" s="388"/>
      <c r="D11" s="62">
        <f t="shared" ref="D11:L11" si="0">SUM(D8:D10)</f>
        <v>15</v>
      </c>
      <c r="E11" s="62">
        <f t="shared" si="0"/>
        <v>100</v>
      </c>
      <c r="F11" s="62">
        <f t="shared" si="0"/>
        <v>100</v>
      </c>
      <c r="G11" s="62">
        <f t="shared" si="0"/>
        <v>14</v>
      </c>
      <c r="H11" s="62">
        <f t="shared" si="0"/>
        <v>100</v>
      </c>
      <c r="I11" s="62">
        <f t="shared" si="0"/>
        <v>100</v>
      </c>
      <c r="J11" s="62">
        <f t="shared" si="0"/>
        <v>14</v>
      </c>
      <c r="K11" s="208">
        <f t="shared" si="0"/>
        <v>100</v>
      </c>
      <c r="L11" s="62">
        <f t="shared" si="0"/>
        <v>100</v>
      </c>
    </row>
  </sheetData>
  <mergeCells count="7">
    <mergeCell ref="B11:C11"/>
    <mergeCell ref="B4:L4"/>
    <mergeCell ref="B5:B6"/>
    <mergeCell ref="D5:F5"/>
    <mergeCell ref="G5:I5"/>
    <mergeCell ref="J5:L5"/>
    <mergeCell ref="C5:C6"/>
  </mergeCells>
  <pageMargins left="0.7" right="0.7" top="0.75" bottom="0.75" header="0.3" footer="0.3"/>
  <pageSetup orientation="portrait" r:id="rId1"/>
  <ignoredErrors>
    <ignoredError sqref="J11:L11 D11:I11" formulaRange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3:M13"/>
  <sheetViews>
    <sheetView workbookViewId="0">
      <selection activeCell="B4" sqref="B4:I4"/>
    </sheetView>
  </sheetViews>
  <sheetFormatPr defaultRowHeight="15" x14ac:dyDescent="0.25"/>
  <cols>
    <col min="2" max="2" width="7.7109375" customWidth="1"/>
    <col min="3" max="3" width="17.5703125" customWidth="1"/>
    <col min="4" max="4" width="17.140625" customWidth="1"/>
    <col min="5" max="5" width="19.28515625" customWidth="1"/>
    <col min="6" max="6" width="17.5703125" customWidth="1"/>
    <col min="7" max="7" width="15.140625" customWidth="1"/>
    <col min="10" max="10" width="10.140625" bestFit="1" customWidth="1"/>
    <col min="12" max="12" width="11.140625" bestFit="1" customWidth="1"/>
    <col min="13" max="13" width="10.28515625" customWidth="1"/>
  </cols>
  <sheetData>
    <row r="3" spans="2:13" ht="16.5" thickBot="1" x14ac:dyDescent="0.3">
      <c r="B3" s="59"/>
      <c r="C3" s="59"/>
      <c r="D3" s="59"/>
      <c r="E3" s="59"/>
      <c r="F3" s="59"/>
      <c r="G3" s="297"/>
      <c r="H3" s="59"/>
      <c r="I3" s="59"/>
    </row>
    <row r="4" spans="2:13" ht="24.95" customHeight="1" thickTop="1" x14ac:dyDescent="0.25">
      <c r="B4" s="411" t="s">
        <v>670</v>
      </c>
      <c r="C4" s="411"/>
      <c r="D4" s="411"/>
      <c r="E4" s="411"/>
      <c r="F4" s="411"/>
      <c r="G4" s="411"/>
      <c r="H4" s="411"/>
      <c r="I4" s="411"/>
    </row>
    <row r="5" spans="2:13" ht="15.75" x14ac:dyDescent="0.25">
      <c r="B5" s="388" t="s">
        <v>145</v>
      </c>
      <c r="C5" s="388" t="s">
        <v>671</v>
      </c>
      <c r="D5" s="388" t="s">
        <v>141</v>
      </c>
      <c r="E5" s="388"/>
      <c r="F5" s="388" t="s">
        <v>142</v>
      </c>
      <c r="G5" s="388"/>
      <c r="H5" s="395" t="s">
        <v>178</v>
      </c>
      <c r="I5" s="395"/>
    </row>
    <row r="6" spans="2:13" ht="15.75" x14ac:dyDescent="0.25">
      <c r="B6" s="388"/>
      <c r="C6" s="388"/>
      <c r="D6" s="388" t="s">
        <v>654</v>
      </c>
      <c r="E6" s="62" t="s">
        <v>666</v>
      </c>
      <c r="F6" s="388" t="s">
        <v>654</v>
      </c>
      <c r="G6" s="62" t="s">
        <v>666</v>
      </c>
      <c r="H6" s="395"/>
      <c r="I6" s="395"/>
    </row>
    <row r="7" spans="2:13" ht="15.75" x14ac:dyDescent="0.25">
      <c r="B7" s="388"/>
      <c r="C7" s="388"/>
      <c r="D7" s="388"/>
      <c r="E7" s="298" t="s">
        <v>667</v>
      </c>
      <c r="F7" s="388"/>
      <c r="G7" s="298" t="s">
        <v>667</v>
      </c>
      <c r="H7" s="62" t="s">
        <v>93</v>
      </c>
      <c r="I7" s="62" t="s">
        <v>129</v>
      </c>
    </row>
    <row r="8" spans="2:13" x14ac:dyDescent="0.25">
      <c r="B8" s="117">
        <v>1</v>
      </c>
      <c r="C8" s="60">
        <v>2</v>
      </c>
      <c r="D8" s="60">
        <v>3</v>
      </c>
      <c r="E8" s="60">
        <v>4</v>
      </c>
      <c r="F8" s="117">
        <v>5</v>
      </c>
      <c r="G8" s="117">
        <v>6</v>
      </c>
      <c r="H8" s="117">
        <v>7</v>
      </c>
      <c r="I8" s="60">
        <v>8</v>
      </c>
    </row>
    <row r="9" spans="2:13" ht="15.75" x14ac:dyDescent="0.25">
      <c r="B9" s="99" t="s">
        <v>57</v>
      </c>
      <c r="C9" s="65" t="s">
        <v>668</v>
      </c>
      <c r="D9" s="67">
        <v>1367769</v>
      </c>
      <c r="E9" s="67">
        <v>17051530</v>
      </c>
      <c r="F9" s="218">
        <v>1417008</v>
      </c>
      <c r="G9" s="218">
        <v>23851846</v>
      </c>
      <c r="H9" s="245">
        <f t="shared" ref="H9:I11" si="0">F9/D9*100</f>
        <v>103.59994999155559</v>
      </c>
      <c r="I9" s="73">
        <f t="shared" si="0"/>
        <v>139.88097255788776</v>
      </c>
    </row>
    <row r="10" spans="2:13" ht="15.75" x14ac:dyDescent="0.25">
      <c r="B10" s="99" t="s">
        <v>58</v>
      </c>
      <c r="C10" s="65" t="s">
        <v>669</v>
      </c>
      <c r="D10" s="67">
        <v>40733276</v>
      </c>
      <c r="E10" s="67">
        <v>88451630</v>
      </c>
      <c r="F10" s="218">
        <v>42622168</v>
      </c>
      <c r="G10" s="218">
        <v>109561914</v>
      </c>
      <c r="H10" s="245">
        <f>F10/D10*100</f>
        <v>104.63722092963994</v>
      </c>
      <c r="I10" s="73">
        <f t="shared" si="0"/>
        <v>123.86647255680873</v>
      </c>
    </row>
    <row r="11" spans="2:13" ht="15.75" x14ac:dyDescent="0.25">
      <c r="B11" s="395" t="s">
        <v>168</v>
      </c>
      <c r="C11" s="395"/>
      <c r="D11" s="68">
        <f>D9+D10</f>
        <v>42101045</v>
      </c>
      <c r="E11" s="68">
        <f>E9+E10</f>
        <v>105503160</v>
      </c>
      <c r="F11" s="229">
        <f>F9+F10</f>
        <v>44039176</v>
      </c>
      <c r="G11" s="229">
        <f>G9+G10</f>
        <v>133413760</v>
      </c>
      <c r="H11" s="228">
        <f>F11/D11*100</f>
        <v>104.60352231161959</v>
      </c>
      <c r="I11" s="71">
        <f t="shared" si="0"/>
        <v>126.45475263489739</v>
      </c>
      <c r="L11" s="15"/>
      <c r="M11" s="15"/>
    </row>
    <row r="13" spans="2:13" x14ac:dyDescent="0.25">
      <c r="B13" s="75"/>
    </row>
  </sheetData>
  <mergeCells count="9">
    <mergeCell ref="B11:C11"/>
    <mergeCell ref="B4:I4"/>
    <mergeCell ref="B5:B7"/>
    <mergeCell ref="C5:C7"/>
    <mergeCell ref="D5:E5"/>
    <mergeCell ref="F5:G5"/>
    <mergeCell ref="D6:D7"/>
    <mergeCell ref="F6:F7"/>
    <mergeCell ref="H5:I6"/>
  </mergeCells>
  <pageMargins left="0.7" right="0.7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3:K15"/>
  <sheetViews>
    <sheetView workbookViewId="0">
      <selection activeCell="B4" sqref="B4:K4"/>
    </sheetView>
  </sheetViews>
  <sheetFormatPr defaultRowHeight="15" x14ac:dyDescent="0.25"/>
  <cols>
    <col min="2" max="2" width="9.85546875" customWidth="1"/>
    <col min="3" max="3" width="13.140625" customWidth="1"/>
    <col min="4" max="4" width="19" customWidth="1"/>
    <col min="5" max="5" width="12.5703125" customWidth="1"/>
    <col min="6" max="6" width="17.85546875" customWidth="1"/>
    <col min="7" max="7" width="14.7109375" customWidth="1"/>
    <col min="8" max="8" width="17" customWidth="1"/>
    <col min="9" max="9" width="11.85546875" customWidth="1"/>
    <col min="10" max="10" width="13.5703125" customWidth="1"/>
    <col min="11" max="11" width="15.140625" customWidth="1"/>
    <col min="12" max="12" width="8" customWidth="1"/>
  </cols>
  <sheetData>
    <row r="3" spans="2:11" ht="16.5" thickBot="1" x14ac:dyDescent="0.3">
      <c r="B3" s="59"/>
      <c r="C3" s="59"/>
      <c r="D3" s="59"/>
      <c r="E3" s="59"/>
      <c r="F3" s="59"/>
      <c r="G3" s="297"/>
      <c r="H3" s="59"/>
      <c r="I3" s="59"/>
      <c r="J3" s="59"/>
      <c r="K3" s="59"/>
    </row>
    <row r="4" spans="2:11" ht="24.95" customHeight="1" thickTop="1" x14ac:dyDescent="0.25">
      <c r="B4" s="427" t="s">
        <v>672</v>
      </c>
      <c r="C4" s="427"/>
      <c r="D4" s="427"/>
      <c r="E4" s="427"/>
      <c r="F4" s="427"/>
      <c r="G4" s="427"/>
      <c r="H4" s="427"/>
      <c r="I4" s="427"/>
      <c r="J4" s="427"/>
      <c r="K4" s="427"/>
    </row>
    <row r="5" spans="2:11" ht="15.75" x14ac:dyDescent="0.25">
      <c r="B5" s="395" t="s">
        <v>145</v>
      </c>
      <c r="C5" s="388" t="s">
        <v>134</v>
      </c>
      <c r="D5" s="388"/>
      <c r="E5" s="388"/>
      <c r="F5" s="388"/>
      <c r="G5" s="388" t="s">
        <v>135</v>
      </c>
      <c r="H5" s="388"/>
      <c r="I5" s="388"/>
      <c r="J5" s="388"/>
      <c r="K5" s="388" t="s">
        <v>675</v>
      </c>
    </row>
    <row r="6" spans="2:11" ht="15.75" x14ac:dyDescent="0.25">
      <c r="B6" s="395"/>
      <c r="C6" s="388" t="s">
        <v>673</v>
      </c>
      <c r="D6" s="388"/>
      <c r="E6" s="388" t="s">
        <v>674</v>
      </c>
      <c r="F6" s="388"/>
      <c r="G6" s="388" t="s">
        <v>673</v>
      </c>
      <c r="H6" s="388"/>
      <c r="I6" s="388" t="s">
        <v>674</v>
      </c>
      <c r="J6" s="388"/>
      <c r="K6" s="388"/>
    </row>
    <row r="7" spans="2:11" ht="31.5" x14ac:dyDescent="0.25">
      <c r="B7" s="395"/>
      <c r="C7" s="62" t="s">
        <v>654</v>
      </c>
      <c r="D7" s="62" t="s">
        <v>677</v>
      </c>
      <c r="E7" s="62" t="s">
        <v>654</v>
      </c>
      <c r="F7" s="62" t="s">
        <v>678</v>
      </c>
      <c r="G7" s="62" t="s">
        <v>654</v>
      </c>
      <c r="H7" s="62" t="s">
        <v>679</v>
      </c>
      <c r="I7" s="62" t="s">
        <v>654</v>
      </c>
      <c r="J7" s="62" t="s">
        <v>680</v>
      </c>
      <c r="K7" s="388"/>
    </row>
    <row r="8" spans="2:11" x14ac:dyDescent="0.25">
      <c r="B8" s="60">
        <v>1</v>
      </c>
      <c r="C8" s="60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>
        <v>8</v>
      </c>
      <c r="J8" s="60">
        <v>9</v>
      </c>
      <c r="K8" s="60">
        <v>10</v>
      </c>
    </row>
    <row r="9" spans="2:11" ht="15.75" x14ac:dyDescent="0.25">
      <c r="B9" s="99" t="s">
        <v>57</v>
      </c>
      <c r="C9" s="67">
        <v>822968</v>
      </c>
      <c r="D9" s="67">
        <v>7162021</v>
      </c>
      <c r="E9" s="218">
        <v>351108</v>
      </c>
      <c r="F9" s="67">
        <v>7165782</v>
      </c>
      <c r="G9" s="218">
        <v>783192</v>
      </c>
      <c r="H9" s="67">
        <v>8945642</v>
      </c>
      <c r="I9" s="218">
        <v>419619</v>
      </c>
      <c r="J9" s="67">
        <v>10161595</v>
      </c>
      <c r="K9" s="99" t="s">
        <v>39</v>
      </c>
    </row>
    <row r="10" spans="2:11" ht="15.75" x14ac:dyDescent="0.25">
      <c r="B10" s="99" t="s">
        <v>58</v>
      </c>
      <c r="C10" s="67">
        <v>24248</v>
      </c>
      <c r="D10" s="67">
        <v>544890</v>
      </c>
      <c r="E10" s="218">
        <v>16903</v>
      </c>
      <c r="F10" s="67">
        <v>632288</v>
      </c>
      <c r="G10" s="218">
        <v>26724</v>
      </c>
      <c r="H10" s="67">
        <v>1262834</v>
      </c>
      <c r="I10" s="218">
        <v>19647</v>
      </c>
      <c r="J10" s="67">
        <v>1272394</v>
      </c>
      <c r="K10" s="99" t="s">
        <v>127</v>
      </c>
    </row>
    <row r="11" spans="2:11" ht="15.75" x14ac:dyDescent="0.25">
      <c r="B11" s="99" t="s">
        <v>59</v>
      </c>
      <c r="C11" s="67">
        <v>98774</v>
      </c>
      <c r="D11" s="67">
        <v>444333</v>
      </c>
      <c r="E11" s="218">
        <v>53768</v>
      </c>
      <c r="F11" s="67">
        <v>1102216</v>
      </c>
      <c r="G11" s="218">
        <v>108447</v>
      </c>
      <c r="H11" s="67">
        <v>608246</v>
      </c>
      <c r="I11" s="218">
        <v>59379</v>
      </c>
      <c r="J11" s="67">
        <v>1601135</v>
      </c>
      <c r="K11" s="99" t="s">
        <v>676</v>
      </c>
    </row>
    <row r="12" spans="2:11" ht="15.75" x14ac:dyDescent="0.25">
      <c r="B12" s="187" t="s">
        <v>168</v>
      </c>
      <c r="C12" s="68">
        <f t="shared" ref="C12:J12" si="0">C9+C10+C11</f>
        <v>945990</v>
      </c>
      <c r="D12" s="68">
        <f t="shared" si="0"/>
        <v>8151244</v>
      </c>
      <c r="E12" s="229">
        <f t="shared" si="0"/>
        <v>421779</v>
      </c>
      <c r="F12" s="68">
        <f t="shared" si="0"/>
        <v>8900286</v>
      </c>
      <c r="G12" s="229">
        <f t="shared" si="0"/>
        <v>918363</v>
      </c>
      <c r="H12" s="68">
        <f t="shared" si="0"/>
        <v>10816722</v>
      </c>
      <c r="I12" s="229">
        <f t="shared" si="0"/>
        <v>498645</v>
      </c>
      <c r="J12" s="68">
        <f t="shared" si="0"/>
        <v>13035124</v>
      </c>
      <c r="K12" s="299"/>
    </row>
    <row r="14" spans="2:11" x14ac:dyDescent="0.25">
      <c r="B14" s="75"/>
    </row>
    <row r="15" spans="2:11" x14ac:dyDescent="0.25">
      <c r="G15" s="15"/>
      <c r="H15" s="15"/>
      <c r="I15" s="15"/>
      <c r="J15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3:N16"/>
  <sheetViews>
    <sheetView workbookViewId="0">
      <selection activeCell="B4" sqref="B4:I4"/>
    </sheetView>
  </sheetViews>
  <sheetFormatPr defaultRowHeight="15" x14ac:dyDescent="0.25"/>
  <cols>
    <col min="2" max="2" width="5.7109375" customWidth="1"/>
    <col min="3" max="3" width="18.5703125" customWidth="1"/>
    <col min="4" max="4" width="12.85546875" customWidth="1"/>
    <col min="5" max="5" width="17.85546875" customWidth="1"/>
    <col min="6" max="6" width="13.7109375" customWidth="1"/>
    <col min="7" max="7" width="18.28515625" customWidth="1"/>
    <col min="8" max="8" width="9.7109375" customWidth="1"/>
    <col min="9" max="9" width="9.28515625" bestFit="1" customWidth="1"/>
    <col min="10" max="13" width="10.140625" bestFit="1" customWidth="1"/>
  </cols>
  <sheetData>
    <row r="3" spans="2:14" ht="15.75" thickBot="1" x14ac:dyDescent="0.3">
      <c r="B3" s="59"/>
      <c r="C3" s="59"/>
      <c r="D3" s="59"/>
      <c r="E3" s="59"/>
      <c r="F3" s="59"/>
      <c r="G3" s="59"/>
      <c r="H3" s="59"/>
      <c r="I3" s="59"/>
    </row>
    <row r="4" spans="2:14" ht="24.95" customHeight="1" thickTop="1" x14ac:dyDescent="0.25">
      <c r="B4" s="411" t="s">
        <v>683</v>
      </c>
      <c r="C4" s="411"/>
      <c r="D4" s="411"/>
      <c r="E4" s="411"/>
      <c r="F4" s="411"/>
      <c r="G4" s="411"/>
      <c r="H4" s="411"/>
      <c r="I4" s="411"/>
    </row>
    <row r="5" spans="2:14" ht="15.75" x14ac:dyDescent="0.25">
      <c r="B5" s="388" t="s">
        <v>145</v>
      </c>
      <c r="C5" s="388" t="s">
        <v>681</v>
      </c>
      <c r="D5" s="388" t="s">
        <v>141</v>
      </c>
      <c r="E5" s="388"/>
      <c r="F5" s="388" t="s">
        <v>142</v>
      </c>
      <c r="G5" s="388"/>
      <c r="H5" s="388" t="s">
        <v>178</v>
      </c>
      <c r="I5" s="388"/>
    </row>
    <row r="6" spans="2:14" ht="15.75" x14ac:dyDescent="0.25">
      <c r="B6" s="388"/>
      <c r="C6" s="388"/>
      <c r="D6" s="428" t="s">
        <v>654</v>
      </c>
      <c r="E6" s="298" t="s">
        <v>666</v>
      </c>
      <c r="F6" s="428" t="s">
        <v>654</v>
      </c>
      <c r="G6" s="298" t="s">
        <v>666</v>
      </c>
      <c r="H6" s="388"/>
      <c r="I6" s="388"/>
    </row>
    <row r="7" spans="2:14" ht="15.75" x14ac:dyDescent="0.25">
      <c r="B7" s="388"/>
      <c r="C7" s="388"/>
      <c r="D7" s="428"/>
      <c r="E7" s="298" t="s">
        <v>667</v>
      </c>
      <c r="F7" s="428"/>
      <c r="G7" s="298" t="s">
        <v>667</v>
      </c>
      <c r="H7" s="62" t="s">
        <v>93</v>
      </c>
      <c r="I7" s="62" t="s">
        <v>129</v>
      </c>
    </row>
    <row r="8" spans="2:14" x14ac:dyDescent="0.25">
      <c r="B8" s="117">
        <v>1</v>
      </c>
      <c r="C8" s="60">
        <v>2</v>
      </c>
      <c r="D8" s="60">
        <v>3</v>
      </c>
      <c r="E8" s="60">
        <v>4</v>
      </c>
      <c r="F8" s="117">
        <v>5</v>
      </c>
      <c r="G8" s="117">
        <v>6</v>
      </c>
      <c r="H8" s="117">
        <v>7</v>
      </c>
      <c r="I8" s="60">
        <v>8</v>
      </c>
    </row>
    <row r="9" spans="2:14" ht="15.75" x14ac:dyDescent="0.25">
      <c r="B9" s="99" t="s">
        <v>57</v>
      </c>
      <c r="C9" s="65" t="s">
        <v>213</v>
      </c>
      <c r="D9" s="67">
        <v>4933301</v>
      </c>
      <c r="E9" s="67">
        <v>6955202</v>
      </c>
      <c r="F9" s="218">
        <v>4831586</v>
      </c>
      <c r="G9" s="218">
        <v>8096520</v>
      </c>
      <c r="H9" s="245">
        <f t="shared" ref="H9:I11" si="0">F9/D9*100</f>
        <v>97.938195946284239</v>
      </c>
      <c r="I9" s="73">
        <f t="shared" si="0"/>
        <v>116.40955934852791</v>
      </c>
      <c r="K9" s="15"/>
      <c r="L9" s="15"/>
      <c r="M9" s="15"/>
      <c r="N9" s="15"/>
    </row>
    <row r="10" spans="2:14" ht="15.75" x14ac:dyDescent="0.25">
      <c r="B10" s="99" t="s">
        <v>58</v>
      </c>
      <c r="C10" s="107" t="s">
        <v>682</v>
      </c>
      <c r="D10" s="67">
        <v>35799975</v>
      </c>
      <c r="E10" s="67">
        <v>81496428</v>
      </c>
      <c r="F10" s="218">
        <v>37790582</v>
      </c>
      <c r="G10" s="218">
        <v>101465394</v>
      </c>
      <c r="H10" s="245">
        <f t="shared" si="0"/>
        <v>105.56035863153537</v>
      </c>
      <c r="I10" s="73">
        <f t="shared" si="0"/>
        <v>124.50287269032208</v>
      </c>
      <c r="K10" s="15"/>
      <c r="L10" s="15"/>
      <c r="M10" s="15"/>
      <c r="N10" s="15"/>
    </row>
    <row r="11" spans="2:14" ht="15.75" x14ac:dyDescent="0.25">
      <c r="B11" s="395" t="s">
        <v>168</v>
      </c>
      <c r="C11" s="395"/>
      <c r="D11" s="68">
        <f>D9+D10</f>
        <v>40733276</v>
      </c>
      <c r="E11" s="68">
        <f>E9+E10</f>
        <v>88451630</v>
      </c>
      <c r="F11" s="229">
        <f>F9+F10</f>
        <v>42622168</v>
      </c>
      <c r="G11" s="229">
        <f>G9+G10</f>
        <v>109561914</v>
      </c>
      <c r="H11" s="228">
        <f t="shared" si="0"/>
        <v>104.63722092963994</v>
      </c>
      <c r="I11" s="71">
        <f t="shared" si="0"/>
        <v>123.86647255680873</v>
      </c>
      <c r="K11" s="15"/>
      <c r="L11" s="15"/>
      <c r="M11" s="15"/>
      <c r="N11" s="15"/>
    </row>
    <row r="12" spans="2:14" ht="15.75" x14ac:dyDescent="0.25">
      <c r="B12" s="306"/>
      <c r="C12" s="306"/>
      <c r="D12" s="307"/>
      <c r="E12" s="307"/>
      <c r="F12" s="308"/>
      <c r="G12" s="308"/>
      <c r="H12" s="309"/>
      <c r="I12" s="310"/>
      <c r="K12" s="15"/>
      <c r="L12" s="15"/>
      <c r="M12" s="15"/>
      <c r="N12" s="15"/>
    </row>
    <row r="13" spans="2:14" x14ac:dyDescent="0.25">
      <c r="B13" s="75"/>
    </row>
    <row r="14" spans="2:14" x14ac:dyDescent="0.25">
      <c r="B14" s="75" t="s">
        <v>684</v>
      </c>
      <c r="C14" s="51"/>
    </row>
    <row r="15" spans="2:14" x14ac:dyDescent="0.25">
      <c r="B15" s="384"/>
    </row>
    <row r="16" spans="2:14" x14ac:dyDescent="0.25">
      <c r="B16" s="384"/>
    </row>
  </sheetData>
  <mergeCells count="9">
    <mergeCell ref="B11:C11"/>
    <mergeCell ref="B4:I4"/>
    <mergeCell ref="B5:B7"/>
    <mergeCell ref="C5:C7"/>
    <mergeCell ref="D5:E5"/>
    <mergeCell ref="F5:G5"/>
    <mergeCell ref="D6:D7"/>
    <mergeCell ref="F6:F7"/>
    <mergeCell ref="H5:I6"/>
  </mergeCells>
  <pageMargins left="0.7" right="0.7" top="0.75" bottom="0.75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3:K18"/>
  <sheetViews>
    <sheetView workbookViewId="0">
      <selection activeCell="B4" sqref="B4:K4"/>
    </sheetView>
  </sheetViews>
  <sheetFormatPr defaultRowHeight="15" x14ac:dyDescent="0.25"/>
  <cols>
    <col min="2" max="2" width="10.5703125" customWidth="1"/>
    <col min="3" max="3" width="14.7109375" customWidth="1"/>
    <col min="4" max="4" width="17" customWidth="1"/>
    <col min="5" max="5" width="14.140625" customWidth="1"/>
    <col min="6" max="6" width="15.7109375" customWidth="1"/>
    <col min="7" max="7" width="15" customWidth="1"/>
    <col min="8" max="8" width="14.140625" customWidth="1"/>
    <col min="9" max="9" width="12.140625" customWidth="1"/>
    <col min="10" max="10" width="14.42578125" customWidth="1"/>
    <col min="11" max="11" width="15.140625" customWidth="1"/>
  </cols>
  <sheetData>
    <row r="3" spans="2:11" ht="15.75" thickBot="1" x14ac:dyDescent="0.3"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1" ht="24.95" customHeight="1" thickTop="1" x14ac:dyDescent="0.25">
      <c r="B4" s="427" t="s">
        <v>690</v>
      </c>
      <c r="C4" s="427"/>
      <c r="D4" s="427"/>
      <c r="E4" s="427"/>
      <c r="F4" s="427"/>
      <c r="G4" s="427"/>
      <c r="H4" s="427"/>
      <c r="I4" s="427"/>
      <c r="J4" s="427"/>
      <c r="K4" s="427"/>
    </row>
    <row r="5" spans="2:11" ht="15.75" x14ac:dyDescent="0.25">
      <c r="B5" s="395" t="s">
        <v>145</v>
      </c>
      <c r="C5" s="388" t="s">
        <v>134</v>
      </c>
      <c r="D5" s="388"/>
      <c r="E5" s="388"/>
      <c r="F5" s="388"/>
      <c r="G5" s="388" t="s">
        <v>135</v>
      </c>
      <c r="H5" s="388"/>
      <c r="I5" s="388"/>
      <c r="J5" s="388"/>
      <c r="K5" s="388" t="s">
        <v>675</v>
      </c>
    </row>
    <row r="6" spans="2:11" ht="15.75" x14ac:dyDescent="0.25">
      <c r="B6" s="395"/>
      <c r="C6" s="388" t="s">
        <v>685</v>
      </c>
      <c r="D6" s="388"/>
      <c r="E6" s="388" t="s">
        <v>686</v>
      </c>
      <c r="F6" s="388"/>
      <c r="G6" s="388" t="s">
        <v>685</v>
      </c>
      <c r="H6" s="388"/>
      <c r="I6" s="388" t="s">
        <v>686</v>
      </c>
      <c r="J6" s="388"/>
      <c r="K6" s="388"/>
    </row>
    <row r="7" spans="2:11" ht="31.5" x14ac:dyDescent="0.25">
      <c r="B7" s="395"/>
      <c r="C7" s="62" t="s">
        <v>654</v>
      </c>
      <c r="D7" s="62" t="s">
        <v>679</v>
      </c>
      <c r="E7" s="62" t="s">
        <v>654</v>
      </c>
      <c r="F7" s="62" t="s">
        <v>687</v>
      </c>
      <c r="G7" s="62" t="s">
        <v>654</v>
      </c>
      <c r="H7" s="62" t="s">
        <v>688</v>
      </c>
      <c r="I7" s="62" t="s">
        <v>654</v>
      </c>
      <c r="J7" s="62" t="s">
        <v>689</v>
      </c>
      <c r="K7" s="388"/>
    </row>
    <row r="8" spans="2:11" x14ac:dyDescent="0.25">
      <c r="B8" s="60">
        <v>1</v>
      </c>
      <c r="C8" s="60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>
        <v>8</v>
      </c>
      <c r="J8" s="60">
        <v>9</v>
      </c>
      <c r="K8" s="60">
        <v>10</v>
      </c>
    </row>
    <row r="9" spans="2:11" ht="15.75" x14ac:dyDescent="0.25">
      <c r="B9" s="99" t="s">
        <v>57</v>
      </c>
      <c r="C9" s="67">
        <v>455401</v>
      </c>
      <c r="D9" s="67">
        <v>360187</v>
      </c>
      <c r="E9" s="218">
        <v>52638</v>
      </c>
      <c r="F9" s="67">
        <v>75030</v>
      </c>
      <c r="G9" s="218">
        <v>475179</v>
      </c>
      <c r="H9" s="67">
        <v>467696</v>
      </c>
      <c r="I9" s="218">
        <v>66602</v>
      </c>
      <c r="J9" s="67">
        <v>173859</v>
      </c>
      <c r="K9" s="99" t="s">
        <v>39</v>
      </c>
    </row>
    <row r="10" spans="2:11" ht="15.75" x14ac:dyDescent="0.25">
      <c r="B10" s="99" t="s">
        <v>58</v>
      </c>
      <c r="C10" s="67">
        <v>31167</v>
      </c>
      <c r="D10" s="67">
        <v>26311</v>
      </c>
      <c r="E10" s="218">
        <v>2433</v>
      </c>
      <c r="F10" s="67">
        <v>8900</v>
      </c>
      <c r="G10" s="218">
        <v>38878</v>
      </c>
      <c r="H10" s="67">
        <v>41656</v>
      </c>
      <c r="I10" s="218">
        <v>2606</v>
      </c>
      <c r="J10" s="67">
        <v>4523</v>
      </c>
      <c r="K10" s="99" t="s">
        <v>127</v>
      </c>
    </row>
    <row r="11" spans="2:11" ht="15.75" x14ac:dyDescent="0.25">
      <c r="B11" s="99" t="s">
        <v>59</v>
      </c>
      <c r="C11" s="67">
        <v>69864</v>
      </c>
      <c r="D11" s="67">
        <v>50449</v>
      </c>
      <c r="E11" s="218">
        <v>57602</v>
      </c>
      <c r="F11" s="67">
        <v>6177</v>
      </c>
      <c r="G11" s="218">
        <v>89792</v>
      </c>
      <c r="H11" s="67">
        <v>71450</v>
      </c>
      <c r="I11" s="218">
        <v>18773</v>
      </c>
      <c r="J11" s="67">
        <v>11957</v>
      </c>
      <c r="K11" s="99" t="s">
        <v>676</v>
      </c>
    </row>
    <row r="12" spans="2:11" ht="15.75" x14ac:dyDescent="0.25">
      <c r="B12" s="187" t="s">
        <v>168</v>
      </c>
      <c r="C12" s="68">
        <f t="shared" ref="C12:J12" si="0">SUM(C9:C11)</f>
        <v>556432</v>
      </c>
      <c r="D12" s="68">
        <f t="shared" si="0"/>
        <v>436947</v>
      </c>
      <c r="E12" s="229">
        <f t="shared" si="0"/>
        <v>112673</v>
      </c>
      <c r="F12" s="68">
        <f t="shared" si="0"/>
        <v>90107</v>
      </c>
      <c r="G12" s="229">
        <f t="shared" si="0"/>
        <v>603849</v>
      </c>
      <c r="H12" s="68">
        <f t="shared" si="0"/>
        <v>580802</v>
      </c>
      <c r="I12" s="229">
        <f t="shared" si="0"/>
        <v>87981</v>
      </c>
      <c r="J12" s="68">
        <f t="shared" si="0"/>
        <v>190339</v>
      </c>
      <c r="K12" s="299"/>
    </row>
    <row r="14" spans="2:11" x14ac:dyDescent="0.25">
      <c r="B14" s="75"/>
    </row>
    <row r="15" spans="2:11" x14ac:dyDescent="0.25">
      <c r="C15" s="15"/>
      <c r="D15" s="15"/>
      <c r="E15" s="15"/>
      <c r="F15" s="15"/>
      <c r="G15" s="15"/>
      <c r="H15" s="15"/>
      <c r="I15" s="15"/>
      <c r="J15" s="15"/>
    </row>
    <row r="16" spans="2:11" x14ac:dyDescent="0.25">
      <c r="C16" s="15"/>
      <c r="D16" s="15"/>
      <c r="E16" s="15"/>
      <c r="F16" s="15"/>
      <c r="G16" s="15"/>
      <c r="H16" s="15"/>
      <c r="I16" s="15"/>
      <c r="J16" s="15"/>
    </row>
    <row r="17" spans="3:10" x14ac:dyDescent="0.25">
      <c r="C17" s="15"/>
      <c r="D17" s="15"/>
      <c r="E17" s="15"/>
      <c r="F17" s="15"/>
      <c r="G17" s="15"/>
      <c r="H17" s="15"/>
      <c r="I17" s="15"/>
      <c r="J17" s="15"/>
    </row>
    <row r="18" spans="3:10" x14ac:dyDescent="0.25">
      <c r="C18" s="15"/>
      <c r="D18" s="15"/>
      <c r="E18" s="15"/>
      <c r="F18" s="15"/>
      <c r="G18" s="15"/>
      <c r="H18" s="15"/>
      <c r="I18" s="15"/>
      <c r="J18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ignoredErrors>
    <ignoredError sqref="C12:J12" formulaRange="1"/>
  </ignoredErrors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B3:K20"/>
  <sheetViews>
    <sheetView workbookViewId="0">
      <selection activeCell="B4" sqref="B4:K4"/>
    </sheetView>
  </sheetViews>
  <sheetFormatPr defaultRowHeight="15" x14ac:dyDescent="0.25"/>
  <cols>
    <col min="2" max="2" width="9.5703125" customWidth="1"/>
    <col min="3" max="3" width="10.140625" bestFit="1" customWidth="1"/>
    <col min="4" max="4" width="13.28515625" customWidth="1"/>
    <col min="5" max="5" width="11.85546875" customWidth="1"/>
    <col min="6" max="6" width="12.28515625" customWidth="1"/>
    <col min="7" max="7" width="11.85546875" customWidth="1"/>
    <col min="8" max="8" width="12.7109375" customWidth="1"/>
    <col min="9" max="9" width="11" customWidth="1"/>
    <col min="10" max="10" width="14.7109375" customWidth="1"/>
    <col min="11" max="11" width="15.28515625" customWidth="1"/>
  </cols>
  <sheetData>
    <row r="3" spans="2:11" ht="16.5" thickBot="1" x14ac:dyDescent="0.3">
      <c r="B3" s="59"/>
      <c r="C3" s="59"/>
      <c r="D3" s="59"/>
      <c r="E3" s="59"/>
      <c r="F3" s="59"/>
      <c r="G3" s="300"/>
      <c r="H3" s="59"/>
      <c r="I3" s="59"/>
      <c r="J3" s="59"/>
      <c r="K3" s="59"/>
    </row>
    <row r="4" spans="2:11" ht="24.95" customHeight="1" thickTop="1" x14ac:dyDescent="0.25">
      <c r="B4" s="427" t="s">
        <v>694</v>
      </c>
      <c r="C4" s="427"/>
      <c r="D4" s="427"/>
      <c r="E4" s="427"/>
      <c r="F4" s="427"/>
      <c r="G4" s="427"/>
      <c r="H4" s="427"/>
      <c r="I4" s="427"/>
      <c r="J4" s="427"/>
      <c r="K4" s="427"/>
    </row>
    <row r="5" spans="2:11" ht="15.75" x14ac:dyDescent="0.25">
      <c r="B5" s="395" t="s">
        <v>145</v>
      </c>
      <c r="C5" s="388" t="s">
        <v>134</v>
      </c>
      <c r="D5" s="388"/>
      <c r="E5" s="388"/>
      <c r="F5" s="388"/>
      <c r="G5" s="388" t="s">
        <v>135</v>
      </c>
      <c r="H5" s="388"/>
      <c r="I5" s="388"/>
      <c r="J5" s="388"/>
      <c r="K5" s="388" t="s">
        <v>675</v>
      </c>
    </row>
    <row r="6" spans="2:11" ht="15.75" x14ac:dyDescent="0.25">
      <c r="B6" s="395"/>
      <c r="C6" s="388" t="s">
        <v>685</v>
      </c>
      <c r="D6" s="388"/>
      <c r="E6" s="388" t="s">
        <v>691</v>
      </c>
      <c r="F6" s="388"/>
      <c r="G6" s="388" t="s">
        <v>685</v>
      </c>
      <c r="H6" s="388"/>
      <c r="I6" s="388" t="s">
        <v>686</v>
      </c>
      <c r="J6" s="388"/>
      <c r="K6" s="388"/>
    </row>
    <row r="7" spans="2:11" ht="31.5" x14ac:dyDescent="0.25">
      <c r="B7" s="395"/>
      <c r="C7" s="62" t="s">
        <v>654</v>
      </c>
      <c r="D7" s="62" t="s">
        <v>678</v>
      </c>
      <c r="E7" s="62" t="s">
        <v>654</v>
      </c>
      <c r="F7" s="62" t="s">
        <v>692</v>
      </c>
      <c r="G7" s="62" t="s">
        <v>654</v>
      </c>
      <c r="H7" s="62" t="s">
        <v>693</v>
      </c>
      <c r="I7" s="62" t="s">
        <v>654</v>
      </c>
      <c r="J7" s="62" t="s">
        <v>689</v>
      </c>
      <c r="K7" s="388"/>
    </row>
    <row r="8" spans="2:11" x14ac:dyDescent="0.25">
      <c r="B8" s="60">
        <v>1</v>
      </c>
      <c r="C8" s="60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>
        <v>8</v>
      </c>
      <c r="J8" s="60">
        <v>9</v>
      </c>
      <c r="K8" s="60">
        <v>10</v>
      </c>
    </row>
    <row r="9" spans="2:11" ht="15.75" x14ac:dyDescent="0.25">
      <c r="B9" s="99" t="s">
        <v>57</v>
      </c>
      <c r="C9" s="67">
        <v>881169</v>
      </c>
      <c r="D9" s="67">
        <v>475641</v>
      </c>
      <c r="E9" s="218">
        <v>39005</v>
      </c>
      <c r="F9" s="67">
        <v>23532</v>
      </c>
      <c r="G9" s="218">
        <v>1150006</v>
      </c>
      <c r="H9" s="67">
        <v>478630</v>
      </c>
      <c r="I9" s="218">
        <v>70904</v>
      </c>
      <c r="J9" s="67">
        <v>63716</v>
      </c>
      <c r="K9" s="99" t="s">
        <v>39</v>
      </c>
    </row>
    <row r="10" spans="2:11" ht="15.75" x14ac:dyDescent="0.25">
      <c r="B10" s="99" t="s">
        <v>58</v>
      </c>
      <c r="C10" s="67">
        <v>32740</v>
      </c>
      <c r="D10" s="67">
        <v>16319</v>
      </c>
      <c r="E10" s="218">
        <v>848</v>
      </c>
      <c r="F10" s="67">
        <v>513</v>
      </c>
      <c r="G10" s="218">
        <v>50332</v>
      </c>
      <c r="H10" s="67">
        <v>32065</v>
      </c>
      <c r="I10" s="218">
        <v>2266</v>
      </c>
      <c r="J10" s="67">
        <v>1554</v>
      </c>
      <c r="K10" s="99" t="s">
        <v>127</v>
      </c>
    </row>
    <row r="11" spans="2:11" ht="15.75" x14ac:dyDescent="0.25">
      <c r="B11" s="99" t="s">
        <v>59</v>
      </c>
      <c r="C11" s="67">
        <v>87613</v>
      </c>
      <c r="D11" s="67">
        <v>30773</v>
      </c>
      <c r="E11" s="218">
        <v>8544</v>
      </c>
      <c r="F11" s="67">
        <v>1465</v>
      </c>
      <c r="G11" s="218">
        <v>140270</v>
      </c>
      <c r="H11" s="67">
        <v>47975</v>
      </c>
      <c r="I11" s="218">
        <v>19240</v>
      </c>
      <c r="J11" s="67">
        <v>3626</v>
      </c>
      <c r="K11" s="99" t="s">
        <v>676</v>
      </c>
    </row>
    <row r="12" spans="2:11" ht="15.75" x14ac:dyDescent="0.25">
      <c r="B12" s="187" t="s">
        <v>168</v>
      </c>
      <c r="C12" s="68">
        <f t="shared" ref="C12:J12" si="0">C9+C10+C11</f>
        <v>1001522</v>
      </c>
      <c r="D12" s="68">
        <f t="shared" si="0"/>
        <v>522733</v>
      </c>
      <c r="E12" s="229">
        <f t="shared" si="0"/>
        <v>48397</v>
      </c>
      <c r="F12" s="68">
        <f t="shared" si="0"/>
        <v>25510</v>
      </c>
      <c r="G12" s="229">
        <f t="shared" si="0"/>
        <v>1340608</v>
      </c>
      <c r="H12" s="68">
        <f t="shared" si="0"/>
        <v>558670</v>
      </c>
      <c r="I12" s="229">
        <f t="shared" si="0"/>
        <v>92410</v>
      </c>
      <c r="J12" s="68">
        <f t="shared" si="0"/>
        <v>68896</v>
      </c>
      <c r="K12" s="299"/>
    </row>
    <row r="14" spans="2:11" x14ac:dyDescent="0.25">
      <c r="B14" s="75"/>
    </row>
    <row r="15" spans="2:11" x14ac:dyDescent="0.25">
      <c r="G15" s="15"/>
      <c r="H15" s="15"/>
      <c r="I15" s="15"/>
      <c r="J15" s="15"/>
    </row>
    <row r="17" spans="2:9" x14ac:dyDescent="0.25">
      <c r="B17" s="15"/>
      <c r="C17" s="15"/>
      <c r="D17" s="15"/>
      <c r="E17" s="15"/>
      <c r="F17" s="15"/>
      <c r="G17" s="15"/>
      <c r="H17" s="15"/>
      <c r="I17" s="15"/>
    </row>
    <row r="18" spans="2:9" x14ac:dyDescent="0.25">
      <c r="B18" s="15"/>
      <c r="C18" s="15"/>
      <c r="F18" s="15"/>
      <c r="G18" s="15"/>
    </row>
    <row r="19" spans="2:9" x14ac:dyDescent="0.25">
      <c r="B19" s="15"/>
      <c r="C19" s="15"/>
      <c r="D19" s="15"/>
      <c r="E19" s="15"/>
      <c r="F19" s="15"/>
      <c r="G19" s="15"/>
      <c r="H19" s="15"/>
      <c r="I19" s="15"/>
    </row>
    <row r="20" spans="2:9" x14ac:dyDescent="0.25">
      <c r="B20" s="15"/>
      <c r="C20" s="15"/>
      <c r="D20" s="15"/>
      <c r="E20" s="15"/>
      <c r="F20" s="15"/>
      <c r="G20" s="15"/>
      <c r="H20" s="15"/>
      <c r="I20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B3:I11"/>
  <sheetViews>
    <sheetView workbookViewId="0">
      <selection activeCell="B30" sqref="B30"/>
    </sheetView>
  </sheetViews>
  <sheetFormatPr defaultRowHeight="15" x14ac:dyDescent="0.25"/>
  <cols>
    <col min="2" max="2" width="7.5703125" customWidth="1"/>
    <col min="3" max="3" width="44.42578125" customWidth="1"/>
    <col min="4" max="4" width="10.5703125" customWidth="1"/>
    <col min="5" max="5" width="14.42578125" customWidth="1"/>
    <col min="6" max="6" width="12" customWidth="1"/>
    <col min="7" max="7" width="15.5703125" customWidth="1"/>
    <col min="8" max="8" width="10.5703125" customWidth="1"/>
    <col min="9" max="9" width="11.42578125" customWidth="1"/>
  </cols>
  <sheetData>
    <row r="3" spans="2:9" ht="16.5" thickBot="1" x14ac:dyDescent="0.3">
      <c r="B3" s="301"/>
      <c r="C3" s="59"/>
      <c r="D3" s="59"/>
      <c r="E3" s="59"/>
      <c r="F3" s="59"/>
      <c r="G3" s="59"/>
      <c r="H3" s="59"/>
      <c r="I3" s="300"/>
    </row>
    <row r="4" spans="2:9" ht="24.95" customHeight="1" thickTop="1" x14ac:dyDescent="0.25">
      <c r="B4" s="411" t="s">
        <v>698</v>
      </c>
      <c r="C4" s="411"/>
      <c r="D4" s="411"/>
      <c r="E4" s="411"/>
      <c r="F4" s="411"/>
      <c r="G4" s="411"/>
      <c r="H4" s="411"/>
      <c r="I4" s="411"/>
    </row>
    <row r="5" spans="2:9" ht="15.75" x14ac:dyDescent="0.25">
      <c r="B5" s="388" t="s">
        <v>145</v>
      </c>
      <c r="C5" s="388" t="s">
        <v>161</v>
      </c>
      <c r="D5" s="388" t="s">
        <v>141</v>
      </c>
      <c r="E5" s="388"/>
      <c r="F5" s="388" t="s">
        <v>142</v>
      </c>
      <c r="G5" s="388"/>
      <c r="H5" s="388" t="s">
        <v>178</v>
      </c>
      <c r="I5" s="388"/>
    </row>
    <row r="6" spans="2:9" ht="31.5" x14ac:dyDescent="0.25">
      <c r="B6" s="388"/>
      <c r="C6" s="388"/>
      <c r="D6" s="62" t="s">
        <v>654</v>
      </c>
      <c r="E6" s="62" t="s">
        <v>688</v>
      </c>
      <c r="F6" s="62" t="s">
        <v>654</v>
      </c>
      <c r="G6" s="62" t="s">
        <v>677</v>
      </c>
      <c r="H6" s="62" t="s">
        <v>93</v>
      </c>
      <c r="I6" s="62" t="s">
        <v>129</v>
      </c>
    </row>
    <row r="7" spans="2:9" x14ac:dyDescent="0.25">
      <c r="B7" s="117">
        <v>1</v>
      </c>
      <c r="C7" s="60">
        <v>2</v>
      </c>
      <c r="D7" s="60">
        <v>3</v>
      </c>
      <c r="E7" s="60">
        <v>4</v>
      </c>
      <c r="F7" s="117">
        <v>5</v>
      </c>
      <c r="G7" s="117">
        <v>6</v>
      </c>
      <c r="H7" s="117">
        <v>7</v>
      </c>
      <c r="I7" s="60">
        <v>8</v>
      </c>
    </row>
    <row r="8" spans="2:9" ht="15.75" x14ac:dyDescent="0.25">
      <c r="B8" s="99" t="s">
        <v>57</v>
      </c>
      <c r="C8" s="65" t="s">
        <v>695</v>
      </c>
      <c r="D8" s="73">
        <v>14</v>
      </c>
      <c r="E8" s="67">
        <v>3701</v>
      </c>
      <c r="F8" s="245">
        <v>6</v>
      </c>
      <c r="G8" s="218">
        <v>2045</v>
      </c>
      <c r="H8" s="227">
        <f>F8/D8*100</f>
        <v>42.857142857142854</v>
      </c>
      <c r="I8" s="73">
        <f>G8/E8*100</f>
        <v>55.255336395568769</v>
      </c>
    </row>
    <row r="9" spans="2:9" ht="15.75" x14ac:dyDescent="0.25">
      <c r="B9" s="99" t="s">
        <v>58</v>
      </c>
      <c r="C9" s="65" t="s">
        <v>696</v>
      </c>
      <c r="D9" s="73">
        <v>136492</v>
      </c>
      <c r="E9" s="67">
        <v>6728290</v>
      </c>
      <c r="F9" s="245">
        <v>140986</v>
      </c>
      <c r="G9" s="218">
        <v>7177894</v>
      </c>
      <c r="H9" s="227">
        <f t="shared" ref="H9:I11" si="0">F9/D9*100</f>
        <v>103.2925006593793</v>
      </c>
      <c r="I9" s="207">
        <f t="shared" si="0"/>
        <v>106.68229223175575</v>
      </c>
    </row>
    <row r="10" spans="2:9" ht="15.75" x14ac:dyDescent="0.25">
      <c r="B10" s="99" t="s">
        <v>59</v>
      </c>
      <c r="C10" s="65" t="s">
        <v>697</v>
      </c>
      <c r="D10" s="73">
        <v>104</v>
      </c>
      <c r="E10" s="67">
        <v>16463</v>
      </c>
      <c r="F10" s="245">
        <v>270</v>
      </c>
      <c r="G10" s="218">
        <v>32889</v>
      </c>
      <c r="H10" s="227">
        <f t="shared" si="0"/>
        <v>259.61538461538464</v>
      </c>
      <c r="I10" s="207">
        <f>G10/E10*100</f>
        <v>199.77525359897953</v>
      </c>
    </row>
    <row r="11" spans="2:9" ht="15.75" x14ac:dyDescent="0.25">
      <c r="B11" s="395" t="s">
        <v>168</v>
      </c>
      <c r="C11" s="395"/>
      <c r="D11" s="71">
        <f>SUM(D8:D10)</f>
        <v>136610</v>
      </c>
      <c r="E11" s="68">
        <f t="shared" ref="E11:G11" si="1">SUM(E8:E10)</f>
        <v>6748454</v>
      </c>
      <c r="F11" s="71">
        <f t="shared" si="1"/>
        <v>141262</v>
      </c>
      <c r="G11" s="68">
        <f t="shared" si="1"/>
        <v>7212828</v>
      </c>
      <c r="H11" s="213">
        <f t="shared" si="0"/>
        <v>103.4053143986531</v>
      </c>
      <c r="I11" s="208">
        <f t="shared" si="0"/>
        <v>106.88119086238122</v>
      </c>
    </row>
  </sheetData>
  <mergeCells count="7">
    <mergeCell ref="B11:C11"/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ignoredErrors>
    <ignoredError sqref="D11:G11" formulaRange="1"/>
    <ignoredError sqref="H10:H11 H8:H9 I8:I11" evalError="1"/>
  </ignoredErrors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B3:J11"/>
  <sheetViews>
    <sheetView workbookViewId="0">
      <selection activeCell="K3" sqref="K3"/>
    </sheetView>
  </sheetViews>
  <sheetFormatPr defaultRowHeight="15" x14ac:dyDescent="0.25"/>
  <cols>
    <col min="2" max="2" width="6.85546875" customWidth="1"/>
    <col min="3" max="3" width="43.140625" customWidth="1"/>
    <col min="5" max="5" width="16.5703125" customWidth="1"/>
    <col min="6" max="6" width="12.42578125" customWidth="1"/>
    <col min="7" max="7" width="14.28515625" customWidth="1"/>
    <col min="9" max="9" width="9.7109375" customWidth="1"/>
  </cols>
  <sheetData>
    <row r="3" spans="2:10" ht="16.5" thickBot="1" x14ac:dyDescent="0.3">
      <c r="B3" s="59"/>
      <c r="C3" s="59"/>
      <c r="D3" s="59"/>
      <c r="E3" s="59"/>
      <c r="F3" s="59"/>
      <c r="G3" s="59"/>
      <c r="H3" s="59"/>
      <c r="I3" s="300"/>
    </row>
    <row r="4" spans="2:10" ht="24.95" customHeight="1" thickTop="1" x14ac:dyDescent="0.25">
      <c r="B4" s="411" t="s">
        <v>699</v>
      </c>
      <c r="C4" s="411"/>
      <c r="D4" s="411"/>
      <c r="E4" s="411"/>
      <c r="F4" s="411"/>
      <c r="G4" s="411"/>
      <c r="H4" s="411"/>
      <c r="I4" s="411"/>
    </row>
    <row r="5" spans="2:10" ht="15.75" x14ac:dyDescent="0.25">
      <c r="B5" s="388" t="s">
        <v>145</v>
      </c>
      <c r="C5" s="388" t="s">
        <v>161</v>
      </c>
      <c r="D5" s="388" t="s">
        <v>134</v>
      </c>
      <c r="E5" s="388"/>
      <c r="F5" s="388" t="s">
        <v>142</v>
      </c>
      <c r="G5" s="388"/>
      <c r="H5" s="388" t="s">
        <v>178</v>
      </c>
      <c r="I5" s="388"/>
    </row>
    <row r="6" spans="2:10" ht="31.5" x14ac:dyDescent="0.25">
      <c r="B6" s="388"/>
      <c r="C6" s="388"/>
      <c r="D6" s="62" t="s">
        <v>654</v>
      </c>
      <c r="E6" s="62" t="s">
        <v>707</v>
      </c>
      <c r="F6" s="62" t="s">
        <v>654</v>
      </c>
      <c r="G6" s="62" t="s">
        <v>700</v>
      </c>
      <c r="H6" s="62" t="s">
        <v>93</v>
      </c>
      <c r="I6" s="62" t="s">
        <v>129</v>
      </c>
    </row>
    <row r="7" spans="2:10" x14ac:dyDescent="0.25">
      <c r="B7" s="117">
        <v>1</v>
      </c>
      <c r="C7" s="60">
        <v>2</v>
      </c>
      <c r="D7" s="60">
        <v>3</v>
      </c>
      <c r="E7" s="60">
        <v>4</v>
      </c>
      <c r="F7" s="117">
        <v>5</v>
      </c>
      <c r="G7" s="117">
        <v>6</v>
      </c>
      <c r="H7" s="117">
        <v>7</v>
      </c>
      <c r="I7" s="60">
        <v>8</v>
      </c>
    </row>
    <row r="8" spans="2:10" ht="21.75" customHeight="1" x14ac:dyDescent="0.25">
      <c r="B8" s="99" t="s">
        <v>57</v>
      </c>
      <c r="C8" s="65" t="s">
        <v>695</v>
      </c>
      <c r="D8" s="73">
        <v>14</v>
      </c>
      <c r="E8" s="67">
        <v>3701</v>
      </c>
      <c r="F8" s="245">
        <v>6</v>
      </c>
      <c r="G8" s="218">
        <v>2045</v>
      </c>
      <c r="H8" s="227">
        <f>F8/D8*100</f>
        <v>42.857142857142854</v>
      </c>
      <c r="I8" s="207">
        <f>G8/E8*100</f>
        <v>55.255336395568769</v>
      </c>
    </row>
    <row r="9" spans="2:10" ht="15.75" x14ac:dyDescent="0.25">
      <c r="B9" s="99" t="s">
        <v>58</v>
      </c>
      <c r="C9" s="65" t="s">
        <v>696</v>
      </c>
      <c r="D9" s="73">
        <v>23</v>
      </c>
      <c r="E9" s="67">
        <v>1977</v>
      </c>
      <c r="F9" s="245">
        <v>97</v>
      </c>
      <c r="G9" s="218">
        <v>8410</v>
      </c>
      <c r="H9" s="227">
        <f>F9/D9*100</f>
        <v>421.73913043478262</v>
      </c>
      <c r="I9" s="207">
        <f t="shared" ref="H9:I11" si="0">G9/E9*100</f>
        <v>425.39200809307027</v>
      </c>
    </row>
    <row r="10" spans="2:10" ht="15.75" x14ac:dyDescent="0.25">
      <c r="B10" s="99" t="s">
        <v>59</v>
      </c>
      <c r="C10" s="65" t="s">
        <v>697</v>
      </c>
      <c r="D10" s="73">
        <v>93</v>
      </c>
      <c r="E10" s="67">
        <v>15809</v>
      </c>
      <c r="F10" s="245">
        <v>268</v>
      </c>
      <c r="G10" s="218">
        <v>32829</v>
      </c>
      <c r="H10" s="227">
        <f t="shared" si="0"/>
        <v>288.1720430107527</v>
      </c>
      <c r="I10" s="207">
        <f t="shared" si="0"/>
        <v>207.66019356063001</v>
      </c>
    </row>
    <row r="11" spans="2:10" ht="15.75" x14ac:dyDescent="0.25">
      <c r="B11" s="395" t="s">
        <v>168</v>
      </c>
      <c r="C11" s="395"/>
      <c r="D11" s="71">
        <f>SUM(D8:D10)</f>
        <v>130</v>
      </c>
      <c r="E11" s="68">
        <f t="shared" ref="E11:G11" si="1">SUM(E8:E10)</f>
        <v>21487</v>
      </c>
      <c r="F11" s="71">
        <f t="shared" si="1"/>
        <v>371</v>
      </c>
      <c r="G11" s="68">
        <f t="shared" si="1"/>
        <v>43284</v>
      </c>
      <c r="H11" s="213">
        <f t="shared" si="0"/>
        <v>285.38461538461542</v>
      </c>
      <c r="I11" s="208">
        <f t="shared" si="0"/>
        <v>201.44273281519057</v>
      </c>
      <c r="J11" s="15"/>
    </row>
  </sheetData>
  <mergeCells count="7">
    <mergeCell ref="B11:C11"/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ignoredErrors>
    <ignoredError sqref="D11:G11" formulaRange="1"/>
  </ignoredErrors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3:I10"/>
  <sheetViews>
    <sheetView workbookViewId="0">
      <selection activeCell="K6" sqref="K6"/>
    </sheetView>
  </sheetViews>
  <sheetFormatPr defaultRowHeight="15" x14ac:dyDescent="0.25"/>
  <cols>
    <col min="2" max="2" width="6.140625" customWidth="1"/>
    <col min="3" max="3" width="40.7109375" customWidth="1"/>
    <col min="5" max="5" width="15.28515625" customWidth="1"/>
    <col min="7" max="7" width="14" customWidth="1"/>
  </cols>
  <sheetData>
    <row r="3" spans="2:9" ht="16.5" thickBot="1" x14ac:dyDescent="0.3">
      <c r="B3" s="59"/>
      <c r="C3" s="59"/>
      <c r="D3" s="59"/>
      <c r="E3" s="59"/>
      <c r="F3" s="59"/>
      <c r="G3" s="59"/>
      <c r="H3" s="59"/>
      <c r="I3" s="300"/>
    </row>
    <row r="4" spans="2:9" ht="24.95" customHeight="1" thickTop="1" x14ac:dyDescent="0.25">
      <c r="B4" s="411" t="s">
        <v>703</v>
      </c>
      <c r="C4" s="411"/>
      <c r="D4" s="411"/>
      <c r="E4" s="411"/>
      <c r="F4" s="411"/>
      <c r="G4" s="411"/>
      <c r="H4" s="411"/>
      <c r="I4" s="411"/>
    </row>
    <row r="5" spans="2:9" ht="15.75" x14ac:dyDescent="0.25">
      <c r="B5" s="388" t="s">
        <v>145</v>
      </c>
      <c r="C5" s="388" t="s">
        <v>161</v>
      </c>
      <c r="D5" s="388" t="s">
        <v>134</v>
      </c>
      <c r="E5" s="388"/>
      <c r="F5" s="388" t="s">
        <v>135</v>
      </c>
      <c r="G5" s="388"/>
      <c r="H5" s="388" t="s">
        <v>178</v>
      </c>
      <c r="I5" s="388"/>
    </row>
    <row r="6" spans="2:9" ht="31.5" x14ac:dyDescent="0.25">
      <c r="B6" s="388"/>
      <c r="C6" s="388"/>
      <c r="D6" s="62" t="s">
        <v>654</v>
      </c>
      <c r="E6" s="62" t="s">
        <v>677</v>
      </c>
      <c r="F6" s="62" t="s">
        <v>654</v>
      </c>
      <c r="G6" s="62" t="s">
        <v>680</v>
      </c>
      <c r="H6" s="62" t="s">
        <v>93</v>
      </c>
      <c r="I6" s="62" t="s">
        <v>130</v>
      </c>
    </row>
    <row r="7" spans="2:9" x14ac:dyDescent="0.25">
      <c r="B7" s="117">
        <v>1</v>
      </c>
      <c r="C7" s="60">
        <v>2</v>
      </c>
      <c r="D7" s="60">
        <v>3</v>
      </c>
      <c r="E7" s="60">
        <v>4</v>
      </c>
      <c r="F7" s="117">
        <v>5</v>
      </c>
      <c r="G7" s="117">
        <v>6</v>
      </c>
      <c r="H7" s="117">
        <v>7</v>
      </c>
      <c r="I7" s="60">
        <v>8</v>
      </c>
    </row>
    <row r="8" spans="2:9" ht="31.5" x14ac:dyDescent="0.25">
      <c r="B8" s="99" t="s">
        <v>57</v>
      </c>
      <c r="C8" s="65" t="s">
        <v>701</v>
      </c>
      <c r="D8" s="73">
        <v>0</v>
      </c>
      <c r="E8" s="67">
        <v>0</v>
      </c>
      <c r="F8" s="245">
        <v>0</v>
      </c>
      <c r="G8" s="218">
        <v>0</v>
      </c>
      <c r="H8" s="227" t="s">
        <v>23</v>
      </c>
      <c r="I8" s="207" t="s">
        <v>23</v>
      </c>
    </row>
    <row r="9" spans="2:9" ht="32.25" customHeight="1" x14ac:dyDescent="0.25">
      <c r="B9" s="99" t="s">
        <v>58</v>
      </c>
      <c r="C9" s="65" t="s">
        <v>702</v>
      </c>
      <c r="D9" s="73">
        <v>189</v>
      </c>
      <c r="E9" s="67">
        <v>255</v>
      </c>
      <c r="F9" s="245">
        <v>70</v>
      </c>
      <c r="G9" s="218">
        <v>126</v>
      </c>
      <c r="H9" s="245">
        <f t="shared" ref="H9:I10" si="0">F9/D9*100</f>
        <v>37.037037037037038</v>
      </c>
      <c r="I9" s="207">
        <f t="shared" si="0"/>
        <v>49.411764705882355</v>
      </c>
    </row>
    <row r="10" spans="2:9" ht="15.75" x14ac:dyDescent="0.25">
      <c r="B10" s="187"/>
      <c r="C10" s="62" t="s">
        <v>168</v>
      </c>
      <c r="D10" s="71">
        <f>SUM(D8:D9)</f>
        <v>189</v>
      </c>
      <c r="E10" s="68">
        <f t="shared" ref="E10:G10" si="1">SUM(E8:E9)</f>
        <v>255</v>
      </c>
      <c r="F10" s="71">
        <f t="shared" si="1"/>
        <v>70</v>
      </c>
      <c r="G10" s="68">
        <f t="shared" si="1"/>
        <v>126</v>
      </c>
      <c r="H10" s="228">
        <f t="shared" si="0"/>
        <v>37.037037037037038</v>
      </c>
      <c r="I10" s="208">
        <f t="shared" si="0"/>
        <v>49.411764705882355</v>
      </c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ignoredErrors>
    <ignoredError sqref="D10:G10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14"/>
  <sheetViews>
    <sheetView workbookViewId="0">
      <selection activeCell="B4" sqref="B4:K4"/>
    </sheetView>
  </sheetViews>
  <sheetFormatPr defaultColWidth="9.140625" defaultRowHeight="15" x14ac:dyDescent="0.25"/>
  <cols>
    <col min="2" max="2" width="7.7109375" customWidth="1"/>
    <col min="3" max="3" width="33.140625" customWidth="1"/>
    <col min="4" max="4" width="15.42578125" customWidth="1"/>
    <col min="5" max="5" width="13.140625" customWidth="1"/>
    <col min="6" max="6" width="14.28515625" customWidth="1"/>
    <col min="7" max="7" width="14.85546875" customWidth="1"/>
    <col min="8" max="8" width="15.42578125" customWidth="1"/>
    <col min="9" max="9" width="14.140625" customWidth="1"/>
    <col min="10" max="10" width="14.85546875" customWidth="1"/>
    <col min="11" max="11" width="14" customWidth="1"/>
  </cols>
  <sheetData>
    <row r="2" spans="2:13" ht="15.75" x14ac:dyDescent="0.25">
      <c r="C2" s="5"/>
      <c r="D2" s="20"/>
      <c r="E2" s="20"/>
      <c r="F2" s="20"/>
      <c r="G2" s="20"/>
      <c r="H2" s="20"/>
      <c r="I2" s="20"/>
      <c r="J2" s="20"/>
      <c r="K2" s="20"/>
    </row>
    <row r="3" spans="2:13" ht="16.5" thickBot="1" x14ac:dyDescent="0.3">
      <c r="C3" s="4"/>
      <c r="D3" s="4"/>
      <c r="E3" s="4"/>
      <c r="F3" s="4"/>
      <c r="G3" s="4"/>
      <c r="H3" s="4"/>
      <c r="I3" s="4"/>
      <c r="J3" s="4"/>
      <c r="K3" s="4"/>
    </row>
    <row r="4" spans="2:13" ht="24.95" customHeight="1" thickTop="1" x14ac:dyDescent="0.25">
      <c r="B4" s="396" t="s">
        <v>199</v>
      </c>
      <c r="C4" s="396"/>
      <c r="D4" s="396"/>
      <c r="E4" s="396"/>
      <c r="F4" s="396"/>
      <c r="G4" s="396"/>
      <c r="H4" s="396"/>
      <c r="I4" s="396"/>
      <c r="J4" s="396"/>
      <c r="K4" s="396"/>
    </row>
    <row r="5" spans="2:13" ht="18" customHeight="1" x14ac:dyDescent="0.25">
      <c r="B5" s="395" t="s">
        <v>145</v>
      </c>
      <c r="C5" s="397" t="s">
        <v>193</v>
      </c>
      <c r="D5" s="397" t="s">
        <v>106</v>
      </c>
      <c r="E5" s="397"/>
      <c r="F5" s="397" t="s">
        <v>124</v>
      </c>
      <c r="G5" s="397"/>
      <c r="H5" s="397" t="s">
        <v>131</v>
      </c>
      <c r="I5" s="397"/>
      <c r="J5" s="397" t="s">
        <v>178</v>
      </c>
      <c r="K5" s="397"/>
    </row>
    <row r="6" spans="2:13" ht="31.5" x14ac:dyDescent="0.25">
      <c r="B6" s="395"/>
      <c r="C6" s="397"/>
      <c r="D6" s="96" t="s">
        <v>194</v>
      </c>
      <c r="E6" s="96" t="s">
        <v>177</v>
      </c>
      <c r="F6" s="96" t="s">
        <v>194</v>
      </c>
      <c r="G6" s="96" t="s">
        <v>177</v>
      </c>
      <c r="H6" s="96" t="s">
        <v>194</v>
      </c>
      <c r="I6" s="96" t="s">
        <v>177</v>
      </c>
      <c r="J6" s="96" t="s">
        <v>93</v>
      </c>
      <c r="K6" s="96" t="s">
        <v>94</v>
      </c>
    </row>
    <row r="7" spans="2:13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</row>
    <row r="8" spans="2:13" ht="16.5" customHeight="1" x14ac:dyDescent="0.25">
      <c r="B8" s="99" t="s">
        <v>57</v>
      </c>
      <c r="C8" s="100" t="s">
        <v>195</v>
      </c>
      <c r="D8" s="101">
        <v>4088</v>
      </c>
      <c r="E8" s="102">
        <f>D8/D$12*100</f>
        <v>62.680159460288252</v>
      </c>
      <c r="F8" s="101">
        <v>4090</v>
      </c>
      <c r="G8" s="102">
        <f>F8/F$12*100</f>
        <v>63.588308457711442</v>
      </c>
      <c r="H8" s="101">
        <v>4101</v>
      </c>
      <c r="I8" s="102">
        <f>H8/H$12*100</f>
        <v>63.848668846333489</v>
      </c>
      <c r="J8" s="103">
        <f>F8/D8*100</f>
        <v>100.04892367906066</v>
      </c>
      <c r="K8" s="103">
        <f>H8/F8*100</f>
        <v>100.26894865525674</v>
      </c>
    </row>
    <row r="9" spans="2:13" ht="31.5" customHeight="1" x14ac:dyDescent="0.25">
      <c r="B9" s="99" t="s">
        <v>58</v>
      </c>
      <c r="C9" s="100" t="s">
        <v>196</v>
      </c>
      <c r="D9" s="101">
        <v>453</v>
      </c>
      <c r="E9" s="102">
        <f t="shared" ref="E9:E11" si="0">D9/D$12*100</f>
        <v>6.9457221711131556</v>
      </c>
      <c r="F9" s="101">
        <v>413</v>
      </c>
      <c r="G9" s="102">
        <f t="shared" ref="G9:G11" si="1">F9/F$12*100</f>
        <v>6.4210199004975124</v>
      </c>
      <c r="H9" s="101">
        <v>425</v>
      </c>
      <c r="I9" s="102">
        <f t="shared" ref="I9:I11" si="2">H9/H$12*100</f>
        <v>6.6168457107270751</v>
      </c>
      <c r="J9" s="103">
        <f t="shared" ref="J9:J12" si="3">F9/D9*100</f>
        <v>91.169977924944817</v>
      </c>
      <c r="K9" s="103">
        <f t="shared" ref="K9:K12" si="4">H9/F9*100</f>
        <v>102.90556900726394</v>
      </c>
    </row>
    <row r="10" spans="2:13" ht="16.5" customHeight="1" x14ac:dyDescent="0.25">
      <c r="B10" s="99" t="s">
        <v>59</v>
      </c>
      <c r="C10" s="100" t="s">
        <v>197</v>
      </c>
      <c r="D10" s="101">
        <v>1975</v>
      </c>
      <c r="E10" s="102">
        <f t="shared" si="0"/>
        <v>30.282122048451392</v>
      </c>
      <c r="F10" s="101">
        <v>1924</v>
      </c>
      <c r="G10" s="102">
        <f t="shared" si="1"/>
        <v>29.912935323383081</v>
      </c>
      <c r="H10" s="101">
        <v>1892</v>
      </c>
      <c r="I10" s="102">
        <f t="shared" si="2"/>
        <v>29.456640199283825</v>
      </c>
      <c r="J10" s="103">
        <f t="shared" si="3"/>
        <v>97.417721518987349</v>
      </c>
      <c r="K10" s="103">
        <f t="shared" si="4"/>
        <v>98.336798336798338</v>
      </c>
    </row>
    <row r="11" spans="2:13" ht="16.5" customHeight="1" x14ac:dyDescent="0.25">
      <c r="B11" s="99" t="s">
        <v>60</v>
      </c>
      <c r="C11" s="100" t="s">
        <v>198</v>
      </c>
      <c r="D11" s="101">
        <v>6</v>
      </c>
      <c r="E11" s="102">
        <f t="shared" si="0"/>
        <v>9.1996320147194111E-2</v>
      </c>
      <c r="F11" s="101">
        <v>5</v>
      </c>
      <c r="G11" s="102">
        <f t="shared" si="1"/>
        <v>7.7736318407960206E-2</v>
      </c>
      <c r="H11" s="101">
        <v>5</v>
      </c>
      <c r="I11" s="102">
        <f t="shared" si="2"/>
        <v>7.7845243655612642E-2</v>
      </c>
      <c r="J11" s="103">
        <f t="shared" si="3"/>
        <v>83.333333333333343</v>
      </c>
      <c r="K11" s="103">
        <f t="shared" si="4"/>
        <v>100</v>
      </c>
    </row>
    <row r="12" spans="2:13" ht="20.25" customHeight="1" x14ac:dyDescent="0.25">
      <c r="B12" s="397" t="s">
        <v>168</v>
      </c>
      <c r="C12" s="397"/>
      <c r="D12" s="104">
        <f t="shared" ref="D12:I12" si="5">SUM(D8:D11)</f>
        <v>6522</v>
      </c>
      <c r="E12" s="105">
        <f t="shared" si="5"/>
        <v>100</v>
      </c>
      <c r="F12" s="104">
        <f t="shared" si="5"/>
        <v>6432</v>
      </c>
      <c r="G12" s="105">
        <f t="shared" si="5"/>
        <v>100</v>
      </c>
      <c r="H12" s="104">
        <f t="shared" si="5"/>
        <v>6423</v>
      </c>
      <c r="I12" s="105">
        <f t="shared" si="5"/>
        <v>100</v>
      </c>
      <c r="J12" s="105">
        <f t="shared" si="3"/>
        <v>98.620055197792084</v>
      </c>
      <c r="K12" s="105">
        <f t="shared" si="4"/>
        <v>99.860074626865668</v>
      </c>
      <c r="M12" s="15"/>
    </row>
    <row r="14" spans="2:13" x14ac:dyDescent="0.25">
      <c r="H14" s="15"/>
    </row>
  </sheetData>
  <mergeCells count="8">
    <mergeCell ref="B5:B6"/>
    <mergeCell ref="B4:K4"/>
    <mergeCell ref="B12:C12"/>
    <mergeCell ref="C5:C6"/>
    <mergeCell ref="J5:K5"/>
    <mergeCell ref="F5:G5"/>
    <mergeCell ref="H5:I5"/>
    <mergeCell ref="D5:E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L9"/>
  <sheetViews>
    <sheetView workbookViewId="0">
      <selection activeCell="B4" sqref="B4:J4"/>
    </sheetView>
  </sheetViews>
  <sheetFormatPr defaultColWidth="9.140625" defaultRowHeight="15" x14ac:dyDescent="0.25"/>
  <cols>
    <col min="2" max="2" width="17.42578125" customWidth="1"/>
    <col min="3" max="3" width="13.140625" customWidth="1"/>
    <col min="4" max="4" width="22.42578125" customWidth="1"/>
    <col min="5" max="5" width="13.85546875" customWidth="1"/>
    <col min="6" max="6" width="14.42578125" customWidth="1"/>
    <col min="7" max="7" width="21.28515625" customWidth="1"/>
    <col min="8" max="8" width="15.85546875" customWidth="1"/>
    <col min="9" max="9" width="17.140625" customWidth="1"/>
    <col min="10" max="10" width="21" customWidth="1"/>
  </cols>
  <sheetData>
    <row r="2" spans="2:12" ht="15.75" x14ac:dyDescent="0.25">
      <c r="B2" s="3"/>
      <c r="C2" s="4"/>
      <c r="D2" s="4"/>
      <c r="E2" s="4"/>
      <c r="F2" s="4"/>
      <c r="G2" s="4"/>
      <c r="H2" s="4"/>
      <c r="I2" s="4"/>
      <c r="J2" s="4"/>
    </row>
    <row r="3" spans="2:12" ht="16.5" thickBot="1" x14ac:dyDescent="0.3">
      <c r="B3" s="81" t="s">
        <v>2</v>
      </c>
      <c r="C3" s="80"/>
      <c r="D3" s="80"/>
      <c r="E3" s="80"/>
      <c r="F3" s="80"/>
      <c r="G3" s="80"/>
      <c r="H3" s="80"/>
      <c r="I3" s="82"/>
      <c r="J3" s="83" t="s">
        <v>200</v>
      </c>
    </row>
    <row r="4" spans="2:12" ht="24.95" customHeight="1" thickTop="1" x14ac:dyDescent="0.25">
      <c r="B4" s="398" t="s">
        <v>201</v>
      </c>
      <c r="C4" s="398"/>
      <c r="D4" s="398"/>
      <c r="E4" s="398"/>
      <c r="F4" s="398"/>
      <c r="G4" s="398"/>
      <c r="H4" s="398"/>
      <c r="I4" s="398"/>
      <c r="J4" s="398"/>
    </row>
    <row r="5" spans="2:12" ht="15.75" x14ac:dyDescent="0.25">
      <c r="B5" s="397" t="s">
        <v>105</v>
      </c>
      <c r="C5" s="397"/>
      <c r="D5" s="397"/>
      <c r="E5" s="397" t="s">
        <v>123</v>
      </c>
      <c r="F5" s="397"/>
      <c r="G5" s="397"/>
      <c r="H5" s="397" t="s">
        <v>131</v>
      </c>
      <c r="I5" s="397"/>
      <c r="J5" s="397"/>
    </row>
    <row r="6" spans="2:12" ht="31.5" x14ac:dyDescent="0.25">
      <c r="B6" s="96" t="s">
        <v>202</v>
      </c>
      <c r="C6" s="96" t="s">
        <v>203</v>
      </c>
      <c r="D6" s="96" t="s">
        <v>204</v>
      </c>
      <c r="E6" s="96" t="s">
        <v>202</v>
      </c>
      <c r="F6" s="96" t="s">
        <v>203</v>
      </c>
      <c r="G6" s="96" t="s">
        <v>204</v>
      </c>
      <c r="H6" s="96" t="s">
        <v>202</v>
      </c>
      <c r="I6" s="96" t="s">
        <v>203</v>
      </c>
      <c r="J6" s="96" t="s">
        <v>204</v>
      </c>
    </row>
    <row r="7" spans="2:12" x14ac:dyDescent="0.25">
      <c r="B7" s="98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</row>
    <row r="8" spans="2:12" ht="15.75" x14ac:dyDescent="0.25">
      <c r="B8" s="106">
        <v>6522</v>
      </c>
      <c r="C8" s="106">
        <v>24396438</v>
      </c>
      <c r="D8" s="106">
        <f>C8/B8</f>
        <v>3740.63753449862</v>
      </c>
      <c r="E8" s="106">
        <v>6432</v>
      </c>
      <c r="F8" s="106">
        <v>25890828</v>
      </c>
      <c r="G8" s="106">
        <f>F8/E8</f>
        <v>4025.3152985074626</v>
      </c>
      <c r="H8" s="106">
        <v>6423</v>
      </c>
      <c r="I8" s="106">
        <v>26295104</v>
      </c>
      <c r="J8" s="106">
        <f>I8/H8</f>
        <v>4093.8975556593491</v>
      </c>
      <c r="L8" s="15"/>
    </row>
    <row r="9" spans="2:12" ht="15.75" x14ac:dyDescent="0.25">
      <c r="B9" s="21"/>
      <c r="C9" s="4"/>
      <c r="D9" s="4"/>
      <c r="E9" s="4"/>
      <c r="F9" s="4"/>
      <c r="G9" s="4"/>
      <c r="H9" s="4"/>
      <c r="I9" s="4"/>
      <c r="J9" s="4"/>
    </row>
  </sheetData>
  <mergeCells count="4">
    <mergeCell ref="B4:J4"/>
    <mergeCell ref="B5:D5"/>
    <mergeCell ref="E5:G5"/>
    <mergeCell ref="H5:J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Q28"/>
  <sheetViews>
    <sheetView workbookViewId="0">
      <selection activeCell="M5" sqref="M5"/>
    </sheetView>
  </sheetViews>
  <sheetFormatPr defaultColWidth="9.140625" defaultRowHeight="15" x14ac:dyDescent="0.25"/>
  <cols>
    <col min="3" max="3" width="34.85546875" customWidth="1"/>
    <col min="4" max="4" width="16" customWidth="1"/>
    <col min="5" max="7" width="15.140625" customWidth="1"/>
    <col min="8" max="8" width="14.5703125" customWidth="1"/>
    <col min="9" max="9" width="13.85546875" customWidth="1"/>
    <col min="10" max="10" width="12.85546875" customWidth="1"/>
    <col min="11" max="11" width="13.140625" customWidth="1"/>
    <col min="13" max="13" width="12.140625" bestFit="1" customWidth="1"/>
    <col min="14" max="14" width="9.140625" customWidth="1"/>
    <col min="15" max="15" width="15" customWidth="1"/>
    <col min="17" max="17" width="10.140625" bestFit="1" customWidth="1"/>
  </cols>
  <sheetData>
    <row r="1" spans="2:17" ht="15.75" x14ac:dyDescent="0.25">
      <c r="C1" s="5"/>
      <c r="D1" s="4"/>
      <c r="E1" s="4"/>
      <c r="F1" s="4"/>
      <c r="G1" s="4"/>
      <c r="H1" s="4"/>
      <c r="I1" s="4"/>
      <c r="J1" s="4"/>
      <c r="K1" s="4"/>
    </row>
    <row r="2" spans="2:17" ht="15.75" x14ac:dyDescent="0.25">
      <c r="C2" s="4"/>
      <c r="D2" s="4"/>
      <c r="E2" s="4"/>
      <c r="F2" s="4"/>
      <c r="G2" s="4"/>
      <c r="H2" s="4"/>
      <c r="I2" s="4"/>
      <c r="J2" s="4"/>
      <c r="K2" s="4"/>
      <c r="M2" s="51"/>
    </row>
    <row r="3" spans="2:17" ht="16.5" thickBot="1" x14ac:dyDescent="0.3">
      <c r="B3" s="59"/>
      <c r="C3" s="84" t="s">
        <v>3</v>
      </c>
      <c r="D3" s="80"/>
      <c r="E3" s="80"/>
      <c r="F3" s="80"/>
      <c r="G3" s="80"/>
      <c r="H3" s="80"/>
      <c r="I3" s="80"/>
      <c r="J3" s="80"/>
      <c r="K3" s="83" t="s">
        <v>179</v>
      </c>
    </row>
    <row r="4" spans="2:17" ht="24.95" customHeight="1" thickTop="1" x14ac:dyDescent="0.25">
      <c r="B4" s="399" t="s">
        <v>205</v>
      </c>
      <c r="C4" s="399"/>
      <c r="D4" s="399"/>
      <c r="E4" s="399"/>
      <c r="F4" s="399"/>
      <c r="G4" s="399"/>
      <c r="H4" s="399"/>
      <c r="I4" s="399"/>
      <c r="J4" s="399"/>
      <c r="K4" s="399"/>
    </row>
    <row r="5" spans="2:17" ht="19.5" customHeight="1" x14ac:dyDescent="0.25">
      <c r="B5" s="395" t="s">
        <v>145</v>
      </c>
      <c r="C5" s="397" t="s">
        <v>161</v>
      </c>
      <c r="D5" s="397" t="s">
        <v>105</v>
      </c>
      <c r="E5" s="397"/>
      <c r="F5" s="397" t="s">
        <v>123</v>
      </c>
      <c r="G5" s="397"/>
      <c r="H5" s="397" t="s">
        <v>131</v>
      </c>
      <c r="I5" s="397"/>
      <c r="J5" s="397" t="s">
        <v>178</v>
      </c>
      <c r="K5" s="397"/>
    </row>
    <row r="6" spans="2:17" ht="15.75" x14ac:dyDescent="0.25">
      <c r="B6" s="395"/>
      <c r="C6" s="397"/>
      <c r="D6" s="96" t="s">
        <v>175</v>
      </c>
      <c r="E6" s="96" t="s">
        <v>177</v>
      </c>
      <c r="F6" s="96" t="s">
        <v>175</v>
      </c>
      <c r="G6" s="96" t="s">
        <v>177</v>
      </c>
      <c r="H6" s="96" t="s">
        <v>175</v>
      </c>
      <c r="I6" s="96" t="s">
        <v>177</v>
      </c>
      <c r="J6" s="96" t="s">
        <v>93</v>
      </c>
      <c r="K6" s="96" t="s">
        <v>94</v>
      </c>
    </row>
    <row r="7" spans="2:17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</row>
    <row r="8" spans="2:17" ht="15.75" x14ac:dyDescent="0.25">
      <c r="B8" s="107"/>
      <c r="C8" s="402" t="s">
        <v>211</v>
      </c>
      <c r="D8" s="402"/>
      <c r="E8" s="100"/>
      <c r="F8" s="108"/>
      <c r="G8" s="100"/>
      <c r="H8" s="109"/>
      <c r="I8" s="109"/>
      <c r="J8" s="100"/>
      <c r="K8" s="109"/>
    </row>
    <row r="9" spans="2:17" ht="15.75" x14ac:dyDescent="0.25">
      <c r="B9" s="110" t="s">
        <v>57</v>
      </c>
      <c r="C9" s="111" t="s">
        <v>213</v>
      </c>
      <c r="D9" s="101">
        <v>7414615</v>
      </c>
      <c r="E9" s="102">
        <f>D9/D$17*100</f>
        <v>30.392203156870689</v>
      </c>
      <c r="F9" s="101">
        <v>7989239</v>
      </c>
      <c r="G9" s="112">
        <f>F9/F$17*100</f>
        <v>30.857410199472955</v>
      </c>
      <c r="H9" s="101">
        <v>8269121</v>
      </c>
      <c r="I9" s="112">
        <f>H9/H$17*100</f>
        <v>31.447378949328364</v>
      </c>
      <c r="J9" s="103">
        <f>F9/D9*100</f>
        <v>107.74988316992858</v>
      </c>
      <c r="K9" s="103">
        <f>H9/F9*100</f>
        <v>103.50323729206248</v>
      </c>
      <c r="M9" s="15"/>
      <c r="N9" s="26"/>
      <c r="O9" s="15"/>
      <c r="Q9" s="15"/>
    </row>
    <row r="10" spans="2:17" ht="15.75" x14ac:dyDescent="0.25">
      <c r="B10" s="110" t="s">
        <v>58</v>
      </c>
      <c r="C10" s="111" t="s">
        <v>214</v>
      </c>
      <c r="D10" s="101">
        <v>1687459</v>
      </c>
      <c r="E10" s="102">
        <f t="shared" ref="E10:E16" si="0">D10/D$17*100</f>
        <v>6.9168253168761771</v>
      </c>
      <c r="F10" s="101">
        <v>1966008</v>
      </c>
      <c r="G10" s="112">
        <f t="shared" ref="G10:G16" si="1">F10/F$17*100</f>
        <v>7.5934535581480818</v>
      </c>
      <c r="H10" s="101">
        <v>1919735</v>
      </c>
      <c r="I10" s="112">
        <f t="shared" ref="I10:I16" si="2">H10/H$17*100</f>
        <v>7.3007317255714215</v>
      </c>
      <c r="J10" s="103">
        <f t="shared" ref="J10:J16" si="3">F10/D10*100</f>
        <v>116.50700846657607</v>
      </c>
      <c r="K10" s="103">
        <f t="shared" ref="K10:K16" si="4">H10/F10*100</f>
        <v>97.646347319034305</v>
      </c>
      <c r="M10" s="15"/>
      <c r="N10" s="26"/>
      <c r="O10" s="15"/>
      <c r="Q10" s="15"/>
    </row>
    <row r="11" spans="2:17" ht="15.75" x14ac:dyDescent="0.25">
      <c r="B11" s="110" t="s">
        <v>59</v>
      </c>
      <c r="C11" s="111" t="s">
        <v>215</v>
      </c>
      <c r="D11" s="101">
        <v>275941</v>
      </c>
      <c r="E11" s="102">
        <f t="shared" si="0"/>
        <v>1.1310708555076769</v>
      </c>
      <c r="F11" s="101">
        <v>350452</v>
      </c>
      <c r="G11" s="112">
        <f t="shared" si="1"/>
        <v>1.3535758686435211</v>
      </c>
      <c r="H11" s="101">
        <v>219883</v>
      </c>
      <c r="I11" s="112">
        <f t="shared" si="2"/>
        <v>0.83621270332302156</v>
      </c>
      <c r="J11" s="103">
        <f t="shared" si="3"/>
        <v>127.00251140642385</v>
      </c>
      <c r="K11" s="103">
        <f t="shared" si="4"/>
        <v>62.742686587606869</v>
      </c>
      <c r="M11" s="15"/>
      <c r="N11" s="26"/>
      <c r="O11" s="15"/>
      <c r="Q11" s="15"/>
    </row>
    <row r="12" spans="2:17" ht="15.75" x14ac:dyDescent="0.25">
      <c r="B12" s="110" t="s">
        <v>60</v>
      </c>
      <c r="C12" s="111" t="s">
        <v>216</v>
      </c>
      <c r="D12" s="101">
        <v>15254651</v>
      </c>
      <c r="E12" s="102">
        <f t="shared" si="0"/>
        <v>62.528189566034186</v>
      </c>
      <c r="F12" s="101">
        <v>15890821</v>
      </c>
      <c r="G12" s="112">
        <f>F12/F$17*100</f>
        <v>61.376256487432535</v>
      </c>
      <c r="H12" s="101">
        <v>16143030</v>
      </c>
      <c r="I12" s="112">
        <f>H12/H$17*100</f>
        <v>61.391770878715668</v>
      </c>
      <c r="J12" s="103">
        <f t="shared" si="3"/>
        <v>104.17033467366772</v>
      </c>
      <c r="K12" s="103">
        <f t="shared" si="4"/>
        <v>101.58713637262669</v>
      </c>
      <c r="M12" s="15"/>
      <c r="N12" s="26"/>
      <c r="O12" s="15"/>
      <c r="Q12" s="15"/>
    </row>
    <row r="13" spans="2:17" ht="15.75" x14ac:dyDescent="0.25">
      <c r="B13" s="110" t="s">
        <v>61</v>
      </c>
      <c r="C13" s="111" t="s">
        <v>217</v>
      </c>
      <c r="D13" s="101">
        <v>1127176</v>
      </c>
      <c r="E13" s="102">
        <f t="shared" si="0"/>
        <v>4.6202482509946741</v>
      </c>
      <c r="F13" s="101">
        <v>1099948</v>
      </c>
      <c r="G13" s="112">
        <f t="shared" si="1"/>
        <v>4.2484079690305769</v>
      </c>
      <c r="H13" s="101">
        <v>1059440</v>
      </c>
      <c r="I13" s="112">
        <f t="shared" si="2"/>
        <v>4.0290390180620692</v>
      </c>
      <c r="J13" s="103">
        <f t="shared" si="3"/>
        <v>97.584405629644351</v>
      </c>
      <c r="K13" s="103">
        <f t="shared" si="4"/>
        <v>96.317280453257794</v>
      </c>
      <c r="M13" s="15"/>
      <c r="N13" s="26"/>
      <c r="O13" s="15"/>
      <c r="Q13" s="15"/>
    </row>
    <row r="14" spans="2:17" ht="17.25" customHeight="1" x14ac:dyDescent="0.25">
      <c r="B14" s="110" t="s">
        <v>62</v>
      </c>
      <c r="C14" s="111" t="s">
        <v>218</v>
      </c>
      <c r="D14" s="101">
        <f>D12-D13</f>
        <v>14127475</v>
      </c>
      <c r="E14" s="102">
        <f t="shared" si="0"/>
        <v>57.907941315039515</v>
      </c>
      <c r="F14" s="101">
        <f>F12-F13</f>
        <v>14790873</v>
      </c>
      <c r="G14" s="112">
        <f t="shared" si="1"/>
        <v>57.127848518401962</v>
      </c>
      <c r="H14" s="101">
        <f>H12-H13</f>
        <v>15083590</v>
      </c>
      <c r="I14" s="112">
        <f t="shared" si="2"/>
        <v>57.362731860653604</v>
      </c>
      <c r="J14" s="103">
        <f t="shared" si="3"/>
        <v>104.69580020491985</v>
      </c>
      <c r="K14" s="103">
        <f t="shared" si="4"/>
        <v>101.97903801891883</v>
      </c>
      <c r="M14" s="15"/>
      <c r="N14" s="26"/>
      <c r="O14" s="15"/>
      <c r="Q14" s="15"/>
    </row>
    <row r="15" spans="2:17" ht="31.5" x14ac:dyDescent="0.25">
      <c r="B15" s="110" t="s">
        <v>63</v>
      </c>
      <c r="C15" s="111" t="s">
        <v>219</v>
      </c>
      <c r="D15" s="101">
        <v>553475</v>
      </c>
      <c r="E15" s="102">
        <f t="shared" si="0"/>
        <v>2.2686713527605957</v>
      </c>
      <c r="F15" s="101">
        <v>516921</v>
      </c>
      <c r="G15" s="112">
        <f t="shared" si="1"/>
        <v>1.9965410144472784</v>
      </c>
      <c r="H15" s="101">
        <v>520095</v>
      </c>
      <c r="I15" s="112">
        <f t="shared" si="2"/>
        <v>1.9779157367090086</v>
      </c>
      <c r="J15" s="103">
        <f t="shared" si="3"/>
        <v>93.395546320972045</v>
      </c>
      <c r="K15" s="103">
        <f t="shared" si="4"/>
        <v>100.6140203241888</v>
      </c>
      <c r="M15" s="15"/>
      <c r="N15" s="26"/>
      <c r="O15" s="15"/>
      <c r="Q15" s="15"/>
    </row>
    <row r="16" spans="2:17" ht="15.75" x14ac:dyDescent="0.25">
      <c r="B16" s="110" t="s">
        <v>64</v>
      </c>
      <c r="C16" s="111" t="s">
        <v>220</v>
      </c>
      <c r="D16" s="101">
        <v>337473</v>
      </c>
      <c r="E16" s="102">
        <f t="shared" si="0"/>
        <v>1.383288002945348</v>
      </c>
      <c r="F16" s="101">
        <v>277335</v>
      </c>
      <c r="G16" s="112">
        <f t="shared" si="1"/>
        <v>1.0711708408862011</v>
      </c>
      <c r="H16" s="101">
        <v>282680</v>
      </c>
      <c r="I16" s="112">
        <f t="shared" si="2"/>
        <v>1.075029024414583</v>
      </c>
      <c r="J16" s="103">
        <f t="shared" si="3"/>
        <v>82.179907725951409</v>
      </c>
      <c r="K16" s="103">
        <f t="shared" si="4"/>
        <v>101.92727207168227</v>
      </c>
      <c r="M16" s="15"/>
      <c r="N16" s="26"/>
      <c r="O16" s="15"/>
      <c r="Q16" s="15"/>
    </row>
    <row r="17" spans="2:17" ht="15.75" x14ac:dyDescent="0.25">
      <c r="B17" s="397" t="s">
        <v>206</v>
      </c>
      <c r="C17" s="397"/>
      <c r="D17" s="104">
        <f t="shared" ref="D17:I17" si="5">D9+D10+D11+D14+D15+D16</f>
        <v>24396438</v>
      </c>
      <c r="E17" s="96">
        <f t="shared" si="5"/>
        <v>100</v>
      </c>
      <c r="F17" s="104">
        <f t="shared" si="5"/>
        <v>25890828</v>
      </c>
      <c r="G17" s="96">
        <f t="shared" si="5"/>
        <v>100</v>
      </c>
      <c r="H17" s="104">
        <f>H9+H10+H11+H14+H15+H16</f>
        <v>26295104</v>
      </c>
      <c r="I17" s="96">
        <f t="shared" si="5"/>
        <v>100</v>
      </c>
      <c r="J17" s="105">
        <f>F17/D17*100</f>
        <v>106.12544339464638</v>
      </c>
      <c r="K17" s="105">
        <f>H17/F17*100</f>
        <v>101.56146416020376</v>
      </c>
      <c r="M17" s="15"/>
      <c r="N17" s="26"/>
      <c r="O17" s="15"/>
      <c r="Q17" s="15"/>
    </row>
    <row r="18" spans="2:17" ht="15.75" x14ac:dyDescent="0.25">
      <c r="B18" s="107"/>
      <c r="C18" s="402" t="s">
        <v>212</v>
      </c>
      <c r="D18" s="402"/>
      <c r="E18" s="113"/>
      <c r="F18" s="108"/>
      <c r="G18" s="113"/>
      <c r="H18" s="101"/>
      <c r="I18" s="113"/>
      <c r="J18" s="113"/>
      <c r="K18" s="103"/>
      <c r="M18" s="15"/>
      <c r="N18" s="26"/>
    </row>
    <row r="19" spans="2:17" ht="15.75" x14ac:dyDescent="0.25">
      <c r="B19" s="99" t="s">
        <v>65</v>
      </c>
      <c r="C19" s="100" t="s">
        <v>221</v>
      </c>
      <c r="D19" s="101">
        <v>19660862</v>
      </c>
      <c r="E19" s="102">
        <f>D19/D$25*100</f>
        <v>80.589067961478648</v>
      </c>
      <c r="F19" s="101">
        <v>21184952</v>
      </c>
      <c r="G19" s="102">
        <f>F19/F$25*100</f>
        <v>81.82415796049473</v>
      </c>
      <c r="H19" s="101">
        <v>21610906</v>
      </c>
      <c r="I19" s="102">
        <f>H19/H$25*100</f>
        <v>82.186044976281508</v>
      </c>
      <c r="J19" s="103">
        <f>F19/D19*100</f>
        <v>107.75189816194224</v>
      </c>
      <c r="K19" s="103">
        <f>H19/F19*100</f>
        <v>102.01064415911823</v>
      </c>
      <c r="M19" s="15"/>
      <c r="N19" s="26"/>
      <c r="O19" s="15"/>
      <c r="Q19" s="15"/>
    </row>
    <row r="20" spans="2:17" ht="15.75" x14ac:dyDescent="0.25">
      <c r="B20" s="99" t="s">
        <v>66</v>
      </c>
      <c r="C20" s="100" t="s">
        <v>222</v>
      </c>
      <c r="D20" s="101">
        <v>0</v>
      </c>
      <c r="E20" s="102">
        <f t="shared" ref="E20:E24" si="6">D20/D$25*100</f>
        <v>0</v>
      </c>
      <c r="F20" s="101">
        <v>0</v>
      </c>
      <c r="G20" s="102">
        <f t="shared" ref="G20:G24" si="7">F20/F$25*100</f>
        <v>0</v>
      </c>
      <c r="H20" s="114">
        <v>0</v>
      </c>
      <c r="I20" s="102">
        <f t="shared" ref="I20:I24" si="8">H20/H$25*100</f>
        <v>0</v>
      </c>
      <c r="J20" s="103" t="s">
        <v>23</v>
      </c>
      <c r="K20" s="103" t="s">
        <v>23</v>
      </c>
      <c r="M20" s="15"/>
      <c r="N20" s="26"/>
    </row>
    <row r="21" spans="2:17" ht="15.75" x14ac:dyDescent="0.25">
      <c r="B21" s="99" t="s">
        <v>67</v>
      </c>
      <c r="C21" s="100" t="s">
        <v>223</v>
      </c>
      <c r="D21" s="101">
        <v>811878</v>
      </c>
      <c r="E21" s="102">
        <f t="shared" si="6"/>
        <v>3.3278546646850664</v>
      </c>
      <c r="F21" s="101">
        <v>779075</v>
      </c>
      <c r="G21" s="102">
        <f t="shared" si="7"/>
        <v>3.0090771913513157</v>
      </c>
      <c r="H21" s="101">
        <v>563495</v>
      </c>
      <c r="I21" s="102">
        <f t="shared" si="8"/>
        <v>2.1429654737246904</v>
      </c>
      <c r="J21" s="103">
        <f t="shared" ref="J21:J24" si="9">F21/D21*100</f>
        <v>95.959614621901324</v>
      </c>
      <c r="K21" s="103">
        <f>H21/F21*100</f>
        <v>72.328723165292175</v>
      </c>
      <c r="M21" s="15"/>
      <c r="N21" s="26"/>
      <c r="O21" s="15"/>
      <c r="Q21" s="15"/>
    </row>
    <row r="22" spans="2:17" ht="15.75" x14ac:dyDescent="0.25">
      <c r="B22" s="99" t="s">
        <v>68</v>
      </c>
      <c r="C22" s="100" t="s">
        <v>224</v>
      </c>
      <c r="D22" s="101">
        <v>857616</v>
      </c>
      <c r="E22" s="102">
        <f t="shared" si="6"/>
        <v>3.5153328530992929</v>
      </c>
      <c r="F22" s="101">
        <v>818654</v>
      </c>
      <c r="G22" s="102">
        <f t="shared" si="7"/>
        <v>3.1619459987915413</v>
      </c>
      <c r="H22" s="101">
        <v>933838</v>
      </c>
      <c r="I22" s="102">
        <f t="shared" si="8"/>
        <v>3.5513759519642898</v>
      </c>
      <c r="J22" s="103">
        <f t="shared" si="9"/>
        <v>95.456941101845118</v>
      </c>
      <c r="K22" s="103">
        <f t="shared" ref="K22:K24" si="10">H22/F22*100</f>
        <v>114.069924534663</v>
      </c>
      <c r="M22" s="15"/>
      <c r="N22" s="26"/>
      <c r="O22" s="15"/>
      <c r="Q22" s="15"/>
    </row>
    <row r="23" spans="2:17" ht="15.75" x14ac:dyDescent="0.25">
      <c r="B23" s="403" t="s">
        <v>209</v>
      </c>
      <c r="C23" s="403"/>
      <c r="D23" s="101"/>
      <c r="E23" s="102"/>
      <c r="F23" s="101"/>
      <c r="G23" s="102"/>
      <c r="H23" s="101"/>
      <c r="I23" s="102"/>
      <c r="J23" s="103"/>
      <c r="K23" s="103"/>
      <c r="M23" s="15"/>
      <c r="N23" s="26"/>
    </row>
    <row r="24" spans="2:17" ht="15.75" x14ac:dyDescent="0.25">
      <c r="B24" s="99" t="s">
        <v>69</v>
      </c>
      <c r="C24" s="100" t="s">
        <v>210</v>
      </c>
      <c r="D24" s="101">
        <v>3066082</v>
      </c>
      <c r="E24" s="102">
        <f t="shared" si="6"/>
        <v>12.567744520737003</v>
      </c>
      <c r="F24" s="101">
        <v>3108147</v>
      </c>
      <c r="G24" s="102">
        <f t="shared" si="7"/>
        <v>12.004818849362406</v>
      </c>
      <c r="H24" s="101">
        <v>3186865</v>
      </c>
      <c r="I24" s="102">
        <f t="shared" si="8"/>
        <v>12.119613598029504</v>
      </c>
      <c r="J24" s="103">
        <f t="shared" si="9"/>
        <v>101.37194634716226</v>
      </c>
      <c r="K24" s="103">
        <f t="shared" si="10"/>
        <v>102.5326343959922</v>
      </c>
      <c r="M24" s="15"/>
      <c r="N24" s="26"/>
      <c r="O24" s="15"/>
      <c r="Q24" s="15"/>
    </row>
    <row r="25" spans="2:17" ht="15" customHeight="1" x14ac:dyDescent="0.25">
      <c r="B25" s="397" t="s">
        <v>207</v>
      </c>
      <c r="C25" s="397"/>
      <c r="D25" s="400">
        <f t="shared" ref="D25:I25" si="11">SUM(D19:D24)</f>
        <v>24396438</v>
      </c>
      <c r="E25" s="401">
        <f t="shared" si="11"/>
        <v>100.00000000000001</v>
      </c>
      <c r="F25" s="400">
        <f t="shared" si="11"/>
        <v>25890828</v>
      </c>
      <c r="G25" s="397">
        <f t="shared" si="11"/>
        <v>99.999999999999986</v>
      </c>
      <c r="H25" s="400">
        <f t="shared" si="11"/>
        <v>26295104</v>
      </c>
      <c r="I25" s="397">
        <f t="shared" si="11"/>
        <v>99.999999999999986</v>
      </c>
      <c r="J25" s="401">
        <f>F25/D25*100</f>
        <v>106.12544339464638</v>
      </c>
      <c r="K25" s="401">
        <f>H25/F25*100</f>
        <v>101.56146416020376</v>
      </c>
      <c r="M25" s="15"/>
      <c r="N25" s="26"/>
      <c r="O25" s="15"/>
      <c r="Q25" s="15"/>
    </row>
    <row r="26" spans="2:17" ht="15.75" customHeight="1" x14ac:dyDescent="0.25">
      <c r="B26" s="397" t="s">
        <v>208</v>
      </c>
      <c r="C26" s="397"/>
      <c r="D26" s="400"/>
      <c r="E26" s="401"/>
      <c r="F26" s="400"/>
      <c r="G26" s="397"/>
      <c r="H26" s="400"/>
      <c r="I26" s="397"/>
      <c r="J26" s="401"/>
      <c r="K26" s="401"/>
      <c r="M26" s="15"/>
      <c r="N26" s="26"/>
      <c r="O26" s="15"/>
    </row>
    <row r="27" spans="2:17" x14ac:dyDescent="0.25">
      <c r="N27" s="26"/>
    </row>
    <row r="28" spans="2:17" ht="17.25" customHeight="1" x14ac:dyDescent="0.25">
      <c r="B28" s="377"/>
      <c r="C28" s="377"/>
      <c r="D28" s="377"/>
      <c r="E28" s="377"/>
      <c r="F28" s="377"/>
      <c r="G28" s="377"/>
      <c r="H28" s="377"/>
      <c r="I28" s="377"/>
      <c r="J28" s="377"/>
      <c r="K28" s="377"/>
    </row>
  </sheetData>
  <mergeCells count="21">
    <mergeCell ref="B4:K4"/>
    <mergeCell ref="H25:H26"/>
    <mergeCell ref="I25:I26"/>
    <mergeCell ref="J25:J26"/>
    <mergeCell ref="K25:K26"/>
    <mergeCell ref="C8:D8"/>
    <mergeCell ref="C18:D18"/>
    <mergeCell ref="D25:D26"/>
    <mergeCell ref="E25:E26"/>
    <mergeCell ref="F25:F26"/>
    <mergeCell ref="G25:G26"/>
    <mergeCell ref="C5:C6"/>
    <mergeCell ref="D5:E5"/>
    <mergeCell ref="F5:G5"/>
    <mergeCell ref="B17:C17"/>
    <mergeCell ref="B23:C23"/>
    <mergeCell ref="B25:C25"/>
    <mergeCell ref="B26:C26"/>
    <mergeCell ref="H5:I5"/>
    <mergeCell ref="J5:K5"/>
    <mergeCell ref="B5:B6"/>
  </mergeCells>
  <pageMargins left="0.7" right="0.7" top="0.75" bottom="0.75" header="0.3" footer="0.3"/>
  <pageSetup orientation="portrait" r:id="rId1"/>
  <ignoredErrors>
    <ignoredError sqref="D18:I18" numberStoredAsText="1"/>
    <ignoredError sqref="F14:H14 E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67</vt:i4>
      </vt:variant>
      <vt:variant>
        <vt:lpstr>Named Ranges</vt:lpstr>
      </vt:variant>
      <vt:variant>
        <vt:i4>4</vt:i4>
      </vt:variant>
    </vt:vector>
  </HeadingPairs>
  <TitlesOfParts>
    <vt:vector size="71" baseType="lpstr">
      <vt:lpstr>Overview of tables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 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Table 35</vt:lpstr>
      <vt:lpstr>Table 36</vt:lpstr>
      <vt:lpstr>Table 37</vt:lpstr>
      <vt:lpstr>Table 38</vt:lpstr>
      <vt:lpstr>Table 39</vt:lpstr>
      <vt:lpstr>Table 40</vt:lpstr>
      <vt:lpstr>Table 41</vt:lpstr>
      <vt:lpstr>Table 42</vt:lpstr>
      <vt:lpstr>Table 43</vt:lpstr>
      <vt:lpstr>Table 44</vt:lpstr>
      <vt:lpstr>Table 45</vt:lpstr>
      <vt:lpstr>Table 46</vt:lpstr>
      <vt:lpstr>Table 47</vt:lpstr>
      <vt:lpstr>Table 48</vt:lpstr>
      <vt:lpstr>Table 49</vt:lpstr>
      <vt:lpstr>Table 50</vt:lpstr>
      <vt:lpstr>Table 51</vt:lpstr>
      <vt:lpstr>Table 52</vt:lpstr>
      <vt:lpstr>Table 53</vt:lpstr>
      <vt:lpstr>Table 54</vt:lpstr>
      <vt:lpstr>Table 55</vt:lpstr>
      <vt:lpstr>Table 56</vt:lpstr>
      <vt:lpstr>Table 57</vt:lpstr>
      <vt:lpstr>Table 58</vt:lpstr>
      <vt:lpstr>Table 59</vt:lpstr>
      <vt:lpstr>Table 60</vt:lpstr>
      <vt:lpstr>Table 61</vt:lpstr>
      <vt:lpstr>Table 62</vt:lpstr>
      <vt:lpstr>Table 63</vt:lpstr>
      <vt:lpstr>Table 64</vt:lpstr>
      <vt:lpstr>Table 65</vt:lpstr>
      <vt:lpstr>Table 66</vt:lpstr>
      <vt:lpstr>'Table 12'!_ftn1</vt:lpstr>
      <vt:lpstr>'Table 37'!_ftn3</vt:lpstr>
      <vt:lpstr>'Table 12'!_ftnref1</vt:lpstr>
      <vt:lpstr>'Table 7'!_Hlk24466834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2022-10-17T12:16:48Z</dcterms:modified>
</cp:coreProperties>
</file>