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8_{EABD8C91-C232-45BA-961F-B89D3956116C}" xr6:coauthVersionLast="45" xr6:coauthVersionMax="45" xr10:uidLastSave="{00000000-0000-0000-0000-000000000000}"/>
  <bookViews>
    <workbookView xWindow="1815" yWindow="1815" windowWidth="21600" windowHeight="11385" firstSheet="48" activeTab="58" xr2:uid="{00000000-000D-0000-FFFF-FFFF00000000}"/>
  </bookViews>
  <sheets>
    <sheet name="Tabela 1." sheetId="70" r:id="rId1"/>
    <sheet name="Tabela 2." sheetId="55" r:id="rId2"/>
    <sheet name="Tabela 3." sheetId="2" r:id="rId3"/>
    <sheet name="Tabela 4." sheetId="3" r:id="rId4"/>
    <sheet name="Tabela 5." sheetId="4" r:id="rId5"/>
    <sheet name="Tabela 6." sheetId="5" r:id="rId6"/>
    <sheet name="Tabela 7." sheetId="6" r:id="rId7"/>
    <sheet name="Tabela 8." sheetId="7" r:id="rId8"/>
    <sheet name="Tabela 9." sheetId="8" r:id="rId9"/>
    <sheet name="Tabla 10." sheetId="9" r:id="rId10"/>
    <sheet name="Tabela 11." sheetId="10" r:id="rId11"/>
    <sheet name="Tabela 12." sheetId="11" r:id="rId12"/>
    <sheet name="Tabela 13." sheetId="12" r:id="rId13"/>
    <sheet name="Tabela 14." sheetId="13" r:id="rId14"/>
    <sheet name="Tabela 15." sheetId="14" r:id="rId15"/>
    <sheet name="Tabela 16." sheetId="54" r:id="rId16"/>
    <sheet name="Tabela 17." sheetId="15" r:id="rId17"/>
    <sheet name="Tabela 18." sheetId="16" r:id="rId18"/>
    <sheet name="Tabela 19." sheetId="17" r:id="rId19"/>
    <sheet name="Tabela 20." sheetId="18" r:id="rId20"/>
    <sheet name="Tabela 21." sheetId="22" r:id="rId21"/>
    <sheet name="Tabela 22." sheetId="67" r:id="rId22"/>
    <sheet name="Tabela 23." sheetId="68" r:id="rId23"/>
    <sheet name="Tabela 24." sheetId="23" r:id="rId24"/>
    <sheet name="Tabela 25." sheetId="69" r:id="rId25"/>
    <sheet name="Tabela 26." sheetId="27" r:id="rId26"/>
    <sheet name="Tabela 27." sheetId="28" r:id="rId27"/>
    <sheet name="Tabela 28." sheetId="29" r:id="rId28"/>
    <sheet name="Tabela 29." sheetId="30" r:id="rId29"/>
    <sheet name="Tabela 30." sheetId="31" r:id="rId30"/>
    <sheet name="Tabela 31." sheetId="32" r:id="rId31"/>
    <sheet name="Tabela 32." sheetId="33" r:id="rId32"/>
    <sheet name="Tabela 33." sheetId="34" r:id="rId33"/>
    <sheet name="Tabela 34." sheetId="35" r:id="rId34"/>
    <sheet name="Tabela 35." sheetId="57" r:id="rId35"/>
    <sheet name="Tabela 36." sheetId="36" r:id="rId36"/>
    <sheet name="Tabela 37." sheetId="37" r:id="rId37"/>
    <sheet name="Tabela 38." sheetId="38" r:id="rId38"/>
    <sheet name="Tabela 39." sheetId="39" r:id="rId39"/>
    <sheet name="Tabela 40." sheetId="40" r:id="rId40"/>
    <sheet name="Tabela 41." sheetId="41" r:id="rId41"/>
    <sheet name="Tabela 42." sheetId="42" r:id="rId42"/>
    <sheet name="Tabela 43." sheetId="58" r:id="rId43"/>
    <sheet name="Tabela 44." sheetId="43" r:id="rId44"/>
    <sheet name="Tabela 45." sheetId="44" r:id="rId45"/>
    <sheet name="Tabela 46." sheetId="45" r:id="rId46"/>
    <sheet name="Tabela 47." sheetId="46" r:id="rId47"/>
    <sheet name="Tabela 48." sheetId="49" r:id="rId48"/>
    <sheet name="Tabela 49." sheetId="50" r:id="rId49"/>
    <sheet name="Tabela 50." sheetId="51" r:id="rId50"/>
    <sheet name="Tabela 51." sheetId="20" r:id="rId51"/>
    <sheet name="Tabela 52." sheetId="71" r:id="rId52"/>
    <sheet name="Tabela 53." sheetId="72" r:id="rId53"/>
    <sheet name="Tabela 54." sheetId="73" r:id="rId54"/>
    <sheet name="Tabela 55." sheetId="74" r:id="rId55"/>
    <sheet name="Tabela 56." sheetId="75" r:id="rId56"/>
    <sheet name="Tabela 57." sheetId="76" r:id="rId57"/>
    <sheet name="Tabela 58." sheetId="77" r:id="rId58"/>
    <sheet name="Tabela 59." sheetId="78" r:id="rId59"/>
  </sheets>
  <externalReferences>
    <externalReference r:id="rId60"/>
  </externalReferences>
  <definedNames>
    <definedName name="_ftn1" localSheetId="10">'Tabela 11.'!$B$17</definedName>
    <definedName name="_ftn2" localSheetId="31">'Tabela 32.'!$B$14</definedName>
    <definedName name="_ftn3" localSheetId="31">'Tabela 32.'!$B$15</definedName>
    <definedName name="_ftnref1" localSheetId="10">'Tabela 11.'!$C$14</definedName>
    <definedName name="_ftnref2" localSheetId="0">'Tabela 1.'!$C$17</definedName>
    <definedName name="_ftnref3" localSheetId="0">'Tabela 1.'!$C$18</definedName>
    <definedName name="_Hlk24466834" localSheetId="5">'Tabela 6.'!$B$4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6" l="1"/>
  <c r="G8" i="50" l="1"/>
  <c r="G15" i="50"/>
  <c r="E16" i="50"/>
  <c r="M8" i="46"/>
  <c r="H8" i="43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G17" i="50"/>
  <c r="G16" i="50"/>
  <c r="G14" i="50"/>
  <c r="G13" i="50"/>
  <c r="G11" i="50"/>
  <c r="G10" i="50"/>
  <c r="G9" i="50"/>
  <c r="E17" i="50"/>
  <c r="E15" i="50"/>
  <c r="E14" i="50"/>
  <c r="E13" i="50"/>
  <c r="E11" i="50"/>
  <c r="E10" i="50"/>
  <c r="E9" i="50"/>
  <c r="E8" i="50"/>
  <c r="H17" i="50"/>
  <c r="F16" i="50"/>
  <c r="H16" i="50" s="1"/>
  <c r="D16" i="50"/>
  <c r="H15" i="50"/>
  <c r="F15" i="50"/>
  <c r="H14" i="50"/>
  <c r="H13" i="50"/>
  <c r="F11" i="50"/>
  <c r="H11" i="50" s="1"/>
  <c r="D11" i="50"/>
  <c r="H10" i="50"/>
  <c r="H9" i="50"/>
  <c r="H8" i="50"/>
  <c r="D18" i="50"/>
  <c r="F16" i="49"/>
  <c r="H15" i="49"/>
  <c r="D15" i="49"/>
  <c r="H14" i="49"/>
  <c r="H13" i="49"/>
  <c r="F11" i="49"/>
  <c r="F18" i="49" s="1"/>
  <c r="F10" i="49"/>
  <c r="D10" i="49"/>
  <c r="D11" i="49" s="1"/>
  <c r="H9" i="49"/>
  <c r="H8" i="49"/>
  <c r="L13" i="46"/>
  <c r="I13" i="46"/>
  <c r="H13" i="46"/>
  <c r="G13" i="46"/>
  <c r="F13" i="46"/>
  <c r="K12" i="46"/>
  <c r="M12" i="46" s="1"/>
  <c r="J12" i="46"/>
  <c r="K11" i="46"/>
  <c r="J11" i="46"/>
  <c r="M11" i="46" s="1"/>
  <c r="K10" i="46"/>
  <c r="J10" i="46"/>
  <c r="M10" i="46" s="1"/>
  <c r="M9" i="46"/>
  <c r="K9" i="46"/>
  <c r="J9" i="46"/>
  <c r="J13" i="46" s="1"/>
  <c r="K8" i="46"/>
  <c r="K13" i="46" s="1"/>
  <c r="J8" i="46"/>
  <c r="F10" i="45"/>
  <c r="F11" i="45" s="1"/>
  <c r="D10" i="45"/>
  <c r="D11" i="45" s="1"/>
  <c r="H9" i="45"/>
  <c r="H8" i="45"/>
  <c r="H7" i="45"/>
  <c r="D18" i="44"/>
  <c r="E17" i="44"/>
  <c r="F17" i="44" s="1"/>
  <c r="E16" i="44"/>
  <c r="F16" i="44" s="1"/>
  <c r="E15" i="44"/>
  <c r="F15" i="44" s="1"/>
  <c r="E14" i="44"/>
  <c r="E18" i="44" s="1"/>
  <c r="F18" i="44" s="1"/>
  <c r="D12" i="44"/>
  <c r="E11" i="44"/>
  <c r="F11" i="44" s="1"/>
  <c r="E10" i="44"/>
  <c r="F10" i="44" s="1"/>
  <c r="E9" i="44"/>
  <c r="F9" i="44" s="1"/>
  <c r="E8" i="44"/>
  <c r="E12" i="44" s="1"/>
  <c r="F12" i="44" s="1"/>
  <c r="E7" i="44"/>
  <c r="F7" i="44" s="1"/>
  <c r="G20" i="43"/>
  <c r="F20" i="43"/>
  <c r="E20" i="43"/>
  <c r="D20" i="43"/>
  <c r="H19" i="43"/>
  <c r="G19" i="43"/>
  <c r="G18" i="43"/>
  <c r="H18" i="43" s="1"/>
  <c r="H17" i="43"/>
  <c r="G17" i="43"/>
  <c r="G16" i="43"/>
  <c r="H16" i="43" s="1"/>
  <c r="H20" i="43" s="1"/>
  <c r="F14" i="43"/>
  <c r="E14" i="43"/>
  <c r="D14" i="43"/>
  <c r="G13" i="43"/>
  <c r="G12" i="43"/>
  <c r="G11" i="43"/>
  <c r="G9" i="43"/>
  <c r="G8" i="43"/>
  <c r="G14" i="43" s="1"/>
  <c r="D12" i="58"/>
  <c r="E9" i="58" s="1"/>
  <c r="H10" i="58"/>
  <c r="H9" i="58"/>
  <c r="F8" i="58"/>
  <c r="F12" i="58" s="1"/>
  <c r="M13" i="46" l="1"/>
  <c r="N9" i="51"/>
  <c r="N13" i="51" s="1"/>
  <c r="O9" i="51"/>
  <c r="O13" i="51" s="1"/>
  <c r="H9" i="51"/>
  <c r="H13" i="51" s="1"/>
  <c r="I9" i="51"/>
  <c r="I13" i="51" s="1"/>
  <c r="E18" i="50"/>
  <c r="F18" i="50"/>
  <c r="D18" i="49"/>
  <c r="G16" i="49"/>
  <c r="G8" i="49"/>
  <c r="G17" i="49"/>
  <c r="G15" i="49"/>
  <c r="G14" i="49"/>
  <c r="G9" i="49"/>
  <c r="H18" i="49"/>
  <c r="G13" i="49"/>
  <c r="G10" i="49"/>
  <c r="H10" i="49"/>
  <c r="G11" i="49"/>
  <c r="G18" i="49" s="1"/>
  <c r="D16" i="49"/>
  <c r="H11" i="49"/>
  <c r="G8" i="45"/>
  <c r="G9" i="45"/>
  <c r="H11" i="45"/>
  <c r="G7" i="45"/>
  <c r="G11" i="45" s="1"/>
  <c r="E7" i="45"/>
  <c r="E8" i="45"/>
  <c r="E9" i="45"/>
  <c r="H10" i="45"/>
  <c r="E10" i="45"/>
  <c r="G10" i="45"/>
  <c r="F8" i="44"/>
  <c r="F14" i="44"/>
  <c r="H13" i="43"/>
  <c r="H9" i="43"/>
  <c r="H11" i="43"/>
  <c r="H12" i="43"/>
  <c r="H14" i="43"/>
  <c r="G10" i="58"/>
  <c r="G11" i="58"/>
  <c r="H12" i="58"/>
  <c r="G9" i="58"/>
  <c r="G8" i="58"/>
  <c r="G12" i="58" s="1"/>
  <c r="E11" i="58"/>
  <c r="H8" i="58"/>
  <c r="E10" i="58"/>
  <c r="E8" i="58"/>
  <c r="E12" i="58" s="1"/>
  <c r="J30" i="35"/>
  <c r="H30" i="35"/>
  <c r="F30" i="35"/>
  <c r="G18" i="50" l="1"/>
  <c r="H18" i="50"/>
  <c r="E13" i="49"/>
  <c r="E8" i="49"/>
  <c r="E17" i="49"/>
  <c r="E14" i="49"/>
  <c r="E9" i="49"/>
  <c r="E11" i="49"/>
  <c r="E18" i="49" s="1"/>
  <c r="E10" i="49"/>
  <c r="E16" i="49"/>
  <c r="H16" i="49"/>
  <c r="E15" i="49"/>
  <c r="E11" i="45"/>
  <c r="I8" i="78"/>
  <c r="I9" i="78"/>
  <c r="I7" i="78"/>
  <c r="H8" i="78"/>
  <c r="H9" i="78"/>
  <c r="H7" i="78"/>
  <c r="E9" i="78"/>
  <c r="F9" i="78"/>
  <c r="G9" i="78"/>
  <c r="D9" i="78"/>
  <c r="I8" i="77"/>
  <c r="I9" i="77"/>
  <c r="I7" i="77"/>
  <c r="H8" i="77"/>
  <c r="H9" i="77"/>
  <c r="H10" i="77"/>
  <c r="H7" i="77"/>
  <c r="E10" i="77"/>
  <c r="F10" i="77"/>
  <c r="G10" i="77"/>
  <c r="I10" i="77" s="1"/>
  <c r="D10" i="77"/>
  <c r="I10" i="76"/>
  <c r="I9" i="76"/>
  <c r="I8" i="76"/>
  <c r="H9" i="76"/>
  <c r="H10" i="76"/>
  <c r="H8" i="76"/>
  <c r="E11" i="76"/>
  <c r="F11" i="76"/>
  <c r="G11" i="76"/>
  <c r="I11" i="76" s="1"/>
  <c r="D11" i="76"/>
  <c r="H11" i="76" s="1"/>
  <c r="D11" i="75"/>
  <c r="E11" i="75"/>
  <c r="F11" i="75"/>
  <c r="C11" i="75"/>
  <c r="D12" i="74"/>
  <c r="E12" i="74"/>
  <c r="F12" i="74"/>
  <c r="C12" i="74"/>
  <c r="H8" i="73"/>
  <c r="H7" i="73"/>
  <c r="F8" i="73"/>
  <c r="F9" i="73" s="1"/>
  <c r="F7" i="73"/>
  <c r="G9" i="73"/>
  <c r="H9" i="73"/>
  <c r="G7" i="71"/>
  <c r="G8" i="71"/>
  <c r="G9" i="71" s="1"/>
  <c r="E8" i="71"/>
  <c r="E9" i="71" s="1"/>
  <c r="E7" i="71"/>
  <c r="E9" i="73"/>
  <c r="D11" i="72"/>
  <c r="E11" i="72"/>
  <c r="F11" i="72"/>
  <c r="C11" i="72"/>
  <c r="F9" i="71"/>
  <c r="D9" i="71"/>
  <c r="M9" i="35" l="1"/>
  <c r="L9" i="35"/>
  <c r="G8" i="34"/>
  <c r="H8" i="34"/>
  <c r="H7" i="31"/>
  <c r="H8" i="29"/>
  <c r="L9" i="23" l="1"/>
  <c r="K9" i="23"/>
  <c r="J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E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E19" i="42" s="1"/>
  <c r="E21" i="42" s="1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J12" i="42" s="1"/>
  <c r="K10" i="42" s="1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I17" i="20" l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I18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21" i="42" s="1"/>
  <c r="F19" i="42"/>
  <c r="G11" i="42"/>
  <c r="H21" i="42"/>
  <c r="J21" i="42" s="1"/>
  <c r="L14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E15" i="20" l="1"/>
  <c r="I15" i="20"/>
  <c r="M14" i="20"/>
  <c r="M17" i="20"/>
  <c r="L12" i="42"/>
  <c r="H15" i="40"/>
  <c r="K15" i="20"/>
  <c r="M12" i="20"/>
  <c r="M15" i="20" s="1"/>
  <c r="G17" i="42"/>
  <c r="H17" i="40"/>
  <c r="H16" i="40"/>
  <c r="H18" i="40"/>
  <c r="H19" i="40"/>
  <c r="H11" i="40"/>
  <c r="H9" i="40"/>
  <c r="H8" i="40"/>
  <c r="G22" i="40"/>
  <c r="H10" i="40"/>
  <c r="O16" i="20"/>
  <c r="P18" i="20"/>
  <c r="M18" i="20"/>
  <c r="O17" i="20"/>
  <c r="P15" i="20"/>
  <c r="O12" i="20"/>
  <c r="O14" i="20"/>
  <c r="L21" i="42"/>
  <c r="L18" i="42"/>
  <c r="K17" i="42"/>
  <c r="K15" i="42"/>
  <c r="G14" i="42"/>
  <c r="K12" i="42"/>
  <c r="K16" i="42"/>
  <c r="L19" i="42"/>
  <c r="K14" i="42"/>
  <c r="G16" i="42"/>
  <c r="F14" i="41"/>
  <c r="O18" i="20" l="1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9" i="37"/>
  <c r="F10" i="37"/>
  <c r="E11" i="37"/>
  <c r="D11" i="37"/>
  <c r="F8" i="37"/>
  <c r="F9" i="37"/>
  <c r="F11" i="37" l="1"/>
  <c r="G10" i="37" s="1"/>
  <c r="L10" i="37"/>
  <c r="J11" i="37"/>
  <c r="L11" i="37" s="1"/>
  <c r="K21" i="69"/>
  <c r="K20" i="69"/>
  <c r="K19" i="69"/>
  <c r="K10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2" i="69" s="1"/>
  <c r="G20" i="69"/>
  <c r="G21" i="69"/>
  <c r="E12" i="69"/>
  <c r="E17" i="69"/>
  <c r="E19" i="69"/>
  <c r="E20" i="69"/>
  <c r="E21" i="69"/>
  <c r="E22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I20" i="69" s="1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22" i="69" s="1"/>
  <c r="D17" i="69"/>
  <c r="D12" i="69"/>
  <c r="L17" i="69" l="1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K15" i="68" s="1"/>
  <c r="G9" i="68"/>
  <c r="G13" i="68"/>
  <c r="G14" i="68"/>
  <c r="F15" i="68"/>
  <c r="G12" i="68" s="1"/>
  <c r="E10" i="68"/>
  <c r="D15" i="68"/>
  <c r="E11" i="68" s="1"/>
  <c r="G11" i="68" l="1"/>
  <c r="J15" i="68"/>
  <c r="E9" i="68"/>
  <c r="E14" i="68"/>
  <c r="E13" i="68"/>
  <c r="G8" i="68"/>
  <c r="G10" i="68"/>
  <c r="G15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J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8" i="16" s="1"/>
  <c r="E12" i="13" l="1"/>
  <c r="H11" i="11"/>
  <c r="H8" i="11"/>
  <c r="K8" i="11" s="1"/>
  <c r="H11" i="10"/>
  <c r="D15" i="6"/>
  <c r="F15" i="6"/>
  <c r="H15" i="6"/>
  <c r="K10" i="16" l="1"/>
  <c r="K11" i="16"/>
  <c r="J10" i="16"/>
  <c r="J11" i="16"/>
  <c r="I11" i="16"/>
  <c r="I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4" i="32" s="1"/>
  <c r="G11" i="32"/>
  <c r="G12" i="32"/>
  <c r="G8" i="32"/>
  <c r="D12" i="2" l="1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G9" i="37"/>
  <c r="L9" i="37"/>
  <c r="H12" i="8"/>
  <c r="G26" i="6"/>
  <c r="E26" i="6"/>
  <c r="G18" i="6"/>
  <c r="E18" i="6"/>
  <c r="G29" i="4"/>
  <c r="L8" i="37"/>
  <c r="K8" i="37" l="1"/>
  <c r="G8" i="37"/>
  <c r="G11" i="37" s="1"/>
  <c r="K9" i="37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I9" i="35"/>
  <c r="H14" i="32"/>
  <c r="I9" i="32" s="1"/>
  <c r="K18" i="35"/>
  <c r="J25" i="35"/>
  <c r="K12" i="35"/>
  <c r="F19" i="29"/>
  <c r="G11" i="29" s="1"/>
  <c r="M20" i="35"/>
  <c r="I12" i="32"/>
  <c r="H17" i="28"/>
  <c r="H12" i="28"/>
  <c r="I16" i="35"/>
  <c r="I17" i="35"/>
  <c r="I18" i="35"/>
  <c r="I19" i="35"/>
  <c r="I13" i="35"/>
  <c r="L20" i="35"/>
  <c r="H18" i="29"/>
  <c r="D19" i="29"/>
  <c r="D18" i="28"/>
  <c r="F18" i="28"/>
  <c r="G16" i="28" s="1"/>
  <c r="M14" i="35"/>
  <c r="I13" i="32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K14" i="32" l="1"/>
  <c r="I8" i="32"/>
  <c r="I10" i="32"/>
  <c r="I14" i="32" s="1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<sst xmlns="http://schemas.openxmlformats.org/spreadsheetml/2006/main" count="1782" uniqueCount="736">
  <si>
    <t>Banke</t>
  </si>
  <si>
    <t>31.12.2018.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</si>
  <si>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</si>
  <si>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</si>
  <si>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</si>
  <si>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</si>
  <si>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</si>
  <si>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</si>
  <si>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</si>
  <si>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</si>
  <si>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</si>
  <si>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</si>
  <si>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</si>
  <si>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</si>
  <si>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</si>
  <si>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</si>
  <si>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</si>
  <si>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</si>
  <si>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</si>
  <si>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</si>
  <si>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</si>
  <si>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</si>
  <si>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</si>
  <si>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</si>
  <si>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</si>
  <si>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</si>
  <si>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</si>
  <si>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</si>
  <si>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</si>
  <si>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</si>
  <si>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</si>
  <si>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</si>
  <si>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</si>
  <si>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</si>
  <si>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</si>
  <si>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</si>
  <si>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</si>
  <si>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</si>
  <si>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</si>
  <si>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</si>
  <si>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</si>
  <si>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</si>
  <si>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</si>
  <si>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</si>
  <si>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</si>
  <si>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</si>
  <si>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</si>
  <si>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</si>
  <si>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</si>
  <si>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</si>
  <si>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</si>
  <si>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</si>
  <si>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</si>
  <si>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</si>
  <si>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</si>
  <si>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</si>
  <si>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</si>
  <si>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</si>
  <si>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</si>
  <si>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</si>
  <si>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</si>
  <si>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</si>
  <si>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</si>
  <si>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</si>
  <si>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</si>
  <si>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</si>
  <si>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</si>
  <si>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</si>
  <si>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</si>
  <si>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</si>
  <si>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</si>
  <si>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</si>
  <si>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</si>
  <si>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</si>
  <si>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</si>
  <si>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</si>
  <si>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</si>
  <si>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</si>
  <si>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</si>
  <si>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</si>
  <si>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</si>
  <si>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</si>
  <si>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</si>
  <si>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</si>
  <si>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</si>
  <si>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</si>
  <si>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</si>
  <si>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</si>
  <si>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</si>
  <si>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</si>
  <si>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</si>
  <si>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</si>
  <si>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</si>
  <si>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</si>
  <si>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</si>
  <si>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</si>
  <si>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</si>
  <si>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</si>
  <si>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</si>
  <si>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</si>
  <si>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</si>
  <si>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</si>
  <si>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</si>
  <si>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</si>
  <si>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</si>
  <si>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</si>
  <si>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</si>
  <si>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</si>
  <si>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</si>
  <si>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</si>
  <si>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</si>
  <si>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</si>
  <si>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</si>
  <si>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</si>
  <si>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</si>
  <si>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</si>
  <si>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</si>
  <si>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</si>
  <si>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</si>
  <si>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</si>
  <si>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</si>
  <si>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</si>
  <si>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</si>
  <si>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</si>
  <si>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</si>
  <si>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</si>
  <si>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</si>
  <si>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</si>
  <si>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</si>
  <si>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</si>
  <si>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</si>
  <si>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</si>
  <si>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</si>
  <si>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</si>
  <si>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</si>
  <si>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</si>
  <si>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</si>
  <si>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</si>
  <si>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</si>
  <si>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</si>
  <si>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</si>
  <si>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</si>
  <si>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</si>
  <si>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</si>
  <si>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</si>
  <si>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16,6%</t>
  </si>
  <si>
    <t>Višak (+) / manjak (–) redovnog osnovnog kapitala</t>
  </si>
  <si>
    <t>Stopa osnovnog kapitala</t>
  </si>
  <si>
    <t>Višak (+) / manjak (–) osnovnog kapitala</t>
  </si>
  <si>
    <t>Stopa regulatornog kapitala</t>
  </si>
  <si>
    <t>17,5%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</si>
  <si>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</si>
  <si>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</si>
  <si>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</si>
  <si>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</si>
  <si>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</si>
  <si>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 xml:space="preserve"> 10,1%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</si>
  <si>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</si>
  <si>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</si>
  <si>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</si>
  <si>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</si>
  <si>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</si>
  <si>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</si>
  <si>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</si>
  <si>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</si>
  <si>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</si>
  <si>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</si>
  <si>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</si>
  <si>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</si>
  <si>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</si>
  <si>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</si>
  <si>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</si>
  <si>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</si>
  <si>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</si>
  <si>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</si>
  <si>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</si>
  <si>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</si>
  <si>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</si>
  <si>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</si>
  <si>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</si>
  <si>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</si>
  <si>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</si>
  <si>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</si>
  <si>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</si>
  <si>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</si>
  <si>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</si>
  <si>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</si>
  <si>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</si>
  <si>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</si>
  <si>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</si>
  <si>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</si>
  <si>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</si>
  <si>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</si>
  <si>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</si>
  <si>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</si>
  <si>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</si>
  <si>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</si>
  <si>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</si>
  <si>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</si>
  <si>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</si>
  <si>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</si>
  <si>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</si>
  <si>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</si>
  <si>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</si>
  <si>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</si>
  <si>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*Likvidna sredstva u užem smislu: gotovina i depoziti i druga finansijska sredstva sa preostalim rokom dospijeća manjim od tri mjeseca, isključujući međubankarske depozite</t>
  </si>
  <si>
    <t>***Prethodni koeficijent je proširen, u izvore su uključeni i subordinisani dugovi, što je realniji pokazatelj</t>
  </si>
  <si>
    <t>I 1-30 dana</t>
  </si>
  <si>
    <t>Obračun izvršenja propisane obaveze u %</t>
  </si>
  <si>
    <t>85,0%</t>
  </si>
  <si>
    <t>Više (+) ili manje (-) = a - b</t>
  </si>
  <si>
    <t>II 1-90 dana</t>
  </si>
  <si>
    <t>80,0%</t>
  </si>
  <si>
    <t>III 1-180 dana</t>
  </si>
  <si>
    <t>75,0%</t>
  </si>
  <si>
    <t>EUR</t>
  </si>
  <si>
    <t xml:space="preserve"> I  Finansijska aktiva</t>
  </si>
  <si>
    <t xml:space="preserve">    Ukupno I (1+2+3+4+5)</t>
  </si>
  <si>
    <t>II  Finansijske obaveze</t>
  </si>
  <si>
    <t>III Vanbilans</t>
  </si>
  <si>
    <t>IV  Pozicija</t>
  </si>
  <si>
    <t>Duga (iznos)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</si>
  <si>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</si>
  <si>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</si>
  <si>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</si>
  <si>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</si>
  <si>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</si>
  <si>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</si>
  <si>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</si>
  <si>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</si>
  <si>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</si>
  <si>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</si>
  <si>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</si>
  <si>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</si>
  <si>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</si>
  <si>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</si>
  <si>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</si>
  <si>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</si>
  <si>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</si>
  <si>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</si>
  <si>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</si>
  <si>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</si>
  <si>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</si>
  <si>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</si>
  <si>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</si>
  <si>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</si>
  <si>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</si>
  <si>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</si>
  <si>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</si>
  <si>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</si>
  <si>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</si>
  <si>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</si>
  <si>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</si>
  <si>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</si>
  <si>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</si>
  <si>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</si>
  <si>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</si>
  <si>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</si>
  <si>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</si>
  <si>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</si>
  <si>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</si>
  <si>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</si>
  <si>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</si>
  <si>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</si>
  <si>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</si>
  <si>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</si>
  <si>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</si>
  <si>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</si>
  <si>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</si>
  <si>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</si>
  <si>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</si>
  <si>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</si>
  <si>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</si>
  <si>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</si>
  <si>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</si>
  <si>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</si>
  <si>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</si>
  <si>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</si>
  <si>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</si>
  <si>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</si>
  <si>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</si>
  <si>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</si>
  <si>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</si>
  <si>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</si>
  <si>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</si>
  <si>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</si>
  <si>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</si>
  <si>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</si>
  <si>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</si>
  <si>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</si>
  <si>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</si>
  <si>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</si>
  <si>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</si>
  <si>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</si>
  <si>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</si>
  <si>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</si>
  <si>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</si>
  <si>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</si>
  <si>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</si>
  <si>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</si>
  <si>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</si>
  <si>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</si>
  <si>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</si>
  <si>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</si>
  <si>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</si>
  <si>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</si>
  <si>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</si>
  <si>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</si>
  <si>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</si>
  <si>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</si>
  <si>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</si>
  <si>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</si>
  <si>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</si>
  <si>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</si>
  <si>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</si>
  <si>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</si>
  <si>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</si>
  <si>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</si>
  <si>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</si>
  <si>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</si>
  <si>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</si>
  <si>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</si>
  <si>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</si>
  <si>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</si>
  <si>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</si>
  <si>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</si>
  <si>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</si>
  <si>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</si>
  <si>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</si>
  <si>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</si>
  <si>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</si>
  <si>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</si>
  <si>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</si>
  <si>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</si>
  <si>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</si>
  <si>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</si>
  <si>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</si>
  <si>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</si>
  <si>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</si>
  <si>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</si>
  <si>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</si>
  <si>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</si>
  <si>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</si>
  <si>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</si>
  <si>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</si>
  <si>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</si>
  <si>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 xml:space="preserve">31.12.2019. 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</si>
  <si>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</si>
  <si>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</si>
  <si>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</si>
  <si>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</si>
  <si>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</si>
  <si>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</si>
  <si>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</si>
  <si>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</si>
  <si>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</si>
  <si>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</si>
  <si>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</si>
  <si>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</si>
  <si>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</si>
  <si>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</si>
  <si>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</si>
  <si>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</si>
  <si>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</si>
  <si>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</si>
  <si>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</si>
  <si>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</si>
  <si>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</si>
  <si>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</si>
  <si>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</si>
  <si>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Krediti/depoziti, uzeti krediti i subordinisani dugovi***</t>
  </si>
  <si>
    <t>Naziv banke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</si>
  <si>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</si>
  <si>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</si>
  <si>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</si>
  <si>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</si>
  <si>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</si>
  <si>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</si>
  <si>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</si>
  <si>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</si>
  <si>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</si>
  <si>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</si>
  <si>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</si>
  <si>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</si>
  <si>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</si>
  <si>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</si>
  <si>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</si>
  <si>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</si>
  <si>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</si>
  <si>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</si>
  <si>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</si>
  <si>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</si>
  <si>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II Organizacioni dijelovi banaka iz RS u FBiH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</si>
  <si>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</si>
  <si>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</si>
  <si>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</si>
  <si>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</si>
  <si>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</si>
  <si>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</si>
  <si>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</si>
  <si>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</si>
  <si>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</si>
  <si>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</si>
  <si>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</si>
  <si>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</si>
  <si>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</si>
  <si>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</si>
  <si>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</si>
  <si>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</si>
  <si>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</si>
  <si>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</si>
  <si>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</si>
  <si>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</si>
  <si>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</si>
  <si>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</si>
  <si>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</si>
  <si>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</si>
  <si>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</si>
  <si>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</si>
  <si>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</si>
  <si>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</si>
  <si>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</si>
  <si>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</si>
  <si>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</si>
  <si>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</si>
  <si>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</si>
  <si>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</si>
  <si>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</si>
  <si>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</si>
  <si>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</si>
  <si>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</si>
  <si>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</si>
  <si>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</si>
  <si>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</si>
  <si>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</si>
  <si>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</si>
  <si>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</si>
  <si>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</si>
  <si>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</si>
  <si>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</si>
  <si>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</si>
  <si>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</si>
  <si>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</si>
  <si>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</si>
  <si>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</si>
  <si>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</si>
  <si>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</si>
  <si>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</si>
  <si>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</si>
  <si>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</si>
  <si>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</si>
  <si>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</si>
  <si>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</si>
  <si>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</si>
  <si>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</si>
  <si>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</si>
  <si>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</si>
  <si>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</si>
  <si>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</si>
  <si>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</si>
  <si>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</si>
  <si>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</si>
  <si>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</si>
  <si>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</si>
  <si>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</si>
  <si>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>Krediti/depoziti i uzeti krediti**</t>
  </si>
  <si>
    <t>**Iskustveni standardi su: manji od 70% - veoma solidan, 71%-75% - zadovoljavajući, 76%-80% - na granici zadovoljavajućeg,  81%-85% - nedovoljan, preko 85% - kritičan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</si>
  <si>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</si>
  <si>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</si>
  <si>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</si>
  <si>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</si>
  <si>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</si>
  <si>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</si>
  <si>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</si>
  <si>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</si>
  <si>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</si>
  <si>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</si>
  <si>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</si>
  <si>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</si>
  <si>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</si>
  <si>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</si>
  <si>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</si>
  <si>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</si>
  <si>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</si>
  <si>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</si>
  <si>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</si>
  <si>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</si>
  <si>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</si>
  <si>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</si>
  <si>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</si>
  <si>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Mašine i oprema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</si>
  <si>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</si>
  <si>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</si>
  <si>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</si>
  <si>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</si>
  <si>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</si>
  <si>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</si>
  <si>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</si>
  <si>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</si>
  <si>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</si>
  <si>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</si>
  <si>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>Volumen otkupljenih novčanih potraživanja i isplaćenih kupčevih obaveza prema dobavljačima</t>
  </si>
  <si>
    <t xml:space="preserve"> 31.12.2018.</t>
  </si>
  <si>
    <t xml:space="preserve"> 31.12.2019.</t>
  </si>
  <si>
    <t>Učešće            %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</si>
  <si>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</si>
  <si>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</si>
  <si>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</si>
  <si>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</si>
  <si>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</si>
  <si>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</si>
  <si>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</si>
  <si>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</si>
  <si>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</si>
  <si>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</si>
  <si>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</si>
  <si>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 xml:space="preserve">  - 000 KM -</t>
  </si>
  <si>
    <t>Vrsta faktoringa/domicilnost</t>
  </si>
  <si>
    <t>OBAVEZE:</t>
  </si>
  <si>
    <t xml:space="preserve"> 31.12.2019. </t>
  </si>
  <si>
    <t>30.06.2020.</t>
  </si>
  <si>
    <t xml:space="preserve">       30.06.2020.</t>
  </si>
  <si>
    <t xml:space="preserve"> 30.06.2020.</t>
  </si>
  <si>
    <t>30.06.2019.</t>
  </si>
  <si>
    <t>30.06.2018.</t>
  </si>
  <si>
    <t xml:space="preserve">                  30.06.2018.</t>
  </si>
  <si>
    <t xml:space="preserve">                 30.06.2019.</t>
  </si>
  <si>
    <t xml:space="preserve">    30.06.2020.</t>
  </si>
  <si>
    <t xml:space="preserve">30.06.2020. </t>
  </si>
  <si>
    <t xml:space="preserve">Za period 01.01. - 30.06.2019. </t>
  </si>
  <si>
    <t xml:space="preserve">Za period 01.01. - 30.06.2020. </t>
  </si>
  <si>
    <t xml:space="preserve"> 30.06.2020. </t>
  </si>
  <si>
    <t>01.01.-30.06.2019.</t>
  </si>
  <si>
    <t>01.01.-30.06.2020.</t>
  </si>
  <si>
    <t>01.01.-30.06.2020. </t>
  </si>
  <si>
    <t>01.01. - 30.06.2019.</t>
  </si>
  <si>
    <t>01.01. - 30.06.2020.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</si>
  <si>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</si>
  <si>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</si>
  <si>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</si>
  <si>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</si>
  <si>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</si>
  <si>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</si>
  <si>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</si>
  <si>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</si>
  <si>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</si>
  <si>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</si>
  <si>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</si>
  <si>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</si>
  <si>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</si>
  <si>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</si>
  <si>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</si>
  <si>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</si>
  <si>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</si>
  <si>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Finansijska imovina po amortiziranom trošku</t>
  </si>
  <si>
    <t>Finansijska imovina po fer vrijednosti</t>
  </si>
  <si>
    <t>Ostala finansijska potraživanja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</si>
  <si>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</si>
  <si>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</si>
  <si>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</si>
  <si>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</si>
  <si>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</si>
  <si>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</si>
  <si>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</si>
  <si>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 xml:space="preserve"> Javna preduzeća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</si>
  <si>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</si>
  <si>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</si>
  <si>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</si>
  <si>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</si>
  <si>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</si>
  <si>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</si>
  <si>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</si>
  <si>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</si>
  <si>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</si>
  <si>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</si>
  <si>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</si>
  <si>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</si>
  <si>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</si>
  <si>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</si>
  <si>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</si>
  <si>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</si>
  <si>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</si>
  <si>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</si>
  <si>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</si>
  <si>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</si>
  <si>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</si>
  <si>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</si>
  <si>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</si>
  <si>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finansijske aktive</t>
  </si>
  <si>
    <t>Iznos finansijskih obaveza</t>
  </si>
  <si>
    <t>Razlika (+ ili -) = 1-2</t>
  </si>
  <si>
    <t>Ostvareno %= red.br.1 / red.br.2</t>
  </si>
  <si>
    <t>Propisani minimum %</t>
  </si>
  <si>
    <t>Krediti sa val.klauzulom</t>
  </si>
  <si>
    <t>Ostala fin.akt. s val.kl.</t>
  </si>
  <si>
    <t>Uzeti krediti</t>
  </si>
  <si>
    <t>Dep. i kred. s val.klauz.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</si>
  <si>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</si>
  <si>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</si>
  <si>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</si>
  <si>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</si>
  <si>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</si>
  <si>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</si>
  <si>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</si>
  <si>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</si>
  <si>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</si>
  <si>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</si>
  <si>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</si>
  <si>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</si>
  <si>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>Ukupni rashodi (1+2+3)</t>
  </si>
  <si>
    <t>(13/11)</t>
  </si>
  <si>
    <t xml:space="preserve"> VP svih nivoa vlasti u BiH</t>
  </si>
  <si>
    <t xml:space="preserve"> Državni VP (druge zemlje)</t>
  </si>
  <si>
    <t>Korporativne obveznice*</t>
  </si>
  <si>
    <t>Područje/kamatne stope</t>
  </si>
  <si>
    <t>2016.</t>
  </si>
  <si>
    <t>2017.</t>
  </si>
  <si>
    <t>2018.</t>
  </si>
  <si>
    <t>2019.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</si>
  <si>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</si>
  <si>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</si>
  <si>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</si>
  <si>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</si>
  <si>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</si>
  <si>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</si>
  <si>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</si>
  <si>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</si>
  <si>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</si>
  <si>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</si>
  <si>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Prinos na 10-godišnju talijansku državnu obveznicu</t>
  </si>
  <si>
    <t xml:space="preserve">Tabela 1: Odabrani makroekonomski pokazatelji </t>
  </si>
  <si>
    <r>
      <t>Izvor: MMF,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World Economic Outlook Database, April 2020.; Eurostat</t>
    </r>
  </si>
  <si>
    <t>Tabela 2: Banke FBiH i organizacioni dijelovi banaka iz RS u FBiH i mreža bankomata i POS uređaja</t>
  </si>
  <si>
    <t xml:space="preserve"> Tabela 3: Struktura vlasništva prema ukupnom kapitalu</t>
  </si>
  <si>
    <t>Tabela 4: Struktura vlasništva prema učešću državnog, privatnog i stranog kapitala</t>
  </si>
  <si>
    <t>Tabela 5: Kvalifikaciona struktura zaposlenih u bankama FBiH</t>
  </si>
  <si>
    <t>Tabela 6: Ukupna aktiva po zaposlenom</t>
  </si>
  <si>
    <t>Tabela 7: Bilans stanja</t>
  </si>
  <si>
    <t>Tabela 8: Aktiva banaka prema vlasničkoj strukturi</t>
  </si>
  <si>
    <t>Tabela 9: Učešće grupa banaka u ukupnoj aktivi kroz periode</t>
  </si>
  <si>
    <t>Tabela 10: Novčana sredstva banaka</t>
  </si>
  <si>
    <t>Tabela 11: Ulaganja u vrijednosne papire prema vrsti instrumenta</t>
  </si>
  <si>
    <t>Tabela 12: Vrijednosni papiri entitetskih vlada BiH</t>
  </si>
  <si>
    <t>Tabela 13: Sektorska struktura depozita</t>
  </si>
  <si>
    <t>Nebankarske finans. instit.</t>
  </si>
  <si>
    <t xml:space="preserve">Tabela 14: Štednja stanovništva  </t>
  </si>
  <si>
    <t>Tabela 15: Ročna struktura štednih depozita stanovništva</t>
  </si>
  <si>
    <t>Tabela 16: Krediti, štednja i depoziti stanovništva</t>
  </si>
  <si>
    <t xml:space="preserve">Tabela 17: Izvještaj o stanju regulatornog kapitala </t>
  </si>
  <si>
    <t>Tabela 18: Struktura izloženosti riziku</t>
  </si>
  <si>
    <t>Tabela 19: Pokazatelji adekvatnosti kapitala</t>
  </si>
  <si>
    <t>Tabela 20: Stopa finansijske poluge</t>
  </si>
  <si>
    <t xml:space="preserve">Tabela 21: Finansijska imovina, vanbilansne stavke i ECL </t>
  </si>
  <si>
    <t>Tabela 22: Izloženosti prema nivoima kreditnog rizika</t>
  </si>
  <si>
    <t>Tabela 23: Sektorska struktura kredita</t>
  </si>
  <si>
    <t>Tabela 24: Ročna struktura kredita</t>
  </si>
  <si>
    <t>Tabela 25: Krediti prema nivoima kreditnog rizika</t>
  </si>
  <si>
    <t>Tabela 26: Ostvareni finansijski rezultat: dobit/gubitak</t>
  </si>
  <si>
    <t>Tabela 27: Struktura ukupnih prihoda</t>
  </si>
  <si>
    <t>Tabela 28: Struktura ukupnih rashoda</t>
  </si>
  <si>
    <t>Tabela 29: Pokazatelji profitabilnosti, produktivnosti i efikasnosti</t>
  </si>
  <si>
    <t>Tabela 30: LCR</t>
  </si>
  <si>
    <t>Tabela 31: Ročna struktura depozita po preostalom dospijeću</t>
  </si>
  <si>
    <t>Likvidna sredstva*/neto aktiva</t>
  </si>
  <si>
    <t>Tabela 32: Koeficijenti likvidnosti</t>
  </si>
  <si>
    <t>Tabela 33: Ročna usklađenost finansijske aktive i obaveza do 180 dana</t>
  </si>
  <si>
    <t>Tabela 34: Devizna usklađenost finansijske aktive i obaveza (EUR i ukupno)*</t>
  </si>
  <si>
    <t>Tabela 35: Kvalifikaciona struktura zaposlenih u MKO u FBiH</t>
  </si>
  <si>
    <t xml:space="preserve">Tabela 36: Bilans stanja mikrokreditnog sektora   </t>
  </si>
  <si>
    <t xml:space="preserve">Tabela 37: Ročna struktura uzetih kredita </t>
  </si>
  <si>
    <t xml:space="preserve">Tabela 38: Struktura kapitala mikrokreditnog sektora  </t>
  </si>
  <si>
    <t xml:space="preserve">Tabela 39: Neto mikrokrediti  </t>
  </si>
  <si>
    <t>Tabela 40: Sektorska i ročna struktura mikrokredita</t>
  </si>
  <si>
    <t xml:space="preserve">Tabela 41: RKG </t>
  </si>
  <si>
    <t>Tabela 42: Zbirni bilans uspjeha mikrokreditnog sektora</t>
  </si>
  <si>
    <t>Tabela 43: Kvalifikaciona struktura zaposlenih u lizing društvima FBiH</t>
  </si>
  <si>
    <t>Tabela 44: Struktura potraživanja po finansijskom lizingu</t>
  </si>
  <si>
    <t>Tabela 45: Struktura potraživanja po finansijskom lizingu - uporedni pregled</t>
  </si>
  <si>
    <t>Tabela 46: Struktura neto bilansnih pozicija aktive</t>
  </si>
  <si>
    <t>Tabela 47: Pregled rezervi za finansijski lizing</t>
  </si>
  <si>
    <t>Tabela 48: Struktura ukupnih prihoda</t>
  </si>
  <si>
    <t>Tabela 49: Struktura ukupnih rashoda</t>
  </si>
  <si>
    <t>Tabela 50: Struktura broja zaključenih ugovora i iznosa finansiranja lizing sistema</t>
  </si>
  <si>
    <t>Tabela 51: Nominalni iznos otkupljenih novčanih potraživanja i isplaćenih kupčevih obaveza prema dobavljačima u FBiH, prema vrsti faktoringa i domicilnosti</t>
  </si>
  <si>
    <t>Izvršene platne transakcije</t>
  </si>
  <si>
    <t>Broj transakcija</t>
  </si>
  <si>
    <t>DPP</t>
  </si>
  <si>
    <t>UPP</t>
  </si>
  <si>
    <t>Tabela 52: Obim UPP-a i DPP-a</t>
  </si>
  <si>
    <t>Tabela 53: Obim DPP-a</t>
  </si>
  <si>
    <t>Transakcije DPP</t>
  </si>
  <si>
    <t>Valuta</t>
  </si>
  <si>
    <t>Priliv</t>
  </si>
  <si>
    <t xml:space="preserve">     Odliv</t>
  </si>
  <si>
    <t>USD</t>
  </si>
  <si>
    <t>Ostale valute</t>
  </si>
  <si>
    <t>Vrsta transakcije</t>
  </si>
  <si>
    <t>Transakcije</t>
  </si>
  <si>
    <t xml:space="preserve">Gotovinske </t>
  </si>
  <si>
    <t xml:space="preserve">Tabela 54: Obim UPP-a </t>
  </si>
  <si>
    <t>Bezgotovinske</t>
  </si>
  <si>
    <t xml:space="preserve">Tabela 55: Izvršeni mjenjački poslovi banaka </t>
  </si>
  <si>
    <t>Transakcije - vrijednost u KM</t>
  </si>
  <si>
    <t>Otkup</t>
  </si>
  <si>
    <t>Prodaja</t>
  </si>
  <si>
    <t xml:space="preserve">Tabela 56: Izvršeni mjenjački poslovi ovlaštenih mjenjača </t>
  </si>
  <si>
    <t xml:space="preserve">      Prodaja</t>
  </si>
  <si>
    <t>Tabela 57: Izvještene transakcije po broju i vrijednosti - banke</t>
  </si>
  <si>
    <t xml:space="preserve">01.01. - 30.06.2019. </t>
  </si>
  <si>
    <t xml:space="preserve">01.01. - 30.06.2020. </t>
  </si>
  <si>
    <t>7 (5/3)</t>
  </si>
  <si>
    <t>8 (6/4)</t>
  </si>
  <si>
    <t>Transakcije prijavljene prije izvršenja</t>
  </si>
  <si>
    <t>Transakcije prijavljene u roku od 3 dana</t>
  </si>
  <si>
    <t>Transakcije prijavljene poslije roka od 3 dana</t>
  </si>
  <si>
    <t>(6/4)</t>
  </si>
  <si>
    <t>Tabela 58: Izvještene sumnjive transakcije po broju i vrijednosti - banke</t>
  </si>
  <si>
    <t>01.01. -30.06.2019.</t>
  </si>
  <si>
    <t>Tabela 59: Izvještene sumnjive transakcije po broju i vrijednosti – MKO</t>
  </si>
  <si>
    <t>Transakcije za koje je FOO tražio podatke</t>
  </si>
  <si>
    <t>Transakcije za koje FOO nije tražio podatke</t>
  </si>
  <si>
    <t>* Najveći dio, od cca. 73%, odnosi se na obveznice banaka iz EU i SAD, a preostali dio na obveznice kompanija iz EU i BiH.</t>
  </si>
  <si>
    <t>2020.*</t>
  </si>
  <si>
    <t>6-mjesečni euribor**</t>
  </si>
  <si>
    <t>Prinos na 10-godišnju njemačku državnu obveznicu***</t>
  </si>
  <si>
    <t>* Očekivane vrijednosti za 2020. (MMF, WEO za SAD, BiH i Srbiju i Ljetne prognoze Evropske komisije); za kamatne stope podatak za jun 2020. g</t>
  </si>
  <si>
    <t>** Podatak za period odnosi se na euribor na prvi radni dan zadnjeg mjeseca u izvještajnom periodu</t>
  </si>
  <si>
    <t xml:space="preserve">*** Eurostat za države članice EU, 10-godišnji prinos koji se koristi za računanje kriterija iz Maastrichta: podaci za zadnji mjesec izvještajnog razdoblja </t>
  </si>
  <si>
    <t xml:space="preserve">             -</t>
  </si>
  <si>
    <t>Ukupna vrijednost transakcija (000 KM)</t>
  </si>
  <si>
    <t>Vrijednost (000 KM)</t>
  </si>
  <si>
    <t>Vrijednost        (000 KM)</t>
  </si>
  <si>
    <t>Vrijednost               (000 KM)</t>
  </si>
  <si>
    <t>Vrijednost transakcija (000 KM)</t>
  </si>
  <si>
    <t>Vrijednost    (000 KM)</t>
  </si>
  <si>
    <t>Vrijednost     (000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</si>
</sst>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24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31" fillId="0" borderId="7" xfId="0" applyFont="1" applyBorder="1" applyAlignment="1">
      <alignment horizontal="center" vertical="center" wrapText="1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65" fontId="0" fillId="0" borderId="0" xfId="0" applyNumberFormat="1" applyFill="1" applyAlignment="1"/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3" fontId="32" fillId="6" borderId="0" xfId="0" applyNumberFormat="1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6" fillId="0" borderId="0" xfId="1" applyFont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4" fillId="0" borderId="0" xfId="0" applyFont="1"/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 wrapText="1"/>
    </xf>
    <xf numFmtId="1" fontId="30" fillId="0" borderId="3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/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60" fillId="0" borderId="0" xfId="0" applyNumberFormat="1" applyFont="1" applyBorder="1" applyAlignment="1">
      <alignment horizontal="right" vertical="center" wrapText="1"/>
    </xf>
    <xf numFmtId="0" fontId="60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7" fillId="5" borderId="3" xfId="0" applyFont="1" applyFill="1" applyBorder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/>
    </xf>
    <xf numFmtId="0" fontId="57" fillId="5" borderId="4" xfId="0" applyFont="1" applyFill="1" applyBorder="1" applyAlignment="1">
      <alignment vertical="center"/>
    </xf>
    <xf numFmtId="0" fontId="56" fillId="0" borderId="0" xfId="1" applyFont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55" fillId="0" borderId="0" xfId="1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eljka.stanicnb/AppData/Local/Packages/Microsoft.MicrosoftEdge_8wekyb3d8bbwe/TempState/Downloads/Tabele%20iz%20Informacije%20sa%2030.06.2020.%20-%20N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34."/>
      <sheetName val="Tabela 35."/>
      <sheetName val="Tabela 36."/>
      <sheetName val="Tabela 37."/>
      <sheetName val="Tabela 38."/>
      <sheetName val="Tabela 39."/>
      <sheetName val="Tabela 40."/>
      <sheetName val="Tabela 41."/>
      <sheetName val="Tabela 42."/>
      <sheetName val="Tabela 43."/>
      <sheetName val="Tabela 44."/>
      <sheetName val="Tabela 45."/>
      <sheetName val="Tabela 46."/>
      <sheetName val="Tabela 47."/>
      <sheetName val="Tabela 48."/>
      <sheetName val="Tabela 49."/>
      <sheetName val="Tabela 5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119020</v>
          </cell>
        </row>
        <row r="9">
          <cell r="G9">
            <v>90845</v>
          </cell>
        </row>
        <row r="11">
          <cell r="G11">
            <v>36885</v>
          </cell>
        </row>
        <row r="12">
          <cell r="G12">
            <v>2043</v>
          </cell>
        </row>
        <row r="13">
          <cell r="G13">
            <v>30</v>
          </cell>
        </row>
        <row r="16">
          <cell r="G16">
            <v>219248</v>
          </cell>
        </row>
        <row r="17">
          <cell r="G17">
            <v>6394</v>
          </cell>
        </row>
        <row r="18">
          <cell r="G18">
            <v>19133</v>
          </cell>
        </row>
        <row r="19">
          <cell r="G19">
            <v>4048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065C-0011-42D7-BF6A-E2C8E57E78E9}">
  <dimension ref="B1:H25"/>
  <sheetViews>
    <sheetView workbookViewId="0">
      <selection activeCell="N4" sqref="N4"/>
    </sheetView>
  </sheetViews>
  <sheetFormatPr defaultRowHeight="15.75" x14ac:dyDescent="0.25"/>
  <cols>
    <col min="1" max="1" width="9.140625" style="2"/>
    <col min="2" max="2" width="5.5703125" style="2" customWidth="1"/>
    <col min="3" max="3" width="35" style="2" customWidth="1"/>
    <col min="4" max="4" width="11.140625" style="2" customWidth="1"/>
    <col min="5" max="5" width="11" style="2" customWidth="1"/>
    <col min="6" max="6" width="9.85546875" style="2" customWidth="1"/>
    <col min="7" max="7" width="9.28515625" style="2" customWidth="1"/>
    <col min="8" max="16384" width="9.140625" style="2"/>
  </cols>
  <sheetData>
    <row r="1" spans="2:8" ht="16.5" thickBot="1" x14ac:dyDescent="0.3"/>
    <row r="2" spans="2:8" ht="23.25" customHeight="1" thickBot="1" x14ac:dyDescent="0.3">
      <c r="B2" s="967" t="s">
        <v>630</v>
      </c>
      <c r="C2" s="968"/>
      <c r="D2" s="968"/>
      <c r="E2" s="968"/>
      <c r="F2" s="968"/>
      <c r="G2" s="968"/>
      <c r="H2" s="969"/>
    </row>
    <row r="3" spans="2:8" ht="32.25" thickBot="1" x14ac:dyDescent="0.3">
      <c r="B3" s="791" t="s">
        <v>138</v>
      </c>
      <c r="C3" s="792" t="s">
        <v>614</v>
      </c>
      <c r="D3" s="792" t="s">
        <v>615</v>
      </c>
      <c r="E3" s="792" t="s">
        <v>616</v>
      </c>
      <c r="F3" s="792" t="s">
        <v>617</v>
      </c>
      <c r="G3" s="792" t="s">
        <v>618</v>
      </c>
      <c r="H3" s="889" t="s">
        <v>722</v>
      </c>
    </row>
    <row r="4" spans="2:8" ht="16.5" thickBot="1" x14ac:dyDescent="0.3">
      <c r="B4" s="964" t="s">
        <v>619</v>
      </c>
      <c r="C4" s="965"/>
      <c r="D4" s="965"/>
      <c r="E4" s="965"/>
      <c r="F4" s="965"/>
      <c r="G4" s="965"/>
      <c r="H4" s="966"/>
    </row>
    <row r="5" spans="2:8" x14ac:dyDescent="0.25">
      <c r="B5" s="794" t="s">
        <v>376</v>
      </c>
      <c r="C5" s="782" t="s">
        <v>620</v>
      </c>
      <c r="D5" s="783">
        <v>1.5</v>
      </c>
      <c r="E5" s="783">
        <v>2.2000000000000002</v>
      </c>
      <c r="F5" s="783">
        <v>2.9</v>
      </c>
      <c r="G5" s="783">
        <v>2.2999999999999998</v>
      </c>
      <c r="H5" s="784">
        <v>-5.9</v>
      </c>
    </row>
    <row r="6" spans="2:8" x14ac:dyDescent="0.25">
      <c r="B6" s="795" t="s">
        <v>377</v>
      </c>
      <c r="C6" s="785" t="s">
        <v>621</v>
      </c>
      <c r="D6" s="786">
        <v>1.9</v>
      </c>
      <c r="E6" s="786">
        <v>2.5</v>
      </c>
      <c r="F6" s="786">
        <v>1.9</v>
      </c>
      <c r="G6" s="786">
        <v>1.3</v>
      </c>
      <c r="H6" s="787">
        <v>-8.6999999999999993</v>
      </c>
    </row>
    <row r="7" spans="2:8" x14ac:dyDescent="0.25">
      <c r="B7" s="795" t="s">
        <v>378</v>
      </c>
      <c r="C7" s="785" t="s">
        <v>622</v>
      </c>
      <c r="D7" s="786">
        <v>2.1</v>
      </c>
      <c r="E7" s="786">
        <v>2.7</v>
      </c>
      <c r="F7" s="786">
        <v>2.1</v>
      </c>
      <c r="G7" s="786">
        <v>1.5</v>
      </c>
      <c r="H7" s="787">
        <v>-8.3000000000000007</v>
      </c>
    </row>
    <row r="8" spans="2:8" x14ac:dyDescent="0.25">
      <c r="B8" s="795" t="s">
        <v>380</v>
      </c>
      <c r="C8" s="785" t="s">
        <v>623</v>
      </c>
      <c r="D8" s="786">
        <v>3.1</v>
      </c>
      <c r="E8" s="786">
        <v>4.8</v>
      </c>
      <c r="F8" s="786">
        <v>4.0999999999999996</v>
      </c>
      <c r="G8" s="786">
        <v>2.4</v>
      </c>
      <c r="H8" s="787">
        <v>-7</v>
      </c>
    </row>
    <row r="9" spans="2:8" x14ac:dyDescent="0.25">
      <c r="B9" s="795" t="s">
        <v>381</v>
      </c>
      <c r="C9" s="785" t="s">
        <v>624</v>
      </c>
      <c r="D9" s="786">
        <v>3.5</v>
      </c>
      <c r="E9" s="786">
        <v>3.1</v>
      </c>
      <c r="F9" s="786">
        <v>2.7</v>
      </c>
      <c r="G9" s="786">
        <v>2.9</v>
      </c>
      <c r="H9" s="787">
        <v>-10.8</v>
      </c>
    </row>
    <row r="10" spans="2:8" x14ac:dyDescent="0.25">
      <c r="B10" s="795" t="s">
        <v>382</v>
      </c>
      <c r="C10" s="785" t="s">
        <v>625</v>
      </c>
      <c r="D10" s="786">
        <v>3.3</v>
      </c>
      <c r="E10" s="786">
        <v>2.1</v>
      </c>
      <c r="F10" s="786">
        <v>4.4000000000000004</v>
      </c>
      <c r="G10" s="786">
        <v>4.2</v>
      </c>
      <c r="H10" s="787">
        <v>-3</v>
      </c>
    </row>
    <row r="11" spans="2:8" ht="16.5" customHeight="1" thickBot="1" x14ac:dyDescent="0.3">
      <c r="B11" s="796" t="s">
        <v>383</v>
      </c>
      <c r="C11" s="788" t="s">
        <v>626</v>
      </c>
      <c r="D11" s="789">
        <v>3.2</v>
      </c>
      <c r="E11" s="789">
        <v>3.1</v>
      </c>
      <c r="F11" s="789">
        <v>3.6</v>
      </c>
      <c r="G11" s="789">
        <v>2.7</v>
      </c>
      <c r="H11" s="790">
        <v>-5</v>
      </c>
    </row>
    <row r="12" spans="2:8" ht="16.5" thickBot="1" x14ac:dyDescent="0.3">
      <c r="B12" s="964" t="s">
        <v>627</v>
      </c>
      <c r="C12" s="965"/>
      <c r="D12" s="965"/>
      <c r="E12" s="965"/>
      <c r="F12" s="965"/>
      <c r="G12" s="965"/>
      <c r="H12" s="966"/>
    </row>
    <row r="13" spans="2:8" x14ac:dyDescent="0.25">
      <c r="B13" s="797" t="s">
        <v>376</v>
      </c>
      <c r="C13" s="785" t="s">
        <v>620</v>
      </c>
      <c r="D13" s="786">
        <v>1.3</v>
      </c>
      <c r="E13" s="786">
        <v>2.1</v>
      </c>
      <c r="F13" s="786">
        <v>2.4</v>
      </c>
      <c r="G13" s="786">
        <v>1.8</v>
      </c>
      <c r="H13" s="787">
        <v>0.6</v>
      </c>
    </row>
    <row r="14" spans="2:8" x14ac:dyDescent="0.25">
      <c r="B14" s="797" t="s">
        <v>377</v>
      </c>
      <c r="C14" s="785" t="s">
        <v>621</v>
      </c>
      <c r="D14" s="786">
        <v>0.2</v>
      </c>
      <c r="E14" s="786">
        <v>1.5</v>
      </c>
      <c r="F14" s="786">
        <v>1.8</v>
      </c>
      <c r="G14" s="786">
        <v>1.2</v>
      </c>
      <c r="H14" s="787">
        <v>0.3</v>
      </c>
    </row>
    <row r="15" spans="2:8" ht="16.5" customHeight="1" thickBot="1" x14ac:dyDescent="0.3">
      <c r="B15" s="798" t="s">
        <v>378</v>
      </c>
      <c r="C15" s="788" t="s">
        <v>626</v>
      </c>
      <c r="D15" s="789">
        <v>-1.6</v>
      </c>
      <c r="E15" s="789">
        <v>0.8</v>
      </c>
      <c r="F15" s="789">
        <v>1.4</v>
      </c>
      <c r="G15" s="789">
        <v>0.7</v>
      </c>
      <c r="H15" s="790">
        <v>-0.6</v>
      </c>
    </row>
    <row r="16" spans="2:8" ht="16.5" thickBot="1" x14ac:dyDescent="0.3">
      <c r="B16" s="964" t="s">
        <v>628</v>
      </c>
      <c r="C16" s="965"/>
      <c r="D16" s="965"/>
      <c r="E16" s="965"/>
      <c r="F16" s="965"/>
      <c r="G16" s="965"/>
      <c r="H16" s="966"/>
    </row>
    <row r="17" spans="2:8" ht="26.25" customHeight="1" x14ac:dyDescent="0.25">
      <c r="B17" s="797" t="s">
        <v>376</v>
      </c>
      <c r="C17" s="891" t="s">
        <v>723</v>
      </c>
      <c r="D17" s="786">
        <v>-0.22</v>
      </c>
      <c r="E17" s="786">
        <v>-0.27</v>
      </c>
      <c r="F17" s="786">
        <v>-0.25</v>
      </c>
      <c r="G17" s="786">
        <v>-0.33</v>
      </c>
      <c r="H17" s="787">
        <v>-0.31</v>
      </c>
    </row>
    <row r="18" spans="2:8" ht="36.75" customHeight="1" x14ac:dyDescent="0.25">
      <c r="B18" s="797" t="s">
        <v>377</v>
      </c>
      <c r="C18" s="890" t="s">
        <v>724</v>
      </c>
      <c r="D18" s="786">
        <v>0.25</v>
      </c>
      <c r="E18" s="786">
        <v>0.3</v>
      </c>
      <c r="F18" s="786">
        <v>0.19</v>
      </c>
      <c r="G18" s="786">
        <v>-0.37</v>
      </c>
      <c r="H18" s="787">
        <v>-0.47</v>
      </c>
    </row>
    <row r="19" spans="2:8" ht="34.5" customHeight="1" thickBot="1" x14ac:dyDescent="0.3">
      <c r="B19" s="798" t="s">
        <v>378</v>
      </c>
      <c r="C19" s="788" t="s">
        <v>629</v>
      </c>
      <c r="D19" s="789">
        <v>1.89</v>
      </c>
      <c r="E19" s="789">
        <v>1.8</v>
      </c>
      <c r="F19" s="789">
        <v>2.98</v>
      </c>
      <c r="G19" s="789">
        <v>1.21</v>
      </c>
      <c r="H19" s="790">
        <v>1.67</v>
      </c>
    </row>
    <row r="21" spans="2:8" x14ac:dyDescent="0.25">
      <c r="B21" s="799" t="s">
        <v>631</v>
      </c>
    </row>
    <row r="22" spans="2:8" x14ac:dyDescent="0.25">
      <c r="B22" s="970"/>
      <c r="C22" s="970"/>
      <c r="D22" s="970"/>
      <c r="E22" s="970"/>
      <c r="F22" s="970"/>
      <c r="G22" s="970"/>
      <c r="H22" s="970"/>
    </row>
    <row r="23" spans="2:8" ht="24" customHeight="1" x14ac:dyDescent="0.25">
      <c r="B23" s="971" t="s">
        <v>725</v>
      </c>
      <c r="C23" s="971"/>
      <c r="D23" s="971"/>
      <c r="E23" s="971"/>
      <c r="F23" s="971"/>
      <c r="G23" s="971"/>
      <c r="H23" s="971"/>
    </row>
    <row r="24" spans="2:8" x14ac:dyDescent="0.25">
      <c r="B24" s="793" t="s">
        <v>726</v>
      </c>
      <c r="C24" s="793"/>
      <c r="D24" s="793"/>
      <c r="E24" s="793"/>
      <c r="F24" s="793"/>
      <c r="G24" s="793"/>
    </row>
    <row r="25" spans="2:8" ht="24.75" customHeight="1" x14ac:dyDescent="0.25">
      <c r="B25" s="963" t="s">
        <v>727</v>
      </c>
      <c r="C25" s="963"/>
      <c r="D25" s="963"/>
      <c r="E25" s="963"/>
      <c r="F25" s="963"/>
      <c r="G25" s="963"/>
      <c r="H25" s="963"/>
    </row>
  </sheetData>
  <mergeCells count="7">
    <mergeCell ref="B25:H25"/>
    <mergeCell ref="B4:H4"/>
    <mergeCell ref="B12:H12"/>
    <mergeCell ref="B16:H16"/>
    <mergeCell ref="B2:H2"/>
    <mergeCell ref="B22:H22"/>
    <mergeCell ref="B23:H23"/>
  </mergeCells>
  <hyperlinks>
    <hyperlink ref="B24" r:id="rId1" display="https://www.euribor-rates.eu/euribor-rates-by-year.asp" xr:uid="{5A18743C-089A-4CF0-B6BA-D6521E4550F1}"/>
    <hyperlink ref="B25" r:id="rId2" display="https://ec.europa.eu/eurostat/data/database" xr:uid="{F2A24DD2-8A8D-4DA2-A93F-04CA4D8BDFEF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1:M13"/>
  <sheetViews>
    <sheetView workbookViewId="0">
      <selection activeCell="D27" sqref="D27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63</v>
      </c>
      <c r="D2" s="4"/>
      <c r="E2" s="4"/>
      <c r="F2" s="4"/>
      <c r="G2" s="4"/>
      <c r="H2" s="4"/>
      <c r="I2" s="4"/>
      <c r="J2" s="4"/>
      <c r="K2" s="28" t="s">
        <v>400</v>
      </c>
    </row>
    <row r="3" spans="2:13" ht="20.100000000000001" customHeight="1" thickBot="1" x14ac:dyDescent="0.3">
      <c r="B3" s="1035" t="s">
        <v>640</v>
      </c>
      <c r="C3" s="1036"/>
      <c r="D3" s="1036"/>
      <c r="E3" s="1036"/>
      <c r="F3" s="1036"/>
      <c r="G3" s="1036"/>
      <c r="H3" s="1036"/>
      <c r="I3" s="1036"/>
      <c r="J3" s="1036"/>
      <c r="K3" s="1037"/>
    </row>
    <row r="4" spans="2:13" ht="15.75" x14ac:dyDescent="0.25">
      <c r="B4" s="1029" t="s">
        <v>138</v>
      </c>
      <c r="C4" s="1040" t="s">
        <v>30</v>
      </c>
      <c r="D4" s="1040" t="s">
        <v>1</v>
      </c>
      <c r="E4" s="1040"/>
      <c r="F4" s="1040" t="s">
        <v>342</v>
      </c>
      <c r="G4" s="1040"/>
      <c r="H4" s="1040" t="s">
        <v>520</v>
      </c>
      <c r="I4" s="1040"/>
      <c r="J4" s="1040" t="s">
        <v>2</v>
      </c>
      <c r="K4" s="1041"/>
    </row>
    <row r="5" spans="2:13" ht="16.5" thickBot="1" x14ac:dyDescent="0.3">
      <c r="B5" s="1030"/>
      <c r="C5" s="1039"/>
      <c r="D5" s="241" t="s">
        <v>3</v>
      </c>
      <c r="E5" s="241" t="s">
        <v>28</v>
      </c>
      <c r="F5" s="241" t="s">
        <v>3</v>
      </c>
      <c r="G5" s="241" t="s">
        <v>28</v>
      </c>
      <c r="H5" s="241" t="s">
        <v>3</v>
      </c>
      <c r="I5" s="241" t="s">
        <v>28</v>
      </c>
      <c r="J5" s="241" t="s">
        <v>537</v>
      </c>
      <c r="K5" s="239" t="s">
        <v>538</v>
      </c>
    </row>
    <row r="6" spans="2:13" ht="15.75" thickBot="1" x14ac:dyDescent="0.3">
      <c r="B6" s="283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6">
        <v>7</v>
      </c>
      <c r="I6" s="276">
        <v>8</v>
      </c>
      <c r="J6" s="276">
        <v>9</v>
      </c>
      <c r="K6" s="277">
        <v>10</v>
      </c>
    </row>
    <row r="7" spans="2:13" ht="18" customHeight="1" x14ac:dyDescent="0.25">
      <c r="B7" s="286" t="s">
        <v>376</v>
      </c>
      <c r="C7" s="287" t="s">
        <v>59</v>
      </c>
      <c r="D7" s="151">
        <v>910481</v>
      </c>
      <c r="E7" s="150">
        <f>D7/D$12*100</f>
        <v>13.813758730121162</v>
      </c>
      <c r="F7" s="151">
        <v>1004445</v>
      </c>
      <c r="G7" s="150">
        <f>F7/F$12*100</f>
        <v>13.144484706676771</v>
      </c>
      <c r="H7" s="288">
        <v>1235728</v>
      </c>
      <c r="I7" s="289">
        <f>H7/H$12*100</f>
        <v>17.761965446235372</v>
      </c>
      <c r="J7" s="152">
        <f>F7/D7*100</f>
        <v>110.32025929151735</v>
      </c>
      <c r="K7" s="153">
        <f>H7/F7*100</f>
        <v>123.0259496537889</v>
      </c>
      <c r="M7" s="53"/>
    </row>
    <row r="8" spans="2:13" ht="18" customHeight="1" x14ac:dyDescent="0.25">
      <c r="B8" s="290" t="s">
        <v>377</v>
      </c>
      <c r="C8" s="280" t="s">
        <v>60</v>
      </c>
      <c r="D8" s="35">
        <v>4002281</v>
      </c>
      <c r="E8" s="38">
        <f t="shared" ref="E8:E11" si="0">D8/D$12*100</f>
        <v>60.722347972278442</v>
      </c>
      <c r="F8" s="35">
        <v>4329659</v>
      </c>
      <c r="G8" s="38">
        <f t="shared" ref="G8:G11" si="1">F8/F$12*100</f>
        <v>56.65928598442467</v>
      </c>
      <c r="H8" s="281">
        <v>4079533</v>
      </c>
      <c r="I8" s="282">
        <f>H8/H$12*100</f>
        <v>58.637923703903226</v>
      </c>
      <c r="J8" s="41">
        <f t="shared" ref="J8:J11" si="2">F8/D8*100</f>
        <v>108.17978547733156</v>
      </c>
      <c r="K8" s="37">
        <f t="shared" ref="K8:K12" si="3">H8/F8*100</f>
        <v>94.222963055520083</v>
      </c>
      <c r="M8" s="53"/>
    </row>
    <row r="9" spans="2:13" ht="20.45" customHeight="1" x14ac:dyDescent="0.25">
      <c r="B9" s="290" t="s">
        <v>378</v>
      </c>
      <c r="C9" s="280" t="s">
        <v>354</v>
      </c>
      <c r="D9" s="35">
        <v>38746</v>
      </c>
      <c r="E9" s="38">
        <f t="shared" si="0"/>
        <v>0.58785180114387281</v>
      </c>
      <c r="F9" s="35">
        <v>48611</v>
      </c>
      <c r="G9" s="38">
        <f t="shared" si="1"/>
        <v>0.63613890862741551</v>
      </c>
      <c r="H9" s="281">
        <v>38896</v>
      </c>
      <c r="I9" s="282">
        <f>H9/H$12*100</f>
        <v>0.55907886524928718</v>
      </c>
      <c r="J9" s="41">
        <f t="shared" si="2"/>
        <v>125.46069271666754</v>
      </c>
      <c r="K9" s="37">
        <f t="shared" si="3"/>
        <v>80.014811462426209</v>
      </c>
      <c r="M9" s="53"/>
    </row>
    <row r="10" spans="2:13" ht="21" customHeight="1" x14ac:dyDescent="0.25">
      <c r="B10" s="290" t="s">
        <v>380</v>
      </c>
      <c r="C10" s="280" t="s">
        <v>353</v>
      </c>
      <c r="D10" s="35">
        <v>1639544</v>
      </c>
      <c r="E10" s="38">
        <f t="shared" si="0"/>
        <v>24.875055320668711</v>
      </c>
      <c r="F10" s="35">
        <v>2258758</v>
      </c>
      <c r="G10" s="38">
        <f t="shared" si="1"/>
        <v>29.558821027616052</v>
      </c>
      <c r="H10" s="281">
        <v>1602996</v>
      </c>
      <c r="I10" s="282">
        <f>H10/H$12*100</f>
        <v>23.040960116185374</v>
      </c>
      <c r="J10" s="41">
        <f t="shared" si="2"/>
        <v>137.76745241359794</v>
      </c>
      <c r="K10" s="37">
        <f t="shared" si="3"/>
        <v>70.968027562049585</v>
      </c>
      <c r="M10" s="53"/>
    </row>
    <row r="11" spans="2:13" ht="21" customHeight="1" thickBot="1" x14ac:dyDescent="0.3">
      <c r="B11" s="291" t="s">
        <v>381</v>
      </c>
      <c r="C11" s="292" t="s">
        <v>61</v>
      </c>
      <c r="D11" s="293">
        <v>65</v>
      </c>
      <c r="E11" s="294">
        <f t="shared" si="0"/>
        <v>9.8617578780652807E-4</v>
      </c>
      <c r="F11" s="293">
        <v>97</v>
      </c>
      <c r="G11" s="294">
        <f t="shared" si="1"/>
        <v>1.269372655095746E-3</v>
      </c>
      <c r="H11" s="295">
        <v>5</v>
      </c>
      <c r="I11" s="296">
        <f>H11/H$12*100</f>
        <v>7.1868426734019835E-5</v>
      </c>
      <c r="J11" s="297">
        <f t="shared" si="2"/>
        <v>149.23076923076923</v>
      </c>
      <c r="K11" s="40">
        <f t="shared" si="3"/>
        <v>5.1546391752577314</v>
      </c>
      <c r="M11" s="53"/>
    </row>
    <row r="12" spans="2:13" ht="19.5" customHeight="1" thickBot="1" x14ac:dyDescent="0.3">
      <c r="B12" s="1038" t="s">
        <v>62</v>
      </c>
      <c r="C12" s="1039"/>
      <c r="D12" s="36">
        <f t="shared" ref="D12:I12" si="4">SUM(D7:D11)</f>
        <v>6591117</v>
      </c>
      <c r="E12" s="142">
        <f t="shared" si="4"/>
        <v>99.999999999999986</v>
      </c>
      <c r="F12" s="36">
        <f t="shared" si="4"/>
        <v>7641570</v>
      </c>
      <c r="G12" s="142">
        <f t="shared" si="4"/>
        <v>100.00000000000001</v>
      </c>
      <c r="H12" s="284">
        <f t="shared" si="4"/>
        <v>6957158</v>
      </c>
      <c r="I12" s="285">
        <f t="shared" si="4"/>
        <v>99.999999999999986</v>
      </c>
      <c r="J12" s="142">
        <f>F12/D12*100</f>
        <v>115.93740484351893</v>
      </c>
      <c r="K12" s="39">
        <f t="shared" si="3"/>
        <v>91.043568271965057</v>
      </c>
      <c r="M12" s="53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L17"/>
  <sheetViews>
    <sheetView topLeftCell="A2" workbookViewId="0">
      <selection activeCell="E26" sqref="E26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2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2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2" ht="16.5" thickBot="1" x14ac:dyDescent="0.3">
      <c r="C4" s="7" t="s">
        <v>68</v>
      </c>
      <c r="D4" s="4"/>
      <c r="E4" s="4"/>
      <c r="F4" s="4"/>
      <c r="G4" s="4"/>
      <c r="H4" s="4"/>
      <c r="I4" s="4"/>
      <c r="J4" s="4"/>
      <c r="K4" s="28" t="s">
        <v>400</v>
      </c>
    </row>
    <row r="5" spans="2:12" ht="20.100000000000001" customHeight="1" thickBot="1" x14ac:dyDescent="0.3">
      <c r="B5" s="1043" t="s">
        <v>641</v>
      </c>
      <c r="C5" s="1044"/>
      <c r="D5" s="1044"/>
      <c r="E5" s="1044"/>
      <c r="F5" s="1044"/>
      <c r="G5" s="1044"/>
      <c r="H5" s="1044"/>
      <c r="I5" s="1044"/>
      <c r="J5" s="1044"/>
      <c r="K5" s="1045"/>
    </row>
    <row r="6" spans="2:12" ht="15.75" x14ac:dyDescent="0.25">
      <c r="B6" s="1029" t="s">
        <v>138</v>
      </c>
      <c r="C6" s="1049" t="s">
        <v>64</v>
      </c>
      <c r="D6" s="1049" t="s">
        <v>1</v>
      </c>
      <c r="E6" s="1049"/>
      <c r="F6" s="1049" t="s">
        <v>342</v>
      </c>
      <c r="G6" s="1049"/>
      <c r="H6" s="1049" t="s">
        <v>520</v>
      </c>
      <c r="I6" s="1049"/>
      <c r="J6" s="1049" t="s">
        <v>2</v>
      </c>
      <c r="K6" s="1051"/>
    </row>
    <row r="7" spans="2:12" ht="16.5" thickBot="1" x14ac:dyDescent="0.3">
      <c r="B7" s="1042"/>
      <c r="C7" s="1050"/>
      <c r="D7" s="1050" t="s">
        <v>3</v>
      </c>
      <c r="E7" s="240" t="s">
        <v>28</v>
      </c>
      <c r="F7" s="1050" t="s">
        <v>3</v>
      </c>
      <c r="G7" s="240" t="s">
        <v>28</v>
      </c>
      <c r="H7" s="1050" t="s">
        <v>3</v>
      </c>
      <c r="I7" s="240" t="s">
        <v>28</v>
      </c>
      <c r="J7" s="1052" t="s">
        <v>537</v>
      </c>
      <c r="K7" s="1048" t="s">
        <v>538</v>
      </c>
    </row>
    <row r="8" spans="2:12" ht="15.75" hidden="1" x14ac:dyDescent="0.25">
      <c r="B8" s="298"/>
      <c r="C8" s="1050"/>
      <c r="D8" s="1050"/>
      <c r="E8" s="240" t="s">
        <v>65</v>
      </c>
      <c r="F8" s="1050"/>
      <c r="G8" s="240" t="s">
        <v>65</v>
      </c>
      <c r="H8" s="1050"/>
      <c r="I8" s="240" t="s">
        <v>65</v>
      </c>
      <c r="J8" s="1052"/>
      <c r="K8" s="1048"/>
    </row>
    <row r="9" spans="2:12" ht="15.75" thickBot="1" x14ac:dyDescent="0.3">
      <c r="B9" s="278">
        <v>1</v>
      </c>
      <c r="C9" s="299">
        <v>2</v>
      </c>
      <c r="D9" s="299">
        <v>3</v>
      </c>
      <c r="E9" s="299">
        <v>4</v>
      </c>
      <c r="F9" s="299">
        <v>5</v>
      </c>
      <c r="G9" s="299">
        <v>6</v>
      </c>
      <c r="H9" s="299">
        <v>7</v>
      </c>
      <c r="I9" s="299">
        <v>8</v>
      </c>
      <c r="J9" s="299">
        <v>9</v>
      </c>
      <c r="K9" s="300">
        <v>10</v>
      </c>
    </row>
    <row r="10" spans="2:12" ht="23.1" customHeight="1" x14ac:dyDescent="0.25">
      <c r="B10" s="313" t="s">
        <v>376</v>
      </c>
      <c r="C10" s="305" t="s">
        <v>66</v>
      </c>
      <c r="D10" s="149">
        <v>5281</v>
      </c>
      <c r="E10" s="306">
        <f>D10/D$15*100</f>
        <v>0.40479033838050138</v>
      </c>
      <c r="F10" s="149">
        <v>5313</v>
      </c>
      <c r="G10" s="306">
        <f>F10/F$15*100</f>
        <v>0.36482341461806839</v>
      </c>
      <c r="H10" s="149">
        <v>5380</v>
      </c>
      <c r="I10" s="306">
        <f>H10/H$15*100</f>
        <v>0.33325920690503164</v>
      </c>
      <c r="J10" s="307">
        <f>F10/D10*100</f>
        <v>100.60594584359023</v>
      </c>
      <c r="K10" s="308">
        <f>H10/F10*100</f>
        <v>101.26105778279691</v>
      </c>
    </row>
    <row r="11" spans="2:12" ht="23.1" customHeight="1" x14ac:dyDescent="0.25">
      <c r="B11" s="314" t="s">
        <v>377</v>
      </c>
      <c r="C11" s="301" t="s">
        <v>67</v>
      </c>
      <c r="D11" s="147">
        <v>1299345</v>
      </c>
      <c r="E11" s="302">
        <f t="shared" ref="E11:E14" si="0">D11/D$15*100</f>
        <v>99.595209661619492</v>
      </c>
      <c r="F11" s="147">
        <f>SUM(F12:F14)</f>
        <v>1451008</v>
      </c>
      <c r="G11" s="302">
        <f t="shared" ref="G11:G14" si="1">F11/F$15*100</f>
        <v>99.635176585381942</v>
      </c>
      <c r="H11" s="147">
        <f>SUM(H12:H14)</f>
        <v>1608979</v>
      </c>
      <c r="I11" s="302">
        <f t="shared" ref="I11:I14" si="2">H11/H$15*100</f>
        <v>99.666740793094959</v>
      </c>
      <c r="J11" s="303">
        <f t="shared" ref="J11:J14" si="3">F11/D11*100</f>
        <v>111.67226564153476</v>
      </c>
      <c r="K11" s="309">
        <f t="shared" ref="K11:K15" si="4">H11/F11*100</f>
        <v>110.88698339361326</v>
      </c>
    </row>
    <row r="12" spans="2:12" ht="18.75" customHeight="1" x14ac:dyDescent="0.25">
      <c r="B12" s="314" t="s">
        <v>417</v>
      </c>
      <c r="C12" s="301" t="s">
        <v>611</v>
      </c>
      <c r="D12" s="147">
        <v>619536</v>
      </c>
      <c r="E12" s="302">
        <f t="shared" si="0"/>
        <v>47.487632470915038</v>
      </c>
      <c r="F12" s="147">
        <v>747632</v>
      </c>
      <c r="G12" s="302">
        <f t="shared" si="1"/>
        <v>51.337033524889087</v>
      </c>
      <c r="H12" s="147">
        <v>904137</v>
      </c>
      <c r="I12" s="302">
        <f t="shared" si="2"/>
        <v>56.005944154924649</v>
      </c>
      <c r="J12" s="303">
        <f t="shared" si="3"/>
        <v>120.67611890188788</v>
      </c>
      <c r="K12" s="309">
        <f t="shared" si="4"/>
        <v>120.93342714062534</v>
      </c>
    </row>
    <row r="13" spans="2:12" ht="23.25" customHeight="1" x14ac:dyDescent="0.25">
      <c r="B13" s="314" t="s">
        <v>418</v>
      </c>
      <c r="C13" s="301" t="s">
        <v>612</v>
      </c>
      <c r="D13" s="147">
        <v>533666</v>
      </c>
      <c r="E13" s="302">
        <f t="shared" si="0"/>
        <v>40.905669517547558</v>
      </c>
      <c r="F13" s="147">
        <v>549649</v>
      </c>
      <c r="G13" s="302">
        <f t="shared" si="1"/>
        <v>37.742297199587178</v>
      </c>
      <c r="H13" s="147">
        <v>529255</v>
      </c>
      <c r="I13" s="302">
        <f t="shared" si="2"/>
        <v>32.78421961905623</v>
      </c>
      <c r="J13" s="303">
        <f t="shared" si="3"/>
        <v>102.99494440342836</v>
      </c>
      <c r="K13" s="309">
        <f t="shared" si="4"/>
        <v>96.289632110674262</v>
      </c>
    </row>
    <row r="14" spans="2:12" ht="24.75" customHeight="1" thickBot="1" x14ac:dyDescent="0.3">
      <c r="B14" s="314" t="s">
        <v>419</v>
      </c>
      <c r="C14" s="304" t="s">
        <v>613</v>
      </c>
      <c r="D14" s="147">
        <v>146143</v>
      </c>
      <c r="E14" s="302">
        <f t="shared" si="0"/>
        <v>11.201907673156905</v>
      </c>
      <c r="F14" s="147">
        <v>153727</v>
      </c>
      <c r="G14" s="302">
        <f t="shared" si="1"/>
        <v>10.555845860905666</v>
      </c>
      <c r="H14" s="147">
        <v>175587</v>
      </c>
      <c r="I14" s="302">
        <f t="shared" si="2"/>
        <v>10.876577019114087</v>
      </c>
      <c r="J14" s="303">
        <f t="shared" si="3"/>
        <v>105.1894377424851</v>
      </c>
      <c r="K14" s="309">
        <f t="shared" si="4"/>
        <v>114.22001340037859</v>
      </c>
    </row>
    <row r="15" spans="2:12" ht="21" customHeight="1" thickBot="1" x14ac:dyDescent="0.3">
      <c r="B15" s="1046" t="s">
        <v>62</v>
      </c>
      <c r="C15" s="1047"/>
      <c r="D15" s="310">
        <f t="shared" ref="D15:I15" si="5">D10+D11</f>
        <v>1304626</v>
      </c>
      <c r="E15" s="238">
        <f t="shared" si="5"/>
        <v>100</v>
      </c>
      <c r="F15" s="310">
        <f t="shared" si="5"/>
        <v>1456321</v>
      </c>
      <c r="G15" s="238">
        <f t="shared" si="5"/>
        <v>100.00000000000001</v>
      </c>
      <c r="H15" s="310">
        <f t="shared" si="5"/>
        <v>1614359</v>
      </c>
      <c r="I15" s="238">
        <f t="shared" si="5"/>
        <v>99.999999999999986</v>
      </c>
      <c r="J15" s="311">
        <f>F15/D15*100</f>
        <v>111.62747024817841</v>
      </c>
      <c r="K15" s="312">
        <f t="shared" si="4"/>
        <v>110.85186576311131</v>
      </c>
      <c r="L15" s="53"/>
    </row>
    <row r="16" spans="2:12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892" t="s">
        <v>721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M15 L10:M14" numberStoredAsText="1"/>
    <ignoredError sqref="E11:F11 G11:H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K14"/>
  <sheetViews>
    <sheetView topLeftCell="B1" workbookViewId="0">
      <selection activeCell="G29" sqref="G29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399</v>
      </c>
    </row>
    <row r="4" spans="2:11" ht="20.100000000000001" customHeight="1" thickBot="1" x14ac:dyDescent="0.3">
      <c r="B4" s="1043" t="s">
        <v>642</v>
      </c>
      <c r="C4" s="1044"/>
      <c r="D4" s="1044"/>
      <c r="E4" s="1044"/>
      <c r="F4" s="1044"/>
      <c r="G4" s="1044"/>
      <c r="H4" s="1044"/>
      <c r="I4" s="1044"/>
      <c r="J4" s="1044"/>
      <c r="K4" s="1045"/>
    </row>
    <row r="5" spans="2:11" ht="15.75" x14ac:dyDescent="0.25">
      <c r="B5" s="1029" t="s">
        <v>138</v>
      </c>
      <c r="C5" s="1049" t="s">
        <v>64</v>
      </c>
      <c r="D5" s="1049" t="s">
        <v>1</v>
      </c>
      <c r="E5" s="1049"/>
      <c r="F5" s="1049" t="s">
        <v>342</v>
      </c>
      <c r="G5" s="1049"/>
      <c r="H5" s="1049" t="s">
        <v>520</v>
      </c>
      <c r="I5" s="1049"/>
      <c r="J5" s="1049" t="s">
        <v>2</v>
      </c>
      <c r="K5" s="1051"/>
    </row>
    <row r="6" spans="2:11" ht="16.5" thickBot="1" x14ac:dyDescent="0.3">
      <c r="B6" s="1030"/>
      <c r="C6" s="1053"/>
      <c r="D6" s="346" t="s">
        <v>3</v>
      </c>
      <c r="E6" s="346" t="s">
        <v>28</v>
      </c>
      <c r="F6" s="346" t="s">
        <v>3</v>
      </c>
      <c r="G6" s="346" t="s">
        <v>28</v>
      </c>
      <c r="H6" s="346" t="s">
        <v>3</v>
      </c>
      <c r="I6" s="346" t="s">
        <v>28</v>
      </c>
      <c r="J6" s="347" t="s">
        <v>537</v>
      </c>
      <c r="K6" s="348" t="s">
        <v>538</v>
      </c>
    </row>
    <row r="7" spans="2:11" s="345" customFormat="1" ht="13.5" thickBot="1" x14ac:dyDescent="0.25">
      <c r="B7" s="349">
        <v>1</v>
      </c>
      <c r="C7" s="343">
        <v>2</v>
      </c>
      <c r="D7" s="343">
        <v>3</v>
      </c>
      <c r="E7" s="343">
        <v>4</v>
      </c>
      <c r="F7" s="343">
        <v>5</v>
      </c>
      <c r="G7" s="343">
        <v>6</v>
      </c>
      <c r="H7" s="343">
        <v>7</v>
      </c>
      <c r="I7" s="343">
        <v>8</v>
      </c>
      <c r="J7" s="343">
        <v>9</v>
      </c>
      <c r="K7" s="344">
        <v>10</v>
      </c>
    </row>
    <row r="8" spans="2:11" ht="15.75" x14ac:dyDescent="0.25">
      <c r="B8" s="286" t="s">
        <v>376</v>
      </c>
      <c r="C8" s="350" t="s">
        <v>69</v>
      </c>
      <c r="D8" s="149">
        <v>436164</v>
      </c>
      <c r="E8" s="306">
        <f t="shared" ref="E8:I8" si="0">E9+E10</f>
        <v>71.32001981820234</v>
      </c>
      <c r="F8" s="149">
        <v>532147</v>
      </c>
      <c r="G8" s="306">
        <f t="shared" si="0"/>
        <v>72.575132699431023</v>
      </c>
      <c r="H8" s="149">
        <f>H9+H10</f>
        <v>614383</v>
      </c>
      <c r="I8" s="306">
        <f t="shared" si="0"/>
        <v>71.903241587064542</v>
      </c>
      <c r="J8" s="307">
        <f>F8/D8*100</f>
        <v>122.00617199035226</v>
      </c>
      <c r="K8" s="308">
        <f>H8/F8*100</f>
        <v>115.45362465634497</v>
      </c>
    </row>
    <row r="9" spans="2:11" ht="15.75" x14ac:dyDescent="0.25">
      <c r="B9" s="290" t="s">
        <v>93</v>
      </c>
      <c r="C9" s="124" t="s">
        <v>71</v>
      </c>
      <c r="D9" s="147">
        <v>35179</v>
      </c>
      <c r="E9" s="302">
        <f t="shared" ref="E9:E13" si="1">D9/D$14*100</f>
        <v>5.7523476884487019</v>
      </c>
      <c r="F9" s="147">
        <v>18921</v>
      </c>
      <c r="G9" s="302">
        <f t="shared" ref="G9:G13" si="2">F9/F$14*100</f>
        <v>2.5804788635582541</v>
      </c>
      <c r="H9" s="147">
        <v>44891</v>
      </c>
      <c r="I9" s="302">
        <f t="shared" ref="I9:I13" si="3">H9/H$14*100</f>
        <v>5.2537397976260971</v>
      </c>
      <c r="J9" s="303">
        <f t="shared" ref="J9:J13" si="4">F9/D9*100</f>
        <v>53.784928508485173</v>
      </c>
      <c r="K9" s="309">
        <f t="shared" ref="K9:K14" si="5">H9/F9*100</f>
        <v>237.25490196078431</v>
      </c>
    </row>
    <row r="10" spans="2:11" ht="15.75" x14ac:dyDescent="0.25">
      <c r="B10" s="290" t="s">
        <v>126</v>
      </c>
      <c r="C10" s="124" t="s">
        <v>72</v>
      </c>
      <c r="D10" s="147">
        <v>400985</v>
      </c>
      <c r="E10" s="302">
        <f t="shared" si="1"/>
        <v>65.567672129753632</v>
      </c>
      <c r="F10" s="147">
        <v>513226</v>
      </c>
      <c r="G10" s="302">
        <f t="shared" si="2"/>
        <v>69.994653835872768</v>
      </c>
      <c r="H10" s="147">
        <v>569492</v>
      </c>
      <c r="I10" s="302">
        <f t="shared" si="3"/>
        <v>66.649501789438446</v>
      </c>
      <c r="J10" s="303">
        <f t="shared" si="4"/>
        <v>127.99132137112362</v>
      </c>
      <c r="K10" s="309">
        <f t="shared" si="5"/>
        <v>110.96320139665568</v>
      </c>
    </row>
    <row r="11" spans="2:11" ht="15.75" x14ac:dyDescent="0.25">
      <c r="B11" s="290" t="s">
        <v>377</v>
      </c>
      <c r="C11" s="124" t="s">
        <v>70</v>
      </c>
      <c r="D11" s="147">
        <v>175395</v>
      </c>
      <c r="E11" s="302">
        <f t="shared" ref="E11:I11" si="6">E12+E13</f>
        <v>28.679980181797664</v>
      </c>
      <c r="F11" s="147">
        <v>201089</v>
      </c>
      <c r="G11" s="302">
        <f t="shared" si="6"/>
        <v>27.424867300568984</v>
      </c>
      <c r="H11" s="147">
        <f>H12+H13</f>
        <v>240075</v>
      </c>
      <c r="I11" s="302">
        <f t="shared" si="6"/>
        <v>28.096758412935451</v>
      </c>
      <c r="J11" s="303">
        <f t="shared" si="4"/>
        <v>114.64922033125231</v>
      </c>
      <c r="K11" s="309">
        <f t="shared" si="5"/>
        <v>119.38743541416986</v>
      </c>
    </row>
    <row r="12" spans="2:11" ht="15.75" x14ac:dyDescent="0.25">
      <c r="B12" s="290" t="s">
        <v>417</v>
      </c>
      <c r="C12" s="124" t="s">
        <v>71</v>
      </c>
      <c r="D12" s="147">
        <v>0</v>
      </c>
      <c r="E12" s="302">
        <f t="shared" si="1"/>
        <v>0</v>
      </c>
      <c r="F12" s="147">
        <v>0</v>
      </c>
      <c r="G12" s="302">
        <f t="shared" si="2"/>
        <v>0</v>
      </c>
      <c r="H12" s="147">
        <v>39500</v>
      </c>
      <c r="I12" s="302">
        <f t="shared" si="3"/>
        <v>4.6228135262353449</v>
      </c>
      <c r="J12" s="303" t="s">
        <v>115</v>
      </c>
      <c r="K12" s="309" t="s">
        <v>115</v>
      </c>
    </row>
    <row r="13" spans="2:11" ht="16.5" thickBot="1" x14ac:dyDescent="0.3">
      <c r="B13" s="291" t="s">
        <v>418</v>
      </c>
      <c r="C13" s="14" t="s">
        <v>72</v>
      </c>
      <c r="D13" s="351">
        <v>175395</v>
      </c>
      <c r="E13" s="352">
        <f t="shared" si="1"/>
        <v>28.679980181797664</v>
      </c>
      <c r="F13" s="351">
        <v>201089</v>
      </c>
      <c r="G13" s="352">
        <f t="shared" si="2"/>
        <v>27.424867300568984</v>
      </c>
      <c r="H13" s="351">
        <v>200575</v>
      </c>
      <c r="I13" s="352">
        <f t="shared" si="3"/>
        <v>23.473944886700107</v>
      </c>
      <c r="J13" s="353">
        <f t="shared" si="4"/>
        <v>114.64922033125231</v>
      </c>
      <c r="K13" s="354">
        <f t="shared" si="5"/>
        <v>99.744391786721295</v>
      </c>
    </row>
    <row r="14" spans="2:11" ht="16.5" thickBot="1" x14ac:dyDescent="0.3">
      <c r="B14" s="1046" t="s">
        <v>20</v>
      </c>
      <c r="C14" s="1047"/>
      <c r="D14" s="310">
        <f t="shared" ref="D14:I14" si="7">D8+D11</f>
        <v>611559</v>
      </c>
      <c r="E14" s="244">
        <f t="shared" si="7"/>
        <v>100</v>
      </c>
      <c r="F14" s="310">
        <f t="shared" si="7"/>
        <v>733236</v>
      </c>
      <c r="G14" s="244">
        <f t="shared" si="7"/>
        <v>100</v>
      </c>
      <c r="H14" s="310">
        <f t="shared" si="7"/>
        <v>854458</v>
      </c>
      <c r="I14" s="244">
        <f t="shared" si="7"/>
        <v>100</v>
      </c>
      <c r="J14" s="355">
        <f>F14/D14*100</f>
        <v>119.89619971253795</v>
      </c>
      <c r="K14" s="312">
        <f t="shared" si="5"/>
        <v>116.53246703653394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M15"/>
  <sheetViews>
    <sheetView workbookViewId="0">
      <selection activeCell="F22" sqref="F22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80</v>
      </c>
      <c r="D3" s="4"/>
      <c r="E3" s="4"/>
      <c r="F3" s="4"/>
      <c r="G3" s="4"/>
      <c r="H3" s="4"/>
      <c r="I3" s="4"/>
      <c r="J3" s="4"/>
      <c r="K3" s="28" t="s">
        <v>400</v>
      </c>
    </row>
    <row r="4" spans="2:13" ht="20.100000000000001" customHeight="1" thickBot="1" x14ac:dyDescent="0.3">
      <c r="B4" s="1054" t="s">
        <v>643</v>
      </c>
      <c r="C4" s="1055"/>
      <c r="D4" s="1055"/>
      <c r="E4" s="1055"/>
      <c r="F4" s="1055"/>
      <c r="G4" s="1055"/>
      <c r="H4" s="1055"/>
      <c r="I4" s="1055"/>
      <c r="J4" s="1055"/>
      <c r="K4" s="1056"/>
    </row>
    <row r="5" spans="2:13" ht="15.75" x14ac:dyDescent="0.25">
      <c r="B5" s="1029" t="s">
        <v>138</v>
      </c>
      <c r="C5" s="1040" t="s">
        <v>73</v>
      </c>
      <c r="D5" s="1040" t="s">
        <v>1</v>
      </c>
      <c r="E5" s="1040"/>
      <c r="F5" s="1040" t="s">
        <v>342</v>
      </c>
      <c r="G5" s="1040"/>
      <c r="H5" s="1040" t="s">
        <v>520</v>
      </c>
      <c r="I5" s="1040"/>
      <c r="J5" s="1040" t="s">
        <v>2</v>
      </c>
      <c r="K5" s="1041"/>
    </row>
    <row r="6" spans="2:13" ht="16.5" thickBot="1" x14ac:dyDescent="0.3">
      <c r="B6" s="1030"/>
      <c r="C6" s="1039"/>
      <c r="D6" s="248" t="s">
        <v>3</v>
      </c>
      <c r="E6" s="248" t="s">
        <v>28</v>
      </c>
      <c r="F6" s="248" t="s">
        <v>3</v>
      </c>
      <c r="G6" s="248" t="s">
        <v>28</v>
      </c>
      <c r="H6" s="248" t="s">
        <v>3</v>
      </c>
      <c r="I6" s="248" t="s">
        <v>28</v>
      </c>
      <c r="J6" s="248" t="s">
        <v>537</v>
      </c>
      <c r="K6" s="246" t="s">
        <v>538</v>
      </c>
    </row>
    <row r="7" spans="2:13" ht="15.75" thickBot="1" x14ac:dyDescent="0.3">
      <c r="B7" s="360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7">
        <v>10</v>
      </c>
    </row>
    <row r="8" spans="2:13" ht="15.75" x14ac:dyDescent="0.25">
      <c r="B8" s="286" t="s">
        <v>376</v>
      </c>
      <c r="C8" s="361" t="s">
        <v>74</v>
      </c>
      <c r="D8" s="151">
        <v>1778835</v>
      </c>
      <c r="E8" s="150">
        <f>D8/D$15*100</f>
        <v>10.104440987118796</v>
      </c>
      <c r="F8" s="149">
        <v>2157147</v>
      </c>
      <c r="G8" s="150">
        <f>F8/F$15*100</f>
        <v>11.11112770827515</v>
      </c>
      <c r="H8" s="362">
        <v>2321696</v>
      </c>
      <c r="I8" s="150">
        <f>H8/H$15*100</f>
        <v>12.28882238717442</v>
      </c>
      <c r="J8" s="152">
        <f t="shared" ref="J8:J15" si="0">F8/D8*100</f>
        <v>121.26740254155106</v>
      </c>
      <c r="K8" s="153">
        <f>H8/F8*100</f>
        <v>107.62808468778438</v>
      </c>
      <c r="M8" s="53"/>
    </row>
    <row r="9" spans="2:13" ht="20.45" customHeight="1" x14ac:dyDescent="0.25">
      <c r="B9" s="290" t="s">
        <v>377</v>
      </c>
      <c r="C9" s="358" t="s">
        <v>75</v>
      </c>
      <c r="D9" s="35">
        <v>1538501</v>
      </c>
      <c r="E9" s="38">
        <f t="shared" ref="E9:E14" si="1">D9/D$15*100</f>
        <v>8.7392549410840541</v>
      </c>
      <c r="F9" s="35">
        <v>1651976</v>
      </c>
      <c r="G9" s="38">
        <f t="shared" ref="G9:G14" si="2">F9/F$15*100</f>
        <v>8.5090706878138338</v>
      </c>
      <c r="H9" s="359">
        <v>1418673</v>
      </c>
      <c r="I9" s="38">
        <f t="shared" ref="I9:I14" si="3">H9/H$15*100</f>
        <v>7.5090884088527945</v>
      </c>
      <c r="J9" s="41">
        <f t="shared" si="0"/>
        <v>107.37568581365889</v>
      </c>
      <c r="K9" s="37">
        <f t="shared" ref="K9:K15" si="4">H9/F9*100</f>
        <v>85.877337201024716</v>
      </c>
      <c r="M9" s="53"/>
    </row>
    <row r="10" spans="2:13" ht="15.75" x14ac:dyDescent="0.25">
      <c r="B10" s="290" t="s">
        <v>378</v>
      </c>
      <c r="C10" s="280" t="s">
        <v>76</v>
      </c>
      <c r="D10" s="35">
        <v>2834717</v>
      </c>
      <c r="E10" s="38">
        <f t="shared" si="1"/>
        <v>16.102241434243442</v>
      </c>
      <c r="F10" s="147">
        <v>3236224</v>
      </c>
      <c r="G10" s="38">
        <f t="shared" si="2"/>
        <v>16.669285012372843</v>
      </c>
      <c r="H10" s="359">
        <v>3369699</v>
      </c>
      <c r="I10" s="38">
        <f t="shared" si="3"/>
        <v>17.835940842056523</v>
      </c>
      <c r="J10" s="41">
        <f t="shared" si="0"/>
        <v>114.16391830295582</v>
      </c>
      <c r="K10" s="37">
        <f t="shared" si="4"/>
        <v>104.12440547996678</v>
      </c>
      <c r="M10" s="53"/>
    </row>
    <row r="11" spans="2:13" ht="15.75" x14ac:dyDescent="0.25">
      <c r="B11" s="290" t="s">
        <v>380</v>
      </c>
      <c r="C11" s="358" t="s">
        <v>77</v>
      </c>
      <c r="D11" s="35">
        <v>1215334</v>
      </c>
      <c r="E11" s="38">
        <f t="shared" si="1"/>
        <v>6.9035468059932672</v>
      </c>
      <c r="F11" s="147">
        <v>1208613</v>
      </c>
      <c r="G11" s="38">
        <f t="shared" si="2"/>
        <v>6.2253770340554233</v>
      </c>
      <c r="H11" s="359">
        <v>710532</v>
      </c>
      <c r="I11" s="38">
        <f t="shared" si="3"/>
        <v>3.7608720299314875</v>
      </c>
      <c r="J11" s="41">
        <f t="shared" si="0"/>
        <v>99.446983298418374</v>
      </c>
      <c r="K11" s="37">
        <f t="shared" si="4"/>
        <v>58.789041653531768</v>
      </c>
      <c r="M11" s="53"/>
    </row>
    <row r="12" spans="2:13" ht="18.75" customHeight="1" x14ac:dyDescent="0.25">
      <c r="B12" s="290" t="s">
        <v>381</v>
      </c>
      <c r="C12" s="358" t="s">
        <v>644</v>
      </c>
      <c r="D12" s="35">
        <v>746690</v>
      </c>
      <c r="E12" s="38">
        <f t="shared" si="1"/>
        <v>4.2414754829265968</v>
      </c>
      <c r="F12" s="147">
        <v>803516</v>
      </c>
      <c r="G12" s="38">
        <f t="shared" si="2"/>
        <v>4.1387855772659048</v>
      </c>
      <c r="H12" s="359">
        <v>794858</v>
      </c>
      <c r="I12" s="38">
        <f t="shared" si="3"/>
        <v>4.2072126518823678</v>
      </c>
      <c r="J12" s="41">
        <f t="shared" si="0"/>
        <v>107.61038717540077</v>
      </c>
      <c r="K12" s="37">
        <f t="shared" si="4"/>
        <v>98.922485675456372</v>
      </c>
      <c r="M12" s="53"/>
    </row>
    <row r="13" spans="2:13" ht="15.75" x14ac:dyDescent="0.25">
      <c r="B13" s="290" t="s">
        <v>382</v>
      </c>
      <c r="C13" s="358" t="s">
        <v>78</v>
      </c>
      <c r="D13" s="35">
        <v>9071061</v>
      </c>
      <c r="E13" s="38">
        <f t="shared" si="1"/>
        <v>51.526982865220674</v>
      </c>
      <c r="F13" s="147">
        <v>9877414</v>
      </c>
      <c r="G13" s="38">
        <f t="shared" si="2"/>
        <v>50.877018757416572</v>
      </c>
      <c r="H13" s="359">
        <v>9787415</v>
      </c>
      <c r="I13" s="38">
        <f t="shared" si="3"/>
        <v>51.805147859395348</v>
      </c>
      <c r="J13" s="41">
        <f t="shared" si="0"/>
        <v>108.88929089992891</v>
      </c>
      <c r="K13" s="37">
        <f t="shared" si="4"/>
        <v>99.088840459658783</v>
      </c>
      <c r="M13" s="53"/>
    </row>
    <row r="14" spans="2:13" ht="16.5" thickBot="1" x14ac:dyDescent="0.3">
      <c r="B14" s="291" t="s">
        <v>383</v>
      </c>
      <c r="C14" s="363" t="s">
        <v>79</v>
      </c>
      <c r="D14" s="293">
        <v>419349</v>
      </c>
      <c r="E14" s="294">
        <f t="shared" si="1"/>
        <v>2.3820574834131776</v>
      </c>
      <c r="F14" s="351">
        <v>479404</v>
      </c>
      <c r="G14" s="294">
        <f t="shared" si="2"/>
        <v>2.469335222800273</v>
      </c>
      <c r="H14" s="295">
        <v>489873</v>
      </c>
      <c r="I14" s="294">
        <f t="shared" si="3"/>
        <v>2.5929158207070588</v>
      </c>
      <c r="J14" s="297">
        <f t="shared" si="0"/>
        <v>114.32100708479096</v>
      </c>
      <c r="K14" s="40">
        <f t="shared" si="4"/>
        <v>102.18375316017388</v>
      </c>
      <c r="M14" s="53"/>
    </row>
    <row r="15" spans="2:13" ht="17.45" customHeight="1" thickBot="1" x14ac:dyDescent="0.3">
      <c r="B15" s="1057" t="s">
        <v>20</v>
      </c>
      <c r="C15" s="1058"/>
      <c r="D15" s="18">
        <f t="shared" ref="D15:I15" si="5">SUM(D8:D14)</f>
        <v>17604487</v>
      </c>
      <c r="E15" s="154">
        <f t="shared" si="5"/>
        <v>100</v>
      </c>
      <c r="F15" s="18">
        <f t="shared" si="5"/>
        <v>19414294</v>
      </c>
      <c r="G15" s="154">
        <f t="shared" si="5"/>
        <v>99.999999999999986</v>
      </c>
      <c r="H15" s="18">
        <f t="shared" si="5"/>
        <v>18892746</v>
      </c>
      <c r="I15" s="154">
        <f t="shared" si="5"/>
        <v>100.00000000000001</v>
      </c>
      <c r="J15" s="154">
        <f t="shared" si="0"/>
        <v>110.28037340707515</v>
      </c>
      <c r="K15" s="44">
        <f t="shared" si="4"/>
        <v>97.313587607151717</v>
      </c>
      <c r="M15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J14"/>
  <sheetViews>
    <sheetView workbookViewId="0">
      <selection activeCell="E19" sqref="E19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86</v>
      </c>
      <c r="D5" s="4"/>
      <c r="E5" s="4"/>
      <c r="F5" s="4"/>
      <c r="G5" s="4"/>
      <c r="H5" s="28" t="s">
        <v>400</v>
      </c>
    </row>
    <row r="6" spans="2:10" ht="20.100000000000001" customHeight="1" thickBot="1" x14ac:dyDescent="0.3">
      <c r="B6" s="1043" t="s">
        <v>645</v>
      </c>
      <c r="C6" s="1044"/>
      <c r="D6" s="1044"/>
      <c r="E6" s="1044"/>
      <c r="F6" s="1044"/>
      <c r="G6" s="1044"/>
      <c r="H6" s="1045"/>
    </row>
    <row r="7" spans="2:10" ht="15.75" x14ac:dyDescent="0.25">
      <c r="B7" s="1029" t="s">
        <v>138</v>
      </c>
      <c r="C7" s="1040" t="s">
        <v>0</v>
      </c>
      <c r="D7" s="1040" t="s">
        <v>3</v>
      </c>
      <c r="E7" s="1040"/>
      <c r="F7" s="1040"/>
      <c r="G7" s="1040" t="s">
        <v>2</v>
      </c>
      <c r="H7" s="1041"/>
    </row>
    <row r="8" spans="2:10" ht="16.5" thickBot="1" x14ac:dyDescent="0.3">
      <c r="B8" s="1030"/>
      <c r="C8" s="1039"/>
      <c r="D8" s="248" t="s">
        <v>1</v>
      </c>
      <c r="E8" s="248" t="s">
        <v>342</v>
      </c>
      <c r="F8" s="248" t="s">
        <v>520</v>
      </c>
      <c r="G8" s="248" t="s">
        <v>82</v>
      </c>
      <c r="H8" s="246" t="s">
        <v>542</v>
      </c>
    </row>
    <row r="9" spans="2:10" s="342" customFormat="1" ht="13.5" thickBot="1" x14ac:dyDescent="0.25">
      <c r="B9" s="360">
        <v>1</v>
      </c>
      <c r="C9" s="356">
        <v>2</v>
      </c>
      <c r="D9" s="356">
        <v>3</v>
      </c>
      <c r="E9" s="356">
        <v>4</v>
      </c>
      <c r="F9" s="356">
        <v>5</v>
      </c>
      <c r="G9" s="356">
        <v>6</v>
      </c>
      <c r="H9" s="357">
        <v>7</v>
      </c>
    </row>
    <row r="10" spans="2:10" ht="15.75" x14ac:dyDescent="0.25">
      <c r="B10" s="313" t="s">
        <v>376</v>
      </c>
      <c r="C10" s="287" t="s">
        <v>83</v>
      </c>
      <c r="D10" s="151">
        <v>91645</v>
      </c>
      <c r="E10" s="149">
        <v>96979</v>
      </c>
      <c r="F10" s="149">
        <v>96940</v>
      </c>
      <c r="G10" s="475">
        <f>E10/D10*100</f>
        <v>105.82028479458781</v>
      </c>
      <c r="H10" s="476">
        <f>F10/E10*100</f>
        <v>99.959785108116193</v>
      </c>
    </row>
    <row r="11" spans="2:10" ht="16.5" thickBot="1" x14ac:dyDescent="0.3">
      <c r="B11" s="465" t="s">
        <v>377</v>
      </c>
      <c r="C11" s="292" t="s">
        <v>84</v>
      </c>
      <c r="D11" s="293">
        <v>8712454</v>
      </c>
      <c r="E11" s="351">
        <v>9476470</v>
      </c>
      <c r="F11" s="351">
        <v>9404651</v>
      </c>
      <c r="G11" s="477">
        <f>E11/D11*100</f>
        <v>108.7692399868051</v>
      </c>
      <c r="H11" s="478">
        <f t="shared" ref="H11:H12" si="0">F11/E11*100</f>
        <v>99.24213341043658</v>
      </c>
    </row>
    <row r="12" spans="2:10" ht="17.45" customHeight="1" thickBot="1" x14ac:dyDescent="0.3">
      <c r="B12" s="1057" t="s">
        <v>85</v>
      </c>
      <c r="C12" s="1058"/>
      <c r="D12" s="18">
        <f>SUM(D10:D11)</f>
        <v>8804099</v>
      </c>
      <c r="E12" s="310">
        <f>SUM(E10:E11)</f>
        <v>9573449</v>
      </c>
      <c r="F12" s="310">
        <f>F10+F11</f>
        <v>9501591</v>
      </c>
      <c r="G12" s="479">
        <f>E12/D12*100</f>
        <v>108.73854326263255</v>
      </c>
      <c r="H12" s="480">
        <f t="shared" si="0"/>
        <v>99.249403219257758</v>
      </c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N13"/>
  <sheetViews>
    <sheetView workbookViewId="0">
      <selection activeCell="E21" sqref="E21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90</v>
      </c>
      <c r="D5" s="4"/>
      <c r="E5" s="4"/>
      <c r="F5" s="4"/>
      <c r="G5" s="4"/>
      <c r="H5" s="4"/>
      <c r="I5" s="4"/>
      <c r="J5" s="4"/>
      <c r="K5" s="28" t="s">
        <v>398</v>
      </c>
    </row>
    <row r="6" spans="2:14" ht="20.100000000000001" customHeight="1" thickBot="1" x14ac:dyDescent="0.3">
      <c r="B6" s="1043" t="s">
        <v>646</v>
      </c>
      <c r="C6" s="1044"/>
      <c r="D6" s="1044"/>
      <c r="E6" s="1044"/>
      <c r="F6" s="1044"/>
      <c r="G6" s="1044"/>
      <c r="H6" s="1044"/>
      <c r="I6" s="1044"/>
      <c r="J6" s="1044"/>
      <c r="K6" s="1045"/>
    </row>
    <row r="7" spans="2:14" ht="15.75" x14ac:dyDescent="0.25">
      <c r="B7" s="1029" t="s">
        <v>138</v>
      </c>
      <c r="C7" s="1061" t="s">
        <v>543</v>
      </c>
      <c r="D7" s="1040" t="s">
        <v>1</v>
      </c>
      <c r="E7" s="1040"/>
      <c r="F7" s="1040" t="s">
        <v>342</v>
      </c>
      <c r="G7" s="1040"/>
      <c r="H7" s="1040" t="s">
        <v>520</v>
      </c>
      <c r="I7" s="1040"/>
      <c r="J7" s="1059" t="s">
        <v>87</v>
      </c>
      <c r="K7" s="1060"/>
    </row>
    <row r="8" spans="2:14" ht="16.5" thickBot="1" x14ac:dyDescent="0.3">
      <c r="B8" s="1030"/>
      <c r="C8" s="1062"/>
      <c r="D8" s="248" t="s">
        <v>3</v>
      </c>
      <c r="E8" s="248" t="s">
        <v>28</v>
      </c>
      <c r="F8" s="248" t="s">
        <v>3</v>
      </c>
      <c r="G8" s="248" t="s">
        <v>28</v>
      </c>
      <c r="H8" s="248" t="s">
        <v>3</v>
      </c>
      <c r="I8" s="248" t="s">
        <v>28</v>
      </c>
      <c r="J8" s="248" t="s">
        <v>537</v>
      </c>
      <c r="K8" s="246" t="s">
        <v>538</v>
      </c>
    </row>
    <row r="9" spans="2:14" ht="16.350000000000001" customHeight="1" thickBot="1" x14ac:dyDescent="0.3">
      <c r="B9" s="360">
        <v>1</v>
      </c>
      <c r="C9" s="356">
        <v>2</v>
      </c>
      <c r="D9" s="356">
        <v>3</v>
      </c>
      <c r="E9" s="356">
        <v>4</v>
      </c>
      <c r="F9" s="356">
        <v>5</v>
      </c>
      <c r="G9" s="356">
        <v>6</v>
      </c>
      <c r="H9" s="356">
        <v>7</v>
      </c>
      <c r="I9" s="356">
        <v>8</v>
      </c>
      <c r="J9" s="356">
        <v>9</v>
      </c>
      <c r="K9" s="357">
        <v>10</v>
      </c>
    </row>
    <row r="10" spans="2:14" ht="17.45" customHeight="1" x14ac:dyDescent="0.25">
      <c r="B10" s="286" t="s">
        <v>376</v>
      </c>
      <c r="C10" s="287" t="s">
        <v>88</v>
      </c>
      <c r="D10" s="151">
        <v>4977201</v>
      </c>
      <c r="E10" s="150">
        <f>D10/D12*100</f>
        <v>56.532769565630737</v>
      </c>
      <c r="F10" s="151">
        <v>5634426</v>
      </c>
      <c r="G10" s="150">
        <f>F10/F12*100</f>
        <v>58.854713698271119</v>
      </c>
      <c r="H10" s="151">
        <v>5715684</v>
      </c>
      <c r="I10" s="150">
        <f>H10/H12*100</f>
        <v>60.155020353959664</v>
      </c>
      <c r="J10" s="152">
        <f>F10/D10*100</f>
        <v>113.20471084049046</v>
      </c>
      <c r="K10" s="153">
        <f>H10/F10*100</f>
        <v>101.44216997436828</v>
      </c>
      <c r="M10" s="53"/>
      <c r="N10" s="130"/>
    </row>
    <row r="11" spans="2:14" ht="16.5" thickBot="1" x14ac:dyDescent="0.3">
      <c r="B11" s="291" t="s">
        <v>377</v>
      </c>
      <c r="C11" s="292" t="s">
        <v>89</v>
      </c>
      <c r="D11" s="293">
        <v>3826898</v>
      </c>
      <c r="E11" s="294">
        <f>D11/D12*100</f>
        <v>43.467230434369263</v>
      </c>
      <c r="F11" s="293">
        <v>3939023</v>
      </c>
      <c r="G11" s="294">
        <f>F11/F12*100</f>
        <v>41.145286301728873</v>
      </c>
      <c r="H11" s="293">
        <v>3785907</v>
      </c>
      <c r="I11" s="294">
        <f>H11/H12*100</f>
        <v>39.844979646040329</v>
      </c>
      <c r="J11" s="297">
        <f>F11/D11*100</f>
        <v>102.92991869655266</v>
      </c>
      <c r="K11" s="40">
        <f t="shared" ref="K11:K12" si="0">H11/F11*100</f>
        <v>96.112843210105652</v>
      </c>
      <c r="M11" s="53"/>
      <c r="N11" s="130"/>
    </row>
    <row r="12" spans="2:14" ht="22.35" customHeight="1" thickBot="1" x14ac:dyDescent="0.3">
      <c r="B12" s="1057" t="s">
        <v>6</v>
      </c>
      <c r="C12" s="1058"/>
      <c r="D12" s="18">
        <f>SUM(D10:D11)</f>
        <v>8804099</v>
      </c>
      <c r="E12" s="154">
        <f>SUM(E10:E11)</f>
        <v>100</v>
      </c>
      <c r="F12" s="18">
        <f>SUM(F10:F11)</f>
        <v>9573449</v>
      </c>
      <c r="G12" s="154">
        <f>SUM(G10:G11)</f>
        <v>100</v>
      </c>
      <c r="H12" s="18">
        <f>H10+H11</f>
        <v>9501591</v>
      </c>
      <c r="I12" s="154">
        <f>SUM(I10:I11)</f>
        <v>100</v>
      </c>
      <c r="J12" s="154">
        <f>F12/D12*100</f>
        <v>108.73854326263255</v>
      </c>
      <c r="K12" s="44">
        <f t="shared" si="0"/>
        <v>99.249403219257758</v>
      </c>
      <c r="M12" s="53"/>
      <c r="N12" s="130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2:H13"/>
  <sheetViews>
    <sheetView workbookViewId="0">
      <selection activeCell="D18" sqref="D18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90</v>
      </c>
      <c r="D2" s="4"/>
      <c r="E2" s="4"/>
      <c r="F2" s="4"/>
      <c r="G2" s="4"/>
      <c r="H2" s="29" t="s">
        <v>398</v>
      </c>
    </row>
    <row r="3" spans="2:8" ht="20.100000000000001" customHeight="1" thickBot="1" x14ac:dyDescent="0.3">
      <c r="B3" s="1035" t="s">
        <v>647</v>
      </c>
      <c r="C3" s="1036"/>
      <c r="D3" s="1036"/>
      <c r="E3" s="1036"/>
      <c r="F3" s="1036"/>
      <c r="G3" s="1036"/>
      <c r="H3" s="1037"/>
    </row>
    <row r="4" spans="2:8" x14ac:dyDescent="0.25">
      <c r="B4" s="1029" t="s">
        <v>138</v>
      </c>
      <c r="C4" s="1061" t="s">
        <v>91</v>
      </c>
      <c r="D4" s="245" t="s">
        <v>1</v>
      </c>
      <c r="E4" s="245" t="s">
        <v>342</v>
      </c>
      <c r="F4" s="245" t="s">
        <v>520</v>
      </c>
      <c r="G4" s="1059" t="s">
        <v>341</v>
      </c>
      <c r="H4" s="1060"/>
    </row>
    <row r="5" spans="2:8" ht="16.5" thickBot="1" x14ac:dyDescent="0.3">
      <c r="B5" s="1030"/>
      <c r="C5" s="1062"/>
      <c r="D5" s="248" t="s">
        <v>3</v>
      </c>
      <c r="E5" s="248" t="s">
        <v>3</v>
      </c>
      <c r="F5" s="248" t="s">
        <v>3</v>
      </c>
      <c r="G5" s="248" t="s">
        <v>81</v>
      </c>
      <c r="H5" s="246" t="s">
        <v>82</v>
      </c>
    </row>
    <row r="6" spans="2:8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7">
        <v>7</v>
      </c>
    </row>
    <row r="7" spans="2:8" ht="17.100000000000001" customHeight="1" x14ac:dyDescent="0.25">
      <c r="B7" s="286" t="s">
        <v>376</v>
      </c>
      <c r="C7" s="483" t="s">
        <v>544</v>
      </c>
      <c r="D7" s="484">
        <v>6853979</v>
      </c>
      <c r="E7" s="484">
        <v>7400278</v>
      </c>
      <c r="F7" s="770">
        <v>7299805</v>
      </c>
      <c r="G7" s="485">
        <f>E7/D7*100</f>
        <v>107.97053798968452</v>
      </c>
      <c r="H7" s="486">
        <f>F7/E7*100</f>
        <v>98.642307761951642</v>
      </c>
    </row>
    <row r="8" spans="2:8" ht="17.100000000000001" customHeight="1" x14ac:dyDescent="0.25">
      <c r="B8" s="290" t="s">
        <v>377</v>
      </c>
      <c r="C8" s="280" t="s">
        <v>545</v>
      </c>
      <c r="D8" s="45">
        <f>D9+D10</f>
        <v>8804099</v>
      </c>
      <c r="E8" s="45">
        <f>E9+E10</f>
        <v>9573449</v>
      </c>
      <c r="F8" s="45">
        <f>F9+F10</f>
        <v>9501591</v>
      </c>
      <c r="G8" s="482">
        <f t="shared" ref="G8:G10" si="0">E8/D8*100</f>
        <v>108.73854326263255</v>
      </c>
      <c r="H8" s="487">
        <f t="shared" ref="H8:H10" si="1">F8/E8*100</f>
        <v>99.249403219257758</v>
      </c>
    </row>
    <row r="9" spans="2:8" ht="17.100000000000001" customHeight="1" x14ac:dyDescent="0.25">
      <c r="B9" s="290" t="s">
        <v>417</v>
      </c>
      <c r="C9" s="280" t="s">
        <v>546</v>
      </c>
      <c r="D9" s="45">
        <v>4126382</v>
      </c>
      <c r="E9" s="45">
        <v>4280620</v>
      </c>
      <c r="F9" s="45">
        <v>4130184</v>
      </c>
      <c r="G9" s="482">
        <f t="shared" si="0"/>
        <v>103.73785073703792</v>
      </c>
      <c r="H9" s="487">
        <f t="shared" si="1"/>
        <v>96.485649275105018</v>
      </c>
    </row>
    <row r="10" spans="2:8" ht="17.100000000000001" customHeight="1" thickBot="1" x14ac:dyDescent="0.3">
      <c r="B10" s="291" t="s">
        <v>418</v>
      </c>
      <c r="C10" s="292" t="s">
        <v>547</v>
      </c>
      <c r="D10" s="488">
        <v>4677717</v>
      </c>
      <c r="E10" s="488">
        <v>5292829</v>
      </c>
      <c r="F10" s="488">
        <v>5371407</v>
      </c>
      <c r="G10" s="489">
        <f t="shared" si="0"/>
        <v>113.1498335619705</v>
      </c>
      <c r="H10" s="490">
        <f t="shared" si="1"/>
        <v>101.484612482285</v>
      </c>
    </row>
    <row r="11" spans="2:8" ht="17.100000000000001" customHeight="1" thickBot="1" x14ac:dyDescent="0.3">
      <c r="B11" s="502" t="s">
        <v>378</v>
      </c>
      <c r="C11" s="491" t="s">
        <v>548</v>
      </c>
      <c r="D11" s="492">
        <f>D7/D8</f>
        <v>0.77849862887729904</v>
      </c>
      <c r="E11" s="492">
        <f t="shared" ref="E11" si="2">E7/E8</f>
        <v>0.77300020086804666</v>
      </c>
      <c r="F11" s="492">
        <f>F7/F8</f>
        <v>0.76827186099675304</v>
      </c>
      <c r="G11" s="493" t="s">
        <v>115</v>
      </c>
      <c r="H11" s="494" t="s">
        <v>115</v>
      </c>
    </row>
    <row r="12" spans="2:8" ht="17.100000000000001" customHeight="1" thickBot="1" x14ac:dyDescent="0.3">
      <c r="B12" s="502" t="s">
        <v>380</v>
      </c>
      <c r="C12" s="495" t="s">
        <v>549</v>
      </c>
      <c r="D12" s="496">
        <v>9071061</v>
      </c>
      <c r="E12" s="496">
        <v>9877414</v>
      </c>
      <c r="F12" s="496">
        <v>9787415</v>
      </c>
      <c r="G12" s="497">
        <f>E12/D12*100</f>
        <v>108.88929089992891</v>
      </c>
      <c r="H12" s="498">
        <f>F12/E12*100</f>
        <v>99.088840459658783</v>
      </c>
    </row>
    <row r="13" spans="2:8" ht="16.5" customHeight="1" thickBot="1" x14ac:dyDescent="0.3">
      <c r="B13" s="502" t="s">
        <v>381</v>
      </c>
      <c r="C13" s="481" t="s">
        <v>550</v>
      </c>
      <c r="D13" s="499">
        <f>D7/D12</f>
        <v>0.75558735631917806</v>
      </c>
      <c r="E13" s="499">
        <f t="shared" ref="E13" si="3">E7/E12</f>
        <v>0.74921209134293654</v>
      </c>
      <c r="F13" s="499">
        <f>F7/F12</f>
        <v>0.74583585144800746</v>
      </c>
      <c r="G13" s="500" t="s">
        <v>115</v>
      </c>
      <c r="H13" s="501" t="s">
        <v>115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N29"/>
  <sheetViews>
    <sheetView topLeftCell="A3" zoomScaleNormal="100" workbookViewId="0">
      <selection activeCell="K16" sqref="K16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1.140625" style="19" customWidth="1"/>
    <col min="12" max="16384" width="8.85546875" style="19"/>
  </cols>
  <sheetData>
    <row r="3" spans="2:14" ht="16.5" thickBot="1" x14ac:dyDescent="0.3">
      <c r="B3" s="47" t="s">
        <v>227</v>
      </c>
      <c r="C3" s="48"/>
      <c r="D3" s="48"/>
      <c r="E3" s="48"/>
      <c r="F3" s="48"/>
      <c r="G3" s="48"/>
      <c r="H3" s="49" t="s">
        <v>401</v>
      </c>
    </row>
    <row r="4" spans="2:14" ht="20.100000000000001" customHeight="1" thickBot="1" x14ac:dyDescent="0.3">
      <c r="B4" s="1063" t="s">
        <v>648</v>
      </c>
      <c r="C4" s="1064"/>
      <c r="D4" s="1064"/>
      <c r="E4" s="1064"/>
      <c r="F4" s="1064"/>
      <c r="G4" s="1064"/>
      <c r="H4" s="1065"/>
    </row>
    <row r="5" spans="2:14" ht="20.100000000000001" customHeight="1" thickBot="1" x14ac:dyDescent="0.3">
      <c r="B5" s="508" t="s">
        <v>138</v>
      </c>
      <c r="C5" s="509" t="s">
        <v>91</v>
      </c>
      <c r="D5" s="510" t="s">
        <v>1</v>
      </c>
      <c r="E5" s="510" t="s">
        <v>342</v>
      </c>
      <c r="F5" s="510" t="s">
        <v>520</v>
      </c>
      <c r="G5" s="1066" t="s">
        <v>2</v>
      </c>
      <c r="H5" s="1067"/>
    </row>
    <row r="6" spans="2:14" ht="15" customHeight="1" thickBot="1" x14ac:dyDescent="0.3">
      <c r="B6" s="511">
        <v>1</v>
      </c>
      <c r="C6" s="512">
        <v>2</v>
      </c>
      <c r="D6" s="513">
        <v>3</v>
      </c>
      <c r="E6" s="513">
        <v>4</v>
      </c>
      <c r="F6" s="513">
        <v>5</v>
      </c>
      <c r="G6" s="513" t="s">
        <v>551</v>
      </c>
      <c r="H6" s="514" t="s">
        <v>552</v>
      </c>
    </row>
    <row r="7" spans="2:14" ht="20.100000000000001" customHeight="1" thickBot="1" x14ac:dyDescent="0.3">
      <c r="B7" s="515">
        <v>1</v>
      </c>
      <c r="C7" s="516" t="s">
        <v>92</v>
      </c>
      <c r="D7" s="517">
        <f>D8+D24</f>
        <v>2478985</v>
      </c>
      <c r="E7" s="68">
        <f>E8+E24</f>
        <v>2690298</v>
      </c>
      <c r="F7" s="68">
        <f>F8+F24</f>
        <v>2706661</v>
      </c>
      <c r="G7" s="769">
        <f>E7/D7*100</f>
        <v>108.52417420839578</v>
      </c>
      <c r="H7" s="518">
        <f>F7/E7*100</f>
        <v>100.60822258352049</v>
      </c>
      <c r="J7" s="62"/>
      <c r="K7" s="62"/>
      <c r="L7" s="62"/>
      <c r="M7" s="62"/>
      <c r="N7" s="62"/>
    </row>
    <row r="8" spans="2:14" ht="20.100000000000001" customHeight="1" thickBot="1" x14ac:dyDescent="0.3">
      <c r="B8" s="519" t="s">
        <v>93</v>
      </c>
      <c r="C8" s="516" t="s">
        <v>94</v>
      </c>
      <c r="D8" s="520">
        <f>D9+D23</f>
        <v>2351425</v>
      </c>
      <c r="E8" s="521">
        <f>E9+E23</f>
        <v>2656534</v>
      </c>
      <c r="F8" s="521">
        <f>F9+F23</f>
        <v>2582469</v>
      </c>
      <c r="G8" s="769">
        <f t="shared" ref="G8:G29" si="0">E8/D8*100</f>
        <v>112.97549358367797</v>
      </c>
      <c r="H8" s="518">
        <f t="shared" ref="H8:H29" si="1">F8/E8*100</f>
        <v>97.211968677984174</v>
      </c>
      <c r="J8" s="62"/>
      <c r="K8" s="144"/>
      <c r="L8" s="62"/>
      <c r="M8" s="62"/>
      <c r="N8" s="62"/>
    </row>
    <row r="9" spans="2:14" ht="20.100000000000001" customHeight="1" thickBot="1" x14ac:dyDescent="0.3">
      <c r="B9" s="519" t="s">
        <v>95</v>
      </c>
      <c r="C9" s="516" t="s">
        <v>96</v>
      </c>
      <c r="D9" s="520">
        <f>SUM(D10:D22)</f>
        <v>2351425</v>
      </c>
      <c r="E9" s="521">
        <f>SUM(E10:E22)</f>
        <v>2656534</v>
      </c>
      <c r="F9" s="521">
        <f>SUM(F10:F22)</f>
        <v>2582469</v>
      </c>
      <c r="G9" s="769">
        <f t="shared" si="0"/>
        <v>112.97549358367797</v>
      </c>
      <c r="H9" s="518">
        <f t="shared" si="1"/>
        <v>97.211968677984174</v>
      </c>
      <c r="J9" s="956"/>
      <c r="K9" s="62"/>
      <c r="L9" s="62"/>
      <c r="M9" s="62"/>
      <c r="N9" s="62"/>
    </row>
    <row r="10" spans="2:14" ht="15.95" customHeight="1" x14ac:dyDescent="0.25">
      <c r="B10" s="522" t="s">
        <v>97</v>
      </c>
      <c r="C10" s="523" t="s">
        <v>98</v>
      </c>
      <c r="D10" s="524">
        <v>1290878</v>
      </c>
      <c r="E10" s="525">
        <v>1299335</v>
      </c>
      <c r="F10" s="525">
        <v>1299335</v>
      </c>
      <c r="G10" s="770">
        <f t="shared" si="0"/>
        <v>100.65513549692535</v>
      </c>
      <c r="H10" s="269">
        <f t="shared" si="1"/>
        <v>100</v>
      </c>
      <c r="J10" s="956"/>
      <c r="K10" s="62"/>
      <c r="L10" s="62"/>
      <c r="M10" s="62"/>
      <c r="N10" s="62"/>
    </row>
    <row r="11" spans="2:14" ht="15.95" customHeight="1" x14ac:dyDescent="0.25">
      <c r="B11" s="526" t="s">
        <v>99</v>
      </c>
      <c r="C11" s="503" t="s">
        <v>100</v>
      </c>
      <c r="D11" s="506">
        <v>137290</v>
      </c>
      <c r="E11" s="507">
        <v>137290</v>
      </c>
      <c r="F11" s="507">
        <v>137290</v>
      </c>
      <c r="G11" s="771">
        <f t="shared" si="0"/>
        <v>100</v>
      </c>
      <c r="H11" s="420">
        <f t="shared" si="1"/>
        <v>100</v>
      </c>
      <c r="J11" s="956"/>
      <c r="K11" s="62"/>
      <c r="L11" s="62"/>
      <c r="M11" s="62"/>
      <c r="N11" s="62"/>
    </row>
    <row r="12" spans="2:14" ht="15.95" customHeight="1" x14ac:dyDescent="0.25">
      <c r="B12" s="526" t="s">
        <v>101</v>
      </c>
      <c r="C12" s="503" t="s">
        <v>102</v>
      </c>
      <c r="D12" s="504">
        <v>-215</v>
      </c>
      <c r="E12" s="505">
        <v>-215</v>
      </c>
      <c r="F12" s="505">
        <v>-215</v>
      </c>
      <c r="G12" s="771">
        <f t="shared" si="0"/>
        <v>100</v>
      </c>
      <c r="H12" s="420">
        <f>F12/E12*100</f>
        <v>100</v>
      </c>
      <c r="J12" s="956"/>
      <c r="K12" s="62"/>
      <c r="L12" s="62"/>
      <c r="M12" s="62"/>
      <c r="N12" s="62"/>
    </row>
    <row r="13" spans="2:14" ht="15.95" customHeight="1" x14ac:dyDescent="0.25">
      <c r="B13" s="526" t="s">
        <v>103</v>
      </c>
      <c r="C13" s="503" t="s">
        <v>104</v>
      </c>
      <c r="D13" s="504">
        <v>238344</v>
      </c>
      <c r="E13" s="505">
        <v>403027</v>
      </c>
      <c r="F13" s="505">
        <v>338145</v>
      </c>
      <c r="G13" s="771">
        <f t="shared" si="0"/>
        <v>169.09466988890009</v>
      </c>
      <c r="H13" s="420">
        <f>F13/E13*100</f>
        <v>83.901326710121154</v>
      </c>
      <c r="J13" s="956"/>
      <c r="K13" s="62"/>
      <c r="L13" s="62"/>
      <c r="M13" s="62"/>
      <c r="N13" s="62"/>
    </row>
    <row r="14" spans="2:14" ht="15.95" customHeight="1" x14ac:dyDescent="0.25">
      <c r="B14" s="526" t="s">
        <v>105</v>
      </c>
      <c r="C14" s="503" t="s">
        <v>106</v>
      </c>
      <c r="D14" s="504">
        <v>-34743</v>
      </c>
      <c r="E14" s="505">
        <v>-36302</v>
      </c>
      <c r="F14" s="505">
        <v>-137400</v>
      </c>
      <c r="G14" s="771">
        <f t="shared" si="0"/>
        <v>104.48723483867255</v>
      </c>
      <c r="H14" s="420">
        <f t="shared" si="1"/>
        <v>378.4915431656658</v>
      </c>
      <c r="J14" s="956"/>
      <c r="K14" s="62"/>
      <c r="L14" s="62"/>
      <c r="M14" s="62"/>
      <c r="N14" s="62"/>
    </row>
    <row r="15" spans="2:14" ht="15.95" customHeight="1" x14ac:dyDescent="0.25">
      <c r="B15" s="526" t="s">
        <v>107</v>
      </c>
      <c r="C15" s="503" t="s">
        <v>108</v>
      </c>
      <c r="D15" s="504">
        <v>10296</v>
      </c>
      <c r="E15" s="505">
        <v>26630</v>
      </c>
      <c r="F15" s="505">
        <v>18139</v>
      </c>
      <c r="G15" s="771">
        <f t="shared" si="0"/>
        <v>258.64413364413366</v>
      </c>
      <c r="H15" s="420">
        <f t="shared" si="1"/>
        <v>68.114907998497927</v>
      </c>
      <c r="J15" s="956"/>
      <c r="K15" s="62"/>
      <c r="L15" s="62"/>
      <c r="M15" s="62"/>
      <c r="N15" s="62"/>
    </row>
    <row r="16" spans="2:14" ht="15.95" customHeight="1" x14ac:dyDescent="0.25">
      <c r="B16" s="526" t="s">
        <v>109</v>
      </c>
      <c r="C16" s="503" t="s">
        <v>110</v>
      </c>
      <c r="D16" s="504">
        <v>876626</v>
      </c>
      <c r="E16" s="505">
        <v>970088</v>
      </c>
      <c r="F16" s="505">
        <v>999897</v>
      </c>
      <c r="G16" s="771">
        <f t="shared" si="0"/>
        <v>110.66155920540801</v>
      </c>
      <c r="H16" s="420">
        <f t="shared" si="1"/>
        <v>103.07281401274938</v>
      </c>
      <c r="J16" s="956"/>
      <c r="K16" s="62"/>
      <c r="L16" s="62"/>
      <c r="M16" s="62"/>
      <c r="N16" s="62"/>
    </row>
    <row r="17" spans="2:14" ht="15.95" customHeight="1" x14ac:dyDescent="0.25">
      <c r="B17" s="526" t="s">
        <v>111</v>
      </c>
      <c r="C17" s="503" t="s">
        <v>112</v>
      </c>
      <c r="D17" s="504">
        <v>-56116</v>
      </c>
      <c r="E17" s="505">
        <v>-57589</v>
      </c>
      <c r="F17" s="505">
        <v>-54421</v>
      </c>
      <c r="G17" s="771">
        <f t="shared" si="0"/>
        <v>102.62491980896714</v>
      </c>
      <c r="H17" s="420">
        <f t="shared" si="1"/>
        <v>94.498949452152331</v>
      </c>
      <c r="J17" s="956"/>
      <c r="K17" s="62"/>
      <c r="L17" s="62"/>
      <c r="M17" s="62"/>
      <c r="N17" s="62"/>
    </row>
    <row r="18" spans="2:14" ht="30" customHeight="1" x14ac:dyDescent="0.25">
      <c r="B18" s="526" t="s">
        <v>113</v>
      </c>
      <c r="C18" s="451" t="s">
        <v>114</v>
      </c>
      <c r="D18" s="504">
        <v>-101</v>
      </c>
      <c r="E18" s="505">
        <v>-14</v>
      </c>
      <c r="F18" s="505">
        <v>-40</v>
      </c>
      <c r="G18" s="771">
        <f t="shared" si="0"/>
        <v>13.861386138613863</v>
      </c>
      <c r="H18" s="420">
        <f>F18/E18*100</f>
        <v>285.71428571428572</v>
      </c>
      <c r="J18" s="956"/>
      <c r="K18" s="62"/>
      <c r="L18" s="62"/>
      <c r="M18" s="62"/>
      <c r="N18" s="62"/>
    </row>
    <row r="19" spans="2:14" ht="30" customHeight="1" x14ac:dyDescent="0.25">
      <c r="B19" s="526" t="s">
        <v>116</v>
      </c>
      <c r="C19" s="451" t="s">
        <v>117</v>
      </c>
      <c r="D19" s="504">
        <v>0</v>
      </c>
      <c r="E19" s="505">
        <v>-1255</v>
      </c>
      <c r="F19" s="505">
        <v>0</v>
      </c>
      <c r="G19" s="772" t="s">
        <v>115</v>
      </c>
      <c r="H19" s="420">
        <f t="shared" si="1"/>
        <v>0</v>
      </c>
      <c r="J19" s="956"/>
      <c r="K19" s="62"/>
      <c r="L19" s="62"/>
      <c r="M19" s="62"/>
      <c r="N19" s="62"/>
    </row>
    <row r="20" spans="2:14" ht="30" customHeight="1" x14ac:dyDescent="0.25">
      <c r="B20" s="526" t="s">
        <v>118</v>
      </c>
      <c r="C20" s="451" t="s">
        <v>119</v>
      </c>
      <c r="D20" s="504">
        <v>-1625</v>
      </c>
      <c r="E20" s="505">
        <v>-1349</v>
      </c>
      <c r="F20" s="505">
        <v>-2007</v>
      </c>
      <c r="G20" s="771">
        <f t="shared" si="0"/>
        <v>83.015384615384619</v>
      </c>
      <c r="H20" s="420">
        <f t="shared" si="1"/>
        <v>148.77687175685693</v>
      </c>
      <c r="J20" s="956"/>
      <c r="K20" s="62"/>
      <c r="L20" s="62"/>
      <c r="M20" s="62"/>
      <c r="N20" s="62"/>
    </row>
    <row r="21" spans="2:14" ht="30" customHeight="1" x14ac:dyDescent="0.25">
      <c r="B21" s="526" t="s">
        <v>120</v>
      </c>
      <c r="C21" s="451" t="s">
        <v>121</v>
      </c>
      <c r="D21" s="504">
        <v>-12118</v>
      </c>
      <c r="E21" s="505">
        <v>-15950</v>
      </c>
      <c r="F21" s="505">
        <v>-16254</v>
      </c>
      <c r="G21" s="771">
        <f t="shared" si="0"/>
        <v>131.62237993068163</v>
      </c>
      <c r="H21" s="420">
        <f t="shared" si="1"/>
        <v>101.90595611285266</v>
      </c>
      <c r="J21" s="956"/>
      <c r="K21" s="62"/>
      <c r="L21" s="62"/>
      <c r="M21" s="62"/>
      <c r="N21" s="62"/>
    </row>
    <row r="22" spans="2:14" ht="15.95" customHeight="1" thickBot="1" x14ac:dyDescent="0.3">
      <c r="B22" s="527" t="s">
        <v>122</v>
      </c>
      <c r="C22" s="528" t="s">
        <v>123</v>
      </c>
      <c r="D22" s="529">
        <v>-97091</v>
      </c>
      <c r="E22" s="530">
        <v>-67162</v>
      </c>
      <c r="F22" s="530">
        <v>0</v>
      </c>
      <c r="G22" s="773">
        <f t="shared" si="0"/>
        <v>69.174279799363475</v>
      </c>
      <c r="H22" s="426">
        <f t="shared" si="1"/>
        <v>0</v>
      </c>
      <c r="J22" s="956"/>
      <c r="K22" s="62"/>
      <c r="L22" s="62"/>
      <c r="M22" s="62"/>
      <c r="N22" s="62"/>
    </row>
    <row r="23" spans="2:14" ht="20.100000000000001" customHeight="1" thickBot="1" x14ac:dyDescent="0.3">
      <c r="B23" s="519" t="s">
        <v>124</v>
      </c>
      <c r="C23" s="516" t="s">
        <v>125</v>
      </c>
      <c r="D23" s="520">
        <v>0</v>
      </c>
      <c r="E23" s="521">
        <v>0</v>
      </c>
      <c r="F23" s="521">
        <v>0</v>
      </c>
      <c r="G23" s="769" t="s">
        <v>115</v>
      </c>
      <c r="H23" s="518" t="s">
        <v>115</v>
      </c>
      <c r="J23" s="956"/>
      <c r="K23" s="62"/>
      <c r="L23" s="62"/>
      <c r="M23" s="62"/>
      <c r="N23" s="62"/>
    </row>
    <row r="24" spans="2:14" ht="20.100000000000001" customHeight="1" thickBot="1" x14ac:dyDescent="0.3">
      <c r="B24" s="519" t="s">
        <v>126</v>
      </c>
      <c r="C24" s="516" t="s">
        <v>127</v>
      </c>
      <c r="D24" s="520">
        <f>SUM(D25:D29)</f>
        <v>127560</v>
      </c>
      <c r="E24" s="521">
        <f>SUM(E25:E29)</f>
        <v>33764</v>
      </c>
      <c r="F24" s="521">
        <f>SUM(F25:F29)</f>
        <v>124192</v>
      </c>
      <c r="G24" s="769">
        <f t="shared" si="0"/>
        <v>26.469112574474757</v>
      </c>
      <c r="H24" s="518">
        <f t="shared" si="1"/>
        <v>367.82371756900841</v>
      </c>
      <c r="J24" s="62"/>
      <c r="K24" s="144"/>
      <c r="L24" s="62"/>
      <c r="M24" s="62"/>
      <c r="N24" s="62"/>
    </row>
    <row r="25" spans="2:14" ht="15.95" customHeight="1" x14ac:dyDescent="0.25">
      <c r="B25" s="522" t="s">
        <v>128</v>
      </c>
      <c r="C25" s="523" t="s">
        <v>129</v>
      </c>
      <c r="D25" s="524">
        <v>105592</v>
      </c>
      <c r="E25" s="525">
        <v>170158</v>
      </c>
      <c r="F25" s="525">
        <v>124206</v>
      </c>
      <c r="G25" s="770">
        <f t="shared" si="0"/>
        <v>161.14667777861959</v>
      </c>
      <c r="H25" s="269">
        <f t="shared" si="1"/>
        <v>72.99451098390908</v>
      </c>
      <c r="J25" s="956"/>
      <c r="K25" s="62"/>
      <c r="L25" s="62"/>
      <c r="M25" s="62"/>
      <c r="N25" s="62"/>
    </row>
    <row r="26" spans="2:14" ht="15.95" customHeight="1" x14ac:dyDescent="0.25">
      <c r="B26" s="526" t="s">
        <v>130</v>
      </c>
      <c r="C26" s="503" t="s">
        <v>131</v>
      </c>
      <c r="D26" s="504">
        <v>-14</v>
      </c>
      <c r="E26" s="505">
        <v>-14</v>
      </c>
      <c r="F26" s="505">
        <v>-14</v>
      </c>
      <c r="G26" s="771">
        <f t="shared" si="0"/>
        <v>100</v>
      </c>
      <c r="H26" s="420">
        <f t="shared" si="1"/>
        <v>100</v>
      </c>
      <c r="J26" s="956"/>
      <c r="K26" s="62"/>
      <c r="L26" s="62"/>
      <c r="M26" s="62"/>
      <c r="N26" s="62"/>
    </row>
    <row r="27" spans="2:14" ht="15.95" customHeight="1" x14ac:dyDescent="0.25">
      <c r="B27" s="526" t="s">
        <v>132</v>
      </c>
      <c r="C27" s="451" t="s">
        <v>133</v>
      </c>
      <c r="D27" s="504">
        <v>153706</v>
      </c>
      <c r="E27" s="505">
        <v>163569</v>
      </c>
      <c r="F27" s="505">
        <v>0</v>
      </c>
      <c r="G27" s="771">
        <f t="shared" si="0"/>
        <v>106.41679570088351</v>
      </c>
      <c r="H27" s="420">
        <f t="shared" si="1"/>
        <v>0</v>
      </c>
      <c r="J27" s="956"/>
      <c r="K27" s="62"/>
      <c r="L27" s="62"/>
      <c r="M27" s="62"/>
      <c r="N27" s="62"/>
    </row>
    <row r="28" spans="2:14" ht="30" customHeight="1" x14ac:dyDescent="0.25">
      <c r="B28" s="526" t="s">
        <v>134</v>
      </c>
      <c r="C28" s="451" t="s">
        <v>135</v>
      </c>
      <c r="D28" s="504">
        <v>0</v>
      </c>
      <c r="E28" s="505">
        <v>1255</v>
      </c>
      <c r="F28" s="505">
        <v>0</v>
      </c>
      <c r="G28" s="771" t="s">
        <v>115</v>
      </c>
      <c r="H28" s="420">
        <f t="shared" si="1"/>
        <v>0</v>
      </c>
      <c r="J28" s="956"/>
      <c r="K28" s="62"/>
      <c r="L28" s="62"/>
      <c r="M28" s="62"/>
      <c r="N28" s="62"/>
    </row>
    <row r="29" spans="2:14" ht="15.95" customHeight="1" thickBot="1" x14ac:dyDescent="0.3">
      <c r="B29" s="527" t="s">
        <v>136</v>
      </c>
      <c r="C29" s="528" t="s">
        <v>137</v>
      </c>
      <c r="D29" s="529">
        <v>-131724</v>
      </c>
      <c r="E29" s="530">
        <v>-301204</v>
      </c>
      <c r="F29" s="530">
        <v>0</v>
      </c>
      <c r="G29" s="773">
        <f t="shared" si="0"/>
        <v>228.66296195074551</v>
      </c>
      <c r="H29" s="426">
        <f t="shared" si="1"/>
        <v>0</v>
      </c>
      <c r="J29" s="956"/>
      <c r="K29" s="62"/>
      <c r="L29" s="62"/>
      <c r="M29" s="62"/>
      <c r="N29" s="62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M19"/>
  <sheetViews>
    <sheetView workbookViewId="0">
      <selection activeCell="D21" sqref="D21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8.85546875" style="52"/>
    <col min="13" max="13" width="10.85546875" style="52" bestFit="1" customWidth="1"/>
    <col min="14" max="16384" width="8.85546875" style="52"/>
  </cols>
  <sheetData>
    <row r="3" spans="2:13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400</v>
      </c>
    </row>
    <row r="4" spans="2:13" ht="20.100000000000001" customHeight="1" thickBot="1" x14ac:dyDescent="0.3">
      <c r="B4" s="1063" t="s">
        <v>649</v>
      </c>
      <c r="C4" s="1064"/>
      <c r="D4" s="1064"/>
      <c r="E4" s="1064"/>
      <c r="F4" s="1064"/>
      <c r="G4" s="1064"/>
      <c r="H4" s="1064"/>
      <c r="I4" s="1064"/>
      <c r="J4" s="1064"/>
      <c r="K4" s="1065"/>
    </row>
    <row r="5" spans="2:13" ht="15.75" x14ac:dyDescent="0.25">
      <c r="B5" s="1074" t="s">
        <v>138</v>
      </c>
      <c r="C5" s="1072" t="s">
        <v>457</v>
      </c>
      <c r="D5" s="1068" t="s">
        <v>1</v>
      </c>
      <c r="E5" s="1068"/>
      <c r="F5" s="1068" t="s">
        <v>342</v>
      </c>
      <c r="G5" s="1068"/>
      <c r="H5" s="1068" t="s">
        <v>520</v>
      </c>
      <c r="I5" s="1068"/>
      <c r="J5" s="1068" t="s">
        <v>2</v>
      </c>
      <c r="K5" s="1069"/>
    </row>
    <row r="6" spans="2:13" ht="16.5" thickBot="1" x14ac:dyDescent="0.3">
      <c r="B6" s="1075"/>
      <c r="C6" s="1073"/>
      <c r="D6" s="111" t="s">
        <v>3</v>
      </c>
      <c r="E6" s="111" t="s">
        <v>28</v>
      </c>
      <c r="F6" s="111" t="s">
        <v>3</v>
      </c>
      <c r="G6" s="111" t="s">
        <v>28</v>
      </c>
      <c r="H6" s="111" t="s">
        <v>334</v>
      </c>
      <c r="I6" s="111" t="s">
        <v>165</v>
      </c>
      <c r="J6" s="546" t="s">
        <v>537</v>
      </c>
      <c r="K6" s="547" t="s">
        <v>538</v>
      </c>
      <c r="M6" s="64"/>
    </row>
    <row r="7" spans="2:13" s="543" customFormat="1" ht="13.5" thickBot="1" x14ac:dyDescent="0.25">
      <c r="B7" s="545">
        <v>1</v>
      </c>
      <c r="C7" s="540">
        <v>2</v>
      </c>
      <c r="D7" s="541">
        <v>3</v>
      </c>
      <c r="E7" s="541">
        <v>4</v>
      </c>
      <c r="F7" s="541">
        <v>5</v>
      </c>
      <c r="G7" s="541">
        <v>6</v>
      </c>
      <c r="H7" s="541">
        <v>7</v>
      </c>
      <c r="I7" s="541">
        <v>8</v>
      </c>
      <c r="J7" s="541">
        <v>9</v>
      </c>
      <c r="K7" s="542">
        <v>10</v>
      </c>
      <c r="M7" s="544"/>
    </row>
    <row r="8" spans="2:13" ht="21.75" customHeight="1" x14ac:dyDescent="0.25">
      <c r="B8" s="566" t="s">
        <v>376</v>
      </c>
      <c r="C8" s="548" t="s">
        <v>139</v>
      </c>
      <c r="D8" s="549">
        <v>12296292</v>
      </c>
      <c r="E8" s="550">
        <f>D8/D12*100</f>
        <v>86.73023017738295</v>
      </c>
      <c r="F8" s="549">
        <v>13085560</v>
      </c>
      <c r="G8" s="551">
        <f>F8/F12*100</f>
        <v>87.124356790432117</v>
      </c>
      <c r="H8" s="552">
        <v>12963194</v>
      </c>
      <c r="I8" s="551">
        <f>H8/H12*100</f>
        <v>87.065315471878819</v>
      </c>
      <c r="J8" s="553">
        <f>F8/D8*100</f>
        <v>106.41874802582763</v>
      </c>
      <c r="K8" s="554">
        <f>H8/F8*100</f>
        <v>99.064877620827843</v>
      </c>
      <c r="M8" s="64"/>
    </row>
    <row r="9" spans="2:13" ht="20.25" customHeight="1" x14ac:dyDescent="0.25">
      <c r="B9" s="567" t="s">
        <v>377</v>
      </c>
      <c r="C9" s="531" t="s">
        <v>456</v>
      </c>
      <c r="D9" s="532">
        <v>0</v>
      </c>
      <c r="E9" s="533">
        <f>D9/D12*100</f>
        <v>0</v>
      </c>
      <c r="F9" s="532">
        <v>0</v>
      </c>
      <c r="G9" s="533">
        <v>0</v>
      </c>
      <c r="H9" s="537">
        <v>0</v>
      </c>
      <c r="I9" s="533">
        <v>0</v>
      </c>
      <c r="J9" s="536">
        <v>0</v>
      </c>
      <c r="K9" s="555">
        <v>0</v>
      </c>
      <c r="M9" s="64"/>
    </row>
    <row r="10" spans="2:13" ht="22.5" customHeight="1" x14ac:dyDescent="0.25">
      <c r="B10" s="567" t="s">
        <v>378</v>
      </c>
      <c r="C10" s="531" t="s">
        <v>140</v>
      </c>
      <c r="D10" s="532">
        <v>223778</v>
      </c>
      <c r="E10" s="533">
        <f>D10/D12*100</f>
        <v>1.578387813873841</v>
      </c>
      <c r="F10" s="538">
        <v>228011</v>
      </c>
      <c r="G10" s="534">
        <f>F10/F12*100</f>
        <v>1.5181094057986984</v>
      </c>
      <c r="H10" s="535">
        <v>201700</v>
      </c>
      <c r="I10" s="534">
        <f>H10/H12*100</f>
        <v>1.354687288539997</v>
      </c>
      <c r="J10" s="536">
        <f t="shared" ref="J10:J12" si="0">F10/D10*100</f>
        <v>101.89160686037056</v>
      </c>
      <c r="K10" s="555">
        <f t="shared" ref="K10:K12" si="1">H10/F10*100</f>
        <v>88.460644442592681</v>
      </c>
      <c r="M10" s="64"/>
    </row>
    <row r="11" spans="2:13" ht="21.75" customHeight="1" thickBot="1" x14ac:dyDescent="0.3">
      <c r="B11" s="568" t="s">
        <v>380</v>
      </c>
      <c r="C11" s="556" t="s">
        <v>141</v>
      </c>
      <c r="D11" s="557">
        <v>1657561</v>
      </c>
      <c r="E11" s="558">
        <f>D11/D12*100</f>
        <v>11.69138200874321</v>
      </c>
      <c r="F11" s="557">
        <v>1705834</v>
      </c>
      <c r="G11" s="558">
        <f>F11/F12*100</f>
        <v>11.35753380376919</v>
      </c>
      <c r="H11" s="559">
        <v>1724151</v>
      </c>
      <c r="I11" s="558">
        <f>H11/H12*100</f>
        <v>11.579997239581182</v>
      </c>
      <c r="J11" s="560">
        <f t="shared" si="0"/>
        <v>102.91229101070792</v>
      </c>
      <c r="K11" s="63">
        <f t="shared" si="1"/>
        <v>101.07378560868175</v>
      </c>
      <c r="M11" s="64"/>
    </row>
    <row r="12" spans="2:13" ht="25.5" customHeight="1" thickBot="1" x14ac:dyDescent="0.3">
      <c r="B12" s="1070" t="s">
        <v>142</v>
      </c>
      <c r="C12" s="1071"/>
      <c r="D12" s="561">
        <f t="shared" ref="D12:I12" si="2">SUM(D8:D11)</f>
        <v>14177631</v>
      </c>
      <c r="E12" s="562">
        <f t="shared" si="2"/>
        <v>100</v>
      </c>
      <c r="F12" s="561">
        <f t="shared" si="2"/>
        <v>15019405</v>
      </c>
      <c r="G12" s="539">
        <f t="shared" si="2"/>
        <v>100</v>
      </c>
      <c r="H12" s="563">
        <f t="shared" si="2"/>
        <v>14889045</v>
      </c>
      <c r="I12" s="562">
        <f t="shared" si="2"/>
        <v>100</v>
      </c>
      <c r="J12" s="564">
        <f t="shared" si="0"/>
        <v>105.93733889674517</v>
      </c>
      <c r="K12" s="565">
        <f t="shared" si="1"/>
        <v>99.13205616334335</v>
      </c>
      <c r="M12" s="64"/>
    </row>
    <row r="13" spans="2:13" x14ac:dyDescent="0.25">
      <c r="K13" s="70"/>
      <c r="M13" s="64"/>
    </row>
    <row r="15" spans="2:13" x14ac:dyDescent="0.25">
      <c r="D15" s="64"/>
      <c r="F15" s="64"/>
      <c r="H15" s="64"/>
    </row>
    <row r="17" spans="4:8" x14ac:dyDescent="0.25">
      <c r="D17" s="64"/>
      <c r="F17" s="64"/>
      <c r="H17" s="64"/>
    </row>
    <row r="18" spans="4:8" x14ac:dyDescent="0.25">
      <c r="D18" s="64"/>
      <c r="F18" s="64"/>
      <c r="H18" s="64"/>
    </row>
    <row r="19" spans="4:8" x14ac:dyDescent="0.25">
      <c r="D19" s="64"/>
      <c r="F19" s="64"/>
      <c r="H19" s="64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1:H12"/>
  <sheetViews>
    <sheetView workbookViewId="0">
      <selection activeCell="D15" sqref="D15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7" t="s">
        <v>399</v>
      </c>
      <c r="G2" s="1"/>
      <c r="H2" s="1"/>
    </row>
    <row r="3" spans="2:8" ht="20.100000000000001" customHeight="1" thickBot="1" x14ac:dyDescent="0.3">
      <c r="B3" s="112" t="s">
        <v>650</v>
      </c>
      <c r="C3" s="113"/>
      <c r="D3" s="113"/>
      <c r="E3" s="113"/>
      <c r="F3" s="114"/>
      <c r="G3" s="1"/>
      <c r="H3" s="1"/>
    </row>
    <row r="4" spans="2:8" ht="15.95" customHeight="1" x14ac:dyDescent="0.25">
      <c r="B4" s="1029" t="s">
        <v>138</v>
      </c>
      <c r="C4" s="1078" t="s">
        <v>340</v>
      </c>
      <c r="D4" s="1076" t="s">
        <v>143</v>
      </c>
      <c r="E4" s="1076"/>
      <c r="F4" s="1077"/>
      <c r="G4" s="1"/>
      <c r="H4" s="1"/>
    </row>
    <row r="5" spans="2:8" ht="15.95" customHeight="1" thickBot="1" x14ac:dyDescent="0.3">
      <c r="B5" s="1030"/>
      <c r="C5" s="1079"/>
      <c r="D5" s="249" t="s">
        <v>1</v>
      </c>
      <c r="E5" s="249" t="s">
        <v>342</v>
      </c>
      <c r="F5" s="571" t="s">
        <v>520</v>
      </c>
      <c r="G5" s="1"/>
      <c r="H5" s="1"/>
    </row>
    <row r="6" spans="2:8" s="342" customFormat="1" ht="15.95" customHeight="1" thickBot="1" x14ac:dyDescent="0.25">
      <c r="B6" s="360">
        <v>1</v>
      </c>
      <c r="C6" s="578">
        <v>2</v>
      </c>
      <c r="D6" s="578">
        <v>3</v>
      </c>
      <c r="E6" s="578">
        <v>4</v>
      </c>
      <c r="F6" s="579">
        <v>5</v>
      </c>
    </row>
    <row r="7" spans="2:8" ht="20.100000000000001" customHeight="1" thickBot="1" x14ac:dyDescent="0.3">
      <c r="B7" s="502" t="s">
        <v>376</v>
      </c>
      <c r="C7" s="250" t="s">
        <v>144</v>
      </c>
      <c r="D7" s="250" t="s">
        <v>145</v>
      </c>
      <c r="E7" s="576">
        <v>0.17699999999999999</v>
      </c>
      <c r="F7" s="577">
        <v>0.17299999999999999</v>
      </c>
      <c r="G7" s="1"/>
      <c r="H7" s="1"/>
    </row>
    <row r="8" spans="2:8" ht="20.100000000000001" customHeight="1" thickBot="1" x14ac:dyDescent="0.3">
      <c r="B8" s="290" t="s">
        <v>377</v>
      </c>
      <c r="C8" s="569" t="s">
        <v>146</v>
      </c>
      <c r="D8" s="570">
        <v>1394434</v>
      </c>
      <c r="E8" s="570">
        <v>1642724</v>
      </c>
      <c r="F8" s="572">
        <v>1577459</v>
      </c>
      <c r="G8" s="1"/>
      <c r="H8" s="1"/>
    </row>
    <row r="9" spans="2:8" ht="20.100000000000001" customHeight="1" thickBot="1" x14ac:dyDescent="0.3">
      <c r="B9" s="502" t="s">
        <v>378</v>
      </c>
      <c r="C9" s="250" t="s">
        <v>147</v>
      </c>
      <c r="D9" s="250" t="s">
        <v>145</v>
      </c>
      <c r="E9" s="576">
        <v>0.17699999999999999</v>
      </c>
      <c r="F9" s="577">
        <v>0.17299999999999999</v>
      </c>
      <c r="G9" s="1"/>
      <c r="H9" s="1"/>
    </row>
    <row r="10" spans="2:8" ht="20.100000000000001" customHeight="1" thickBot="1" x14ac:dyDescent="0.3">
      <c r="B10" s="376" t="s">
        <v>380</v>
      </c>
      <c r="C10" s="569" t="s">
        <v>148</v>
      </c>
      <c r="D10" s="570">
        <v>1075438</v>
      </c>
      <c r="E10" s="570">
        <v>1304787</v>
      </c>
      <c r="F10" s="572">
        <v>1242455</v>
      </c>
      <c r="G10" s="1"/>
      <c r="H10" s="1"/>
    </row>
    <row r="11" spans="2:8" ht="20.100000000000001" customHeight="1" thickBot="1" x14ac:dyDescent="0.3">
      <c r="B11" s="110" t="s">
        <v>381</v>
      </c>
      <c r="C11" s="250" t="s">
        <v>149</v>
      </c>
      <c r="D11" s="250" t="s">
        <v>150</v>
      </c>
      <c r="E11" s="576">
        <v>0.17899999999999999</v>
      </c>
      <c r="F11" s="577">
        <v>0.182</v>
      </c>
      <c r="G11" s="1"/>
      <c r="H11" s="1"/>
    </row>
    <row r="12" spans="2:8" ht="20.100000000000001" customHeight="1" thickBot="1" x14ac:dyDescent="0.3">
      <c r="B12" s="364" t="s">
        <v>382</v>
      </c>
      <c r="C12" s="573" t="s">
        <v>151</v>
      </c>
      <c r="D12" s="574">
        <v>777668</v>
      </c>
      <c r="E12" s="574">
        <v>887971</v>
      </c>
      <c r="F12" s="575">
        <v>919978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3:O29"/>
  <sheetViews>
    <sheetView workbookViewId="0">
      <selection activeCell="J8" sqref="J8"/>
    </sheetView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3" spans="2:15" ht="15.75" thickBot="1" x14ac:dyDescent="0.3"/>
    <row r="4" spans="2:15" ht="20.100000000000001" customHeight="1" thickBot="1" x14ac:dyDescent="0.3">
      <c r="B4" s="976" t="s">
        <v>632</v>
      </c>
      <c r="C4" s="977"/>
      <c r="D4" s="977"/>
      <c r="E4" s="977"/>
      <c r="F4" s="977"/>
      <c r="G4" s="978"/>
    </row>
    <row r="5" spans="2:15" ht="64.5" customHeight="1" thickBot="1" x14ac:dyDescent="0.3">
      <c r="B5" s="109" t="s">
        <v>138</v>
      </c>
      <c r="C5" s="255" t="s">
        <v>371</v>
      </c>
      <c r="D5" s="255" t="s">
        <v>539</v>
      </c>
      <c r="E5" s="256" t="s">
        <v>372</v>
      </c>
      <c r="F5" s="255" t="s">
        <v>373</v>
      </c>
      <c r="G5" s="109" t="s">
        <v>374</v>
      </c>
    </row>
    <row r="6" spans="2:15" ht="15" customHeight="1" thickBot="1" x14ac:dyDescent="0.3">
      <c r="B6" s="257">
        <v>1</v>
      </c>
      <c r="C6" s="258">
        <v>2</v>
      </c>
      <c r="D6" s="258">
        <v>3</v>
      </c>
      <c r="E6" s="258">
        <v>4</v>
      </c>
      <c r="F6" s="258">
        <v>5</v>
      </c>
      <c r="G6" s="259">
        <v>6</v>
      </c>
    </row>
    <row r="7" spans="2:15" ht="16.5" thickBot="1" x14ac:dyDescent="0.3">
      <c r="B7" s="262"/>
      <c r="C7" s="972" t="s">
        <v>375</v>
      </c>
      <c r="D7" s="972"/>
      <c r="E7" s="972"/>
      <c r="F7" s="972"/>
      <c r="G7" s="973"/>
    </row>
    <row r="8" spans="2:15" ht="15.75" x14ac:dyDescent="0.25">
      <c r="B8" s="372" t="s">
        <v>376</v>
      </c>
      <c r="C8" s="373" t="s">
        <v>439</v>
      </c>
      <c r="D8" s="374">
        <v>35</v>
      </c>
      <c r="E8" s="374" t="s">
        <v>115</v>
      </c>
      <c r="F8" s="374" t="s">
        <v>115</v>
      </c>
      <c r="G8" s="375">
        <v>81</v>
      </c>
      <c r="J8" s="956"/>
      <c r="K8" s="956"/>
      <c r="L8" s="956"/>
      <c r="M8" s="956"/>
      <c r="N8" s="956"/>
      <c r="O8" s="895"/>
    </row>
    <row r="9" spans="2:15" ht="15.75" x14ac:dyDescent="0.25">
      <c r="B9" s="376" t="s">
        <v>377</v>
      </c>
      <c r="C9" s="369" t="s">
        <v>396</v>
      </c>
      <c r="D9" s="370">
        <v>13</v>
      </c>
      <c r="E9" s="370">
        <v>7</v>
      </c>
      <c r="F9" s="370" t="s">
        <v>115</v>
      </c>
      <c r="G9" s="377">
        <v>26</v>
      </c>
      <c r="J9" s="956"/>
      <c r="K9" s="956"/>
      <c r="L9" s="956"/>
      <c r="M9" s="956"/>
      <c r="N9" s="956"/>
      <c r="O9" s="895"/>
    </row>
    <row r="10" spans="2:15" ht="15.75" x14ac:dyDescent="0.25">
      <c r="B10" s="376" t="s">
        <v>378</v>
      </c>
      <c r="C10" s="369" t="s">
        <v>379</v>
      </c>
      <c r="D10" s="370">
        <v>34</v>
      </c>
      <c r="E10" s="370">
        <v>1</v>
      </c>
      <c r="F10" s="370" t="s">
        <v>115</v>
      </c>
      <c r="G10" s="377">
        <v>55</v>
      </c>
      <c r="J10" s="956"/>
      <c r="K10" s="956"/>
      <c r="L10" s="956"/>
      <c r="M10" s="956"/>
      <c r="N10" s="956"/>
      <c r="O10" s="895"/>
    </row>
    <row r="11" spans="2:15" ht="15.75" x14ac:dyDescent="0.25">
      <c r="B11" s="376" t="s">
        <v>380</v>
      </c>
      <c r="C11" s="369" t="s">
        <v>440</v>
      </c>
      <c r="D11" s="370">
        <v>5</v>
      </c>
      <c r="E11" s="370">
        <v>48</v>
      </c>
      <c r="F11" s="371">
        <v>2892</v>
      </c>
      <c r="G11" s="377">
        <v>116</v>
      </c>
      <c r="J11" s="956"/>
      <c r="K11" s="956"/>
      <c r="L11" s="956"/>
      <c r="M11" s="956"/>
      <c r="N11" s="62"/>
      <c r="O11" s="895"/>
    </row>
    <row r="12" spans="2:15" ht="15.75" x14ac:dyDescent="0.25">
      <c r="B12" s="376" t="s">
        <v>381</v>
      </c>
      <c r="C12" s="369" t="s">
        <v>397</v>
      </c>
      <c r="D12" s="370">
        <v>5</v>
      </c>
      <c r="E12" s="370">
        <v>7</v>
      </c>
      <c r="F12" s="370" t="s">
        <v>115</v>
      </c>
      <c r="G12" s="377">
        <v>4</v>
      </c>
      <c r="J12" s="956"/>
      <c r="K12" s="956"/>
      <c r="L12" s="956"/>
      <c r="M12" s="956"/>
      <c r="N12" s="956"/>
      <c r="O12" s="895"/>
    </row>
    <row r="13" spans="2:15" ht="15.75" x14ac:dyDescent="0.25">
      <c r="B13" s="376" t="s">
        <v>382</v>
      </c>
      <c r="C13" s="369" t="s">
        <v>441</v>
      </c>
      <c r="D13" s="370">
        <v>6</v>
      </c>
      <c r="E13" s="370">
        <v>36</v>
      </c>
      <c r="F13" s="371">
        <v>1786</v>
      </c>
      <c r="G13" s="377">
        <v>82</v>
      </c>
      <c r="J13" s="956"/>
      <c r="K13" s="956"/>
      <c r="L13" s="956"/>
      <c r="M13" s="956"/>
      <c r="N13" s="62"/>
      <c r="O13" s="895"/>
    </row>
    <row r="14" spans="2:15" ht="15.75" x14ac:dyDescent="0.25">
      <c r="B14" s="376" t="s">
        <v>383</v>
      </c>
      <c r="C14" s="369" t="s">
        <v>442</v>
      </c>
      <c r="D14" s="370">
        <v>7</v>
      </c>
      <c r="E14" s="370">
        <v>7</v>
      </c>
      <c r="F14" s="370" t="s">
        <v>115</v>
      </c>
      <c r="G14" s="377">
        <v>23</v>
      </c>
      <c r="J14" s="956"/>
      <c r="K14" s="956"/>
      <c r="L14" s="956"/>
      <c r="M14" s="956"/>
      <c r="N14" s="956"/>
      <c r="O14" s="895"/>
    </row>
    <row r="15" spans="2:15" ht="15.75" x14ac:dyDescent="0.25">
      <c r="B15" s="376" t="s">
        <v>384</v>
      </c>
      <c r="C15" s="369" t="s">
        <v>443</v>
      </c>
      <c r="D15" s="370">
        <v>3</v>
      </c>
      <c r="E15" s="370">
        <v>3</v>
      </c>
      <c r="F15" s="370" t="s">
        <v>115</v>
      </c>
      <c r="G15" s="377">
        <v>14</v>
      </c>
      <c r="J15" s="956"/>
      <c r="K15" s="956"/>
      <c r="L15" s="956"/>
      <c r="M15" s="956"/>
      <c r="N15" s="956"/>
      <c r="O15" s="895"/>
    </row>
    <row r="16" spans="2:15" ht="15.75" x14ac:dyDescent="0.25">
      <c r="B16" s="376" t="s">
        <v>385</v>
      </c>
      <c r="C16" s="369" t="s">
        <v>444</v>
      </c>
      <c r="D16" s="370">
        <v>38</v>
      </c>
      <c r="E16" s="370">
        <v>68</v>
      </c>
      <c r="F16" s="371">
        <v>8728</v>
      </c>
      <c r="G16" s="377">
        <v>282</v>
      </c>
      <c r="J16" s="956"/>
      <c r="K16" s="956"/>
      <c r="L16" s="956"/>
      <c r="M16" s="956"/>
      <c r="N16" s="62"/>
      <c r="O16" s="895"/>
    </row>
    <row r="17" spans="2:15" ht="15.75" x14ac:dyDescent="0.25">
      <c r="B17" s="376" t="s">
        <v>386</v>
      </c>
      <c r="C17" s="369" t="s">
        <v>445</v>
      </c>
      <c r="D17" s="370">
        <v>32</v>
      </c>
      <c r="E17" s="370" t="s">
        <v>728</v>
      </c>
      <c r="F17" s="370">
        <v>33</v>
      </c>
      <c r="G17" s="377">
        <v>66</v>
      </c>
      <c r="J17" s="956"/>
      <c r="K17" s="956"/>
      <c r="L17" s="956"/>
      <c r="M17" s="956"/>
      <c r="N17" s="956"/>
      <c r="O17" s="895"/>
    </row>
    <row r="18" spans="2:15" ht="15.75" x14ac:dyDescent="0.25">
      <c r="B18" s="376" t="s">
        <v>387</v>
      </c>
      <c r="C18" s="369" t="s">
        <v>446</v>
      </c>
      <c r="D18" s="370">
        <v>9</v>
      </c>
      <c r="E18" s="370">
        <v>40</v>
      </c>
      <c r="F18" s="370" t="s">
        <v>115</v>
      </c>
      <c r="G18" s="377">
        <v>107</v>
      </c>
      <c r="J18" s="956"/>
      <c r="K18" s="956"/>
      <c r="L18" s="956"/>
      <c r="M18" s="956"/>
      <c r="N18" s="956"/>
      <c r="O18" s="895"/>
    </row>
    <row r="19" spans="2:15" ht="15.75" x14ac:dyDescent="0.25">
      <c r="B19" s="376" t="s">
        <v>388</v>
      </c>
      <c r="C19" s="369" t="s">
        <v>447</v>
      </c>
      <c r="D19" s="370">
        <v>74</v>
      </c>
      <c r="E19" s="370" t="s">
        <v>728</v>
      </c>
      <c r="F19" s="371">
        <v>8989</v>
      </c>
      <c r="G19" s="377">
        <v>276</v>
      </c>
      <c r="J19" s="956"/>
      <c r="K19" s="956"/>
      <c r="L19" s="956"/>
      <c r="M19" s="956"/>
      <c r="N19" s="62"/>
      <c r="O19" s="895"/>
    </row>
    <row r="20" spans="2:15" ht="15.75" x14ac:dyDescent="0.25">
      <c r="B20" s="376" t="s">
        <v>389</v>
      </c>
      <c r="C20" s="369" t="s">
        <v>448</v>
      </c>
      <c r="D20" s="370">
        <v>4</v>
      </c>
      <c r="E20" s="370">
        <v>9</v>
      </c>
      <c r="F20" s="370" t="s">
        <v>115</v>
      </c>
      <c r="G20" s="377">
        <v>15</v>
      </c>
      <c r="J20" s="956"/>
      <c r="K20" s="956"/>
      <c r="L20" s="956"/>
      <c r="M20" s="956"/>
      <c r="N20" s="956"/>
      <c r="O20" s="895"/>
    </row>
    <row r="21" spans="2:15" ht="15.75" x14ac:dyDescent="0.25">
      <c r="B21" s="376" t="s">
        <v>390</v>
      </c>
      <c r="C21" s="369" t="s">
        <v>449</v>
      </c>
      <c r="D21" s="370">
        <v>3</v>
      </c>
      <c r="E21" s="370">
        <v>18</v>
      </c>
      <c r="F21" s="370" t="s">
        <v>115</v>
      </c>
      <c r="G21" s="377">
        <v>22</v>
      </c>
      <c r="J21" s="956"/>
      <c r="K21" s="956"/>
      <c r="L21" s="956"/>
      <c r="M21" s="956"/>
      <c r="N21" s="956"/>
      <c r="O21" s="895"/>
    </row>
    <row r="22" spans="2:15" ht="16.5" thickBot="1" x14ac:dyDescent="0.3">
      <c r="B22" s="364" t="s">
        <v>391</v>
      </c>
      <c r="C22" s="378" t="s">
        <v>450</v>
      </c>
      <c r="D22" s="379">
        <v>18</v>
      </c>
      <c r="E22" s="379">
        <v>14</v>
      </c>
      <c r="F22" s="379">
        <v>789</v>
      </c>
      <c r="G22" s="380">
        <v>65</v>
      </c>
      <c r="J22" s="956"/>
      <c r="K22" s="956"/>
      <c r="L22" s="956"/>
      <c r="M22" s="956"/>
      <c r="N22" s="956"/>
      <c r="O22" s="895"/>
    </row>
    <row r="23" spans="2:15" ht="16.5" thickBot="1" x14ac:dyDescent="0.3">
      <c r="B23" s="979" t="s">
        <v>571</v>
      </c>
      <c r="C23" s="980"/>
      <c r="D23" s="366">
        <f>SUM(D8:D22)</f>
        <v>286</v>
      </c>
      <c r="E23" s="366">
        <f>SUM(E8:E22)</f>
        <v>258</v>
      </c>
      <c r="F23" s="367">
        <f>SUM(F8:F22)</f>
        <v>23217</v>
      </c>
      <c r="G23" s="368">
        <f>SUM(G8:G22)</f>
        <v>1234</v>
      </c>
      <c r="J23" s="956"/>
      <c r="K23" s="956"/>
      <c r="L23" s="956"/>
      <c r="M23" s="956"/>
      <c r="N23" s="62"/>
      <c r="O23" s="62"/>
    </row>
    <row r="24" spans="2:15" ht="16.5" customHeight="1" thickBot="1" x14ac:dyDescent="0.3">
      <c r="B24" s="372"/>
      <c r="C24" s="974" t="s">
        <v>392</v>
      </c>
      <c r="D24" s="974"/>
      <c r="E24" s="974"/>
      <c r="F24" s="974"/>
      <c r="G24" s="975"/>
      <c r="J24" s="956"/>
      <c r="K24" s="956"/>
      <c r="L24" s="956"/>
      <c r="M24" s="956"/>
      <c r="N24" s="956"/>
    </row>
    <row r="25" spans="2:15" ht="15.75" x14ac:dyDescent="0.25">
      <c r="B25" s="372" t="s">
        <v>376</v>
      </c>
      <c r="C25" s="373" t="s">
        <v>393</v>
      </c>
      <c r="D25" s="373">
        <v>2</v>
      </c>
      <c r="E25" s="374"/>
      <c r="F25" s="374">
        <v>1</v>
      </c>
      <c r="G25" s="375">
        <v>2</v>
      </c>
      <c r="J25" s="956"/>
      <c r="K25" s="956"/>
      <c r="L25" s="956"/>
      <c r="M25" s="956"/>
      <c r="N25" s="956"/>
    </row>
    <row r="26" spans="2:15" ht="15.75" x14ac:dyDescent="0.25">
      <c r="B26" s="376" t="s">
        <v>377</v>
      </c>
      <c r="C26" s="369" t="s">
        <v>394</v>
      </c>
      <c r="D26" s="369">
        <v>3</v>
      </c>
      <c r="E26" s="370">
        <v>11</v>
      </c>
      <c r="F26" s="370">
        <v>538</v>
      </c>
      <c r="G26" s="377">
        <v>26</v>
      </c>
      <c r="J26" s="956"/>
      <c r="K26" s="956"/>
      <c r="L26" s="956"/>
      <c r="M26" s="956"/>
      <c r="N26" s="956"/>
    </row>
    <row r="27" spans="2:15" ht="16.5" thickBot="1" x14ac:dyDescent="0.3">
      <c r="B27" s="364" t="s">
        <v>378</v>
      </c>
      <c r="C27" s="378" t="s">
        <v>395</v>
      </c>
      <c r="D27" s="378">
        <v>6</v>
      </c>
      <c r="E27" s="379">
        <v>5</v>
      </c>
      <c r="F27" s="379">
        <v>62</v>
      </c>
      <c r="G27" s="380">
        <v>10</v>
      </c>
      <c r="J27" s="956"/>
      <c r="K27" s="956"/>
      <c r="L27" s="956"/>
      <c r="M27" s="956"/>
      <c r="N27" s="956"/>
    </row>
    <row r="28" spans="2:15" ht="16.5" thickBot="1" x14ac:dyDescent="0.3">
      <c r="B28" s="979" t="s">
        <v>572</v>
      </c>
      <c r="C28" s="980"/>
      <c r="D28" s="365">
        <f>SUM(D25:D27)</f>
        <v>11</v>
      </c>
      <c r="E28" s="365">
        <f>SUM(E25:E27)</f>
        <v>16</v>
      </c>
      <c r="F28" s="365">
        <f>SUM(F25:F27)</f>
        <v>601</v>
      </c>
      <c r="G28" s="381">
        <f>SUM(G25:G27)</f>
        <v>38</v>
      </c>
      <c r="J28" s="956"/>
      <c r="K28" s="956"/>
      <c r="L28" s="956"/>
      <c r="M28" s="956"/>
      <c r="N28" s="956"/>
    </row>
    <row r="29" spans="2:15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2:F8"/>
  <sheetViews>
    <sheetView workbookViewId="0">
      <selection activeCell="E23" sqref="E23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31" t="s">
        <v>402</v>
      </c>
    </row>
    <row r="3" spans="2:6" ht="20.100000000000001" customHeight="1" thickBot="1" x14ac:dyDescent="0.3">
      <c r="B3" s="1043" t="s">
        <v>651</v>
      </c>
      <c r="C3" s="1044"/>
      <c r="D3" s="1044"/>
      <c r="E3" s="1044"/>
      <c r="F3" s="1045"/>
    </row>
    <row r="4" spans="2:6" ht="20.100000000000001" customHeight="1" thickBot="1" x14ac:dyDescent="0.3">
      <c r="B4" s="582" t="s">
        <v>138</v>
      </c>
      <c r="C4" s="583" t="s">
        <v>152</v>
      </c>
      <c r="D4" s="583" t="s">
        <v>1</v>
      </c>
      <c r="E4" s="584" t="s">
        <v>342</v>
      </c>
      <c r="F4" s="13" t="s">
        <v>520</v>
      </c>
    </row>
    <row r="5" spans="2:6" s="345" customFormat="1" ht="14.25" customHeight="1" thickBot="1" x14ac:dyDescent="0.25">
      <c r="B5" s="349">
        <v>1</v>
      </c>
      <c r="C5" s="585">
        <v>2</v>
      </c>
      <c r="D5" s="585">
        <v>3</v>
      </c>
      <c r="E5" s="586">
        <v>4</v>
      </c>
      <c r="F5" s="587">
        <v>5</v>
      </c>
    </row>
    <row r="6" spans="2:6" ht="31.5" x14ac:dyDescent="0.25">
      <c r="B6" s="314" t="s">
        <v>376</v>
      </c>
      <c r="C6" s="580" t="s">
        <v>153</v>
      </c>
      <c r="D6" s="147">
        <v>23162644</v>
      </c>
      <c r="E6" s="147">
        <v>25201918</v>
      </c>
      <c r="F6" s="581">
        <v>24575224</v>
      </c>
    </row>
    <row r="7" spans="2:6" ht="20.100000000000001" customHeight="1" thickBot="1" x14ac:dyDescent="0.3">
      <c r="B7" s="314" t="s">
        <v>377</v>
      </c>
      <c r="C7" s="301" t="s">
        <v>154</v>
      </c>
      <c r="D7" s="147">
        <v>2351425</v>
      </c>
      <c r="E7" s="147">
        <v>2656534</v>
      </c>
      <c r="F7" s="581">
        <v>2582469</v>
      </c>
    </row>
    <row r="8" spans="2:6" ht="33" customHeight="1" thickBot="1" x14ac:dyDescent="0.3">
      <c r="B8" s="474"/>
      <c r="C8" s="591" t="s">
        <v>155</v>
      </c>
      <c r="D8" s="588" t="s">
        <v>156</v>
      </c>
      <c r="E8" s="589">
        <v>0.10540999300132632</v>
      </c>
      <c r="F8" s="590">
        <f>F7/F6</f>
        <v>0.10508425070713495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2:O17"/>
  <sheetViews>
    <sheetView workbookViewId="0">
      <selection activeCell="D27" sqref="D27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6384" width="9.140625" style="19"/>
  </cols>
  <sheetData>
    <row r="2" spans="2:15" ht="16.5" thickBot="1" x14ac:dyDescent="0.3">
      <c r="D2" s="48"/>
      <c r="E2" s="48"/>
      <c r="F2" s="48"/>
      <c r="G2" s="48"/>
      <c r="H2" s="48"/>
      <c r="I2" s="48"/>
      <c r="J2" s="48"/>
      <c r="K2" s="48"/>
      <c r="L2" s="61" t="s">
        <v>399</v>
      </c>
    </row>
    <row r="3" spans="2:15" ht="20.100000000000001" customHeight="1" thickBot="1" x14ac:dyDescent="0.3">
      <c r="B3" s="1080" t="s">
        <v>652</v>
      </c>
      <c r="C3" s="1081"/>
      <c r="D3" s="1081"/>
      <c r="E3" s="1081"/>
      <c r="F3" s="1081"/>
      <c r="G3" s="1081"/>
      <c r="H3" s="1081"/>
      <c r="I3" s="1081"/>
      <c r="J3" s="1081"/>
      <c r="K3" s="1081"/>
      <c r="L3" s="1082"/>
    </row>
    <row r="4" spans="2:15" ht="15.75" x14ac:dyDescent="0.25">
      <c r="B4" s="1001" t="s">
        <v>138</v>
      </c>
      <c r="C4" s="998" t="s">
        <v>91</v>
      </c>
      <c r="D4" s="1024" t="s">
        <v>1</v>
      </c>
      <c r="E4" s="1024"/>
      <c r="F4" s="1024"/>
      <c r="G4" s="998" t="s">
        <v>342</v>
      </c>
      <c r="H4" s="998"/>
      <c r="I4" s="998"/>
      <c r="J4" s="998" t="s">
        <v>520</v>
      </c>
      <c r="K4" s="998"/>
      <c r="L4" s="1000"/>
    </row>
    <row r="5" spans="2:15" ht="16.5" thickBot="1" x14ac:dyDescent="0.3">
      <c r="B5" s="1002"/>
      <c r="C5" s="999"/>
      <c r="D5" s="236" t="s">
        <v>3</v>
      </c>
      <c r="E5" s="236" t="s">
        <v>459</v>
      </c>
      <c r="F5" s="236" t="s">
        <v>460</v>
      </c>
      <c r="G5" s="236" t="s">
        <v>3</v>
      </c>
      <c r="H5" s="236" t="s">
        <v>459</v>
      </c>
      <c r="I5" s="236" t="s">
        <v>460</v>
      </c>
      <c r="J5" s="236" t="s">
        <v>3</v>
      </c>
      <c r="K5" s="236" t="s">
        <v>459</v>
      </c>
      <c r="L5" s="123" t="s">
        <v>460</v>
      </c>
    </row>
    <row r="6" spans="2:15" ht="13.5" customHeight="1" thickBot="1" x14ac:dyDescent="0.3">
      <c r="B6" s="251">
        <v>1</v>
      </c>
      <c r="C6" s="243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2">
        <v>11</v>
      </c>
    </row>
    <row r="7" spans="2:15" ht="15.95" customHeight="1" x14ac:dyDescent="0.25">
      <c r="B7" s="372" t="s">
        <v>376</v>
      </c>
      <c r="C7" s="594" t="s">
        <v>553</v>
      </c>
      <c r="D7" s="117">
        <v>6749437</v>
      </c>
      <c r="E7" s="117">
        <v>10960</v>
      </c>
      <c r="F7" s="131">
        <f>E7/D7*100</f>
        <v>0.16238391439167443</v>
      </c>
      <c r="G7" s="118">
        <v>7796241</v>
      </c>
      <c r="H7" s="117">
        <v>7696</v>
      </c>
      <c r="I7" s="131">
        <f>H7/G7*100</f>
        <v>9.8714239336623905E-2</v>
      </c>
      <c r="J7" s="117">
        <v>7051724</v>
      </c>
      <c r="K7" s="117">
        <v>10731</v>
      </c>
      <c r="L7" s="136">
        <f>K7/J7*100</f>
        <v>0.15217555309878833</v>
      </c>
      <c r="N7" s="62"/>
    </row>
    <row r="8" spans="2:15" ht="16.5" customHeight="1" x14ac:dyDescent="0.25">
      <c r="B8" s="376" t="s">
        <v>377</v>
      </c>
      <c r="C8" s="593" t="s">
        <v>554</v>
      </c>
      <c r="D8" s="69">
        <v>14598680</v>
      </c>
      <c r="E8" s="69">
        <v>1238638</v>
      </c>
      <c r="F8" s="132">
        <f>E8/D8*100</f>
        <v>8.4845890176372105</v>
      </c>
      <c r="G8" s="116">
        <v>15417105</v>
      </c>
      <c r="H8" s="69">
        <v>1150848</v>
      </c>
      <c r="I8" s="132">
        <f t="shared" ref="I8:I17" si="0">H8/G8*100</f>
        <v>7.464747759063715</v>
      </c>
      <c r="J8" s="69">
        <v>15398002</v>
      </c>
      <c r="K8" s="69">
        <v>1195211</v>
      </c>
      <c r="L8" s="134">
        <f t="shared" ref="L8:L10" si="1">K8/J8*100</f>
        <v>7.7621174487443243</v>
      </c>
      <c r="N8" s="62"/>
      <c r="O8" s="896"/>
    </row>
    <row r="9" spans="2:15" ht="15.95" customHeight="1" x14ac:dyDescent="0.25">
      <c r="B9" s="376" t="s">
        <v>378</v>
      </c>
      <c r="C9" s="593" t="s">
        <v>555</v>
      </c>
      <c r="D9" s="69">
        <v>1167107</v>
      </c>
      <c r="E9" s="69">
        <v>0</v>
      </c>
      <c r="F9" s="132">
        <f t="shared" ref="F9:F10" si="2">E9/D9*100</f>
        <v>0</v>
      </c>
      <c r="G9" s="69">
        <v>1318635</v>
      </c>
      <c r="H9" s="69">
        <v>0</v>
      </c>
      <c r="I9" s="132">
        <f t="shared" si="0"/>
        <v>0</v>
      </c>
      <c r="J9" s="69">
        <v>1460383</v>
      </c>
      <c r="K9" s="69">
        <v>0</v>
      </c>
      <c r="L9" s="134">
        <f t="shared" si="1"/>
        <v>0</v>
      </c>
      <c r="N9" s="62"/>
      <c r="O9" s="896"/>
    </row>
    <row r="10" spans="2:15" ht="15.95" customHeight="1" thickBot="1" x14ac:dyDescent="0.3">
      <c r="B10" s="376" t="s">
        <v>380</v>
      </c>
      <c r="C10" s="592" t="s">
        <v>556</v>
      </c>
      <c r="D10" s="69">
        <v>154014</v>
      </c>
      <c r="E10" s="69">
        <v>20060</v>
      </c>
      <c r="F10" s="132">
        <f t="shared" si="2"/>
        <v>13.024789954160013</v>
      </c>
      <c r="G10" s="116">
        <v>224665</v>
      </c>
      <c r="H10" s="69">
        <v>36030</v>
      </c>
      <c r="I10" s="132">
        <f t="shared" si="0"/>
        <v>16.037210958538267</v>
      </c>
      <c r="J10" s="69">
        <v>244149</v>
      </c>
      <c r="K10" s="69">
        <v>31885</v>
      </c>
      <c r="L10" s="134">
        <f t="shared" si="1"/>
        <v>13.059648001834944</v>
      </c>
      <c r="N10" s="62"/>
      <c r="O10" s="896"/>
    </row>
    <row r="11" spans="2:15" ht="20.25" customHeight="1" thickBot="1" x14ac:dyDescent="0.3">
      <c r="B11" s="1083" t="s">
        <v>561</v>
      </c>
      <c r="C11" s="1084"/>
      <c r="D11" s="121">
        <f>SUM(D7:D10)</f>
        <v>22669238</v>
      </c>
      <c r="E11" s="121">
        <f>SUM(E7:E10)</f>
        <v>1269658</v>
      </c>
      <c r="F11" s="133">
        <f>E11/D11*100</f>
        <v>5.6007969919412375</v>
      </c>
      <c r="G11" s="125">
        <f>SUM(G7:G10)</f>
        <v>24756646</v>
      </c>
      <c r="H11" s="125">
        <f>SUM(H7:H10)</f>
        <v>1194574</v>
      </c>
      <c r="I11" s="133">
        <f t="shared" si="0"/>
        <v>4.8252659104145206</v>
      </c>
      <c r="J11" s="121">
        <f>SUM(J7:J10)</f>
        <v>24154258</v>
      </c>
      <c r="K11" s="121">
        <f>SUM(K7:K10)</f>
        <v>1237827</v>
      </c>
      <c r="L11" s="135">
        <f>K11/J11*100</f>
        <v>5.124674084378829</v>
      </c>
      <c r="N11" s="62"/>
      <c r="O11" s="896"/>
    </row>
    <row r="12" spans="2:15" ht="15.95" customHeight="1" x14ac:dyDescent="0.25">
      <c r="B12" s="376" t="s">
        <v>381</v>
      </c>
      <c r="C12" s="593" t="s">
        <v>557</v>
      </c>
      <c r="D12" s="69">
        <v>1199603</v>
      </c>
      <c r="E12" s="69">
        <v>19197</v>
      </c>
      <c r="F12" s="132">
        <f>E12/D12*100</f>
        <v>1.6002794257766944</v>
      </c>
      <c r="G12" s="116">
        <v>1350083</v>
      </c>
      <c r="H12" s="116">
        <v>21488</v>
      </c>
      <c r="I12" s="132">
        <f t="shared" si="0"/>
        <v>1.5916058494181471</v>
      </c>
      <c r="J12" s="69">
        <v>1354943</v>
      </c>
      <c r="K12" s="69">
        <v>23823</v>
      </c>
      <c r="L12" s="134">
        <f>K12/J12*100</f>
        <v>1.7582289439481955</v>
      </c>
      <c r="N12" s="62"/>
      <c r="O12" s="896"/>
    </row>
    <row r="13" spans="2:15" ht="15.95" customHeight="1" x14ac:dyDescent="0.25">
      <c r="B13" s="376" t="s">
        <v>382</v>
      </c>
      <c r="C13" s="593" t="s">
        <v>558</v>
      </c>
      <c r="D13" s="69">
        <v>55676</v>
      </c>
      <c r="E13" s="69">
        <v>781</v>
      </c>
      <c r="F13" s="132">
        <f t="shared" ref="F13:F16" si="3">E13/D13*100</f>
        <v>1.4027588188806668</v>
      </c>
      <c r="G13" s="116">
        <v>48255</v>
      </c>
      <c r="H13" s="116">
        <v>554</v>
      </c>
      <c r="I13" s="132">
        <f t="shared" si="0"/>
        <v>1.1480675577660346</v>
      </c>
      <c r="J13" s="69">
        <v>48411</v>
      </c>
      <c r="K13" s="69">
        <v>700</v>
      </c>
      <c r="L13" s="134">
        <f t="shared" ref="L13:L15" si="4">K13/J13*100</f>
        <v>1.4459523661977649</v>
      </c>
      <c r="N13" s="62"/>
      <c r="O13" s="896"/>
    </row>
    <row r="14" spans="2:15" ht="15.95" customHeight="1" x14ac:dyDescent="0.25">
      <c r="B14" s="376" t="s">
        <v>383</v>
      </c>
      <c r="C14" s="593" t="s">
        <v>559</v>
      </c>
      <c r="D14" s="69">
        <v>2058020</v>
      </c>
      <c r="E14" s="69">
        <v>20741</v>
      </c>
      <c r="F14" s="132">
        <f t="shared" si="3"/>
        <v>1.0078133351473748</v>
      </c>
      <c r="G14" s="116">
        <v>2058199</v>
      </c>
      <c r="H14" s="116">
        <v>19685</v>
      </c>
      <c r="I14" s="132">
        <f t="shared" si="0"/>
        <v>0.95641869420789727</v>
      </c>
      <c r="J14" s="69">
        <v>2251483</v>
      </c>
      <c r="K14" s="69">
        <v>24594</v>
      </c>
      <c r="L14" s="134">
        <f t="shared" si="4"/>
        <v>1.0923466888268756</v>
      </c>
      <c r="N14" s="62"/>
      <c r="O14" s="896"/>
    </row>
    <row r="15" spans="2:15" ht="15.95" customHeight="1" thickBot="1" x14ac:dyDescent="0.3">
      <c r="B15" s="376" t="s">
        <v>384</v>
      </c>
      <c r="C15" s="593" t="s">
        <v>560</v>
      </c>
      <c r="D15" s="69">
        <v>16707</v>
      </c>
      <c r="E15" s="69">
        <v>143</v>
      </c>
      <c r="F15" s="132">
        <f t="shared" si="3"/>
        <v>0.8559286526605614</v>
      </c>
      <c r="G15" s="116">
        <v>54122</v>
      </c>
      <c r="H15" s="116">
        <v>310</v>
      </c>
      <c r="I15" s="132">
        <f t="shared" si="0"/>
        <v>0.57278001552049074</v>
      </c>
      <c r="J15" s="69">
        <v>15241</v>
      </c>
      <c r="K15" s="69">
        <v>319</v>
      </c>
      <c r="L15" s="134">
        <f t="shared" si="4"/>
        <v>2.0930385145331671</v>
      </c>
      <c r="N15" s="62"/>
      <c r="O15" s="896"/>
    </row>
    <row r="16" spans="2:15" s="122" customFormat="1" ht="20.25" customHeight="1" thickBot="1" x14ac:dyDescent="0.3">
      <c r="B16" s="1083" t="s">
        <v>562</v>
      </c>
      <c r="C16" s="1084"/>
      <c r="D16" s="121">
        <f>SUM(D12:D15)</f>
        <v>3330006</v>
      </c>
      <c r="E16" s="121">
        <f>SUM(E12:E15)</f>
        <v>40862</v>
      </c>
      <c r="F16" s="133">
        <f t="shared" si="3"/>
        <v>1.2270848761233462</v>
      </c>
      <c r="G16" s="125">
        <f>SUM(G12:G15)</f>
        <v>3510659</v>
      </c>
      <c r="H16" s="121">
        <f>SUM(H12:H15)</f>
        <v>42037</v>
      </c>
      <c r="I16" s="133">
        <f t="shared" si="0"/>
        <v>1.1974105146640559</v>
      </c>
      <c r="J16" s="125">
        <f>SUM(J12:J15)</f>
        <v>3670078</v>
      </c>
      <c r="K16" s="121">
        <f>SUM(K12:K15)</f>
        <v>49436</v>
      </c>
      <c r="L16" s="135">
        <f>K16/J16*100</f>
        <v>1.3470013443855962</v>
      </c>
      <c r="N16" s="62"/>
      <c r="O16" s="896"/>
    </row>
    <row r="17" spans="2:15" ht="21" customHeight="1" thickBot="1" x14ac:dyDescent="0.3">
      <c r="B17" s="1085" t="s">
        <v>458</v>
      </c>
      <c r="C17" s="1086"/>
      <c r="D17" s="237">
        <f>D11+D16</f>
        <v>25999244</v>
      </c>
      <c r="E17" s="237">
        <f>E11+E16</f>
        <v>1310520</v>
      </c>
      <c r="F17" s="138">
        <f>E17/D17*100</f>
        <v>5.0406081038356341</v>
      </c>
      <c r="G17" s="237">
        <f>G11+G16</f>
        <v>28267305</v>
      </c>
      <c r="H17" s="237">
        <f>H11+H16</f>
        <v>1236611</v>
      </c>
      <c r="I17" s="138">
        <f t="shared" si="0"/>
        <v>4.374704274072112</v>
      </c>
      <c r="J17" s="237">
        <f>J11+J16</f>
        <v>27824336</v>
      </c>
      <c r="K17" s="237">
        <f>K11+K16</f>
        <v>1287263</v>
      </c>
      <c r="L17" s="140">
        <f>K17/J17*100</f>
        <v>4.6263925219994473</v>
      </c>
      <c r="N17" s="62"/>
      <c r="O17" s="896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O16"/>
  <sheetViews>
    <sheetView workbookViewId="0">
      <selection activeCell="D31" sqref="D31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46" bestFit="1" customWidth="1"/>
  </cols>
  <sheetData>
    <row r="3" spans="2:15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399</v>
      </c>
    </row>
    <row r="4" spans="2:15" ht="16.5" customHeight="1" thickBot="1" x14ac:dyDescent="0.3">
      <c r="B4" s="1080" t="s">
        <v>653</v>
      </c>
      <c r="C4" s="1081"/>
      <c r="D4" s="1081"/>
      <c r="E4" s="1081"/>
      <c r="F4" s="1081"/>
      <c r="G4" s="1081"/>
      <c r="H4" s="1081"/>
      <c r="I4" s="1081"/>
      <c r="J4" s="1081"/>
      <c r="K4" s="1081"/>
      <c r="L4" s="1082"/>
    </row>
    <row r="5" spans="2:15" ht="15.75" x14ac:dyDescent="0.25">
      <c r="B5" s="1029" t="s">
        <v>138</v>
      </c>
      <c r="C5" s="998" t="s">
        <v>91</v>
      </c>
      <c r="D5" s="1024" t="s">
        <v>1</v>
      </c>
      <c r="E5" s="1024"/>
      <c r="F5" s="1024"/>
      <c r="G5" s="998" t="s">
        <v>342</v>
      </c>
      <c r="H5" s="998"/>
      <c r="I5" s="998"/>
      <c r="J5" s="998" t="s">
        <v>520</v>
      </c>
      <c r="K5" s="998"/>
      <c r="L5" s="1000"/>
    </row>
    <row r="6" spans="2:15" ht="16.5" thickBot="1" x14ac:dyDescent="0.3">
      <c r="B6" s="1030"/>
      <c r="C6" s="999"/>
      <c r="D6" s="236" t="s">
        <v>3</v>
      </c>
      <c r="E6" s="236" t="s">
        <v>459</v>
      </c>
      <c r="F6" s="236" t="s">
        <v>460</v>
      </c>
      <c r="G6" s="236" t="s">
        <v>3</v>
      </c>
      <c r="H6" s="236" t="s">
        <v>459</v>
      </c>
      <c r="I6" s="236" t="s">
        <v>460</v>
      </c>
      <c r="J6" s="236" t="s">
        <v>3</v>
      </c>
      <c r="K6" s="236" t="s">
        <v>459</v>
      </c>
      <c r="L6" s="123" t="s">
        <v>460</v>
      </c>
    </row>
    <row r="7" spans="2:15" s="342" customFormat="1" ht="13.5" thickBot="1" x14ac:dyDescent="0.25">
      <c r="B7" s="349">
        <v>1</v>
      </c>
      <c r="C7" s="400">
        <v>2</v>
      </c>
      <c r="D7" s="400">
        <v>3</v>
      </c>
      <c r="E7" s="400">
        <v>4</v>
      </c>
      <c r="F7" s="400">
        <v>5</v>
      </c>
      <c r="G7" s="400">
        <v>6</v>
      </c>
      <c r="H7" s="400">
        <v>7</v>
      </c>
      <c r="I7" s="400">
        <v>8</v>
      </c>
      <c r="J7" s="400">
        <v>9</v>
      </c>
      <c r="K7" s="400">
        <v>10</v>
      </c>
      <c r="L7" s="401">
        <v>11</v>
      </c>
      <c r="O7" s="897"/>
    </row>
    <row r="8" spans="2:15" ht="20.100000000000001" customHeight="1" x14ac:dyDescent="0.25">
      <c r="B8" s="290" t="s">
        <v>376</v>
      </c>
      <c r="C8" s="592" t="s">
        <v>461</v>
      </c>
      <c r="D8" s="69">
        <v>19393493</v>
      </c>
      <c r="E8" s="69">
        <v>132218</v>
      </c>
      <c r="F8" s="132">
        <f>E8/D8*100</f>
        <v>0.68176475480719223</v>
      </c>
      <c r="G8" s="116">
        <v>21787417</v>
      </c>
      <c r="H8" s="69">
        <v>123558</v>
      </c>
      <c r="I8" s="132">
        <f>H8/G8*100</f>
        <v>0.56710715180234539</v>
      </c>
      <c r="J8" s="69">
        <v>21317507</v>
      </c>
      <c r="K8" s="69">
        <v>182013</v>
      </c>
      <c r="L8" s="134">
        <f>K8/J8*100</f>
        <v>0.85381935139038534</v>
      </c>
      <c r="N8" s="53"/>
    </row>
    <row r="9" spans="2:15" ht="20.100000000000001" customHeight="1" x14ac:dyDescent="0.25">
      <c r="B9" s="290" t="s">
        <v>377</v>
      </c>
      <c r="C9" s="592" t="s">
        <v>462</v>
      </c>
      <c r="D9" s="69">
        <v>1899346</v>
      </c>
      <c r="E9" s="69">
        <v>115699</v>
      </c>
      <c r="F9" s="132">
        <f t="shared" ref="F9:F16" si="0">E9/D9*100</f>
        <v>6.091517817185494</v>
      </c>
      <c r="G9" s="116">
        <v>1652439</v>
      </c>
      <c r="H9" s="69">
        <v>113839</v>
      </c>
      <c r="I9" s="132">
        <f t="shared" ref="I9:I16" si="1">H9/G9*100</f>
        <v>6.8891499171830244</v>
      </c>
      <c r="J9" s="69">
        <v>1711923</v>
      </c>
      <c r="K9" s="69">
        <v>145982</v>
      </c>
      <c r="L9" s="134">
        <f t="shared" ref="L9:L16" si="2">K9/J9*100</f>
        <v>8.5273695136989218</v>
      </c>
      <c r="N9" s="53"/>
    </row>
    <row r="10" spans="2:15" ht="20.100000000000001" customHeight="1" thickBot="1" x14ac:dyDescent="0.3">
      <c r="B10" s="290" t="s">
        <v>378</v>
      </c>
      <c r="C10" s="592" t="s">
        <v>463</v>
      </c>
      <c r="D10" s="69">
        <v>1376399</v>
      </c>
      <c r="E10" s="69">
        <v>1021741</v>
      </c>
      <c r="F10" s="132">
        <f t="shared" si="0"/>
        <v>74.232907754219525</v>
      </c>
      <c r="G10" s="69">
        <v>1316790</v>
      </c>
      <c r="H10" s="69">
        <v>957177</v>
      </c>
      <c r="I10" s="132">
        <f t="shared" si="1"/>
        <v>72.690178388353502</v>
      </c>
      <c r="J10" s="69">
        <v>1124828</v>
      </c>
      <c r="K10" s="69">
        <v>909832</v>
      </c>
      <c r="L10" s="134">
        <f t="shared" si="2"/>
        <v>80.886322175479279</v>
      </c>
      <c r="N10" s="53"/>
    </row>
    <row r="11" spans="2:15" ht="20.100000000000001" customHeight="1" thickBot="1" x14ac:dyDescent="0.3">
      <c r="B11" s="1083" t="s">
        <v>561</v>
      </c>
      <c r="C11" s="1084"/>
      <c r="D11" s="121">
        <f>SUM(D8:D10)</f>
        <v>22669238</v>
      </c>
      <c r="E11" s="121">
        <f>SUM(E8:E10)</f>
        <v>1269658</v>
      </c>
      <c r="F11" s="133">
        <f t="shared" si="0"/>
        <v>5.6007969919412375</v>
      </c>
      <c r="G11" s="125">
        <f>SUM(G8:G10)</f>
        <v>24756646</v>
      </c>
      <c r="H11" s="121">
        <f>SUM(H8:H10)</f>
        <v>1194574</v>
      </c>
      <c r="I11" s="133">
        <f t="shared" si="1"/>
        <v>4.8252659104145206</v>
      </c>
      <c r="J11" s="121">
        <f>SUM(J8:J10)</f>
        <v>24154258</v>
      </c>
      <c r="K11" s="121">
        <f>SUM(K8:K10)</f>
        <v>1237827</v>
      </c>
      <c r="L11" s="135">
        <f t="shared" si="2"/>
        <v>5.124674084378829</v>
      </c>
      <c r="N11" s="53"/>
    </row>
    <row r="12" spans="2:15" ht="20.100000000000001" customHeight="1" x14ac:dyDescent="0.25">
      <c r="B12" s="290" t="s">
        <v>380</v>
      </c>
      <c r="C12" s="592" t="s">
        <v>461</v>
      </c>
      <c r="D12" s="414">
        <v>2908560</v>
      </c>
      <c r="E12" s="414">
        <v>21387</v>
      </c>
      <c r="F12" s="415">
        <f t="shared" si="0"/>
        <v>0.73531231949830844</v>
      </c>
      <c r="G12" s="596">
        <v>3027094</v>
      </c>
      <c r="H12" s="596">
        <v>20431</v>
      </c>
      <c r="I12" s="415">
        <f t="shared" si="1"/>
        <v>0.6749377455738077</v>
      </c>
      <c r="J12" s="414">
        <v>3288924</v>
      </c>
      <c r="K12" s="414">
        <v>25106</v>
      </c>
      <c r="L12" s="597">
        <f t="shared" si="2"/>
        <v>0.76334995883152057</v>
      </c>
      <c r="N12" s="53"/>
    </row>
    <row r="13" spans="2:15" ht="20.100000000000001" customHeight="1" x14ac:dyDescent="0.25">
      <c r="B13" s="290" t="s">
        <v>381</v>
      </c>
      <c r="C13" s="592" t="s">
        <v>462</v>
      </c>
      <c r="D13" s="414">
        <v>410239</v>
      </c>
      <c r="E13" s="414">
        <v>12629</v>
      </c>
      <c r="F13" s="415">
        <f t="shared" si="0"/>
        <v>3.07844939169606</v>
      </c>
      <c r="G13" s="596">
        <v>474159</v>
      </c>
      <c r="H13" s="596">
        <v>15610</v>
      </c>
      <c r="I13" s="415">
        <f t="shared" si="1"/>
        <v>3.2921446181555134</v>
      </c>
      <c r="J13" s="414">
        <v>368597</v>
      </c>
      <c r="K13" s="120">
        <v>20640</v>
      </c>
      <c r="L13" s="597">
        <f t="shared" si="2"/>
        <v>5.5996114998222986</v>
      </c>
      <c r="N13" s="53"/>
    </row>
    <row r="14" spans="2:15" ht="20.100000000000001" customHeight="1" thickBot="1" x14ac:dyDescent="0.3">
      <c r="B14" s="290" t="s">
        <v>382</v>
      </c>
      <c r="C14" s="592" t="s">
        <v>463</v>
      </c>
      <c r="D14" s="414">
        <v>11207</v>
      </c>
      <c r="E14" s="414">
        <v>6846</v>
      </c>
      <c r="F14" s="415">
        <f t="shared" si="0"/>
        <v>61.086820737039346</v>
      </c>
      <c r="G14" s="596">
        <v>9406</v>
      </c>
      <c r="H14" s="596">
        <v>5996</v>
      </c>
      <c r="I14" s="415">
        <f t="shared" si="1"/>
        <v>63.746544758664683</v>
      </c>
      <c r="J14" s="414">
        <v>12557</v>
      </c>
      <c r="K14" s="414">
        <v>3690</v>
      </c>
      <c r="L14" s="597">
        <f t="shared" si="2"/>
        <v>29.385999840726289</v>
      </c>
      <c r="N14" s="53"/>
    </row>
    <row r="15" spans="2:15" ht="20.100000000000001" customHeight="1" thickBot="1" x14ac:dyDescent="0.3">
      <c r="B15" s="1083" t="s">
        <v>562</v>
      </c>
      <c r="C15" s="1084"/>
      <c r="D15" s="121">
        <f>SUM(D12:D14)</f>
        <v>3330006</v>
      </c>
      <c r="E15" s="121">
        <f t="shared" ref="E15" si="3">SUM(E12:E14)</f>
        <v>40862</v>
      </c>
      <c r="F15" s="133">
        <f t="shared" si="0"/>
        <v>1.2270848761233462</v>
      </c>
      <c r="G15" s="125">
        <f>SUM(G12:G14)</f>
        <v>3510659</v>
      </c>
      <c r="H15" s="125">
        <f t="shared" ref="H15" si="4">SUM(H12:H14)</f>
        <v>42037</v>
      </c>
      <c r="I15" s="133">
        <f t="shared" si="1"/>
        <v>1.1974105146640559</v>
      </c>
      <c r="J15" s="125">
        <f>SUM(J12:J14)</f>
        <v>3670078</v>
      </c>
      <c r="K15" s="121">
        <f>SUM(K12:K14)</f>
        <v>49436</v>
      </c>
      <c r="L15" s="135">
        <f t="shared" si="2"/>
        <v>1.3470013443855962</v>
      </c>
      <c r="N15" s="53"/>
    </row>
    <row r="16" spans="2:15" ht="21" customHeight="1" thickBot="1" x14ac:dyDescent="0.3">
      <c r="B16" s="1085" t="s">
        <v>458</v>
      </c>
      <c r="C16" s="1086"/>
      <c r="D16" s="598">
        <f>D11+D15</f>
        <v>25999244</v>
      </c>
      <c r="E16" s="598">
        <f>E11+E15</f>
        <v>1310520</v>
      </c>
      <c r="F16" s="133">
        <f t="shared" si="0"/>
        <v>5.0406081038356341</v>
      </c>
      <c r="G16" s="598">
        <f>G11+G15</f>
        <v>28267305</v>
      </c>
      <c r="H16" s="598">
        <f>H11+H15</f>
        <v>1236611</v>
      </c>
      <c r="I16" s="133">
        <f t="shared" si="1"/>
        <v>4.374704274072112</v>
      </c>
      <c r="J16" s="598">
        <f>J11+J15</f>
        <v>27824336</v>
      </c>
      <c r="K16" s="598">
        <f>K11+K15</f>
        <v>1287263</v>
      </c>
      <c r="L16" s="135">
        <f t="shared" si="2"/>
        <v>4.6263925219994473</v>
      </c>
      <c r="N16" s="53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N15"/>
  <sheetViews>
    <sheetView workbookViewId="0">
      <selection activeCell="F29" sqref="F28:F2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4" ht="16.5" thickBot="1" x14ac:dyDescent="0.3">
      <c r="D3" s="4"/>
      <c r="E3" s="4"/>
      <c r="F3" s="4"/>
      <c r="G3" s="4"/>
      <c r="H3" s="4"/>
      <c r="I3" s="4"/>
      <c r="J3" s="4"/>
      <c r="K3" s="31" t="s">
        <v>399</v>
      </c>
    </row>
    <row r="4" spans="2:14" ht="16.5" customHeight="1" thickBot="1" x14ac:dyDescent="0.3">
      <c r="B4" s="1080" t="s">
        <v>654</v>
      </c>
      <c r="C4" s="1081"/>
      <c r="D4" s="1081"/>
      <c r="E4" s="1081"/>
      <c r="F4" s="1081"/>
      <c r="G4" s="1081"/>
      <c r="H4" s="1081"/>
      <c r="I4" s="1081"/>
      <c r="J4" s="1081"/>
      <c r="K4" s="1082"/>
    </row>
    <row r="5" spans="2:14" ht="15.75" x14ac:dyDescent="0.25">
      <c r="B5" s="1029" t="s">
        <v>138</v>
      </c>
      <c r="C5" s="1040" t="s">
        <v>73</v>
      </c>
      <c r="D5" s="1040" t="s">
        <v>1</v>
      </c>
      <c r="E5" s="1040"/>
      <c r="F5" s="1040" t="s">
        <v>342</v>
      </c>
      <c r="G5" s="1040"/>
      <c r="H5" s="1040" t="s">
        <v>520</v>
      </c>
      <c r="I5" s="1040"/>
      <c r="J5" s="1040" t="s">
        <v>2</v>
      </c>
      <c r="K5" s="1041"/>
    </row>
    <row r="6" spans="2:14" ht="15.75" customHeight="1" thickBot="1" x14ac:dyDescent="0.3">
      <c r="B6" s="1030"/>
      <c r="C6" s="1039"/>
      <c r="D6" s="248" t="s">
        <v>3</v>
      </c>
      <c r="E6" s="248" t="s">
        <v>28</v>
      </c>
      <c r="F6" s="248" t="s">
        <v>3</v>
      </c>
      <c r="G6" s="248" t="s">
        <v>28</v>
      </c>
      <c r="H6" s="248" t="s">
        <v>3</v>
      </c>
      <c r="I6" s="248" t="s">
        <v>28</v>
      </c>
      <c r="J6" s="600" t="s">
        <v>537</v>
      </c>
      <c r="K6" s="599" t="s">
        <v>538</v>
      </c>
    </row>
    <row r="7" spans="2:14" s="345" customFormat="1" ht="15.75" customHeight="1" thickBot="1" x14ac:dyDescent="0.25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601">
        <v>10</v>
      </c>
    </row>
    <row r="8" spans="2:14" ht="15.75" x14ac:dyDescent="0.25">
      <c r="B8" s="290" t="s">
        <v>376</v>
      </c>
      <c r="C8" s="280" t="s">
        <v>74</v>
      </c>
      <c r="D8" s="147">
        <v>216596</v>
      </c>
      <c r="E8" s="38">
        <f>D8/D$15*100</f>
        <v>1.5119470454152326</v>
      </c>
      <c r="F8" s="35">
        <v>189360</v>
      </c>
      <c r="G8" s="38">
        <f>F8/F$15*100</f>
        <v>1.2440903899733253</v>
      </c>
      <c r="H8" s="126">
        <v>166120</v>
      </c>
      <c r="I8" s="457">
        <f>H8/H$15*100</f>
        <v>1.0935742637448072</v>
      </c>
      <c r="J8" s="482">
        <f>F8/D8*100</f>
        <v>87.4254372195239</v>
      </c>
      <c r="K8" s="487">
        <f>H8/F8*100</f>
        <v>87.727080692860156</v>
      </c>
      <c r="M8" s="53"/>
    </row>
    <row r="9" spans="2:14" ht="16.5" customHeight="1" x14ac:dyDescent="0.25">
      <c r="B9" s="290" t="s">
        <v>377</v>
      </c>
      <c r="C9" s="280" t="s">
        <v>564</v>
      </c>
      <c r="D9" s="147">
        <v>321493</v>
      </c>
      <c r="E9" s="38">
        <f t="shared" ref="E9:E14" si="0">D9/D$15*100</f>
        <v>2.2441799085471543</v>
      </c>
      <c r="F9" s="35">
        <v>359634</v>
      </c>
      <c r="G9" s="38">
        <f t="shared" ref="G9:G14" si="1">F9/F$15*100</f>
        <v>2.3627862447595418</v>
      </c>
      <c r="H9" s="126">
        <v>409652</v>
      </c>
      <c r="I9" s="457">
        <f t="shared" ref="I9:I14" si="2">H9/H$15*100</f>
        <v>2.6967546610377302</v>
      </c>
      <c r="J9" s="482">
        <f t="shared" ref="J9:J15" si="3">F9/D9*100</f>
        <v>111.86371087395371</v>
      </c>
      <c r="K9" s="487">
        <f t="shared" ref="K9:K14" si="4">H9/F9*100</f>
        <v>113.9080287180856</v>
      </c>
      <c r="M9" s="53"/>
    </row>
    <row r="10" spans="2:14" ht="16.5" customHeight="1" x14ac:dyDescent="0.25">
      <c r="B10" s="290" t="s">
        <v>563</v>
      </c>
      <c r="C10" s="280" t="s">
        <v>565</v>
      </c>
      <c r="D10" s="147">
        <v>6625641</v>
      </c>
      <c r="E10" s="38">
        <f t="shared" si="0"/>
        <v>46.250246236920475</v>
      </c>
      <c r="F10" s="35">
        <v>6922743</v>
      </c>
      <c r="G10" s="38">
        <f t="shared" si="1"/>
        <v>45.482245661993595</v>
      </c>
      <c r="H10" s="126">
        <v>6653819</v>
      </c>
      <c r="I10" s="457">
        <f t="shared" si="2"/>
        <v>43.802342969035699</v>
      </c>
      <c r="J10" s="482">
        <f t="shared" si="3"/>
        <v>104.48412463035652</v>
      </c>
      <c r="K10" s="487">
        <f t="shared" si="4"/>
        <v>96.115354852837953</v>
      </c>
      <c r="M10" s="53"/>
    </row>
    <row r="11" spans="2:14" ht="15.75" x14ac:dyDescent="0.25">
      <c r="B11" s="290" t="s">
        <v>380</v>
      </c>
      <c r="C11" s="280" t="s">
        <v>77</v>
      </c>
      <c r="D11" s="35">
        <v>217706</v>
      </c>
      <c r="E11" s="38">
        <f t="shared" si="0"/>
        <v>1.5196953935860709</v>
      </c>
      <c r="F11" s="35">
        <v>247501</v>
      </c>
      <c r="G11" s="38">
        <f t="shared" si="1"/>
        <v>1.6260752831051328</v>
      </c>
      <c r="H11" s="126">
        <v>564917</v>
      </c>
      <c r="I11" s="457">
        <f t="shared" si="2"/>
        <v>3.7188700478685601</v>
      </c>
      <c r="J11" s="482">
        <f t="shared" si="3"/>
        <v>113.68588830808521</v>
      </c>
      <c r="K11" s="487">
        <f t="shared" si="4"/>
        <v>228.24837071365369</v>
      </c>
      <c r="M11" s="53"/>
    </row>
    <row r="12" spans="2:14" ht="15.75" x14ac:dyDescent="0.25">
      <c r="B12" s="290" t="s">
        <v>381</v>
      </c>
      <c r="C12" s="280" t="s">
        <v>566</v>
      </c>
      <c r="D12" s="147">
        <v>75804</v>
      </c>
      <c r="E12" s="38">
        <f t="shared" si="0"/>
        <v>0.52914935562363252</v>
      </c>
      <c r="F12" s="35">
        <v>86902</v>
      </c>
      <c r="G12" s="38">
        <f t="shared" si="1"/>
        <v>0.57094393255947351</v>
      </c>
      <c r="H12" s="126">
        <v>83638</v>
      </c>
      <c r="I12" s="457">
        <f t="shared" si="2"/>
        <v>0.55059212780573186</v>
      </c>
      <c r="J12" s="482">
        <f t="shared" si="3"/>
        <v>114.64038837000685</v>
      </c>
      <c r="K12" s="487">
        <f t="shared" si="4"/>
        <v>96.244045016225172</v>
      </c>
      <c r="M12" s="53"/>
    </row>
    <row r="13" spans="2:14" ht="15.75" x14ac:dyDescent="0.25">
      <c r="B13" s="290" t="s">
        <v>382</v>
      </c>
      <c r="C13" s="280" t="s">
        <v>158</v>
      </c>
      <c r="D13" s="147">
        <v>6853979</v>
      </c>
      <c r="E13" s="38">
        <f t="shared" si="0"/>
        <v>47.844158241094256</v>
      </c>
      <c r="F13" s="35">
        <v>7400278</v>
      </c>
      <c r="G13" s="38">
        <f t="shared" si="1"/>
        <v>48.619638481891734</v>
      </c>
      <c r="H13" s="126">
        <v>7299805</v>
      </c>
      <c r="I13" s="457">
        <f t="shared" si="2"/>
        <v>48.054893320224309</v>
      </c>
      <c r="J13" s="482">
        <f t="shared" si="3"/>
        <v>107.97053798968452</v>
      </c>
      <c r="K13" s="487">
        <f t="shared" si="4"/>
        <v>98.642307761951642</v>
      </c>
      <c r="M13" s="53"/>
      <c r="N13" s="53"/>
    </row>
    <row r="14" spans="2:14" ht="16.5" thickBot="1" x14ac:dyDescent="0.3">
      <c r="B14" s="290" t="s">
        <v>383</v>
      </c>
      <c r="C14" s="280" t="s">
        <v>79</v>
      </c>
      <c r="D14" s="147">
        <v>14415</v>
      </c>
      <c r="E14" s="38">
        <f t="shared" si="0"/>
        <v>0.10062381881318483</v>
      </c>
      <c r="F14" s="35">
        <v>14341</v>
      </c>
      <c r="G14" s="38">
        <f t="shared" si="1"/>
        <v>9.4220005717191885E-2</v>
      </c>
      <c r="H14" s="126">
        <v>12604</v>
      </c>
      <c r="I14" s="457">
        <f t="shared" si="2"/>
        <v>8.297261028316609E-2</v>
      </c>
      <c r="J14" s="482">
        <f t="shared" si="3"/>
        <v>99.486645855012128</v>
      </c>
      <c r="K14" s="487">
        <f t="shared" si="4"/>
        <v>87.887873927899022</v>
      </c>
      <c r="M14" s="53"/>
    </row>
    <row r="15" spans="2:14" ht="16.5" thickBot="1" x14ac:dyDescent="0.3">
      <c r="B15" s="1057" t="s">
        <v>20</v>
      </c>
      <c r="C15" s="1058"/>
      <c r="D15" s="18">
        <f t="shared" ref="D15:I15" si="5">SUM(D8:D14)</f>
        <v>14325634</v>
      </c>
      <c r="E15" s="154">
        <f t="shared" si="5"/>
        <v>100.00000000000001</v>
      </c>
      <c r="F15" s="18">
        <f t="shared" si="5"/>
        <v>15220759</v>
      </c>
      <c r="G15" s="154">
        <f t="shared" si="5"/>
        <v>99.999999999999986</v>
      </c>
      <c r="H15" s="18">
        <f t="shared" si="5"/>
        <v>15190555</v>
      </c>
      <c r="I15" s="154">
        <f t="shared" si="5"/>
        <v>100</v>
      </c>
      <c r="J15" s="43">
        <f t="shared" si="3"/>
        <v>106.24841455533488</v>
      </c>
      <c r="K15" s="44">
        <f>H15/F15*100</f>
        <v>99.801560487226695</v>
      </c>
      <c r="M15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O19"/>
  <sheetViews>
    <sheetView workbookViewId="0">
      <selection activeCell="E24" sqref="E24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403</v>
      </c>
    </row>
    <row r="4" spans="2:15" ht="20.100000000000001" customHeight="1" thickBot="1" x14ac:dyDescent="0.3">
      <c r="B4" s="1043" t="s">
        <v>655</v>
      </c>
      <c r="C4" s="1044"/>
      <c r="D4" s="1044"/>
      <c r="E4" s="1044"/>
      <c r="F4" s="1044"/>
      <c r="G4" s="1044"/>
      <c r="H4" s="1044"/>
      <c r="I4" s="1044"/>
      <c r="J4" s="1044"/>
      <c r="K4" s="1044"/>
      <c r="L4" s="1045"/>
    </row>
    <row r="5" spans="2:15" ht="15.95" customHeight="1" x14ac:dyDescent="0.25">
      <c r="B5" s="1029" t="s">
        <v>138</v>
      </c>
      <c r="C5" s="1040" t="s">
        <v>73</v>
      </c>
      <c r="D5" s="1049" t="s">
        <v>342</v>
      </c>
      <c r="E5" s="1049"/>
      <c r="F5" s="1049"/>
      <c r="G5" s="1049" t="s">
        <v>520</v>
      </c>
      <c r="H5" s="1049"/>
      <c r="I5" s="1049"/>
      <c r="J5" s="1040" t="s">
        <v>2</v>
      </c>
      <c r="K5" s="1040"/>
      <c r="L5" s="1041"/>
    </row>
    <row r="6" spans="2:15" ht="15.95" customHeight="1" x14ac:dyDescent="0.25">
      <c r="B6" s="1042"/>
      <c r="C6" s="1091"/>
      <c r="D6" s="247" t="s">
        <v>159</v>
      </c>
      <c r="E6" s="247" t="s">
        <v>161</v>
      </c>
      <c r="F6" s="1091" t="s">
        <v>297</v>
      </c>
      <c r="G6" s="247" t="s">
        <v>159</v>
      </c>
      <c r="H6" s="247" t="s">
        <v>161</v>
      </c>
      <c r="I6" s="1091" t="s">
        <v>297</v>
      </c>
      <c r="J6" s="1087" t="s">
        <v>567</v>
      </c>
      <c r="K6" s="1087" t="s">
        <v>540</v>
      </c>
      <c r="L6" s="1089" t="s">
        <v>568</v>
      </c>
    </row>
    <row r="7" spans="2:15" ht="15.95" customHeight="1" thickBot="1" x14ac:dyDescent="0.3">
      <c r="B7" s="1030"/>
      <c r="C7" s="1039"/>
      <c r="D7" s="248" t="s">
        <v>160</v>
      </c>
      <c r="E7" s="248" t="s">
        <v>162</v>
      </c>
      <c r="F7" s="1039"/>
      <c r="G7" s="248" t="s">
        <v>160</v>
      </c>
      <c r="H7" s="248" t="s">
        <v>162</v>
      </c>
      <c r="I7" s="1039"/>
      <c r="J7" s="1088"/>
      <c r="K7" s="1088"/>
      <c r="L7" s="1090"/>
    </row>
    <row r="8" spans="2:15" ht="15.75" thickBot="1" x14ac:dyDescent="0.3">
      <c r="B8" s="349">
        <v>1</v>
      </c>
      <c r="C8" s="356">
        <v>2</v>
      </c>
      <c r="D8" s="356">
        <v>3</v>
      </c>
      <c r="E8" s="356">
        <v>4</v>
      </c>
      <c r="F8" s="356">
        <v>5</v>
      </c>
      <c r="G8" s="356">
        <v>6</v>
      </c>
      <c r="H8" s="356">
        <v>7</v>
      </c>
      <c r="I8" s="356">
        <v>8</v>
      </c>
      <c r="J8" s="356">
        <v>9</v>
      </c>
      <c r="K8" s="356">
        <v>10</v>
      </c>
      <c r="L8" s="357">
        <v>11</v>
      </c>
    </row>
    <row r="9" spans="2:15" ht="15.95" customHeight="1" x14ac:dyDescent="0.25">
      <c r="B9" s="290" t="s">
        <v>376</v>
      </c>
      <c r="C9" s="280" t="s">
        <v>74</v>
      </c>
      <c r="D9" s="35">
        <v>40</v>
      </c>
      <c r="E9" s="35">
        <v>189215</v>
      </c>
      <c r="F9" s="35">
        <v>105</v>
      </c>
      <c r="G9" s="35">
        <v>837</v>
      </c>
      <c r="H9" s="35">
        <v>165139</v>
      </c>
      <c r="I9" s="155">
        <v>144</v>
      </c>
      <c r="J9" s="45">
        <f>G9/D9*100</f>
        <v>2092.5</v>
      </c>
      <c r="K9" s="45">
        <f>H9/E9*100</f>
        <v>87.275850223290959</v>
      </c>
      <c r="L9" s="157">
        <f>I9/F9*100</f>
        <v>137.14285714285714</v>
      </c>
      <c r="O9" s="53"/>
    </row>
    <row r="10" spans="2:15" ht="15.95" customHeight="1" x14ac:dyDescent="0.25">
      <c r="B10" s="290" t="s">
        <v>377</v>
      </c>
      <c r="C10" s="280" t="s">
        <v>75</v>
      </c>
      <c r="D10" s="35">
        <v>39363</v>
      </c>
      <c r="E10" s="35">
        <v>307603</v>
      </c>
      <c r="F10" s="35">
        <v>12668</v>
      </c>
      <c r="G10" s="35">
        <v>42672</v>
      </c>
      <c r="H10" s="35">
        <v>360697</v>
      </c>
      <c r="I10" s="155">
        <v>6283</v>
      </c>
      <c r="J10" s="45">
        <f t="shared" ref="J10:J16" si="0">G10/D10*100</f>
        <v>108.40637146558952</v>
      </c>
      <c r="K10" s="45">
        <f t="shared" ref="K10:K16" si="1">H10/E10*100</f>
        <v>117.26055987750445</v>
      </c>
      <c r="L10" s="157">
        <f t="shared" ref="L10:L16" si="2">I10/F10*100</f>
        <v>49.59741079886328</v>
      </c>
      <c r="O10" s="53"/>
    </row>
    <row r="11" spans="2:15" ht="15.95" customHeight="1" x14ac:dyDescent="0.25">
      <c r="B11" s="290" t="s">
        <v>378</v>
      </c>
      <c r="C11" s="280" t="s">
        <v>163</v>
      </c>
      <c r="D11" s="35">
        <v>2414723</v>
      </c>
      <c r="E11" s="35">
        <v>3897580</v>
      </c>
      <c r="F11" s="35">
        <v>610440</v>
      </c>
      <c r="G11" s="35">
        <v>2401163</v>
      </c>
      <c r="H11" s="35">
        <v>3718293</v>
      </c>
      <c r="I11" s="155">
        <v>534363</v>
      </c>
      <c r="J11" s="45">
        <f t="shared" si="0"/>
        <v>99.438444906517233</v>
      </c>
      <c r="K11" s="45">
        <f t="shared" si="1"/>
        <v>95.400043103669447</v>
      </c>
      <c r="L11" s="157">
        <f t="shared" si="2"/>
        <v>87.537350108118744</v>
      </c>
      <c r="O11" s="53"/>
    </row>
    <row r="12" spans="2:15" ht="15.95" customHeight="1" x14ac:dyDescent="0.25">
      <c r="B12" s="290" t="s">
        <v>380</v>
      </c>
      <c r="C12" s="280" t="s">
        <v>77</v>
      </c>
      <c r="D12" s="35">
        <v>247491</v>
      </c>
      <c r="E12" s="35">
        <v>0</v>
      </c>
      <c r="F12" s="35">
        <v>10</v>
      </c>
      <c r="G12" s="35">
        <v>564913</v>
      </c>
      <c r="H12" s="35">
        <v>0</v>
      </c>
      <c r="I12" s="155">
        <v>4</v>
      </c>
      <c r="J12" s="45">
        <f t="shared" si="0"/>
        <v>228.2559769850217</v>
      </c>
      <c r="K12" s="45">
        <v>0</v>
      </c>
      <c r="L12" s="157">
        <f t="shared" si="2"/>
        <v>40</v>
      </c>
    </row>
    <row r="13" spans="2:15" ht="15.95" customHeight="1" x14ac:dyDescent="0.25">
      <c r="B13" s="290" t="s">
        <v>381</v>
      </c>
      <c r="C13" s="280" t="s">
        <v>164</v>
      </c>
      <c r="D13" s="35">
        <v>26103</v>
      </c>
      <c r="E13" s="35">
        <v>55779</v>
      </c>
      <c r="F13" s="35">
        <v>5020</v>
      </c>
      <c r="G13" s="35">
        <v>18982</v>
      </c>
      <c r="H13" s="35">
        <v>63649</v>
      </c>
      <c r="I13" s="155">
        <v>1007</v>
      </c>
      <c r="J13" s="45">
        <f t="shared" si="0"/>
        <v>72.719610772708123</v>
      </c>
      <c r="K13" s="45">
        <f t="shared" si="1"/>
        <v>114.10925258609872</v>
      </c>
      <c r="L13" s="157">
        <f t="shared" si="2"/>
        <v>20.0597609561753</v>
      </c>
    </row>
    <row r="14" spans="2:15" ht="15.95" customHeight="1" x14ac:dyDescent="0.25">
      <c r="B14" s="290" t="s">
        <v>382</v>
      </c>
      <c r="C14" s="280" t="s">
        <v>158</v>
      </c>
      <c r="D14" s="35">
        <v>423373</v>
      </c>
      <c r="E14" s="35">
        <v>6651895</v>
      </c>
      <c r="F14" s="148">
        <v>325010</v>
      </c>
      <c r="G14" s="35">
        <v>402453</v>
      </c>
      <c r="H14" s="35">
        <v>6630251</v>
      </c>
      <c r="I14" s="126">
        <v>267101</v>
      </c>
      <c r="J14" s="45">
        <f t="shared" si="0"/>
        <v>95.058730717357975</v>
      </c>
      <c r="K14" s="45">
        <f t="shared" si="1"/>
        <v>99.674619037131535</v>
      </c>
      <c r="L14" s="157">
        <f t="shared" si="2"/>
        <v>82.182394387864989</v>
      </c>
    </row>
    <row r="15" spans="2:15" ht="15.95" customHeight="1" thickBot="1" x14ac:dyDescent="0.3">
      <c r="B15" s="290" t="s">
        <v>383</v>
      </c>
      <c r="C15" s="280" t="s">
        <v>79</v>
      </c>
      <c r="D15" s="35">
        <v>7772</v>
      </c>
      <c r="E15" s="35">
        <v>5686</v>
      </c>
      <c r="F15" s="35">
        <v>883</v>
      </c>
      <c r="G15" s="35">
        <v>7080</v>
      </c>
      <c r="H15" s="35">
        <v>5291</v>
      </c>
      <c r="I15" s="155">
        <v>233</v>
      </c>
      <c r="J15" s="45">
        <f t="shared" si="0"/>
        <v>91.096242923314463</v>
      </c>
      <c r="K15" s="45">
        <f t="shared" si="1"/>
        <v>93.053112908899053</v>
      </c>
      <c r="L15" s="157">
        <f t="shared" si="2"/>
        <v>26.387315968289922</v>
      </c>
    </row>
    <row r="16" spans="2:15" ht="20.100000000000001" customHeight="1" thickBot="1" x14ac:dyDescent="0.3">
      <c r="B16" s="1057" t="s">
        <v>20</v>
      </c>
      <c r="C16" s="1058"/>
      <c r="D16" s="18">
        <f>SUM(D9:D15)</f>
        <v>3158865</v>
      </c>
      <c r="E16" s="18">
        <f>SUM(E9:E15)</f>
        <v>11107758</v>
      </c>
      <c r="F16" s="18">
        <f>SUM(F9:F15)</f>
        <v>954136</v>
      </c>
      <c r="G16" s="18">
        <f>SUM(G9:G15)</f>
        <v>3438100</v>
      </c>
      <c r="H16" s="18">
        <f t="shared" ref="H16:I16" si="3">SUM(H9:H15)</f>
        <v>10943320</v>
      </c>
      <c r="I16" s="158">
        <f t="shared" si="3"/>
        <v>809135</v>
      </c>
      <c r="J16" s="159">
        <f t="shared" si="0"/>
        <v>108.83972566095734</v>
      </c>
      <c r="K16" s="159">
        <f t="shared" si="1"/>
        <v>98.519611248282501</v>
      </c>
      <c r="L16" s="160">
        <f t="shared" si="2"/>
        <v>84.802900215482907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9" spans="3:12" x14ac:dyDescent="0.25">
      <c r="D19" s="53"/>
      <c r="G19" s="53"/>
      <c r="H19" s="53"/>
      <c r="I19" s="53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P24"/>
  <sheetViews>
    <sheetView workbookViewId="0">
      <selection activeCell="P8" sqref="P8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</cols>
  <sheetData>
    <row r="3" spans="2:12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399</v>
      </c>
    </row>
    <row r="4" spans="2:12" ht="16.5" customHeight="1" thickBot="1" x14ac:dyDescent="0.3">
      <c r="B4" s="1080" t="s">
        <v>656</v>
      </c>
      <c r="C4" s="1081"/>
      <c r="D4" s="1081"/>
      <c r="E4" s="1081"/>
      <c r="F4" s="1081"/>
      <c r="G4" s="1081"/>
      <c r="H4" s="1081"/>
      <c r="I4" s="1081"/>
      <c r="J4" s="1081"/>
      <c r="K4" s="1081"/>
      <c r="L4" s="1082"/>
    </row>
    <row r="5" spans="2:12" ht="15.75" x14ac:dyDescent="0.25">
      <c r="B5" s="1092" t="s">
        <v>138</v>
      </c>
      <c r="C5" s="998" t="s">
        <v>91</v>
      </c>
      <c r="D5" s="1024" t="s">
        <v>1</v>
      </c>
      <c r="E5" s="1024"/>
      <c r="F5" s="1024"/>
      <c r="G5" s="998" t="s">
        <v>342</v>
      </c>
      <c r="H5" s="998"/>
      <c r="I5" s="998"/>
      <c r="J5" s="998" t="s">
        <v>520</v>
      </c>
      <c r="K5" s="998"/>
      <c r="L5" s="1000"/>
    </row>
    <row r="6" spans="2:12" ht="16.5" thickBot="1" x14ac:dyDescent="0.3">
      <c r="B6" s="1093"/>
      <c r="C6" s="999"/>
      <c r="D6" s="399" t="s">
        <v>3</v>
      </c>
      <c r="E6" s="399" t="s">
        <v>459</v>
      </c>
      <c r="F6" s="399" t="s">
        <v>460</v>
      </c>
      <c r="G6" s="399" t="s">
        <v>3</v>
      </c>
      <c r="H6" s="399" t="s">
        <v>459</v>
      </c>
      <c r="I6" s="399" t="s">
        <v>460</v>
      </c>
      <c r="J6" s="399" t="s">
        <v>3</v>
      </c>
      <c r="K6" s="399" t="s">
        <v>459</v>
      </c>
      <c r="L6" s="123" t="s">
        <v>460</v>
      </c>
    </row>
    <row r="7" spans="2:12" s="342" customFormat="1" ht="13.5" thickBot="1" x14ac:dyDescent="0.25">
      <c r="B7" s="349">
        <v>1</v>
      </c>
      <c r="C7" s="400">
        <v>2</v>
      </c>
      <c r="D7" s="400">
        <v>3</v>
      </c>
      <c r="E7" s="400">
        <v>4</v>
      </c>
      <c r="F7" s="400">
        <v>5</v>
      </c>
      <c r="G7" s="400">
        <v>6</v>
      </c>
      <c r="H7" s="400">
        <v>7</v>
      </c>
      <c r="I7" s="400">
        <v>8</v>
      </c>
      <c r="J7" s="400">
        <v>9</v>
      </c>
      <c r="K7" s="400">
        <v>10</v>
      </c>
      <c r="L7" s="401">
        <v>11</v>
      </c>
    </row>
    <row r="8" spans="2:12" ht="16.5" customHeight="1" x14ac:dyDescent="0.25">
      <c r="B8" s="298"/>
      <c r="C8" s="603" t="s">
        <v>569</v>
      </c>
      <c r="D8" s="602"/>
      <c r="E8" s="602"/>
      <c r="F8" s="602"/>
      <c r="G8" s="602"/>
      <c r="H8" s="602"/>
      <c r="I8" s="602"/>
      <c r="J8" s="602"/>
      <c r="K8" s="602"/>
      <c r="L8" s="610"/>
    </row>
    <row r="9" spans="2:12" ht="23.1" customHeight="1" x14ac:dyDescent="0.25">
      <c r="B9" s="775" t="s">
        <v>376</v>
      </c>
      <c r="C9" s="592" t="s">
        <v>461</v>
      </c>
      <c r="D9" s="69">
        <v>5624867</v>
      </c>
      <c r="E9" s="69">
        <v>59945</v>
      </c>
      <c r="F9" s="132">
        <f>E9/D9*100</f>
        <v>1.0657140871064152</v>
      </c>
      <c r="G9" s="116">
        <v>6146371</v>
      </c>
      <c r="H9" s="69">
        <v>51146</v>
      </c>
      <c r="I9" s="132">
        <f>H9/G9*100</f>
        <v>0.83213330272448571</v>
      </c>
      <c r="J9" s="69">
        <v>6300484</v>
      </c>
      <c r="K9" s="69">
        <v>83891</v>
      </c>
      <c r="L9" s="134">
        <f>K9/J9*100</f>
        <v>1.3315008815195786</v>
      </c>
    </row>
    <row r="10" spans="2:12" ht="23.1" customHeight="1" x14ac:dyDescent="0.25">
      <c r="B10" s="775" t="s">
        <v>377</v>
      </c>
      <c r="C10" s="592" t="s">
        <v>462</v>
      </c>
      <c r="D10" s="69">
        <v>1017975</v>
      </c>
      <c r="E10" s="69">
        <v>57914</v>
      </c>
      <c r="F10" s="132">
        <f t="shared" ref="F10:F11" si="0">E10/D10*100</f>
        <v>5.6891377489624011</v>
      </c>
      <c r="G10" s="116">
        <v>904039</v>
      </c>
      <c r="H10" s="69">
        <v>55828</v>
      </c>
      <c r="I10" s="132">
        <f t="shared" ref="I10:I22" si="1">H10/G10*100</f>
        <v>6.175397300337707</v>
      </c>
      <c r="J10" s="69">
        <v>942678</v>
      </c>
      <c r="K10" s="69">
        <v>85423</v>
      </c>
      <c r="L10" s="134">
        <f t="shared" ref="L10:L22" si="2">K10/J10*100</f>
        <v>9.0617368815226396</v>
      </c>
    </row>
    <row r="11" spans="2:12" ht="23.1" customHeight="1" thickBot="1" x14ac:dyDescent="0.3">
      <c r="B11" s="775" t="s">
        <v>378</v>
      </c>
      <c r="C11" s="592" t="s">
        <v>463</v>
      </c>
      <c r="D11" s="69">
        <v>828813</v>
      </c>
      <c r="E11" s="69">
        <v>572989</v>
      </c>
      <c r="F11" s="132">
        <f t="shared" si="0"/>
        <v>69.13368878142596</v>
      </c>
      <c r="G11" s="69">
        <v>770071</v>
      </c>
      <c r="H11" s="69">
        <v>516128</v>
      </c>
      <c r="I11" s="132">
        <f t="shared" si="1"/>
        <v>67.023430307075586</v>
      </c>
      <c r="J11" s="69">
        <v>647588</v>
      </c>
      <c r="K11" s="69">
        <v>507721</v>
      </c>
      <c r="L11" s="134">
        <f t="shared" si="2"/>
        <v>78.401854265366254</v>
      </c>
    </row>
    <row r="12" spans="2:12" ht="23.1" customHeight="1" thickBot="1" x14ac:dyDescent="0.3">
      <c r="B12" s="1083" t="s">
        <v>571</v>
      </c>
      <c r="C12" s="1084"/>
      <c r="D12" s="121">
        <f>SUM(D9:D11)</f>
        <v>7471655</v>
      </c>
      <c r="E12" s="121">
        <f>SUM(E9:E11)</f>
        <v>690848</v>
      </c>
      <c r="F12" s="133">
        <f>E12/D12*100</f>
        <v>9.2462513325360991</v>
      </c>
      <c r="G12" s="125">
        <f>SUM(G9:G11)</f>
        <v>7820481</v>
      </c>
      <c r="H12" s="121">
        <f>SUM(H9:H11)</f>
        <v>623102</v>
      </c>
      <c r="I12" s="133">
        <f t="shared" si="1"/>
        <v>7.9675661893430849</v>
      </c>
      <c r="J12" s="121">
        <f>SUM(J9:J11)</f>
        <v>7890750</v>
      </c>
      <c r="K12" s="121">
        <f>SUM(K9:K11)</f>
        <v>677035</v>
      </c>
      <c r="L12" s="135">
        <f t="shared" si="2"/>
        <v>8.5801096220257911</v>
      </c>
    </row>
    <row r="13" spans="2:12" ht="19.5" customHeight="1" x14ac:dyDescent="0.25">
      <c r="B13" s="611"/>
      <c r="C13" s="604" t="s">
        <v>570</v>
      </c>
      <c r="D13" s="315"/>
      <c r="E13" s="315"/>
      <c r="F13" s="132"/>
      <c r="G13" s="606"/>
      <c r="H13" s="315"/>
      <c r="I13" s="132"/>
      <c r="J13" s="315"/>
      <c r="K13" s="315"/>
      <c r="L13" s="134"/>
    </row>
    <row r="14" spans="2:12" ht="23.1" customHeight="1" x14ac:dyDescent="0.25">
      <c r="B14" s="775" t="s">
        <v>380</v>
      </c>
      <c r="C14" s="592" t="s">
        <v>461</v>
      </c>
      <c r="D14" s="69">
        <v>5814039</v>
      </c>
      <c r="E14" s="69">
        <v>59449</v>
      </c>
      <c r="F14" s="132">
        <f>E14/D14*100</f>
        <v>1.0225077609558519</v>
      </c>
      <c r="G14" s="116">
        <v>6451878</v>
      </c>
      <c r="H14" s="116">
        <v>59562</v>
      </c>
      <c r="I14" s="132">
        <f t="shared" si="1"/>
        <v>0.9231730668186845</v>
      </c>
      <c r="J14" s="69">
        <v>6441511</v>
      </c>
      <c r="K14" s="69">
        <v>81417</v>
      </c>
      <c r="L14" s="134">
        <f t="shared" si="2"/>
        <v>1.263942574964166</v>
      </c>
    </row>
    <row r="15" spans="2:12" ht="23.1" customHeight="1" x14ac:dyDescent="0.25">
      <c r="B15" s="775" t="s">
        <v>381</v>
      </c>
      <c r="C15" s="592" t="s">
        <v>462</v>
      </c>
      <c r="D15" s="69">
        <v>572455</v>
      </c>
      <c r="E15" s="69">
        <v>56327</v>
      </c>
      <c r="F15" s="132">
        <f t="shared" ref="F15:F17" si="3">E15/D15*100</f>
        <v>9.8395507070424753</v>
      </c>
      <c r="G15" s="116">
        <v>471019</v>
      </c>
      <c r="H15" s="116">
        <v>57081</v>
      </c>
      <c r="I15" s="132">
        <f t="shared" si="1"/>
        <v>12.118619418749562</v>
      </c>
      <c r="J15" s="69">
        <v>420679</v>
      </c>
      <c r="K15" s="120">
        <v>57502</v>
      </c>
      <c r="L15" s="134">
        <f t="shared" si="2"/>
        <v>13.668854399672908</v>
      </c>
    </row>
    <row r="16" spans="2:12" ht="23.1" customHeight="1" thickBot="1" x14ac:dyDescent="0.3">
      <c r="B16" s="775" t="s">
        <v>382</v>
      </c>
      <c r="C16" s="592" t="s">
        <v>463</v>
      </c>
      <c r="D16" s="69">
        <v>467485</v>
      </c>
      <c r="E16" s="69">
        <v>384481</v>
      </c>
      <c r="F16" s="132">
        <f t="shared" si="3"/>
        <v>82.244563996705779</v>
      </c>
      <c r="G16" s="116">
        <v>477381</v>
      </c>
      <c r="H16" s="116">
        <v>381194</v>
      </c>
      <c r="I16" s="132">
        <f t="shared" si="1"/>
        <v>79.85110425425394</v>
      </c>
      <c r="J16" s="69">
        <v>437615</v>
      </c>
      <c r="K16" s="69">
        <v>367461</v>
      </c>
      <c r="L16" s="134">
        <f t="shared" si="2"/>
        <v>83.969013859214144</v>
      </c>
    </row>
    <row r="17" spans="2:16" ht="23.1" customHeight="1" thickBot="1" x14ac:dyDescent="0.3">
      <c r="B17" s="1083" t="s">
        <v>572</v>
      </c>
      <c r="C17" s="1084"/>
      <c r="D17" s="121">
        <f>SUM(D14:D16)</f>
        <v>6853979</v>
      </c>
      <c r="E17" s="121">
        <f t="shared" ref="E17" si="4">SUM(E14:E16)</f>
        <v>500257</v>
      </c>
      <c r="F17" s="133">
        <f t="shared" si="3"/>
        <v>7.2987822110339122</v>
      </c>
      <c r="G17" s="125">
        <f>SUM(G14:G16)</f>
        <v>7400278</v>
      </c>
      <c r="H17" s="125">
        <f t="shared" ref="H17" si="5">SUM(H14:H16)</f>
        <v>497837</v>
      </c>
      <c r="I17" s="133">
        <f t="shared" si="1"/>
        <v>6.7272742996952282</v>
      </c>
      <c r="J17" s="125">
        <f>SUM(J14:J16)</f>
        <v>7299805</v>
      </c>
      <c r="K17" s="121">
        <f>SUM(K14:K16)</f>
        <v>506380</v>
      </c>
      <c r="L17" s="135">
        <f t="shared" si="2"/>
        <v>6.9368976294572251</v>
      </c>
    </row>
    <row r="18" spans="2:16" ht="16.5" customHeight="1" x14ac:dyDescent="0.25">
      <c r="B18" s="611"/>
      <c r="C18" s="607" t="s">
        <v>573</v>
      </c>
      <c r="D18" s="315"/>
      <c r="E18" s="315"/>
      <c r="F18" s="605"/>
      <c r="G18" s="315"/>
      <c r="H18" s="315"/>
      <c r="I18" s="132"/>
      <c r="J18" s="315"/>
      <c r="K18" s="315"/>
      <c r="L18" s="134"/>
    </row>
    <row r="19" spans="2:16" s="162" customFormat="1" ht="23.1" customHeight="1" x14ac:dyDescent="0.25">
      <c r="B19" s="775" t="s">
        <v>383</v>
      </c>
      <c r="C19" s="608" t="s">
        <v>461</v>
      </c>
      <c r="D19" s="163">
        <f t="shared" ref="D19:E21" si="6">D9+D14</f>
        <v>11438906</v>
      </c>
      <c r="E19" s="163">
        <f t="shared" si="6"/>
        <v>119394</v>
      </c>
      <c r="F19" s="141">
        <f>E19/D19*100</f>
        <v>1.0437536596594115</v>
      </c>
      <c r="G19" s="163">
        <f t="shared" ref="G19:H21" si="7">G9+G14</f>
        <v>12598249</v>
      </c>
      <c r="H19" s="163">
        <f t="shared" si="7"/>
        <v>110708</v>
      </c>
      <c r="I19" s="161">
        <f t="shared" si="1"/>
        <v>0.87875703996642707</v>
      </c>
      <c r="J19" s="163">
        <f t="shared" ref="J19:K21" si="8">J9+J14</f>
        <v>12741995</v>
      </c>
      <c r="K19" s="163">
        <f t="shared" si="8"/>
        <v>165308</v>
      </c>
      <c r="L19" s="164">
        <f t="shared" si="2"/>
        <v>1.2973478642865581</v>
      </c>
      <c r="N19" s="165"/>
      <c r="O19" s="165"/>
    </row>
    <row r="20" spans="2:16" ht="23.1" customHeight="1" x14ac:dyDescent="0.25">
      <c r="B20" s="775" t="s">
        <v>384</v>
      </c>
      <c r="C20" s="609" t="s">
        <v>462</v>
      </c>
      <c r="D20" s="163">
        <f t="shared" si="6"/>
        <v>1590430</v>
      </c>
      <c r="E20" s="163">
        <f t="shared" si="6"/>
        <v>114241</v>
      </c>
      <c r="F20" s="141">
        <f t="shared" ref="F20:F22" si="9">E20/D20*100</f>
        <v>7.1830259741076317</v>
      </c>
      <c r="G20" s="163">
        <f t="shared" si="7"/>
        <v>1375058</v>
      </c>
      <c r="H20" s="163">
        <f t="shared" si="7"/>
        <v>112909</v>
      </c>
      <c r="I20" s="161">
        <f t="shared" si="1"/>
        <v>8.2112172722896037</v>
      </c>
      <c r="J20" s="163">
        <f t="shared" si="8"/>
        <v>1363357</v>
      </c>
      <c r="K20" s="163">
        <f t="shared" si="8"/>
        <v>142925</v>
      </c>
      <c r="L20" s="164">
        <f t="shared" si="2"/>
        <v>10.483314348332829</v>
      </c>
      <c r="N20" s="53"/>
      <c r="O20" s="165"/>
      <c r="P20" s="162"/>
    </row>
    <row r="21" spans="2:16" ht="23.1" customHeight="1" thickBot="1" x14ac:dyDescent="0.3">
      <c r="B21" s="775" t="s">
        <v>385</v>
      </c>
      <c r="C21" s="609" t="s">
        <v>463</v>
      </c>
      <c r="D21" s="163">
        <f t="shared" si="6"/>
        <v>1296298</v>
      </c>
      <c r="E21" s="163">
        <f t="shared" si="6"/>
        <v>957470</v>
      </c>
      <c r="F21" s="141">
        <f t="shared" si="9"/>
        <v>73.861874352965145</v>
      </c>
      <c r="G21" s="163">
        <f t="shared" si="7"/>
        <v>1247452</v>
      </c>
      <c r="H21" s="163">
        <f t="shared" si="7"/>
        <v>897322</v>
      </c>
      <c r="I21" s="161">
        <f t="shared" si="1"/>
        <v>71.932386977615167</v>
      </c>
      <c r="J21" s="163">
        <f t="shared" si="8"/>
        <v>1085203</v>
      </c>
      <c r="K21" s="163">
        <f t="shared" si="8"/>
        <v>875182</v>
      </c>
      <c r="L21" s="164">
        <f t="shared" si="2"/>
        <v>80.646846719000962</v>
      </c>
      <c r="N21" s="53"/>
      <c r="O21" s="165"/>
      <c r="P21" s="162"/>
    </row>
    <row r="22" spans="2:16" ht="23.1" customHeight="1" thickBot="1" x14ac:dyDescent="0.3">
      <c r="B22" s="1094" t="s">
        <v>574</v>
      </c>
      <c r="C22" s="1095"/>
      <c r="D22" s="825">
        <f>SUM(D19:D21)</f>
        <v>14325634</v>
      </c>
      <c r="E22" s="825">
        <f>SUM(E19:E21)</f>
        <v>1191105</v>
      </c>
      <c r="F22" s="893">
        <f t="shared" si="9"/>
        <v>8.3145011243481441</v>
      </c>
      <c r="G22" s="825">
        <f>SUM(G19:G21)</f>
        <v>15220759</v>
      </c>
      <c r="H22" s="825">
        <f>SUM(H19:H21)</f>
        <v>1120939</v>
      </c>
      <c r="I22" s="133">
        <f t="shared" si="1"/>
        <v>7.3645407564760736</v>
      </c>
      <c r="J22" s="894">
        <f>SUM(J19:J21)</f>
        <v>15190555</v>
      </c>
      <c r="K22" s="825">
        <f>SUM(K19:K21)</f>
        <v>1183415</v>
      </c>
      <c r="L22" s="135">
        <f t="shared" si="2"/>
        <v>7.7904658519718337</v>
      </c>
      <c r="N22" s="53"/>
      <c r="O22" s="165"/>
      <c r="P22" s="162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K10"/>
  <sheetViews>
    <sheetView workbookViewId="0">
      <selection activeCell="D14" sqref="D14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174</v>
      </c>
      <c r="D3" s="16"/>
      <c r="E3" s="16"/>
      <c r="F3" s="16"/>
      <c r="G3" s="16"/>
      <c r="H3" s="16"/>
      <c r="I3" s="30" t="s">
        <v>402</v>
      </c>
    </row>
    <row r="4" spans="2:11" ht="20.100000000000001" customHeight="1" thickBot="1" x14ac:dyDescent="0.3">
      <c r="B4" s="1054" t="s">
        <v>657</v>
      </c>
      <c r="C4" s="1055"/>
      <c r="D4" s="1055"/>
      <c r="E4" s="1055"/>
      <c r="F4" s="1055"/>
      <c r="G4" s="1055"/>
      <c r="H4" s="1055"/>
      <c r="I4" s="1056"/>
    </row>
    <row r="5" spans="2:11" ht="15.75" x14ac:dyDescent="0.25">
      <c r="B5" s="1096" t="s">
        <v>138</v>
      </c>
      <c r="C5" s="1033" t="s">
        <v>157</v>
      </c>
      <c r="D5" s="1033" t="s">
        <v>524</v>
      </c>
      <c r="E5" s="1033"/>
      <c r="F5" s="1033" t="s">
        <v>523</v>
      </c>
      <c r="G5" s="1033"/>
      <c r="H5" s="1033" t="s">
        <v>520</v>
      </c>
      <c r="I5" s="1034"/>
    </row>
    <row r="6" spans="2:11" ht="16.5" thickBot="1" x14ac:dyDescent="0.3">
      <c r="B6" s="1097"/>
      <c r="C6" s="1032"/>
      <c r="D6" s="316" t="s">
        <v>167</v>
      </c>
      <c r="E6" s="316" t="s">
        <v>168</v>
      </c>
      <c r="F6" s="316" t="s">
        <v>169</v>
      </c>
      <c r="G6" s="316" t="s">
        <v>170</v>
      </c>
      <c r="H6" s="316" t="s">
        <v>171</v>
      </c>
      <c r="I6" s="54" t="s">
        <v>48</v>
      </c>
    </row>
    <row r="7" spans="2:11" ht="15.75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7">
        <v>8</v>
      </c>
    </row>
    <row r="8" spans="2:11" ht="15.75" x14ac:dyDescent="0.25">
      <c r="B8" s="611" t="s">
        <v>376</v>
      </c>
      <c r="C8" s="620" t="s">
        <v>173</v>
      </c>
      <c r="D8" s="155">
        <v>174820</v>
      </c>
      <c r="E8" s="458">
        <v>15</v>
      </c>
      <c r="F8" s="155">
        <v>182231</v>
      </c>
      <c r="G8" s="458">
        <v>14</v>
      </c>
      <c r="H8" s="155">
        <v>105962</v>
      </c>
      <c r="I8" s="464">
        <v>14</v>
      </c>
    </row>
    <row r="9" spans="2:11" ht="16.5" thickBot="1" x14ac:dyDescent="0.3">
      <c r="B9" s="611" t="s">
        <v>377</v>
      </c>
      <c r="C9" s="620" t="s">
        <v>172</v>
      </c>
      <c r="D9" s="155">
        <v>0</v>
      </c>
      <c r="E9" s="458">
        <v>0</v>
      </c>
      <c r="F9" s="155">
        <v>550</v>
      </c>
      <c r="G9" s="458">
        <v>1</v>
      </c>
      <c r="H9" s="155">
        <v>474</v>
      </c>
      <c r="I9" s="464">
        <v>1</v>
      </c>
    </row>
    <row r="10" spans="2:11" ht="20.100000000000001" customHeight="1" thickBot="1" x14ac:dyDescent="0.3">
      <c r="B10" s="1098" t="s">
        <v>20</v>
      </c>
      <c r="C10" s="1099"/>
      <c r="D10" s="158">
        <f>D8-D9</f>
        <v>174820</v>
      </c>
      <c r="E10" s="24">
        <f t="shared" ref="E10:I10" si="0">E8+E9</f>
        <v>15</v>
      </c>
      <c r="F10" s="158">
        <f>F8-F9</f>
        <v>181681</v>
      </c>
      <c r="G10" s="24">
        <f t="shared" si="0"/>
        <v>15</v>
      </c>
      <c r="H10" s="158">
        <f>H8-H9</f>
        <v>105488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4"/>
  <sheetViews>
    <sheetView workbookViewId="0">
      <selection activeCell="G26" sqref="G26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30" t="s">
        <v>402</v>
      </c>
    </row>
    <row r="4" spans="2:10" ht="20.100000000000001" customHeight="1" thickBot="1" x14ac:dyDescent="0.3">
      <c r="B4" s="1043" t="s">
        <v>658</v>
      </c>
      <c r="C4" s="1044"/>
      <c r="D4" s="1044"/>
      <c r="E4" s="1044"/>
      <c r="F4" s="1044"/>
      <c r="G4" s="1044"/>
      <c r="H4" s="1045"/>
    </row>
    <row r="5" spans="2:10" ht="15.95" customHeight="1" x14ac:dyDescent="0.25">
      <c r="B5" s="1029" t="s">
        <v>138</v>
      </c>
      <c r="C5" s="1033" t="s">
        <v>175</v>
      </c>
      <c r="D5" s="1033" t="s">
        <v>523</v>
      </c>
      <c r="E5" s="1033"/>
      <c r="F5" s="1033" t="s">
        <v>522</v>
      </c>
      <c r="G5" s="1033"/>
      <c r="H5" s="616" t="s">
        <v>2</v>
      </c>
    </row>
    <row r="6" spans="2:10" ht="21" customHeight="1" thickBot="1" x14ac:dyDescent="0.3">
      <c r="B6" s="1030"/>
      <c r="C6" s="1032"/>
      <c r="D6" s="59" t="s">
        <v>176</v>
      </c>
      <c r="E6" s="619" t="s">
        <v>177</v>
      </c>
      <c r="F6" s="619" t="s">
        <v>178</v>
      </c>
      <c r="G6" s="619" t="s">
        <v>179</v>
      </c>
      <c r="H6" s="617" t="s">
        <v>537</v>
      </c>
    </row>
    <row r="7" spans="2:10" ht="16.5" customHeight="1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601">
        <v>7</v>
      </c>
    </row>
    <row r="8" spans="2:10" ht="19.350000000000001" customHeight="1" x14ac:dyDescent="0.25">
      <c r="B8" s="139"/>
      <c r="C8" s="618" t="s">
        <v>575</v>
      </c>
      <c r="D8" s="235"/>
      <c r="E8" s="235"/>
      <c r="F8" s="235"/>
      <c r="G8" s="612"/>
      <c r="H8" s="614"/>
    </row>
    <row r="9" spans="2:10" ht="17.45" customHeight="1" x14ac:dyDescent="0.25">
      <c r="B9" s="290" t="s">
        <v>376</v>
      </c>
      <c r="C9" s="620" t="s">
        <v>576</v>
      </c>
      <c r="D9" s="155">
        <v>2582</v>
      </c>
      <c r="E9" s="457">
        <f>D9/D18*100</f>
        <v>0.43792104531176856</v>
      </c>
      <c r="F9" s="155">
        <v>1638</v>
      </c>
      <c r="G9" s="457">
        <f>F9/F18*100</f>
        <v>0.28345917097710349</v>
      </c>
      <c r="H9" s="487">
        <f>F9/D9*100</f>
        <v>63.439194422927955</v>
      </c>
      <c r="J9" s="53"/>
    </row>
    <row r="10" spans="2:10" ht="15.75" x14ac:dyDescent="0.25">
      <c r="B10" s="290" t="s">
        <v>377</v>
      </c>
      <c r="C10" s="456" t="s">
        <v>577</v>
      </c>
      <c r="D10" s="155">
        <v>324284</v>
      </c>
      <c r="E10" s="457">
        <f>D10/D18*100</f>
        <v>55.00030528965204</v>
      </c>
      <c r="F10" s="155">
        <v>313259</v>
      </c>
      <c r="G10" s="457">
        <f>F10/F18*100</f>
        <v>54.210095507397106</v>
      </c>
      <c r="H10" s="487">
        <f t="shared" ref="H10:H18" si="0">F10/D10*100</f>
        <v>96.600202291818277</v>
      </c>
      <c r="J10" s="53"/>
    </row>
    <row r="11" spans="2:10" ht="16.5" thickBot="1" x14ac:dyDescent="0.3">
      <c r="B11" s="290" t="s">
        <v>378</v>
      </c>
      <c r="C11" s="456" t="s">
        <v>578</v>
      </c>
      <c r="D11" s="155">
        <v>38755</v>
      </c>
      <c r="E11" s="457">
        <f>D11/D18*100</f>
        <v>6.5730558137326076</v>
      </c>
      <c r="F11" s="155">
        <v>34744</v>
      </c>
      <c r="G11" s="457">
        <f>F11/F18*100</f>
        <v>6.0125185814581705</v>
      </c>
      <c r="H11" s="487">
        <f t="shared" si="0"/>
        <v>89.650367694491024</v>
      </c>
      <c r="J11" s="53"/>
    </row>
    <row r="12" spans="2:10" ht="16.5" thickBot="1" x14ac:dyDescent="0.3">
      <c r="B12" s="1098" t="s">
        <v>180</v>
      </c>
      <c r="C12" s="1099"/>
      <c r="D12" s="158">
        <f>SUM(D9:D11)</f>
        <v>365621</v>
      </c>
      <c r="E12" s="99">
        <f>D12/D18*100</f>
        <v>62.011282148696409</v>
      </c>
      <c r="F12" s="158">
        <f>SUM(F9:F11)</f>
        <v>349641</v>
      </c>
      <c r="G12" s="99">
        <f>F12/F18*100</f>
        <v>60.506073259832384</v>
      </c>
      <c r="H12" s="44">
        <f t="shared" si="0"/>
        <v>95.629353893786188</v>
      </c>
      <c r="J12" s="53"/>
    </row>
    <row r="13" spans="2:10" ht="15.75" x14ac:dyDescent="0.25">
      <c r="B13" s="139"/>
      <c r="C13" s="618" t="s">
        <v>579</v>
      </c>
      <c r="D13" s="613"/>
      <c r="E13" s="457"/>
      <c r="F13" s="613"/>
      <c r="G13" s="457"/>
      <c r="H13" s="487"/>
      <c r="J13" s="53"/>
    </row>
    <row r="14" spans="2:10" ht="16.350000000000001" customHeight="1" x14ac:dyDescent="0.25">
      <c r="B14" s="290" t="s">
        <v>380</v>
      </c>
      <c r="C14" s="456" t="s">
        <v>580</v>
      </c>
      <c r="D14" s="155">
        <v>152085</v>
      </c>
      <c r="E14" s="457">
        <f>D14/D18*100</f>
        <v>25.794431516746837</v>
      </c>
      <c r="F14" s="155">
        <v>147046</v>
      </c>
      <c r="G14" s="457">
        <f>F14/F18*100</f>
        <v>25.446603941086178</v>
      </c>
      <c r="H14" s="487">
        <f t="shared" si="0"/>
        <v>96.68672124141105</v>
      </c>
      <c r="J14" s="53"/>
    </row>
    <row r="15" spans="2:10" ht="16.350000000000001" customHeight="1" x14ac:dyDescent="0.25">
      <c r="B15" s="290" t="s">
        <v>381</v>
      </c>
      <c r="C15" s="456" t="s">
        <v>581</v>
      </c>
      <c r="D15" s="155">
        <v>28732</v>
      </c>
      <c r="E15" s="457">
        <f>D15/D18*100</f>
        <v>4.8731012679696883</v>
      </c>
      <c r="F15" s="155">
        <v>25496</v>
      </c>
      <c r="G15" s="457">
        <f>F15/F18*100</f>
        <v>4.4121337138169903</v>
      </c>
      <c r="H15" s="487">
        <f t="shared" si="0"/>
        <v>88.737296394264234</v>
      </c>
      <c r="J15" s="53"/>
    </row>
    <row r="16" spans="2:10" ht="16.5" thickBot="1" x14ac:dyDescent="0.3">
      <c r="B16" s="290" t="s">
        <v>382</v>
      </c>
      <c r="C16" s="456" t="s">
        <v>582</v>
      </c>
      <c r="D16" s="155">
        <v>43166</v>
      </c>
      <c r="E16" s="457">
        <f>D16/D18*100</f>
        <v>7.3211850665870646</v>
      </c>
      <c r="F16" s="155">
        <v>55678</v>
      </c>
      <c r="G16" s="457">
        <f>F16/F18*100</f>
        <v>9.6351890852644484</v>
      </c>
      <c r="H16" s="487">
        <f t="shared" si="0"/>
        <v>128.98577584209795</v>
      </c>
      <c r="J16" s="53"/>
    </row>
    <row r="17" spans="2:10" ht="16.5" thickBot="1" x14ac:dyDescent="0.3">
      <c r="B17" s="1098" t="s">
        <v>467</v>
      </c>
      <c r="C17" s="1099"/>
      <c r="D17" s="158">
        <f>SUM(D14:D16)</f>
        <v>223983</v>
      </c>
      <c r="E17" s="99">
        <f>D17/D18*100</f>
        <v>37.988717851303591</v>
      </c>
      <c r="F17" s="158">
        <f>SUM(F14:F16)</f>
        <v>228220</v>
      </c>
      <c r="G17" s="99">
        <f>F17/F18*100</f>
        <v>39.493926740167616</v>
      </c>
      <c r="H17" s="44">
        <f t="shared" si="0"/>
        <v>101.89166142073283</v>
      </c>
      <c r="J17" s="53"/>
    </row>
    <row r="18" spans="2:10" ht="16.5" thickBot="1" x14ac:dyDescent="0.3">
      <c r="B18" s="1098" t="s">
        <v>468</v>
      </c>
      <c r="C18" s="1099"/>
      <c r="D18" s="279">
        <f>D12+D17</f>
        <v>589604</v>
      </c>
      <c r="E18" s="42">
        <f>E12+E17</f>
        <v>100</v>
      </c>
      <c r="F18" s="279">
        <f>F12+F17</f>
        <v>577861</v>
      </c>
      <c r="G18" s="42">
        <f>G12+G17</f>
        <v>100</v>
      </c>
      <c r="H18" s="39">
        <f t="shared" si="0"/>
        <v>98.008324231178889</v>
      </c>
      <c r="J18" s="53"/>
    </row>
    <row r="19" spans="2:10" x14ac:dyDescent="0.25">
      <c r="C19" s="21"/>
      <c r="D19" s="21"/>
      <c r="E19" s="21"/>
      <c r="F19" s="21"/>
      <c r="G19" s="21"/>
      <c r="H19" s="21"/>
    </row>
    <row r="20" spans="2:10" x14ac:dyDescent="0.25">
      <c r="F20" s="53"/>
    </row>
    <row r="21" spans="2:10" x14ac:dyDescent="0.25">
      <c r="D21" s="53"/>
      <c r="F21" s="115"/>
    </row>
    <row r="22" spans="2:10" x14ac:dyDescent="0.25">
      <c r="D22" s="53"/>
    </row>
    <row r="23" spans="2:10" x14ac:dyDescent="0.25">
      <c r="D23" s="53"/>
    </row>
    <row r="24" spans="2:10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2:J21"/>
  <sheetViews>
    <sheetView topLeftCell="A4" workbookViewId="0">
      <selection activeCell="D22" sqref="D22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7" t="s">
        <v>400</v>
      </c>
    </row>
    <row r="3" spans="2:10" ht="20.100000000000001" customHeight="1" thickBot="1" x14ac:dyDescent="0.3">
      <c r="B3" s="1054" t="s">
        <v>659</v>
      </c>
      <c r="C3" s="1055"/>
      <c r="D3" s="1055"/>
      <c r="E3" s="1055"/>
      <c r="F3" s="1055"/>
      <c r="G3" s="1055"/>
      <c r="H3" s="1056"/>
    </row>
    <row r="4" spans="2:10" ht="15.95" customHeight="1" x14ac:dyDescent="0.25">
      <c r="B4" s="1029" t="s">
        <v>138</v>
      </c>
      <c r="C4" s="1033" t="s">
        <v>182</v>
      </c>
      <c r="D4" s="1033" t="s">
        <v>523</v>
      </c>
      <c r="E4" s="1033"/>
      <c r="F4" s="1100" t="s">
        <v>520</v>
      </c>
      <c r="G4" s="1100"/>
      <c r="H4" s="621" t="s">
        <v>2</v>
      </c>
    </row>
    <row r="5" spans="2:10" ht="15.95" customHeight="1" thickBot="1" x14ac:dyDescent="0.3">
      <c r="B5" s="1030"/>
      <c r="C5" s="1032"/>
      <c r="D5" s="316" t="s">
        <v>176</v>
      </c>
      <c r="E5" s="316" t="s">
        <v>65</v>
      </c>
      <c r="F5" s="316" t="s">
        <v>178</v>
      </c>
      <c r="G5" s="316" t="s">
        <v>65</v>
      </c>
      <c r="H5" s="622" t="s">
        <v>537</v>
      </c>
    </row>
    <row r="6" spans="2:10" ht="15.7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7">
        <v>7</v>
      </c>
    </row>
    <row r="7" spans="2:10" ht="15.75" x14ac:dyDescent="0.25">
      <c r="B7" s="139"/>
      <c r="C7" s="618" t="s">
        <v>583</v>
      </c>
      <c r="D7" s="235"/>
      <c r="E7" s="618"/>
      <c r="F7" s="235"/>
      <c r="G7" s="612"/>
      <c r="H7" s="614"/>
    </row>
    <row r="8" spans="2:10" ht="15.75" x14ac:dyDescent="0.25">
      <c r="B8" s="314" t="s">
        <v>376</v>
      </c>
      <c r="C8" s="456" t="s">
        <v>39</v>
      </c>
      <c r="D8" s="127">
        <v>47091</v>
      </c>
      <c r="E8" s="457">
        <f>D8/D19*100</f>
        <v>11.574080901328692</v>
      </c>
      <c r="F8" s="155">
        <v>46650</v>
      </c>
      <c r="G8" s="457">
        <f>F8/F19*100</f>
        <v>9.8751476509214697</v>
      </c>
      <c r="H8" s="487">
        <f>F8/D8*100</f>
        <v>99.063515321398995</v>
      </c>
      <c r="J8" s="53"/>
    </row>
    <row r="9" spans="2:10" ht="31.5" x14ac:dyDescent="0.25">
      <c r="B9" s="314" t="s">
        <v>377</v>
      </c>
      <c r="C9" s="456" t="s">
        <v>584</v>
      </c>
      <c r="D9" s="127">
        <v>4544</v>
      </c>
      <c r="E9" s="457">
        <f>D9/D19*100</f>
        <v>1.116829619579911</v>
      </c>
      <c r="F9" s="155">
        <v>4505</v>
      </c>
      <c r="G9" s="457">
        <f>F9/F19*100</f>
        <v>0.95364501966562087</v>
      </c>
      <c r="H9" s="487">
        <f>F9/D9*100</f>
        <v>99.141725352112672</v>
      </c>
      <c r="J9" s="53"/>
    </row>
    <row r="10" spans="2:10" ht="16.5" thickBot="1" x14ac:dyDescent="0.3">
      <c r="B10" s="314" t="s">
        <v>378</v>
      </c>
      <c r="C10" s="456" t="s">
        <v>585</v>
      </c>
      <c r="D10" s="127">
        <v>10934</v>
      </c>
      <c r="E10" s="457">
        <f>D10/D19*100</f>
        <v>2.6873712721141607</v>
      </c>
      <c r="F10" s="155">
        <v>15615</v>
      </c>
      <c r="G10" s="457">
        <f>F10/F19*100</f>
        <v>3.3054754677200155</v>
      </c>
      <c r="H10" s="487">
        <f>F10/D10*100</f>
        <v>142.8114139381745</v>
      </c>
      <c r="J10" s="53"/>
    </row>
    <row r="11" spans="2:10" ht="16.5" thickBot="1" x14ac:dyDescent="0.3">
      <c r="B11" s="1098" t="s">
        <v>180</v>
      </c>
      <c r="C11" s="1099"/>
      <c r="D11" s="623">
        <f>SUM(D8:D10)</f>
        <v>62569</v>
      </c>
      <c r="E11" s="99">
        <f>D11/D19*100</f>
        <v>15.378281793022763</v>
      </c>
      <c r="F11" s="158">
        <f>SUM(F8:F10)</f>
        <v>66770</v>
      </c>
      <c r="G11" s="99">
        <f>F11/F19*100</f>
        <v>14.134268138307105</v>
      </c>
      <c r="H11" s="44">
        <f>F11/D11*100</f>
        <v>106.7141875369592</v>
      </c>
      <c r="J11" s="53"/>
    </row>
    <row r="12" spans="2:10" ht="15.75" x14ac:dyDescent="0.25">
      <c r="B12" s="139"/>
      <c r="C12" s="618" t="s">
        <v>586</v>
      </c>
      <c r="D12" s="624"/>
      <c r="E12" s="457"/>
      <c r="F12" s="613"/>
      <c r="G12" s="457"/>
      <c r="H12" s="487"/>
      <c r="J12" s="53"/>
    </row>
    <row r="13" spans="2:10" ht="35.25" customHeight="1" x14ac:dyDescent="0.25">
      <c r="B13" s="314" t="s">
        <v>380</v>
      </c>
      <c r="C13" s="456" t="s">
        <v>587</v>
      </c>
      <c r="D13" s="127">
        <v>22432</v>
      </c>
      <c r="E13" s="457">
        <f>D13/D19*100</f>
        <v>5.5133631220106869</v>
      </c>
      <c r="F13" s="155">
        <v>82714</v>
      </c>
      <c r="G13" s="457">
        <f>F13/F19*100</f>
        <v>17.509388270060416</v>
      </c>
      <c r="H13" s="487">
        <f t="shared" ref="H13:H19" si="0">F13/D13*100</f>
        <v>368.73216833095574</v>
      </c>
      <c r="J13" s="53"/>
    </row>
    <row r="14" spans="2:10" ht="15.75" x14ac:dyDescent="0.25">
      <c r="B14" s="314" t="s">
        <v>381</v>
      </c>
      <c r="C14" s="456" t="s">
        <v>183</v>
      </c>
      <c r="D14" s="127">
        <v>129746</v>
      </c>
      <c r="E14" s="457">
        <f>D14/D19*100</f>
        <v>31.889123200267409</v>
      </c>
      <c r="F14" s="155">
        <v>128211</v>
      </c>
      <c r="G14" s="457">
        <f>F14/F19*100</f>
        <v>27.14046206800198</v>
      </c>
      <c r="H14" s="487">
        <f t="shared" si="0"/>
        <v>98.816919211382242</v>
      </c>
      <c r="J14" s="53"/>
    </row>
    <row r="15" spans="2:10" ht="15" customHeight="1" x14ac:dyDescent="0.25">
      <c r="B15" s="314" t="s">
        <v>382</v>
      </c>
      <c r="C15" s="456" t="s">
        <v>184</v>
      </c>
      <c r="D15" s="127">
        <v>75722</v>
      </c>
      <c r="E15" s="457">
        <f>D15/D19*100</f>
        <v>18.611041473114</v>
      </c>
      <c r="F15" s="155">
        <v>78778</v>
      </c>
      <c r="G15" s="457">
        <f>F15/F19*100</f>
        <v>16.676192532567878</v>
      </c>
      <c r="H15" s="487">
        <f t="shared" si="0"/>
        <v>104.03581521882677</v>
      </c>
      <c r="J15" s="53"/>
    </row>
    <row r="16" spans="2:10" ht="15.75" x14ac:dyDescent="0.25">
      <c r="B16" s="314" t="s">
        <v>383</v>
      </c>
      <c r="C16" s="456" t="s">
        <v>185</v>
      </c>
      <c r="D16" s="127">
        <v>63937</v>
      </c>
      <c r="E16" s="457">
        <f>D16/D19*100</f>
        <v>15.714510428494885</v>
      </c>
      <c r="F16" s="155">
        <v>65320</v>
      </c>
      <c r="G16" s="457">
        <f>F16/F19*100</f>
        <v>13.827323570379214</v>
      </c>
      <c r="H16" s="487">
        <f t="shared" si="0"/>
        <v>102.16306676885058</v>
      </c>
      <c r="J16" s="53"/>
    </row>
    <row r="17" spans="2:10" ht="16.5" thickBot="1" x14ac:dyDescent="0.3">
      <c r="B17" s="314" t="s">
        <v>384</v>
      </c>
      <c r="C17" s="456" t="s">
        <v>186</v>
      </c>
      <c r="D17" s="127">
        <v>52460</v>
      </c>
      <c r="E17" s="457">
        <f>D17/D19*100</f>
        <v>12.893679983090255</v>
      </c>
      <c r="F17" s="155">
        <v>50605</v>
      </c>
      <c r="G17" s="457">
        <f>F17/F19*100</f>
        <v>10.712365420683406</v>
      </c>
      <c r="H17" s="487">
        <f t="shared" si="0"/>
        <v>96.463972550514683</v>
      </c>
      <c r="J17" s="53"/>
    </row>
    <row r="18" spans="2:10" ht="16.5" thickBot="1" x14ac:dyDescent="0.3">
      <c r="B18" s="1098" t="s">
        <v>181</v>
      </c>
      <c r="C18" s="1099"/>
      <c r="D18" s="623">
        <f>SUM(D13:D17)</f>
        <v>344297</v>
      </c>
      <c r="E18" s="99">
        <f>D18/D19*100</f>
        <v>84.621718206977235</v>
      </c>
      <c r="F18" s="158">
        <f>SUM(F13:F17)</f>
        <v>405628</v>
      </c>
      <c r="G18" s="99">
        <f>F18/F19*100</f>
        <v>85.865731861692893</v>
      </c>
      <c r="H18" s="44">
        <f t="shared" si="0"/>
        <v>117.81339947777644</v>
      </c>
      <c r="J18" s="53"/>
    </row>
    <row r="19" spans="2:10" ht="16.5" thickBot="1" x14ac:dyDescent="0.3">
      <c r="B19" s="1098" t="s">
        <v>187</v>
      </c>
      <c r="C19" s="1099"/>
      <c r="D19" s="625">
        <f>D11+D18</f>
        <v>406866</v>
      </c>
      <c r="E19" s="42">
        <f>E11+E18</f>
        <v>100</v>
      </c>
      <c r="F19" s="279">
        <f>F11+F18</f>
        <v>472398</v>
      </c>
      <c r="G19" s="42">
        <f>G11+G18</f>
        <v>100</v>
      </c>
      <c r="H19" s="39">
        <f t="shared" si="0"/>
        <v>116.10653138871274</v>
      </c>
      <c r="J19" s="53"/>
    </row>
    <row r="21" spans="2:10" x14ac:dyDescent="0.25">
      <c r="F21" s="53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F26"/>
  <sheetViews>
    <sheetView workbookViewId="0">
      <selection activeCell="H9" sqref="H9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6" ht="15.75" x14ac:dyDescent="0.25">
      <c r="C3" s="17"/>
      <c r="D3" s="4"/>
      <c r="E3" s="4"/>
      <c r="F3" s="30"/>
    </row>
    <row r="4" spans="2:6" ht="15.75" x14ac:dyDescent="0.25">
      <c r="F4" s="30"/>
    </row>
    <row r="5" spans="2:6" ht="16.5" thickBot="1" x14ac:dyDescent="0.3">
      <c r="F5" s="30" t="s">
        <v>366</v>
      </c>
    </row>
    <row r="6" spans="2:6" ht="20.100000000000001" customHeight="1" thickBot="1" x14ac:dyDescent="0.3">
      <c r="B6" s="1054" t="s">
        <v>660</v>
      </c>
      <c r="C6" s="1055"/>
      <c r="D6" s="1055"/>
      <c r="E6" s="1055"/>
      <c r="F6" s="1056"/>
    </row>
    <row r="7" spans="2:6" ht="20.100000000000001" customHeight="1" thickBot="1" x14ac:dyDescent="0.3">
      <c r="B7" s="582" t="s">
        <v>138</v>
      </c>
      <c r="C7" s="24" t="s">
        <v>91</v>
      </c>
      <c r="D7" s="626" t="s">
        <v>525</v>
      </c>
      <c r="E7" s="626" t="s">
        <v>526</v>
      </c>
      <c r="F7" s="25" t="s">
        <v>527</v>
      </c>
    </row>
    <row r="8" spans="2:6" s="342" customFormat="1" ht="15.75" customHeight="1" thickBot="1" x14ac:dyDescent="0.25">
      <c r="B8" s="349">
        <v>1</v>
      </c>
      <c r="C8" s="356">
        <v>2</v>
      </c>
      <c r="D8" s="627">
        <v>3</v>
      </c>
      <c r="E8" s="627">
        <v>4</v>
      </c>
      <c r="F8" s="357">
        <v>5</v>
      </c>
    </row>
    <row r="9" spans="2:6" ht="15.75" x14ac:dyDescent="0.25">
      <c r="B9" s="314" t="s">
        <v>376</v>
      </c>
      <c r="C9" s="456" t="s">
        <v>356</v>
      </c>
      <c r="D9" s="127">
        <v>174820</v>
      </c>
      <c r="E9" s="127">
        <v>181681</v>
      </c>
      <c r="F9" s="55">
        <v>105488</v>
      </c>
    </row>
    <row r="10" spans="2:6" ht="15.75" x14ac:dyDescent="0.25">
      <c r="B10" s="314" t="s">
        <v>377</v>
      </c>
      <c r="C10" s="456" t="s">
        <v>357</v>
      </c>
      <c r="D10" s="127">
        <v>20541772</v>
      </c>
      <c r="E10" s="127">
        <v>22617958</v>
      </c>
      <c r="F10" s="55">
        <v>23741273</v>
      </c>
    </row>
    <row r="11" spans="2:6" ht="15.75" x14ac:dyDescent="0.25">
      <c r="B11" s="314" t="s">
        <v>378</v>
      </c>
      <c r="C11" s="456" t="s">
        <v>358</v>
      </c>
      <c r="D11" s="127">
        <v>2858998</v>
      </c>
      <c r="E11" s="127">
        <v>3069157</v>
      </c>
      <c r="F11" s="55">
        <v>2950906</v>
      </c>
    </row>
    <row r="12" spans="2:6" ht="15.75" x14ac:dyDescent="0.25">
      <c r="B12" s="314" t="s">
        <v>380</v>
      </c>
      <c r="C12" s="456" t="s">
        <v>359</v>
      </c>
      <c r="D12" s="127">
        <v>519894</v>
      </c>
      <c r="E12" s="127">
        <v>527035</v>
      </c>
      <c r="F12" s="55">
        <v>511091</v>
      </c>
    </row>
    <row r="13" spans="2:6" ht="15.75" x14ac:dyDescent="0.25">
      <c r="B13" s="314" t="s">
        <v>381</v>
      </c>
      <c r="C13" s="456" t="s">
        <v>360</v>
      </c>
      <c r="D13" s="127">
        <v>302750</v>
      </c>
      <c r="E13" s="127">
        <v>303052</v>
      </c>
      <c r="F13" s="55">
        <v>282871</v>
      </c>
    </row>
    <row r="14" spans="2:6" ht="15.75" x14ac:dyDescent="0.25">
      <c r="B14" s="314" t="s">
        <v>382</v>
      </c>
      <c r="C14" s="456" t="s">
        <v>286</v>
      </c>
      <c r="D14" s="127">
        <v>217144</v>
      </c>
      <c r="E14" s="127">
        <v>223983</v>
      </c>
      <c r="F14" s="55">
        <v>228220</v>
      </c>
    </row>
    <row r="15" spans="2:6" ht="15.75" x14ac:dyDescent="0.25">
      <c r="B15" s="314" t="s">
        <v>383</v>
      </c>
      <c r="C15" s="456" t="s">
        <v>291</v>
      </c>
      <c r="D15" s="127">
        <v>255606</v>
      </c>
      <c r="E15" s="127">
        <v>257928</v>
      </c>
      <c r="F15" s="55">
        <v>257594</v>
      </c>
    </row>
    <row r="16" spans="2:6" ht="15.75" x14ac:dyDescent="0.25">
      <c r="B16" s="314" t="s">
        <v>384</v>
      </c>
      <c r="C16" s="456" t="s">
        <v>361</v>
      </c>
      <c r="D16" s="127">
        <v>89468</v>
      </c>
      <c r="E16" s="127">
        <v>86369</v>
      </c>
      <c r="F16" s="55">
        <v>148034</v>
      </c>
    </row>
    <row r="17" spans="2:6" ht="15.75" x14ac:dyDescent="0.25">
      <c r="B17" s="314" t="s">
        <v>385</v>
      </c>
      <c r="C17" s="456" t="s">
        <v>185</v>
      </c>
      <c r="D17" s="127">
        <v>57171</v>
      </c>
      <c r="E17" s="127">
        <v>63937</v>
      </c>
      <c r="F17" s="55">
        <v>65320</v>
      </c>
    </row>
    <row r="18" spans="2:6" ht="15.75" x14ac:dyDescent="0.25">
      <c r="B18" s="314"/>
      <c r="C18" s="456"/>
      <c r="D18" s="127"/>
      <c r="E18" s="127"/>
      <c r="F18" s="55"/>
    </row>
    <row r="19" spans="2:6" ht="15.75" x14ac:dyDescent="0.25">
      <c r="B19" s="314" t="s">
        <v>386</v>
      </c>
      <c r="C19" s="456" t="s">
        <v>362</v>
      </c>
      <c r="D19" s="128">
        <f>D9/D10*100</f>
        <v>0.85104634595301698</v>
      </c>
      <c r="E19" s="128">
        <f t="shared" ref="E19:F19" si="0">E9/E10*100</f>
        <v>0.80325995830392827</v>
      </c>
      <c r="F19" s="56">
        <f t="shared" si="0"/>
        <v>0.44432326775400799</v>
      </c>
    </row>
    <row r="20" spans="2:6" ht="15.75" x14ac:dyDescent="0.25">
      <c r="B20" s="314" t="s">
        <v>387</v>
      </c>
      <c r="C20" s="456" t="s">
        <v>363</v>
      </c>
      <c r="D20" s="129">
        <f>D9/D11*100</f>
        <v>6.114729706001893</v>
      </c>
      <c r="E20" s="129">
        <f t="shared" ref="E20:F20" si="1">E9/E11*100</f>
        <v>5.9195733551590877</v>
      </c>
      <c r="F20" s="56">
        <f t="shared" si="1"/>
        <v>3.5747665293303141</v>
      </c>
    </row>
    <row r="21" spans="2:6" ht="15.75" x14ac:dyDescent="0.25">
      <c r="B21" s="314" t="s">
        <v>388</v>
      </c>
      <c r="C21" s="456" t="s">
        <v>355</v>
      </c>
      <c r="D21" s="128">
        <f>D12/D10*100</f>
        <v>2.5309111599525105</v>
      </c>
      <c r="E21" s="128">
        <f t="shared" ref="E21:F21" si="2">E12/E10*100</f>
        <v>2.3301617237064458</v>
      </c>
      <c r="F21" s="56">
        <f t="shared" si="2"/>
        <v>2.1527531400696165</v>
      </c>
    </row>
    <row r="22" spans="2:6" ht="15.75" x14ac:dyDescent="0.25">
      <c r="B22" s="314" t="s">
        <v>389</v>
      </c>
      <c r="C22" s="456" t="s">
        <v>364</v>
      </c>
      <c r="D22" s="128">
        <f>D13/D10*100</f>
        <v>1.4738261139301905</v>
      </c>
      <c r="E22" s="128">
        <f t="shared" ref="E22:F22" si="3">E13/E10*100</f>
        <v>1.3398733873323136</v>
      </c>
      <c r="F22" s="56">
        <f t="shared" si="3"/>
        <v>1.1914735995833081</v>
      </c>
    </row>
    <row r="23" spans="2:6" ht="32.25" customHeight="1" x14ac:dyDescent="0.25">
      <c r="B23" s="314" t="s">
        <v>390</v>
      </c>
      <c r="C23" s="456" t="s">
        <v>451</v>
      </c>
      <c r="D23" s="129">
        <v>1.5</v>
      </c>
      <c r="E23" s="129">
        <v>1.4</v>
      </c>
      <c r="F23" s="56">
        <v>1.3</v>
      </c>
    </row>
    <row r="24" spans="2:6" ht="32.25" thickBot="1" x14ac:dyDescent="0.3">
      <c r="B24" s="465" t="s">
        <v>391</v>
      </c>
      <c r="C24" s="466" t="s">
        <v>365</v>
      </c>
      <c r="D24" s="57">
        <v>55.2</v>
      </c>
      <c r="E24" s="57">
        <v>55.7</v>
      </c>
      <c r="F24" s="58">
        <v>57.8</v>
      </c>
    </row>
    <row r="25" spans="2:6" x14ac:dyDescent="0.25">
      <c r="C25" s="60" t="s">
        <v>367</v>
      </c>
    </row>
    <row r="26" spans="2:6" x14ac:dyDescent="0.25">
      <c r="C26" s="60" t="s">
        <v>368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M14"/>
  <sheetViews>
    <sheetView workbookViewId="0">
      <selection activeCell="D15" sqref="D15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3" ht="15.75" x14ac:dyDescent="0.25">
      <c r="C3" s="71"/>
      <c r="D3" s="72"/>
      <c r="E3" s="72"/>
      <c r="F3" s="72"/>
      <c r="G3" s="72"/>
      <c r="H3" s="72"/>
      <c r="I3" s="72"/>
      <c r="J3" s="72"/>
      <c r="K3" s="72"/>
    </row>
    <row r="4" spans="2:13" ht="15.75" x14ac:dyDescent="0.25">
      <c r="C4" s="72"/>
      <c r="D4" s="72"/>
      <c r="E4" s="72"/>
      <c r="F4" s="72"/>
      <c r="G4" s="72"/>
      <c r="H4" s="72"/>
      <c r="I4" s="72"/>
      <c r="J4" s="72"/>
      <c r="K4" s="72"/>
    </row>
    <row r="5" spans="2:13" ht="16.5" thickBot="1" x14ac:dyDescent="0.3">
      <c r="C5" s="73" t="s">
        <v>7</v>
      </c>
      <c r="D5" s="72"/>
      <c r="E5" s="72"/>
      <c r="F5" s="72"/>
      <c r="G5" s="72"/>
      <c r="H5" s="72"/>
      <c r="I5" s="72"/>
      <c r="J5" s="72"/>
      <c r="K5" s="74" t="s">
        <v>398</v>
      </c>
    </row>
    <row r="6" spans="2:13" ht="20.100000000000001" customHeight="1" thickBot="1" x14ac:dyDescent="0.3">
      <c r="B6" s="983" t="s">
        <v>633</v>
      </c>
      <c r="C6" s="984"/>
      <c r="D6" s="984"/>
      <c r="E6" s="984"/>
      <c r="F6" s="984"/>
      <c r="G6" s="984"/>
      <c r="H6" s="984"/>
      <c r="I6" s="984"/>
      <c r="J6" s="984"/>
      <c r="K6" s="985"/>
    </row>
    <row r="7" spans="2:13" ht="15.75" x14ac:dyDescent="0.25">
      <c r="B7" s="981" t="s">
        <v>138</v>
      </c>
      <c r="C7" s="988" t="s">
        <v>0</v>
      </c>
      <c r="D7" s="988" t="s">
        <v>1</v>
      </c>
      <c r="E7" s="988"/>
      <c r="F7" s="988" t="s">
        <v>342</v>
      </c>
      <c r="G7" s="988"/>
      <c r="H7" s="988" t="s">
        <v>520</v>
      </c>
      <c r="I7" s="988"/>
      <c r="J7" s="988" t="s">
        <v>2</v>
      </c>
      <c r="K7" s="989"/>
    </row>
    <row r="8" spans="2:13" ht="16.5" thickBot="1" x14ac:dyDescent="0.3">
      <c r="B8" s="982"/>
      <c r="C8" s="990"/>
      <c r="D8" s="382" t="s">
        <v>3</v>
      </c>
      <c r="E8" s="382" t="s">
        <v>28</v>
      </c>
      <c r="F8" s="382" t="s">
        <v>3</v>
      </c>
      <c r="G8" s="382" t="s">
        <v>28</v>
      </c>
      <c r="H8" s="382" t="s">
        <v>3</v>
      </c>
      <c r="I8" s="382" t="s">
        <v>28</v>
      </c>
      <c r="J8" s="382" t="s">
        <v>537</v>
      </c>
      <c r="K8" s="383" t="s">
        <v>538</v>
      </c>
    </row>
    <row r="9" spans="2:13" ht="15.75" thickBot="1" x14ac:dyDescent="0.3">
      <c r="B9" s="251">
        <v>1</v>
      </c>
      <c r="C9" s="252">
        <v>2</v>
      </c>
      <c r="D9" s="252">
        <v>3</v>
      </c>
      <c r="E9" s="252">
        <v>4</v>
      </c>
      <c r="F9" s="252">
        <v>5</v>
      </c>
      <c r="G9" s="252">
        <v>6</v>
      </c>
      <c r="H9" s="252">
        <v>7</v>
      </c>
      <c r="I9" s="252">
        <v>8</v>
      </c>
      <c r="J9" s="252">
        <v>9</v>
      </c>
      <c r="K9" s="253">
        <v>10</v>
      </c>
    </row>
    <row r="10" spans="2:13" ht="15.75" x14ac:dyDescent="0.25">
      <c r="B10" s="372" t="s">
        <v>376</v>
      </c>
      <c r="C10" s="384" t="s">
        <v>4</v>
      </c>
      <c r="D10" s="385">
        <v>61488</v>
      </c>
      <c r="E10" s="386">
        <f>D10/D12*100</f>
        <v>2.0695462871152164</v>
      </c>
      <c r="F10" s="385">
        <v>68881</v>
      </c>
      <c r="G10" s="386">
        <f>F10/F12*100</f>
        <v>2.1997193546306164</v>
      </c>
      <c r="H10" s="385">
        <v>66650</v>
      </c>
      <c r="I10" s="386">
        <f>H10/H12*100</f>
        <v>2.2365253958884845</v>
      </c>
      <c r="J10" s="387">
        <f>F10/D10*100</f>
        <v>112.02348425709081</v>
      </c>
      <c r="K10" s="388">
        <f>H10/F10*100</f>
        <v>96.761080704403241</v>
      </c>
    </row>
    <row r="11" spans="2:13" ht="16.5" thickBot="1" x14ac:dyDescent="0.3">
      <c r="B11" s="364" t="s">
        <v>377</v>
      </c>
      <c r="C11" s="389" t="s">
        <v>5</v>
      </c>
      <c r="D11" s="390">
        <v>2909598</v>
      </c>
      <c r="E11" s="391">
        <f>D11/D12*100</f>
        <v>97.930453712884784</v>
      </c>
      <c r="F11" s="390">
        <v>3062473</v>
      </c>
      <c r="G11" s="391">
        <f>F11/F12*100</f>
        <v>97.800280645369384</v>
      </c>
      <c r="H11" s="390">
        <v>2913419</v>
      </c>
      <c r="I11" s="391">
        <f>H11/H12*100</f>
        <v>97.763474604111508</v>
      </c>
      <c r="J11" s="392">
        <f t="shared" ref="J11:J12" si="0">F11/D11*100</f>
        <v>105.25416225884126</v>
      </c>
      <c r="K11" s="393">
        <f t="shared" ref="K11:K12" si="1">H11/F11*100</f>
        <v>95.132887702193628</v>
      </c>
    </row>
    <row r="12" spans="2:13" ht="21" customHeight="1" thickBot="1" x14ac:dyDescent="0.3">
      <c r="B12" s="986" t="s">
        <v>6</v>
      </c>
      <c r="C12" s="987"/>
      <c r="D12" s="394">
        <f t="shared" ref="D12:I12" si="2">SUM(D10:D11)</f>
        <v>2971086</v>
      </c>
      <c r="E12" s="395">
        <f t="shared" si="2"/>
        <v>100</v>
      </c>
      <c r="F12" s="394">
        <f t="shared" si="2"/>
        <v>3131354</v>
      </c>
      <c r="G12" s="395">
        <f t="shared" si="2"/>
        <v>100</v>
      </c>
      <c r="H12" s="394">
        <f t="shared" si="2"/>
        <v>2980069</v>
      </c>
      <c r="I12" s="395">
        <f t="shared" si="2"/>
        <v>99.999999999999986</v>
      </c>
      <c r="J12" s="395">
        <f t="shared" si="0"/>
        <v>105.39425651091889</v>
      </c>
      <c r="K12" s="396">
        <f t="shared" si="1"/>
        <v>95.168703378793964</v>
      </c>
      <c r="M12" s="62"/>
    </row>
    <row r="14" spans="2:13" x14ac:dyDescent="0.25">
      <c r="H14" s="62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9"/>
  <sheetViews>
    <sheetView workbookViewId="0">
      <selection activeCell="D12" sqref="D12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398</v>
      </c>
      <c r="I3" s="4"/>
    </row>
    <row r="4" spans="2:11" ht="20.100000000000001" customHeight="1" thickBot="1" x14ac:dyDescent="0.3">
      <c r="B4" s="1035" t="s">
        <v>661</v>
      </c>
      <c r="C4" s="1036"/>
      <c r="D4" s="1036"/>
      <c r="E4" s="1036"/>
      <c r="F4" s="1036"/>
      <c r="G4" s="1036"/>
      <c r="H4" s="1037"/>
      <c r="I4" s="8"/>
    </row>
    <row r="5" spans="2:11" ht="16.5" thickBot="1" x14ac:dyDescent="0.3">
      <c r="B5" s="582" t="s">
        <v>138</v>
      </c>
      <c r="C5" s="317" t="s">
        <v>91</v>
      </c>
      <c r="D5" s="317" t="s">
        <v>1</v>
      </c>
      <c r="E5" s="317" t="s">
        <v>342</v>
      </c>
      <c r="F5" s="317" t="s">
        <v>520</v>
      </c>
      <c r="G5" s="1058" t="s">
        <v>2</v>
      </c>
      <c r="H5" s="1101"/>
      <c r="I5" s="124"/>
    </row>
    <row r="6" spans="2:11" ht="16.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 t="s">
        <v>551</v>
      </c>
      <c r="H6" s="357" t="s">
        <v>552</v>
      </c>
      <c r="I6" s="8"/>
      <c r="K6" s="53"/>
    </row>
    <row r="7" spans="2:11" ht="15.75" x14ac:dyDescent="0.25">
      <c r="B7" s="290" t="s">
        <v>376</v>
      </c>
      <c r="C7" s="280" t="s">
        <v>188</v>
      </c>
      <c r="D7" s="45">
        <v>4325281</v>
      </c>
      <c r="E7" s="46">
        <v>4727454</v>
      </c>
      <c r="F7" s="46">
        <v>5140068</v>
      </c>
      <c r="G7" s="46">
        <f>E7/D7*100</f>
        <v>109.29819357401287</v>
      </c>
      <c r="H7" s="309">
        <f>F7/E7*100</f>
        <v>108.72803839022018</v>
      </c>
      <c r="I7" s="8"/>
      <c r="K7" s="53"/>
    </row>
    <row r="8" spans="2:11" ht="16.5" thickBot="1" x14ac:dyDescent="0.3">
      <c r="B8" s="290" t="s">
        <v>377</v>
      </c>
      <c r="C8" s="280" t="s">
        <v>189</v>
      </c>
      <c r="D8" s="45">
        <v>1392629</v>
      </c>
      <c r="E8" s="46">
        <v>1628421</v>
      </c>
      <c r="F8" s="46">
        <v>2379321</v>
      </c>
      <c r="G8" s="46">
        <f t="shared" ref="G8:G9" si="0">E8/D8*100</f>
        <v>116.93142969161205</v>
      </c>
      <c r="H8" s="309">
        <f>F8/E8*100</f>
        <v>146.11215404370245</v>
      </c>
      <c r="I8" s="8"/>
      <c r="K8" s="898"/>
    </row>
    <row r="9" spans="2:11" ht="16.5" thickBot="1" x14ac:dyDescent="0.3">
      <c r="B9" s="1057" t="s">
        <v>190</v>
      </c>
      <c r="C9" s="1058"/>
      <c r="D9" s="499">
        <f>D7/D8</f>
        <v>3.1058386691645801</v>
      </c>
      <c r="E9" s="628">
        <f>E7/E8</f>
        <v>2.9030907854909755</v>
      </c>
      <c r="F9" s="628">
        <f>F7/F8</f>
        <v>2.1603087603564211</v>
      </c>
      <c r="G9" s="629">
        <f t="shared" si="0"/>
        <v>93.472040718453016</v>
      </c>
      <c r="H9" s="312">
        <f t="shared" ref="H9" si="1">F9/E9*100</f>
        <v>74.414095871654467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2:M14"/>
  <sheetViews>
    <sheetView workbookViewId="0">
      <selection activeCell="G25" sqref="G25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</cols>
  <sheetData>
    <row r="2" spans="2:13" ht="16.5" thickBot="1" x14ac:dyDescent="0.3">
      <c r="K2" s="27" t="s">
        <v>398</v>
      </c>
    </row>
    <row r="3" spans="2:13" ht="20.100000000000001" customHeight="1" thickBot="1" x14ac:dyDescent="0.3">
      <c r="B3" s="1043" t="s">
        <v>662</v>
      </c>
      <c r="C3" s="1044"/>
      <c r="D3" s="1044"/>
      <c r="E3" s="1044"/>
      <c r="F3" s="1044"/>
      <c r="G3" s="1044"/>
      <c r="H3" s="1044"/>
      <c r="I3" s="1044"/>
      <c r="J3" s="1044"/>
      <c r="K3" s="1045"/>
    </row>
    <row r="4" spans="2:13" ht="15.75" x14ac:dyDescent="0.25">
      <c r="B4" s="1029" t="s">
        <v>138</v>
      </c>
      <c r="C4" s="1033" t="s">
        <v>39</v>
      </c>
      <c r="D4" s="1033" t="s">
        <v>1</v>
      </c>
      <c r="E4" s="1033"/>
      <c r="F4" s="1033" t="s">
        <v>342</v>
      </c>
      <c r="G4" s="1033"/>
      <c r="H4" s="1033" t="s">
        <v>520</v>
      </c>
      <c r="I4" s="1033"/>
      <c r="J4" s="1033" t="s">
        <v>2</v>
      </c>
      <c r="K4" s="1034"/>
    </row>
    <row r="5" spans="2:13" ht="16.5" thickBot="1" x14ac:dyDescent="0.3">
      <c r="B5" s="1030"/>
      <c r="C5" s="1032"/>
      <c r="D5" s="316" t="s">
        <v>3</v>
      </c>
      <c r="E5" s="316" t="s">
        <v>28</v>
      </c>
      <c r="F5" s="316" t="s">
        <v>3</v>
      </c>
      <c r="G5" s="316" t="s">
        <v>28</v>
      </c>
      <c r="H5" s="316" t="s">
        <v>3</v>
      </c>
      <c r="I5" s="316" t="s">
        <v>28</v>
      </c>
      <c r="J5" s="316" t="s">
        <v>537</v>
      </c>
      <c r="K5" s="54" t="s">
        <v>540</v>
      </c>
    </row>
    <row r="6" spans="2:13" ht="15.7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6">
        <v>7</v>
      </c>
      <c r="I6" s="356">
        <v>8</v>
      </c>
      <c r="J6" s="356">
        <v>9</v>
      </c>
      <c r="K6" s="357">
        <v>10</v>
      </c>
    </row>
    <row r="7" spans="2:13" ht="20.100000000000001" customHeight="1" x14ac:dyDescent="0.25">
      <c r="B7" s="314" t="s">
        <v>376</v>
      </c>
      <c r="C7" s="630" t="s">
        <v>191</v>
      </c>
      <c r="D7" s="155">
        <v>10562608</v>
      </c>
      <c r="E7" s="457">
        <f>D7/D$14*100</f>
        <v>59.999521712845137</v>
      </c>
      <c r="F7" s="155">
        <v>11196133</v>
      </c>
      <c r="G7" s="457">
        <f>F7/F$14*100</f>
        <v>57.669534622273666</v>
      </c>
      <c r="H7" s="155">
        <v>12002226</v>
      </c>
      <c r="I7" s="457">
        <f>H7/H14*100</f>
        <v>63.52822400724596</v>
      </c>
      <c r="J7" s="482">
        <f>F7/D7*100</f>
        <v>105.99780849578057</v>
      </c>
      <c r="K7" s="487">
        <f>H7/F7*100</f>
        <v>107.19974476901982</v>
      </c>
      <c r="M7" s="53"/>
    </row>
    <row r="8" spans="2:13" ht="20.100000000000001" customHeight="1" x14ac:dyDescent="0.25">
      <c r="B8" s="314" t="s">
        <v>377</v>
      </c>
      <c r="C8" s="630" t="s">
        <v>195</v>
      </c>
      <c r="D8" s="155">
        <v>1058414</v>
      </c>
      <c r="E8" s="457">
        <f t="shared" ref="E8:E13" si="0">D8/D$14*100</f>
        <v>6.012183143990506</v>
      </c>
      <c r="F8" s="155">
        <v>855191</v>
      </c>
      <c r="G8" s="457">
        <f t="shared" ref="G8:G13" si="1">F8/F$14*100</f>
        <v>4.404955441593704</v>
      </c>
      <c r="H8" s="155">
        <v>789695</v>
      </c>
      <c r="I8" s="457">
        <f>H8/H14*100</f>
        <v>4.1798847028377981</v>
      </c>
      <c r="J8" s="482">
        <f t="shared" ref="J8:J14" si="2">F8/D8*100</f>
        <v>80.799290258821216</v>
      </c>
      <c r="K8" s="487">
        <f t="shared" ref="K8:K14" si="3">H8/F8*100</f>
        <v>92.341360000280631</v>
      </c>
      <c r="M8" s="53"/>
    </row>
    <row r="9" spans="2:13" ht="20.100000000000001" customHeight="1" thickBot="1" x14ac:dyDescent="0.3">
      <c r="B9" s="314" t="s">
        <v>378</v>
      </c>
      <c r="C9" s="630" t="s">
        <v>196</v>
      </c>
      <c r="D9" s="155">
        <v>2616873</v>
      </c>
      <c r="E9" s="457">
        <f t="shared" si="0"/>
        <v>14.864806909738409</v>
      </c>
      <c r="F9" s="155">
        <v>3175998</v>
      </c>
      <c r="G9" s="457">
        <f t="shared" si="1"/>
        <v>16.359070280897157</v>
      </c>
      <c r="H9" s="155">
        <v>2578118</v>
      </c>
      <c r="I9" s="457">
        <f>H9/H14*100</f>
        <v>13.64607347179706</v>
      </c>
      <c r="J9" s="482">
        <f t="shared" si="2"/>
        <v>121.36614959915899</v>
      </c>
      <c r="K9" s="487">
        <f t="shared" si="3"/>
        <v>81.175051117790375</v>
      </c>
      <c r="M9" s="53"/>
    </row>
    <row r="10" spans="2:13" ht="20.100000000000001" customHeight="1" thickBot="1" x14ac:dyDescent="0.3">
      <c r="B10" s="1098" t="s">
        <v>192</v>
      </c>
      <c r="C10" s="1099"/>
      <c r="D10" s="158">
        <f>SUM(D7:D9)</f>
        <v>14237895</v>
      </c>
      <c r="E10" s="99">
        <f t="shared" si="0"/>
        <v>80.876511766574055</v>
      </c>
      <c r="F10" s="158">
        <f>SUM(F7:F9)</f>
        <v>15227322</v>
      </c>
      <c r="G10" s="99">
        <f t="shared" si="1"/>
        <v>78.43356034476453</v>
      </c>
      <c r="H10" s="158">
        <f>SUM(H7:H9)</f>
        <v>15370039</v>
      </c>
      <c r="I10" s="99">
        <f>H10/H14*100</f>
        <v>81.354182181880802</v>
      </c>
      <c r="J10" s="43">
        <f t="shared" si="2"/>
        <v>106.94925057390859</v>
      </c>
      <c r="K10" s="44">
        <f t="shared" si="3"/>
        <v>100.93724293739896</v>
      </c>
      <c r="M10" s="53"/>
    </row>
    <row r="11" spans="2:13" ht="20.100000000000001" customHeight="1" x14ac:dyDescent="0.25">
      <c r="B11" s="314" t="s">
        <v>380</v>
      </c>
      <c r="C11" s="630" t="s">
        <v>197</v>
      </c>
      <c r="D11" s="155">
        <v>3193809</v>
      </c>
      <c r="E11" s="457">
        <f t="shared" si="0"/>
        <v>18.142016861951159</v>
      </c>
      <c r="F11" s="155">
        <v>3983643</v>
      </c>
      <c r="G11" s="457">
        <f t="shared" si="1"/>
        <v>20.519123693089224</v>
      </c>
      <c r="H11" s="155">
        <v>3350102</v>
      </c>
      <c r="I11" s="457">
        <f>H11/H14*100</f>
        <v>17.732213199711676</v>
      </c>
      <c r="J11" s="482">
        <f t="shared" si="2"/>
        <v>124.73015762683366</v>
      </c>
      <c r="K11" s="487">
        <f t="shared" si="3"/>
        <v>84.096441372884073</v>
      </c>
      <c r="M11" s="53"/>
    </row>
    <row r="12" spans="2:13" ht="20.100000000000001" customHeight="1" thickBot="1" x14ac:dyDescent="0.3">
      <c r="B12" s="314" t="s">
        <v>381</v>
      </c>
      <c r="C12" s="630" t="s">
        <v>198</v>
      </c>
      <c r="D12" s="155">
        <v>172783</v>
      </c>
      <c r="E12" s="457">
        <f t="shared" si="0"/>
        <v>0.98147137147478369</v>
      </c>
      <c r="F12" s="155">
        <v>203329</v>
      </c>
      <c r="G12" s="457">
        <f t="shared" si="1"/>
        <v>1.0473159621462413</v>
      </c>
      <c r="H12" s="155">
        <v>172605</v>
      </c>
      <c r="I12" s="457">
        <f>H12/H14*100</f>
        <v>0.91360461840750939</v>
      </c>
      <c r="J12" s="482">
        <f t="shared" si="2"/>
        <v>117.67882256934999</v>
      </c>
      <c r="K12" s="487">
        <f t="shared" si="3"/>
        <v>84.889514038823776</v>
      </c>
      <c r="M12" s="53"/>
    </row>
    <row r="13" spans="2:13" ht="20.100000000000001" customHeight="1" thickBot="1" x14ac:dyDescent="0.3">
      <c r="B13" s="1098" t="s">
        <v>193</v>
      </c>
      <c r="C13" s="1099"/>
      <c r="D13" s="158">
        <f>SUM(D11:D12)</f>
        <v>3366592</v>
      </c>
      <c r="E13" s="99">
        <f t="shared" si="0"/>
        <v>19.123488233425945</v>
      </c>
      <c r="F13" s="158">
        <f>SUM(F11:F12)</f>
        <v>4186972</v>
      </c>
      <c r="G13" s="99">
        <f t="shared" si="1"/>
        <v>21.566439655235467</v>
      </c>
      <c r="H13" s="158">
        <f>SUM(H11:H12)</f>
        <v>3522707</v>
      </c>
      <c r="I13" s="99">
        <f>H13/H14*100</f>
        <v>18.645817818119188</v>
      </c>
      <c r="J13" s="43">
        <f t="shared" si="2"/>
        <v>124.36826321692681</v>
      </c>
      <c r="K13" s="44">
        <f t="shared" si="3"/>
        <v>84.134954807436017</v>
      </c>
      <c r="M13" s="53"/>
    </row>
    <row r="14" spans="2:13" ht="20.100000000000001" customHeight="1" thickBot="1" x14ac:dyDescent="0.3">
      <c r="B14" s="1098" t="s">
        <v>194</v>
      </c>
      <c r="C14" s="1099"/>
      <c r="D14" s="279">
        <f t="shared" ref="D14:I14" si="4">D10+D13</f>
        <v>17604487</v>
      </c>
      <c r="E14" s="42">
        <f t="shared" si="4"/>
        <v>100</v>
      </c>
      <c r="F14" s="279">
        <f t="shared" si="4"/>
        <v>19414294</v>
      </c>
      <c r="G14" s="316">
        <f t="shared" si="4"/>
        <v>100</v>
      </c>
      <c r="H14" s="279">
        <f>H10+H13</f>
        <v>18892746</v>
      </c>
      <c r="I14" s="42">
        <f t="shared" si="4"/>
        <v>99.999999999999986</v>
      </c>
      <c r="J14" s="42">
        <f t="shared" si="2"/>
        <v>110.28037340707515</v>
      </c>
      <c r="K14" s="39">
        <f t="shared" si="3"/>
        <v>97.313587607151717</v>
      </c>
      <c r="M14" s="53"/>
    </row>
  </sheetData>
  <mergeCells count="10">
    <mergeCell ref="F4:G4"/>
    <mergeCell ref="H4:I4"/>
    <mergeCell ref="B3:K3"/>
    <mergeCell ref="B4:B5"/>
    <mergeCell ref="J4:K4"/>
    <mergeCell ref="B10:C10"/>
    <mergeCell ref="B13:C13"/>
    <mergeCell ref="B14:C14"/>
    <mergeCell ref="C4:C5"/>
    <mergeCell ref="D4:E4"/>
  </mergeCells>
  <pageMargins left="0.7" right="0.7" top="0.75" bottom="0.75" header="0.3" footer="0.3"/>
  <pageSetup scale="71" fitToHeight="0" orientation="landscape" r:id="rId1"/>
  <ignoredErrors>
    <ignoredError sqref="I15" numberStoredAsText="1"/>
    <ignoredError sqref="H10 D10" formulaRange="1"/>
    <ignoredError sqref="E10 E13:G13 G10" formula="1"/>
    <ignoredError sqref="F10" formula="1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6"/>
  <sheetViews>
    <sheetView topLeftCell="A2" workbookViewId="0">
      <selection activeCell="D31" sqref="D31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404</v>
      </c>
    </row>
    <row r="4" spans="2:7" ht="20.100000000000001" customHeight="1" thickBot="1" x14ac:dyDescent="0.3">
      <c r="B4" s="1035" t="s">
        <v>664</v>
      </c>
      <c r="C4" s="1036"/>
      <c r="D4" s="1036"/>
      <c r="E4" s="1036"/>
      <c r="F4" s="1037"/>
    </row>
    <row r="5" spans="2:7" ht="16.5" thickBot="1" x14ac:dyDescent="0.3">
      <c r="B5" s="634" t="s">
        <v>138</v>
      </c>
      <c r="C5" s="24" t="s">
        <v>199</v>
      </c>
      <c r="D5" s="24" t="s">
        <v>1</v>
      </c>
      <c r="E5" s="24" t="s">
        <v>342</v>
      </c>
      <c r="F5" s="25" t="s">
        <v>520</v>
      </c>
    </row>
    <row r="6" spans="2:7" ht="15.75" thickBot="1" x14ac:dyDescent="0.3">
      <c r="B6" s="360">
        <v>1</v>
      </c>
      <c r="C6" s="356">
        <v>2</v>
      </c>
      <c r="D6" s="356">
        <v>3</v>
      </c>
      <c r="E6" s="356">
        <v>4</v>
      </c>
      <c r="F6" s="357">
        <v>5</v>
      </c>
    </row>
    <row r="7" spans="2:7" ht="15.75" x14ac:dyDescent="0.25">
      <c r="B7" s="286" t="s">
        <v>376</v>
      </c>
      <c r="C7" s="373" t="s">
        <v>663</v>
      </c>
      <c r="D7" s="635" t="s">
        <v>200</v>
      </c>
      <c r="E7" s="635">
        <v>31.9</v>
      </c>
      <c r="F7" s="800">
        <v>29.7</v>
      </c>
    </row>
    <row r="8" spans="2:7" ht="15.75" x14ac:dyDescent="0.25">
      <c r="B8" s="290" t="s">
        <v>377</v>
      </c>
      <c r="C8" s="632" t="s">
        <v>369</v>
      </c>
      <c r="D8" s="631" t="s">
        <v>201</v>
      </c>
      <c r="E8" s="631">
        <v>49.2</v>
      </c>
      <c r="F8" s="801">
        <v>43.9</v>
      </c>
    </row>
    <row r="9" spans="2:7" ht="15.75" x14ac:dyDescent="0.25">
      <c r="B9" s="290" t="s">
        <v>378</v>
      </c>
      <c r="C9" s="632" t="s">
        <v>464</v>
      </c>
      <c r="D9" s="631" t="s">
        <v>202</v>
      </c>
      <c r="E9" s="631">
        <v>75.400000000000006</v>
      </c>
      <c r="F9" s="801">
        <v>78.2</v>
      </c>
    </row>
    <row r="10" spans="2:7" ht="15.75" x14ac:dyDescent="0.25">
      <c r="B10" s="290" t="s">
        <v>380</v>
      </c>
      <c r="C10" s="633" t="s">
        <v>465</v>
      </c>
      <c r="D10" s="631" t="s">
        <v>203</v>
      </c>
      <c r="E10" s="631">
        <v>75.099999999999994</v>
      </c>
      <c r="F10" s="801">
        <v>77</v>
      </c>
    </row>
    <row r="11" spans="2:7" ht="16.5" thickBot="1" x14ac:dyDescent="0.3">
      <c r="B11" s="291" t="s">
        <v>381</v>
      </c>
      <c r="C11" s="636" t="s">
        <v>370</v>
      </c>
      <c r="D11" s="637" t="s">
        <v>204</v>
      </c>
      <c r="E11" s="637">
        <v>74.400000000000006</v>
      </c>
      <c r="F11" s="802">
        <v>76.3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205</v>
      </c>
      <c r="D13" s="16"/>
      <c r="E13" s="16"/>
      <c r="F13" s="16"/>
      <c r="G13" s="2"/>
    </row>
    <row r="14" spans="2:7" ht="15.75" x14ac:dyDescent="0.25">
      <c r="B14" s="12" t="s">
        <v>466</v>
      </c>
      <c r="D14" s="16"/>
      <c r="E14" s="16"/>
      <c r="F14" s="16"/>
      <c r="G14" s="2"/>
    </row>
    <row r="15" spans="2:7" ht="15.75" x14ac:dyDescent="0.25">
      <c r="B15" s="12" t="s">
        <v>206</v>
      </c>
      <c r="D15" s="16"/>
      <c r="E15" s="16"/>
      <c r="F15" s="16"/>
      <c r="G15" s="2"/>
    </row>
    <row r="16" spans="2:7" ht="15.75" x14ac:dyDescent="0.25">
      <c r="C16" s="2"/>
      <c r="D16" s="2"/>
      <c r="E16" s="2"/>
      <c r="F16" s="2"/>
      <c r="G16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2:H30"/>
  <sheetViews>
    <sheetView workbookViewId="0">
      <selection activeCell="J14" sqref="J14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31" t="s">
        <v>405</v>
      </c>
    </row>
    <row r="3" spans="2:8" ht="20.100000000000001" customHeight="1" thickBot="1" x14ac:dyDescent="0.3">
      <c r="B3" s="1043" t="s">
        <v>665</v>
      </c>
      <c r="C3" s="1044"/>
      <c r="D3" s="1044"/>
      <c r="E3" s="1044"/>
      <c r="F3" s="1044"/>
      <c r="G3" s="1044"/>
      <c r="H3" s="1045"/>
    </row>
    <row r="4" spans="2:8" ht="15.75" x14ac:dyDescent="0.25">
      <c r="B4" s="1029" t="s">
        <v>138</v>
      </c>
      <c r="C4" s="1033" t="s">
        <v>157</v>
      </c>
      <c r="D4" s="472" t="s">
        <v>1</v>
      </c>
      <c r="E4" s="472" t="s">
        <v>342</v>
      </c>
      <c r="F4" s="472" t="s">
        <v>520</v>
      </c>
      <c r="G4" s="1033" t="s">
        <v>2</v>
      </c>
      <c r="H4" s="1034"/>
    </row>
    <row r="5" spans="2:8" ht="16.5" thickBot="1" x14ac:dyDescent="0.3">
      <c r="B5" s="1030"/>
      <c r="C5" s="1032"/>
      <c r="D5" s="316" t="s">
        <v>3</v>
      </c>
      <c r="E5" s="316" t="s">
        <v>3</v>
      </c>
      <c r="F5" s="316" t="s">
        <v>3</v>
      </c>
      <c r="G5" s="316" t="s">
        <v>82</v>
      </c>
      <c r="H5" s="54" t="s">
        <v>542</v>
      </c>
    </row>
    <row r="6" spans="2:8" ht="15.75" thickBot="1" x14ac:dyDescent="0.3">
      <c r="B6" s="283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7">
        <v>7</v>
      </c>
    </row>
    <row r="7" spans="2:8" ht="15.75" x14ac:dyDescent="0.25">
      <c r="B7" s="286"/>
      <c r="C7" s="640" t="s">
        <v>207</v>
      </c>
      <c r="D7" s="641"/>
      <c r="E7" s="641"/>
      <c r="F7" s="641"/>
      <c r="G7" s="641"/>
      <c r="H7" s="642"/>
    </row>
    <row r="8" spans="2:8" ht="15.75" x14ac:dyDescent="0.25">
      <c r="B8" s="290" t="s">
        <v>376</v>
      </c>
      <c r="C8" s="630" t="s">
        <v>588</v>
      </c>
      <c r="D8" s="643">
        <v>9513412</v>
      </c>
      <c r="E8" s="644">
        <v>10579834</v>
      </c>
      <c r="F8" s="643">
        <v>10257463</v>
      </c>
      <c r="G8" s="482">
        <f>E8/D8*100</f>
        <v>111.20966904408218</v>
      </c>
      <c r="H8" s="487">
        <f>F8/E8*100</f>
        <v>96.952967314988115</v>
      </c>
    </row>
    <row r="9" spans="2:8" ht="15.75" x14ac:dyDescent="0.25">
      <c r="B9" s="290" t="s">
        <v>377</v>
      </c>
      <c r="C9" s="630" t="s">
        <v>589</v>
      </c>
      <c r="D9" s="643">
        <v>10425706</v>
      </c>
      <c r="E9" s="644">
        <v>11624766</v>
      </c>
      <c r="F9" s="644">
        <v>12512019</v>
      </c>
      <c r="G9" s="482">
        <f>E9/D9*100</f>
        <v>111.50099571194507</v>
      </c>
      <c r="H9" s="487">
        <f t="shared" ref="H9:H25" si="0">F9/E9*100</f>
        <v>107.63243750454848</v>
      </c>
    </row>
    <row r="10" spans="2:8" ht="15.75" x14ac:dyDescent="0.25">
      <c r="B10" s="290" t="s">
        <v>378</v>
      </c>
      <c r="C10" s="630" t="s">
        <v>590</v>
      </c>
      <c r="D10" s="643">
        <f>D8-D9</f>
        <v>-912294</v>
      </c>
      <c r="E10" s="643">
        <f>E8-E9</f>
        <v>-1044932</v>
      </c>
      <c r="F10" s="643">
        <f>F8-F9</f>
        <v>-2254556</v>
      </c>
      <c r="G10" s="458" t="s">
        <v>115</v>
      </c>
      <c r="H10" s="487" t="s">
        <v>115</v>
      </c>
    </row>
    <row r="11" spans="2:8" ht="15.75" customHeight="1" x14ac:dyDescent="0.25">
      <c r="B11" s="290"/>
      <c r="C11" s="456" t="s">
        <v>208</v>
      </c>
      <c r="D11" s="645"/>
      <c r="E11" s="631"/>
      <c r="F11" s="631"/>
      <c r="G11" s="458"/>
      <c r="H11" s="487"/>
    </row>
    <row r="12" spans="2:8" ht="15.75" x14ac:dyDescent="0.25">
      <c r="B12" s="290" t="s">
        <v>347</v>
      </c>
      <c r="C12" s="456" t="s">
        <v>591</v>
      </c>
      <c r="D12" s="646">
        <f>D8/D9</f>
        <v>0.91249571012265263</v>
      </c>
      <c r="E12" s="646">
        <f>E8/E9</f>
        <v>0.91011156697691808</v>
      </c>
      <c r="F12" s="646">
        <f>F8/F9</f>
        <v>0.81980877746429248</v>
      </c>
      <c r="G12" s="647"/>
      <c r="H12" s="487"/>
    </row>
    <row r="13" spans="2:8" ht="16.5" thickBot="1" x14ac:dyDescent="0.3">
      <c r="B13" s="290" t="s">
        <v>348</v>
      </c>
      <c r="C13" s="456" t="s">
        <v>592</v>
      </c>
      <c r="D13" s="458" t="s">
        <v>209</v>
      </c>
      <c r="E13" s="458" t="s">
        <v>209</v>
      </c>
      <c r="F13" s="646">
        <v>0.65</v>
      </c>
      <c r="G13" s="647"/>
      <c r="H13" s="487"/>
    </row>
    <row r="14" spans="2:8" ht="16.5" thickBot="1" x14ac:dyDescent="0.3">
      <c r="B14" s="1098" t="s">
        <v>210</v>
      </c>
      <c r="C14" s="1099"/>
      <c r="D14" s="638">
        <f>D12-D13</f>
        <v>6.2495710122652648E-2</v>
      </c>
      <c r="E14" s="638">
        <f>E12-E13</f>
        <v>6.0111566976918107E-2</v>
      </c>
      <c r="F14" s="638">
        <f>F12-F13</f>
        <v>0.16980877746429246</v>
      </c>
      <c r="G14" s="639"/>
      <c r="H14" s="44"/>
    </row>
    <row r="15" spans="2:8" ht="16.350000000000001" customHeight="1" x14ac:dyDescent="0.25">
      <c r="B15" s="290"/>
      <c r="C15" s="618" t="s">
        <v>211</v>
      </c>
      <c r="D15" s="458"/>
      <c r="E15" s="631"/>
      <c r="F15" s="631"/>
      <c r="G15" s="458"/>
      <c r="H15" s="487"/>
    </row>
    <row r="16" spans="2:8" ht="15.75" x14ac:dyDescent="0.25">
      <c r="B16" s="290" t="s">
        <v>376</v>
      </c>
      <c r="C16" s="456" t="s">
        <v>588</v>
      </c>
      <c r="D16" s="643">
        <v>10556830</v>
      </c>
      <c r="E16" s="644">
        <v>11641857</v>
      </c>
      <c r="F16" s="644">
        <v>11351939</v>
      </c>
      <c r="G16" s="482">
        <f>E16/D16*100</f>
        <v>110.2779622291919</v>
      </c>
      <c r="H16" s="487">
        <f t="shared" si="0"/>
        <v>97.509692826496661</v>
      </c>
    </row>
    <row r="17" spans="2:8" ht="15.75" x14ac:dyDescent="0.25">
      <c r="B17" s="290" t="s">
        <v>377</v>
      </c>
      <c r="C17" s="456" t="s">
        <v>589</v>
      </c>
      <c r="D17" s="643">
        <v>11345741</v>
      </c>
      <c r="E17" s="644">
        <v>12367913</v>
      </c>
      <c r="F17" s="644">
        <v>13129150</v>
      </c>
      <c r="G17" s="482">
        <f>E17/D17*100</f>
        <v>109.00930137573208</v>
      </c>
      <c r="H17" s="487">
        <f t="shared" si="0"/>
        <v>106.1549349514344</v>
      </c>
    </row>
    <row r="18" spans="2:8" ht="15.75" x14ac:dyDescent="0.25">
      <c r="B18" s="290" t="s">
        <v>378</v>
      </c>
      <c r="C18" s="456" t="s">
        <v>590</v>
      </c>
      <c r="D18" s="643">
        <f>D16-D17</f>
        <v>-788911</v>
      </c>
      <c r="E18" s="643">
        <f>E16-E17</f>
        <v>-726056</v>
      </c>
      <c r="F18" s="643">
        <f>F16-F17</f>
        <v>-1777211</v>
      </c>
      <c r="G18" s="458" t="s">
        <v>115</v>
      </c>
      <c r="H18" s="487" t="s">
        <v>115</v>
      </c>
    </row>
    <row r="19" spans="2:8" ht="15.75" customHeight="1" x14ac:dyDescent="0.25">
      <c r="B19" s="290"/>
      <c r="C19" s="456" t="s">
        <v>208</v>
      </c>
      <c r="D19" s="645"/>
      <c r="E19" s="631"/>
      <c r="F19" s="631"/>
      <c r="G19" s="458"/>
      <c r="H19" s="487"/>
    </row>
    <row r="20" spans="2:8" ht="15.75" x14ac:dyDescent="0.25">
      <c r="B20" s="290" t="s">
        <v>347</v>
      </c>
      <c r="C20" s="456" t="s">
        <v>591</v>
      </c>
      <c r="D20" s="646">
        <f>D16/D17</f>
        <v>0.93046633093422459</v>
      </c>
      <c r="E20" s="646">
        <f>E16/E17</f>
        <v>0.9412951886061941</v>
      </c>
      <c r="F20" s="646">
        <f>F16/F17</f>
        <v>0.86463624834814135</v>
      </c>
      <c r="G20" s="647"/>
      <c r="H20" s="487"/>
    </row>
    <row r="21" spans="2:8" ht="16.5" thickBot="1" x14ac:dyDescent="0.3">
      <c r="B21" s="290" t="s">
        <v>348</v>
      </c>
      <c r="C21" s="456" t="s">
        <v>592</v>
      </c>
      <c r="D21" s="458" t="s">
        <v>212</v>
      </c>
      <c r="E21" s="458" t="s">
        <v>212</v>
      </c>
      <c r="F21" s="646">
        <v>0.6</v>
      </c>
      <c r="G21" s="647"/>
      <c r="H21" s="487"/>
    </row>
    <row r="22" spans="2:8" ht="15.6" customHeight="1" thickBot="1" x14ac:dyDescent="0.3">
      <c r="B22" s="1098" t="s">
        <v>210</v>
      </c>
      <c r="C22" s="1099"/>
      <c r="D22" s="638">
        <f>D20-D21</f>
        <v>0.13046633093422455</v>
      </c>
      <c r="E22" s="638">
        <f>E20-E21</f>
        <v>0.14129518860619406</v>
      </c>
      <c r="F22" s="638">
        <f>F20-F21</f>
        <v>0.26463624834814137</v>
      </c>
      <c r="G22" s="639"/>
      <c r="H22" s="44"/>
    </row>
    <row r="23" spans="2:8" ht="16.5" customHeight="1" x14ac:dyDescent="0.25">
      <c r="B23" s="290"/>
      <c r="C23" s="618" t="s">
        <v>213</v>
      </c>
      <c r="D23" s="458"/>
      <c r="E23" s="631"/>
      <c r="F23" s="631"/>
      <c r="G23" s="458"/>
      <c r="H23" s="487"/>
    </row>
    <row r="24" spans="2:8" ht="15.75" x14ac:dyDescent="0.25">
      <c r="B24" s="290" t="s">
        <v>376</v>
      </c>
      <c r="C24" s="456" t="s">
        <v>588</v>
      </c>
      <c r="D24" s="643">
        <v>11640075</v>
      </c>
      <c r="E24" s="644">
        <v>12985569</v>
      </c>
      <c r="F24" s="644">
        <v>12689854</v>
      </c>
      <c r="G24" s="482">
        <f>E24/D24*100</f>
        <v>111.55915232504945</v>
      </c>
      <c r="H24" s="487">
        <f t="shared" si="0"/>
        <v>97.722741298436745</v>
      </c>
    </row>
    <row r="25" spans="2:8" ht="19.350000000000001" customHeight="1" x14ac:dyDescent="0.25">
      <c r="B25" s="290" t="s">
        <v>377</v>
      </c>
      <c r="C25" s="456" t="s">
        <v>589</v>
      </c>
      <c r="D25" s="643">
        <v>12644902</v>
      </c>
      <c r="E25" s="644">
        <v>13550664</v>
      </c>
      <c r="F25" s="644">
        <v>14107647</v>
      </c>
      <c r="G25" s="482">
        <f>E25/D25*100</f>
        <v>107.16306065479986</v>
      </c>
      <c r="H25" s="487">
        <f t="shared" si="0"/>
        <v>104.11037422225213</v>
      </c>
    </row>
    <row r="26" spans="2:8" ht="15.75" x14ac:dyDescent="0.25">
      <c r="B26" s="290" t="s">
        <v>378</v>
      </c>
      <c r="C26" s="456" t="s">
        <v>590</v>
      </c>
      <c r="D26" s="643">
        <f>D24-D25</f>
        <v>-1004827</v>
      </c>
      <c r="E26" s="643">
        <f>E24-E25</f>
        <v>-565095</v>
      </c>
      <c r="F26" s="643">
        <f>F24-F25</f>
        <v>-1417793</v>
      </c>
      <c r="G26" s="458" t="s">
        <v>115</v>
      </c>
      <c r="H26" s="487" t="s">
        <v>115</v>
      </c>
    </row>
    <row r="27" spans="2:8" ht="15.75" customHeight="1" x14ac:dyDescent="0.25">
      <c r="B27" s="290"/>
      <c r="C27" s="456" t="s">
        <v>208</v>
      </c>
      <c r="D27" s="645"/>
      <c r="E27" s="631"/>
      <c r="F27" s="631"/>
      <c r="G27" s="458"/>
      <c r="H27" s="487"/>
    </row>
    <row r="28" spans="2:8" ht="15" customHeight="1" x14ac:dyDescent="0.25">
      <c r="B28" s="290" t="s">
        <v>347</v>
      </c>
      <c r="C28" s="456" t="s">
        <v>591</v>
      </c>
      <c r="D28" s="646">
        <f>D24/D25</f>
        <v>0.92053501086841161</v>
      </c>
      <c r="E28" s="646">
        <f>E24/E25</f>
        <v>0.9582976155264421</v>
      </c>
      <c r="F28" s="646">
        <f>F24/F25</f>
        <v>0.89950180919610478</v>
      </c>
      <c r="G28" s="647"/>
      <c r="H28" s="487"/>
    </row>
    <row r="29" spans="2:8" ht="21" customHeight="1" thickBot="1" x14ac:dyDescent="0.3">
      <c r="B29" s="290" t="s">
        <v>348</v>
      </c>
      <c r="C29" s="456" t="s">
        <v>592</v>
      </c>
      <c r="D29" s="458" t="s">
        <v>214</v>
      </c>
      <c r="E29" s="458" t="s">
        <v>214</v>
      </c>
      <c r="F29" s="646">
        <v>0.55000000000000004</v>
      </c>
      <c r="G29" s="647"/>
      <c r="H29" s="487"/>
    </row>
    <row r="30" spans="2:8" ht="18.75" customHeight="1" thickBot="1" x14ac:dyDescent="0.3">
      <c r="B30" s="1098" t="s">
        <v>210</v>
      </c>
      <c r="C30" s="1099"/>
      <c r="D30" s="638">
        <f>D28-D29</f>
        <v>0.17053501086841161</v>
      </c>
      <c r="E30" s="638">
        <f>E28-E29</f>
        <v>0.2082976155264421</v>
      </c>
      <c r="F30" s="638">
        <f>F28-F29</f>
        <v>0.34950180919610474</v>
      </c>
      <c r="G30" s="648"/>
      <c r="H30" s="649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2:O33"/>
  <sheetViews>
    <sheetView topLeftCell="A4" workbookViewId="0">
      <selection activeCell="Q22" sqref="Q22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225</v>
      </c>
      <c r="D2" s="4"/>
      <c r="E2" s="4"/>
      <c r="F2" s="4"/>
      <c r="G2" s="4"/>
      <c r="H2" s="4"/>
      <c r="I2" s="4"/>
      <c r="J2" s="4"/>
      <c r="K2" s="4"/>
      <c r="L2" s="33" t="s">
        <v>406</v>
      </c>
    </row>
    <row r="3" spans="2:15" ht="20.100000000000001" customHeight="1" thickBot="1" x14ac:dyDescent="0.3">
      <c r="B3" s="1103" t="s">
        <v>666</v>
      </c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105"/>
    </row>
    <row r="4" spans="2:15" ht="15.75" x14ac:dyDescent="0.25">
      <c r="B4" s="1029" t="s">
        <v>138</v>
      </c>
      <c r="C4" s="1033" t="s">
        <v>157</v>
      </c>
      <c r="D4" s="1033" t="s">
        <v>342</v>
      </c>
      <c r="E4" s="1033"/>
      <c r="F4" s="1033"/>
      <c r="G4" s="1033"/>
      <c r="H4" s="1033" t="s">
        <v>520</v>
      </c>
      <c r="I4" s="1033"/>
      <c r="J4" s="1033"/>
      <c r="K4" s="1033"/>
      <c r="L4" s="1033" t="s">
        <v>2</v>
      </c>
      <c r="M4" s="1034"/>
    </row>
    <row r="5" spans="2:15" ht="15.75" x14ac:dyDescent="0.25">
      <c r="B5" s="1042"/>
      <c r="C5" s="1102"/>
      <c r="D5" s="1102" t="s">
        <v>215</v>
      </c>
      <c r="E5" s="1102"/>
      <c r="F5" s="1102" t="s">
        <v>20</v>
      </c>
      <c r="G5" s="1102"/>
      <c r="H5" s="1102" t="s">
        <v>215</v>
      </c>
      <c r="I5" s="1102"/>
      <c r="J5" s="1102" t="s">
        <v>20</v>
      </c>
      <c r="K5" s="1102"/>
      <c r="L5" s="612" t="s">
        <v>215</v>
      </c>
      <c r="M5" s="614" t="s">
        <v>20</v>
      </c>
    </row>
    <row r="6" spans="2:15" ht="16.5" thickBot="1" x14ac:dyDescent="0.3">
      <c r="B6" s="1030"/>
      <c r="C6" s="1032"/>
      <c r="D6" s="316" t="s">
        <v>3</v>
      </c>
      <c r="E6" s="316" t="s">
        <v>28</v>
      </c>
      <c r="F6" s="316" t="s">
        <v>3</v>
      </c>
      <c r="G6" s="316" t="s">
        <v>28</v>
      </c>
      <c r="H6" s="316" t="s">
        <v>3</v>
      </c>
      <c r="I6" s="316" t="s">
        <v>28</v>
      </c>
      <c r="J6" s="316" t="s">
        <v>3</v>
      </c>
      <c r="K6" s="316" t="s">
        <v>28</v>
      </c>
      <c r="L6" s="316" t="s">
        <v>598</v>
      </c>
      <c r="M6" s="54" t="s">
        <v>599</v>
      </c>
    </row>
    <row r="7" spans="2:15" ht="15.75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6">
        <v>10</v>
      </c>
      <c r="L7" s="356">
        <v>11</v>
      </c>
      <c r="M7" s="357">
        <v>12</v>
      </c>
    </row>
    <row r="8" spans="2:15" ht="15.75" x14ac:dyDescent="0.25">
      <c r="B8" s="290"/>
      <c r="C8" s="618" t="s">
        <v>216</v>
      </c>
      <c r="D8" s="647"/>
      <c r="E8" s="458"/>
      <c r="F8" s="647"/>
      <c r="G8" s="456"/>
      <c r="H8" s="632"/>
      <c r="I8" s="647"/>
      <c r="J8" s="458"/>
      <c r="K8" s="458"/>
      <c r="L8" s="458"/>
      <c r="M8" s="651"/>
    </row>
    <row r="9" spans="2:15" ht="20.100000000000001" customHeight="1" x14ac:dyDescent="0.25">
      <c r="B9" s="290" t="s">
        <v>376</v>
      </c>
      <c r="C9" s="456" t="s">
        <v>30</v>
      </c>
      <c r="D9" s="643">
        <v>2065</v>
      </c>
      <c r="E9" s="457">
        <f>D9/D$14*100</f>
        <v>20.588235294117645</v>
      </c>
      <c r="F9" s="643">
        <v>2543</v>
      </c>
      <c r="G9" s="457">
        <f>F9/F$14*100</f>
        <v>23.77302047302982</v>
      </c>
      <c r="H9" s="643">
        <v>1510</v>
      </c>
      <c r="I9" s="457">
        <f>H9/H14*100</f>
        <v>15.956884708866109</v>
      </c>
      <c r="J9" s="643">
        <v>2028</v>
      </c>
      <c r="K9" s="457">
        <f>J9/J14*100</f>
        <v>19.964559952746605</v>
      </c>
      <c r="L9" s="482">
        <f>H9/D9*100</f>
        <v>73.123486682808718</v>
      </c>
      <c r="M9" s="487">
        <f>J9/F9*100</f>
        <v>79.748328745576089</v>
      </c>
    </row>
    <row r="10" spans="2:15" ht="18.600000000000001" customHeight="1" x14ac:dyDescent="0.25">
      <c r="B10" s="290" t="s">
        <v>377</v>
      </c>
      <c r="C10" s="456" t="s">
        <v>507</v>
      </c>
      <c r="D10" s="643">
        <v>336</v>
      </c>
      <c r="E10" s="457">
        <f t="shared" ref="E10:E13" si="0">D10/D$14*100</f>
        <v>3.3499501495513457</v>
      </c>
      <c r="F10" s="643">
        <v>337</v>
      </c>
      <c r="G10" s="457">
        <f t="shared" ref="G10:G13" si="1">F10/F$14*100</f>
        <v>3.1504160044872394</v>
      </c>
      <c r="H10" s="643">
        <v>625</v>
      </c>
      <c r="I10" s="457">
        <f>H10/H14*100</f>
        <v>6.6046708232061713</v>
      </c>
      <c r="J10" s="643">
        <v>626</v>
      </c>
      <c r="K10" s="457">
        <f>J10/J14*100</f>
        <v>6.1626304390628075</v>
      </c>
      <c r="L10" s="482">
        <f t="shared" ref="L10:L14" si="2">H10/D10*100</f>
        <v>186.01190476190476</v>
      </c>
      <c r="M10" s="487">
        <f t="shared" ref="M10:M14" si="3">J10/F10*100</f>
        <v>185.7566765578635</v>
      </c>
    </row>
    <row r="11" spans="2:15" ht="23.1" customHeight="1" x14ac:dyDescent="0.25">
      <c r="B11" s="290" t="s">
        <v>378</v>
      </c>
      <c r="C11" s="456" t="s">
        <v>593</v>
      </c>
      <c r="D11" s="643">
        <v>6651</v>
      </c>
      <c r="E11" s="457">
        <f t="shared" si="0"/>
        <v>66.311066799601193</v>
      </c>
      <c r="F11" s="643">
        <v>6655</v>
      </c>
      <c r="G11" s="457">
        <f t="shared" si="1"/>
        <v>62.213704777040292</v>
      </c>
      <c r="H11" s="643">
        <v>6413</v>
      </c>
      <c r="I11" s="457">
        <f>H11/H14*100</f>
        <v>67.769206382753893</v>
      </c>
      <c r="J11" s="643">
        <v>6415</v>
      </c>
      <c r="K11" s="457">
        <f>J11/J14*100</f>
        <v>63.152195314038195</v>
      </c>
      <c r="L11" s="482">
        <f t="shared" si="2"/>
        <v>96.421590738234855</v>
      </c>
      <c r="M11" s="487">
        <f t="shared" si="3"/>
        <v>96.393688955672431</v>
      </c>
    </row>
    <row r="12" spans="2:15" ht="17.45" customHeight="1" x14ac:dyDescent="0.25">
      <c r="B12" s="290" t="s">
        <v>380</v>
      </c>
      <c r="C12" s="456" t="s">
        <v>79</v>
      </c>
      <c r="D12" s="643">
        <v>727</v>
      </c>
      <c r="E12" s="457">
        <f t="shared" si="0"/>
        <v>7.2482552342971092</v>
      </c>
      <c r="F12" s="643">
        <v>911</v>
      </c>
      <c r="G12" s="457">
        <f t="shared" si="1"/>
        <v>8.5164064691034866</v>
      </c>
      <c r="H12" s="643">
        <v>672</v>
      </c>
      <c r="I12" s="457">
        <f>H12/H14*100</f>
        <v>7.1013420691112756</v>
      </c>
      <c r="J12" s="643">
        <v>846</v>
      </c>
      <c r="K12" s="457">
        <f>J12/J14*100</f>
        <v>8.3284111045481382</v>
      </c>
      <c r="L12" s="482">
        <f t="shared" si="2"/>
        <v>92.434662998624489</v>
      </c>
      <c r="M12" s="487">
        <f t="shared" si="3"/>
        <v>92.864983534577377</v>
      </c>
    </row>
    <row r="13" spans="2:15" ht="22.35" customHeight="1" thickBot="1" x14ac:dyDescent="0.3">
      <c r="B13" s="290" t="s">
        <v>381</v>
      </c>
      <c r="C13" s="456" t="s">
        <v>594</v>
      </c>
      <c r="D13" s="643">
        <v>251</v>
      </c>
      <c r="E13" s="457">
        <f t="shared" si="0"/>
        <v>2.5024925224327017</v>
      </c>
      <c r="F13" s="643">
        <v>251</v>
      </c>
      <c r="G13" s="457">
        <f t="shared" si="1"/>
        <v>2.3464522763391606</v>
      </c>
      <c r="H13" s="643">
        <v>243</v>
      </c>
      <c r="I13" s="457">
        <f>H13/H14*100</f>
        <v>2.5678960160625595</v>
      </c>
      <c r="J13" s="643">
        <v>243</v>
      </c>
      <c r="K13" s="457">
        <f>J13/J14*100</f>
        <v>2.3922031896042526</v>
      </c>
      <c r="L13" s="482">
        <f t="shared" si="2"/>
        <v>96.812749003984067</v>
      </c>
      <c r="M13" s="487">
        <f t="shared" si="3"/>
        <v>96.812749003984067</v>
      </c>
    </row>
    <row r="14" spans="2:15" ht="23.25" customHeight="1" thickBot="1" x14ac:dyDescent="0.3">
      <c r="B14" s="1098" t="s">
        <v>217</v>
      </c>
      <c r="C14" s="1099"/>
      <c r="D14" s="159">
        <f t="shared" ref="D14:K14" si="4">SUM(D9:D13)</f>
        <v>10030</v>
      </c>
      <c r="E14" s="43">
        <f t="shared" si="4"/>
        <v>99.999999999999986</v>
      </c>
      <c r="F14" s="159">
        <f t="shared" si="4"/>
        <v>10697</v>
      </c>
      <c r="G14" s="43">
        <f t="shared" si="4"/>
        <v>100</v>
      </c>
      <c r="H14" s="159">
        <f t="shared" si="4"/>
        <v>9463</v>
      </c>
      <c r="I14" s="43">
        <f t="shared" si="4"/>
        <v>100.00000000000001</v>
      </c>
      <c r="J14" s="159">
        <f t="shared" si="4"/>
        <v>10158</v>
      </c>
      <c r="K14" s="43">
        <f t="shared" si="4"/>
        <v>100</v>
      </c>
      <c r="L14" s="43">
        <f t="shared" si="2"/>
        <v>94.3469591226321</v>
      </c>
      <c r="M14" s="44">
        <f t="shared" si="3"/>
        <v>94.961204075909137</v>
      </c>
      <c r="O14" s="53"/>
    </row>
    <row r="15" spans="2:15" ht="19.350000000000001" customHeight="1" x14ac:dyDescent="0.25">
      <c r="B15" s="290"/>
      <c r="C15" s="618" t="s">
        <v>218</v>
      </c>
      <c r="D15" s="650"/>
      <c r="E15" s="631"/>
      <c r="F15" s="644"/>
      <c r="G15" s="631"/>
      <c r="H15" s="652"/>
      <c r="I15" s="653"/>
      <c r="J15" s="652"/>
      <c r="K15" s="653"/>
      <c r="L15" s="654"/>
      <c r="M15" s="655"/>
    </row>
    <row r="16" spans="2:15" ht="22.35" customHeight="1" x14ac:dyDescent="0.25">
      <c r="B16" s="290" t="s">
        <v>382</v>
      </c>
      <c r="C16" s="456" t="s">
        <v>39</v>
      </c>
      <c r="D16" s="643">
        <v>6841</v>
      </c>
      <c r="E16" s="457">
        <f>D16/D$20*100</f>
        <v>73.813120414328864</v>
      </c>
      <c r="F16" s="643">
        <v>7529</v>
      </c>
      <c r="G16" s="457">
        <f>F16/F$20*100</f>
        <v>75.562023283821759</v>
      </c>
      <c r="H16" s="643">
        <v>6138</v>
      </c>
      <c r="I16" s="457">
        <f>H16/H$20*100</f>
        <v>71.907216494845358</v>
      </c>
      <c r="J16" s="643">
        <v>6845</v>
      </c>
      <c r="K16" s="457">
        <f>J16/J20*100</f>
        <v>73.976007781260137</v>
      </c>
      <c r="L16" s="482">
        <f>H16/D16*100</f>
        <v>89.723724601666419</v>
      </c>
      <c r="M16" s="487">
        <f>J16/F16*100</f>
        <v>90.915128171071856</v>
      </c>
    </row>
    <row r="17" spans="2:13" ht="20.45" customHeight="1" x14ac:dyDescent="0.25">
      <c r="B17" s="290" t="s">
        <v>383</v>
      </c>
      <c r="C17" s="456" t="s">
        <v>595</v>
      </c>
      <c r="D17" s="643">
        <v>850</v>
      </c>
      <c r="E17" s="457">
        <f t="shared" ref="E17:E19" si="5">D17/D$20*100</f>
        <v>9.1713422529132504</v>
      </c>
      <c r="F17" s="643">
        <v>850</v>
      </c>
      <c r="G17" s="457">
        <f t="shared" ref="G17:G19" si="6">F17/F$20*100</f>
        <v>8.5307105580088312</v>
      </c>
      <c r="H17" s="643">
        <v>828</v>
      </c>
      <c r="I17" s="457">
        <f t="shared" ref="I17:I19" si="7">H17/H$20*100</f>
        <v>9.7000937207122782</v>
      </c>
      <c r="J17" s="643">
        <v>828</v>
      </c>
      <c r="K17" s="457">
        <f>J17/J20*100</f>
        <v>8.9484491516264981</v>
      </c>
      <c r="L17" s="482">
        <f t="shared" ref="L17:L20" si="8">H17/D17*100</f>
        <v>97.411764705882348</v>
      </c>
      <c r="M17" s="487">
        <f t="shared" ref="M17:M20" si="9">J17/F17*100</f>
        <v>97.411764705882348</v>
      </c>
    </row>
    <row r="18" spans="2:13" ht="19.350000000000001" customHeight="1" x14ac:dyDescent="0.25">
      <c r="B18" s="290" t="s">
        <v>384</v>
      </c>
      <c r="C18" s="456" t="s">
        <v>596</v>
      </c>
      <c r="D18" s="643">
        <v>1364</v>
      </c>
      <c r="E18" s="457">
        <f t="shared" si="5"/>
        <v>14.717306862321969</v>
      </c>
      <c r="F18" s="643">
        <v>1364</v>
      </c>
      <c r="G18" s="457">
        <f t="shared" si="6"/>
        <v>13.689281413087114</v>
      </c>
      <c r="H18" s="643">
        <v>1337</v>
      </c>
      <c r="I18" s="457">
        <f t="shared" si="7"/>
        <v>15.663074039362698</v>
      </c>
      <c r="J18" s="643">
        <v>1337</v>
      </c>
      <c r="K18" s="457">
        <f>J18/J20*100</f>
        <v>14.449367772614288</v>
      </c>
      <c r="L18" s="482">
        <f t="shared" si="8"/>
        <v>98.020527859237532</v>
      </c>
      <c r="M18" s="487">
        <f t="shared" si="9"/>
        <v>98.020527859237532</v>
      </c>
    </row>
    <row r="19" spans="2:13" ht="22.35" customHeight="1" thickBot="1" x14ac:dyDescent="0.3">
      <c r="B19" s="290" t="s">
        <v>385</v>
      </c>
      <c r="C19" s="456" t="s">
        <v>79</v>
      </c>
      <c r="D19" s="643">
        <v>213</v>
      </c>
      <c r="E19" s="457">
        <f t="shared" si="5"/>
        <v>2.2982304704359082</v>
      </c>
      <c r="F19" s="643">
        <v>221</v>
      </c>
      <c r="G19" s="457">
        <f t="shared" si="6"/>
        <v>2.2179847450822963</v>
      </c>
      <c r="H19" s="643">
        <v>233</v>
      </c>
      <c r="I19" s="457">
        <f t="shared" si="7"/>
        <v>2.7296157450796628</v>
      </c>
      <c r="J19" s="643">
        <v>243</v>
      </c>
      <c r="K19" s="457">
        <f>J19/J20*100</f>
        <v>2.6261752944990815</v>
      </c>
      <c r="L19" s="482">
        <f t="shared" si="8"/>
        <v>109.38967136150235</v>
      </c>
      <c r="M19" s="487">
        <f t="shared" si="9"/>
        <v>109.95475113122173</v>
      </c>
    </row>
    <row r="20" spans="2:13" ht="22.35" customHeight="1" thickBot="1" x14ac:dyDescent="0.3">
      <c r="B20" s="1098" t="s">
        <v>597</v>
      </c>
      <c r="C20" s="1099"/>
      <c r="D20" s="159">
        <f t="shared" ref="D20:K20" si="10">SUM(D16:D19)</f>
        <v>9268</v>
      </c>
      <c r="E20" s="43">
        <f t="shared" si="10"/>
        <v>99.999999999999986</v>
      </c>
      <c r="F20" s="159">
        <f t="shared" si="10"/>
        <v>9964</v>
      </c>
      <c r="G20" s="43">
        <f t="shared" si="10"/>
        <v>100</v>
      </c>
      <c r="H20" s="159">
        <f t="shared" si="10"/>
        <v>8536</v>
      </c>
      <c r="I20" s="43">
        <f t="shared" si="10"/>
        <v>100</v>
      </c>
      <c r="J20" s="159">
        <f t="shared" si="10"/>
        <v>9253</v>
      </c>
      <c r="K20" s="43">
        <f t="shared" si="10"/>
        <v>100.00000000000001</v>
      </c>
      <c r="L20" s="43">
        <f t="shared" si="8"/>
        <v>92.101855848079424</v>
      </c>
      <c r="M20" s="44">
        <f t="shared" si="9"/>
        <v>92.864311521477319</v>
      </c>
    </row>
    <row r="21" spans="2:13" ht="18" customHeight="1" x14ac:dyDescent="0.25">
      <c r="B21" s="290"/>
      <c r="C21" s="618" t="s">
        <v>219</v>
      </c>
      <c r="D21" s="632"/>
      <c r="E21" s="632"/>
      <c r="F21" s="632"/>
      <c r="G21" s="632"/>
      <c r="H21" s="632"/>
      <c r="I21" s="632"/>
      <c r="J21" s="632"/>
      <c r="K21" s="632"/>
      <c r="L21" s="632"/>
      <c r="M21" s="656"/>
    </row>
    <row r="22" spans="2:13" ht="19.350000000000001" customHeight="1" x14ac:dyDescent="0.25">
      <c r="B22" s="290" t="s">
        <v>386</v>
      </c>
      <c r="C22" s="456" t="s">
        <v>22</v>
      </c>
      <c r="D22" s="458">
        <v>37</v>
      </c>
      <c r="E22" s="458"/>
      <c r="F22" s="458">
        <v>79</v>
      </c>
      <c r="G22" s="458"/>
      <c r="H22" s="458">
        <v>32</v>
      </c>
      <c r="I22" s="458"/>
      <c r="J22" s="458">
        <v>66</v>
      </c>
      <c r="K22" s="458"/>
      <c r="L22" s="632"/>
      <c r="M22" s="656"/>
    </row>
    <row r="23" spans="2:13" ht="17.100000000000001" customHeight="1" x14ac:dyDescent="0.25">
      <c r="B23" s="290" t="s">
        <v>387</v>
      </c>
      <c r="C23" s="456" t="s">
        <v>600</v>
      </c>
      <c r="D23" s="458">
        <v>764</v>
      </c>
      <c r="E23" s="458"/>
      <c r="F23" s="458">
        <v>771</v>
      </c>
      <c r="G23" s="458"/>
      <c r="H23" s="458">
        <v>897</v>
      </c>
      <c r="I23" s="458"/>
      <c r="J23" s="458">
        <v>900</v>
      </c>
      <c r="K23" s="458"/>
      <c r="L23" s="632"/>
      <c r="M23" s="656"/>
    </row>
    <row r="24" spans="2:13" ht="20.100000000000001" customHeight="1" thickBot="1" x14ac:dyDescent="0.3">
      <c r="B24" s="290"/>
      <c r="C24" s="618" t="s">
        <v>220</v>
      </c>
      <c r="D24" s="632"/>
      <c r="E24" s="632"/>
      <c r="F24" s="632"/>
      <c r="G24" s="632"/>
      <c r="H24" s="632"/>
      <c r="I24" s="632"/>
      <c r="J24" s="632"/>
      <c r="K24" s="632"/>
      <c r="L24" s="632"/>
      <c r="M24" s="656"/>
    </row>
    <row r="25" spans="2:13" ht="17.45" customHeight="1" thickBot="1" x14ac:dyDescent="0.3">
      <c r="B25" s="502"/>
      <c r="C25" s="658" t="s">
        <v>221</v>
      </c>
      <c r="D25" s="660">
        <f>D14-D20+D22-D23</f>
        <v>35</v>
      </c>
      <c r="E25" s="659"/>
      <c r="F25" s="660">
        <f>F14-F20+F22-F23</f>
        <v>41</v>
      </c>
      <c r="G25" s="659"/>
      <c r="H25" s="664">
        <f>H14-H20+H22-H23</f>
        <v>62</v>
      </c>
      <c r="I25" s="660"/>
      <c r="J25" s="664">
        <f>J14-J20+J22-J23</f>
        <v>71</v>
      </c>
      <c r="K25" s="659"/>
      <c r="L25" s="659"/>
      <c r="M25" s="661"/>
    </row>
    <row r="26" spans="2:13" ht="16.5" thickBot="1" x14ac:dyDescent="0.3">
      <c r="B26" s="290"/>
      <c r="C26" s="456" t="s">
        <v>65</v>
      </c>
      <c r="D26" s="646">
        <v>1.2999999999999999E-2</v>
      </c>
      <c r="E26" s="632"/>
      <c r="F26" s="646">
        <v>1.4999999999999999E-2</v>
      </c>
      <c r="G26" s="632"/>
      <c r="H26" s="646">
        <v>2.3E-2</v>
      </c>
      <c r="I26" s="458"/>
      <c r="J26" s="646">
        <v>2.5999999999999999E-2</v>
      </c>
      <c r="K26" s="632"/>
      <c r="L26" s="632"/>
      <c r="M26" s="656"/>
    </row>
    <row r="27" spans="2:13" ht="16.5" thickBot="1" x14ac:dyDescent="0.3">
      <c r="B27" s="502"/>
      <c r="C27" s="658" t="s">
        <v>601</v>
      </c>
      <c r="D27" s="660"/>
      <c r="E27" s="660"/>
      <c r="F27" s="660"/>
      <c r="G27" s="659"/>
      <c r="H27" s="665"/>
      <c r="I27" s="659"/>
      <c r="J27" s="665"/>
      <c r="K27" s="659"/>
      <c r="L27" s="659"/>
      <c r="M27" s="661"/>
    </row>
    <row r="28" spans="2:13" ht="15.75" x14ac:dyDescent="0.25">
      <c r="B28" s="290"/>
      <c r="C28" s="456" t="s">
        <v>65</v>
      </c>
      <c r="D28" s="458"/>
      <c r="E28" s="458"/>
      <c r="F28" s="458"/>
      <c r="G28" s="632"/>
      <c r="H28" s="657"/>
      <c r="I28" s="632"/>
      <c r="J28" s="657"/>
      <c r="K28" s="632"/>
      <c r="L28" s="632"/>
      <c r="M28" s="656"/>
    </row>
    <row r="29" spans="2:13" ht="18.600000000000001" customHeight="1" thickBot="1" x14ac:dyDescent="0.3">
      <c r="B29" s="290"/>
      <c r="C29" s="456" t="s">
        <v>222</v>
      </c>
      <c r="D29" s="458" t="s">
        <v>223</v>
      </c>
      <c r="E29" s="458"/>
      <c r="F29" s="458" t="s">
        <v>223</v>
      </c>
      <c r="G29" s="632"/>
      <c r="H29" s="646">
        <v>0.4</v>
      </c>
      <c r="I29" s="458"/>
      <c r="J29" s="646">
        <v>0.4</v>
      </c>
      <c r="K29" s="632"/>
      <c r="L29" s="632"/>
      <c r="M29" s="656"/>
    </row>
    <row r="30" spans="2:13" ht="19.350000000000001" customHeight="1" thickBot="1" x14ac:dyDescent="0.3">
      <c r="B30" s="1098" t="s">
        <v>224</v>
      </c>
      <c r="C30" s="1099"/>
      <c r="D30" s="638">
        <f>D29-D26</f>
        <v>0.28699999999999998</v>
      </c>
      <c r="E30" s="638"/>
      <c r="F30" s="638">
        <f>F29-F26</f>
        <v>0.28499999999999998</v>
      </c>
      <c r="G30" s="662"/>
      <c r="H30" s="638">
        <f>H29-H26</f>
        <v>0.377</v>
      </c>
      <c r="I30" s="24"/>
      <c r="J30" s="638">
        <f>J29-J26</f>
        <v>0.374</v>
      </c>
      <c r="K30" s="662"/>
      <c r="L30" s="662"/>
      <c r="M30" s="663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 t="s">
        <v>226</v>
      </c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3:M3"/>
    <mergeCell ref="B4:B6"/>
    <mergeCell ref="H4:K4"/>
    <mergeCell ref="L4:M4"/>
    <mergeCell ref="D5:E5"/>
    <mergeCell ref="F5:G5"/>
    <mergeCell ref="H5:I5"/>
    <mergeCell ref="J5:K5"/>
    <mergeCell ref="B14:C14"/>
    <mergeCell ref="B20:C20"/>
    <mergeCell ref="B30:C30"/>
    <mergeCell ref="C4:C6"/>
    <mergeCell ref="D4:G4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2:J11"/>
  <sheetViews>
    <sheetView workbookViewId="0">
      <selection activeCell="D14" sqref="D1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08" t="s">
        <v>667</v>
      </c>
      <c r="C3" s="1109"/>
      <c r="D3" s="1109"/>
      <c r="E3" s="1109"/>
      <c r="F3" s="1109"/>
      <c r="G3" s="1109"/>
      <c r="H3" s="1110"/>
    </row>
    <row r="4" spans="2:10" ht="15.75" x14ac:dyDescent="0.25">
      <c r="B4" s="1111" t="s">
        <v>138</v>
      </c>
      <c r="C4" s="1113" t="s">
        <v>14</v>
      </c>
      <c r="D4" s="1113" t="s">
        <v>343</v>
      </c>
      <c r="E4" s="1113"/>
      <c r="F4" s="1113" t="s">
        <v>521</v>
      </c>
      <c r="G4" s="1113"/>
      <c r="H4" s="323" t="s">
        <v>2</v>
      </c>
    </row>
    <row r="5" spans="2:10" ht="32.25" thickBot="1" x14ac:dyDescent="0.3">
      <c r="B5" s="1112"/>
      <c r="C5" s="1114"/>
      <c r="D5" s="321" t="s">
        <v>15</v>
      </c>
      <c r="E5" s="321" t="s">
        <v>28</v>
      </c>
      <c r="F5" s="321" t="s">
        <v>15</v>
      </c>
      <c r="G5" s="321" t="s">
        <v>28</v>
      </c>
      <c r="H5" s="324" t="s">
        <v>537</v>
      </c>
    </row>
    <row r="6" spans="2:10" ht="15.75" thickBot="1" x14ac:dyDescent="0.3">
      <c r="B6" s="666">
        <v>1</v>
      </c>
      <c r="C6" s="667">
        <v>2</v>
      </c>
      <c r="D6" s="667">
        <v>3</v>
      </c>
      <c r="E6" s="667">
        <v>4</v>
      </c>
      <c r="F6" s="667">
        <v>5</v>
      </c>
      <c r="G6" s="667">
        <v>6</v>
      </c>
      <c r="H6" s="668">
        <v>7</v>
      </c>
    </row>
    <row r="7" spans="2:10" ht="15.75" x14ac:dyDescent="0.25">
      <c r="B7" s="206" t="s">
        <v>376</v>
      </c>
      <c r="C7" s="199" t="s">
        <v>407</v>
      </c>
      <c r="D7" s="200">
        <f>655+45+2</f>
        <v>702</v>
      </c>
      <c r="E7" s="201">
        <f>D7/D11*100</f>
        <v>52.271034996276988</v>
      </c>
      <c r="F7" s="904">
        <v>714</v>
      </c>
      <c r="G7" s="201">
        <f>F7/F11*100</f>
        <v>52.732644017725264</v>
      </c>
      <c r="H7" s="104">
        <f>F7/D7*100</f>
        <v>101.7094017094017</v>
      </c>
    </row>
    <row r="8" spans="2:10" ht="15.75" x14ac:dyDescent="0.25">
      <c r="B8" s="206" t="s">
        <v>377</v>
      </c>
      <c r="C8" s="199" t="s">
        <v>408</v>
      </c>
      <c r="D8" s="200">
        <v>102</v>
      </c>
      <c r="E8" s="201">
        <f>D8/D11*100</f>
        <v>7.59493670886076</v>
      </c>
      <c r="F8" s="905">
        <v>103</v>
      </c>
      <c r="G8" s="201">
        <f>F8/F11*100</f>
        <v>7.6070901033973417</v>
      </c>
      <c r="H8" s="104">
        <f>F8/D8*100</f>
        <v>100.98039215686273</v>
      </c>
    </row>
    <row r="9" spans="2:10" ht="15.75" x14ac:dyDescent="0.25">
      <c r="B9" s="206" t="s">
        <v>378</v>
      </c>
      <c r="C9" s="199" t="s">
        <v>18</v>
      </c>
      <c r="D9" s="200">
        <v>529</v>
      </c>
      <c r="E9" s="201">
        <f>D9/D11*100</f>
        <v>39.38942665673865</v>
      </c>
      <c r="F9" s="905">
        <v>527</v>
      </c>
      <c r="G9" s="201">
        <f>F9/F11*100</f>
        <v>38.921713441654362</v>
      </c>
      <c r="H9" s="104">
        <f>F9/D9*100</f>
        <v>99.621928166351609</v>
      </c>
    </row>
    <row r="10" spans="2:10" ht="16.5" thickBot="1" x14ac:dyDescent="0.3">
      <c r="B10" s="202" t="s">
        <v>380</v>
      </c>
      <c r="C10" s="203" t="s">
        <v>19</v>
      </c>
      <c r="D10" s="204">
        <v>10</v>
      </c>
      <c r="E10" s="205">
        <f>D10/D11*100</f>
        <v>0.74460163812360391</v>
      </c>
      <c r="F10" s="857">
        <v>10</v>
      </c>
      <c r="G10" s="205">
        <f>F10/F11*100</f>
        <v>0.73855243722304276</v>
      </c>
      <c r="H10" s="104">
        <f>F10/D10*100</f>
        <v>100</v>
      </c>
    </row>
    <row r="11" spans="2:10" ht="16.5" thickBot="1" x14ac:dyDescent="0.3">
      <c r="B11" s="1106" t="s">
        <v>20</v>
      </c>
      <c r="C11" s="1107"/>
      <c r="D11" s="227">
        <f>SUM(D7:D10)</f>
        <v>1343</v>
      </c>
      <c r="E11" s="228">
        <v>100</v>
      </c>
      <c r="F11" s="227">
        <f>SUM(F7:F10)</f>
        <v>1354</v>
      </c>
      <c r="G11" s="228">
        <f>SUM(G7:G10)</f>
        <v>100.00000000000001</v>
      </c>
      <c r="H11" s="81">
        <f>F11/D11*100</f>
        <v>100.81906180193596</v>
      </c>
      <c r="J11" s="53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2:L39"/>
  <sheetViews>
    <sheetView topLeftCell="B1" workbookViewId="0">
      <selection activeCell="D26" sqref="D26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8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9"/>
      <c r="L2" s="27" t="s">
        <v>409</v>
      </c>
    </row>
    <row r="3" spans="2:12" ht="16.5" thickBot="1" x14ac:dyDescent="0.3">
      <c r="B3" s="1123" t="s">
        <v>668</v>
      </c>
      <c r="C3" s="1124"/>
      <c r="D3" s="1124"/>
      <c r="E3" s="1124"/>
      <c r="F3" s="1124"/>
      <c r="G3" s="1124"/>
      <c r="H3" s="1124"/>
      <c r="I3" s="1124"/>
      <c r="J3" s="1124"/>
      <c r="K3" s="1124"/>
      <c r="L3" s="1125"/>
    </row>
    <row r="4" spans="2:12" ht="15.75" x14ac:dyDescent="0.25">
      <c r="B4" s="1126" t="s">
        <v>138</v>
      </c>
      <c r="C4" s="1113" t="s">
        <v>91</v>
      </c>
      <c r="D4" s="1128" t="s">
        <v>346</v>
      </c>
      <c r="E4" s="1128"/>
      <c r="F4" s="1128"/>
      <c r="G4" s="1128"/>
      <c r="H4" s="1129" t="s">
        <v>528</v>
      </c>
      <c r="I4" s="1129"/>
      <c r="J4" s="1129"/>
      <c r="K4" s="1129"/>
      <c r="L4" s="323" t="s">
        <v>2</v>
      </c>
    </row>
    <row r="5" spans="2:12" ht="16.5" thickBot="1" x14ac:dyDescent="0.3">
      <c r="B5" s="1127"/>
      <c r="C5" s="1114"/>
      <c r="D5" s="321" t="s">
        <v>228</v>
      </c>
      <c r="E5" s="321" t="s">
        <v>229</v>
      </c>
      <c r="F5" s="321" t="s">
        <v>20</v>
      </c>
      <c r="G5" s="321" t="s">
        <v>65</v>
      </c>
      <c r="H5" s="321" t="s">
        <v>228</v>
      </c>
      <c r="I5" s="321" t="s">
        <v>229</v>
      </c>
      <c r="J5" s="321" t="s">
        <v>20</v>
      </c>
      <c r="K5" s="673" t="s">
        <v>65</v>
      </c>
      <c r="L5" s="324" t="s">
        <v>599</v>
      </c>
    </row>
    <row r="6" spans="2:12" ht="15" customHeight="1" thickBot="1" x14ac:dyDescent="0.3">
      <c r="B6" s="670">
        <v>1</v>
      </c>
      <c r="C6" s="670">
        <v>2</v>
      </c>
      <c r="D6" s="670">
        <v>3</v>
      </c>
      <c r="E6" s="670">
        <v>4</v>
      </c>
      <c r="F6" s="670" t="s">
        <v>452</v>
      </c>
      <c r="G6" s="670">
        <v>6</v>
      </c>
      <c r="H6" s="671">
        <v>7</v>
      </c>
      <c r="I6" s="670">
        <v>8</v>
      </c>
      <c r="J6" s="670" t="s">
        <v>453</v>
      </c>
      <c r="K6" s="672">
        <v>10</v>
      </c>
      <c r="L6" s="670">
        <v>11</v>
      </c>
    </row>
    <row r="7" spans="2:12" ht="15.75" x14ac:dyDescent="0.25">
      <c r="B7" s="674"/>
      <c r="C7" s="325" t="s">
        <v>231</v>
      </c>
      <c r="D7" s="1115"/>
      <c r="E7" s="1115"/>
      <c r="F7" s="1115"/>
      <c r="G7" s="1115"/>
      <c r="H7" s="1115"/>
      <c r="I7" s="1115"/>
      <c r="J7" s="1115"/>
      <c r="K7" s="1115"/>
      <c r="L7" s="1116"/>
    </row>
    <row r="8" spans="2:12" ht="15.75" x14ac:dyDescent="0.25">
      <c r="B8" s="675" t="s">
        <v>376</v>
      </c>
      <c r="C8" s="100" t="s">
        <v>30</v>
      </c>
      <c r="D8" s="101">
        <v>35594</v>
      </c>
      <c r="E8" s="101">
        <v>13281</v>
      </c>
      <c r="F8" s="101">
        <f t="shared" ref="F8:F16" si="0">D8+E8</f>
        <v>48875</v>
      </c>
      <c r="G8" s="102">
        <f>F8/F17*100</f>
        <v>7.7626803681614955</v>
      </c>
      <c r="H8" s="101">
        <v>44033</v>
      </c>
      <c r="I8" s="101">
        <v>16569</v>
      </c>
      <c r="J8" s="101">
        <f t="shared" ref="J8:J16" si="1">H8+I8</f>
        <v>60602</v>
      </c>
      <c r="K8" s="103">
        <f>J8/J17*100</f>
        <v>9.4539067058122441</v>
      </c>
      <c r="L8" s="676">
        <f>J8/F8*100</f>
        <v>123.99386189258313</v>
      </c>
    </row>
    <row r="9" spans="2:12" ht="15.75" x14ac:dyDescent="0.25">
      <c r="B9" s="677" t="s">
        <v>377</v>
      </c>
      <c r="C9" s="678" t="s">
        <v>506</v>
      </c>
      <c r="D9" s="679">
        <v>2150</v>
      </c>
      <c r="E9" s="679">
        <v>0</v>
      </c>
      <c r="F9" s="679">
        <f t="shared" si="0"/>
        <v>2150</v>
      </c>
      <c r="G9" s="680">
        <f>F9/F17*100</f>
        <v>0.34147852258920136</v>
      </c>
      <c r="H9" s="679">
        <v>2140</v>
      </c>
      <c r="I9" s="679">
        <v>0</v>
      </c>
      <c r="J9" s="679">
        <f t="shared" si="1"/>
        <v>2140</v>
      </c>
      <c r="K9" s="681">
        <f>J9/J17*100</f>
        <v>0.33383981304970473</v>
      </c>
      <c r="L9" s="104">
        <f t="shared" ref="L9:L17" si="2">J9/F9*100</f>
        <v>99.534883720930239</v>
      </c>
    </row>
    <row r="10" spans="2:12" ht="15.75" x14ac:dyDescent="0.25">
      <c r="B10" s="333" t="s">
        <v>378</v>
      </c>
      <c r="C10" s="678" t="s">
        <v>507</v>
      </c>
      <c r="D10" s="679">
        <v>370298</v>
      </c>
      <c r="E10" s="679">
        <v>140707</v>
      </c>
      <c r="F10" s="679">
        <f t="shared" si="0"/>
        <v>511005</v>
      </c>
      <c r="G10" s="680">
        <f>F10/F17*100</f>
        <v>81.161503458462718</v>
      </c>
      <c r="H10" s="679">
        <v>371709</v>
      </c>
      <c r="I10" s="679">
        <v>145513</v>
      </c>
      <c r="J10" s="679">
        <f t="shared" si="1"/>
        <v>517222</v>
      </c>
      <c r="K10" s="681">
        <f>J10/J17*100</f>
        <v>80.68658681551139</v>
      </c>
      <c r="L10" s="104">
        <f t="shared" si="2"/>
        <v>101.21662214655433</v>
      </c>
    </row>
    <row r="11" spans="2:12" ht="15.75" x14ac:dyDescent="0.25">
      <c r="B11" s="333" t="s">
        <v>380</v>
      </c>
      <c r="C11" s="678" t="s">
        <v>508</v>
      </c>
      <c r="D11" s="679">
        <v>2759</v>
      </c>
      <c r="E11" s="679">
        <v>1411</v>
      </c>
      <c r="F11" s="679">
        <f t="shared" si="0"/>
        <v>4170</v>
      </c>
      <c r="G11" s="680">
        <f>F11/F17*100</f>
        <v>0.66230950660324162</v>
      </c>
      <c r="H11" s="679">
        <v>4822</v>
      </c>
      <c r="I11" s="679">
        <v>5159</v>
      </c>
      <c r="J11" s="679">
        <f t="shared" si="1"/>
        <v>9981</v>
      </c>
      <c r="K11" s="681">
        <f>J11/J17*100</f>
        <v>1.5570351280603283</v>
      </c>
      <c r="L11" s="104">
        <f t="shared" si="2"/>
        <v>239.35251798561151</v>
      </c>
    </row>
    <row r="12" spans="2:12" ht="15.75" x14ac:dyDescent="0.25">
      <c r="B12" s="333" t="s">
        <v>381</v>
      </c>
      <c r="C12" s="678" t="s">
        <v>509</v>
      </c>
      <c r="D12" s="679">
        <f>D10-D11</f>
        <v>367539</v>
      </c>
      <c r="E12" s="679">
        <f>E10-E11</f>
        <v>139296</v>
      </c>
      <c r="F12" s="679">
        <f>D12+E12</f>
        <v>506835</v>
      </c>
      <c r="G12" s="680">
        <f>F12/F17*100</f>
        <v>80.499193951859468</v>
      </c>
      <c r="H12" s="679">
        <f>H10-H11</f>
        <v>366887</v>
      </c>
      <c r="I12" s="679">
        <f>I10-I11</f>
        <v>140354</v>
      </c>
      <c r="J12" s="679">
        <f>H12+I12</f>
        <v>507241</v>
      </c>
      <c r="K12" s="681">
        <f>J12/J17*100</f>
        <v>79.129551687451055</v>
      </c>
      <c r="L12" s="104">
        <f t="shared" si="2"/>
        <v>100.08010496512671</v>
      </c>
    </row>
    <row r="13" spans="2:12" ht="15.75" x14ac:dyDescent="0.25">
      <c r="B13" s="333" t="s">
        <v>382</v>
      </c>
      <c r="C13" s="678" t="s">
        <v>510</v>
      </c>
      <c r="D13" s="679">
        <v>28231</v>
      </c>
      <c r="E13" s="679">
        <v>5747</v>
      </c>
      <c r="F13" s="679">
        <f t="shared" si="0"/>
        <v>33978</v>
      </c>
      <c r="G13" s="680">
        <f>F13/F17*100</f>
        <v>5.3966312746678531</v>
      </c>
      <c r="H13" s="679">
        <v>28282</v>
      </c>
      <c r="I13" s="679">
        <v>4981</v>
      </c>
      <c r="J13" s="679">
        <f t="shared" si="1"/>
        <v>33263</v>
      </c>
      <c r="K13" s="681">
        <f>J13/J17*100</f>
        <v>5.189025094145947</v>
      </c>
      <c r="L13" s="104">
        <f t="shared" si="2"/>
        <v>97.895697215845544</v>
      </c>
    </row>
    <row r="14" spans="2:12" ht="15.75" x14ac:dyDescent="0.25">
      <c r="B14" s="333" t="s">
        <v>383</v>
      </c>
      <c r="C14" s="678" t="s">
        <v>511</v>
      </c>
      <c r="D14" s="679">
        <v>33061</v>
      </c>
      <c r="E14" s="679">
        <v>0</v>
      </c>
      <c r="F14" s="679">
        <f t="shared" si="0"/>
        <v>33061</v>
      </c>
      <c r="G14" s="680">
        <f>F14/F17*100</f>
        <v>5.2509867141030631</v>
      </c>
      <c r="H14" s="679">
        <v>33081</v>
      </c>
      <c r="I14" s="679">
        <v>0</v>
      </c>
      <c r="J14" s="679">
        <f t="shared" si="1"/>
        <v>33081</v>
      </c>
      <c r="K14" s="681">
        <f>J14/J17*100</f>
        <v>5.1606331100454579</v>
      </c>
      <c r="L14" s="104">
        <f t="shared" si="2"/>
        <v>100.06049423792385</v>
      </c>
    </row>
    <row r="15" spans="2:12" ht="15.75" x14ac:dyDescent="0.25">
      <c r="B15" s="333" t="s">
        <v>384</v>
      </c>
      <c r="C15" s="678" t="s">
        <v>37</v>
      </c>
      <c r="D15" s="679">
        <v>3415</v>
      </c>
      <c r="E15" s="679">
        <v>1304</v>
      </c>
      <c r="F15" s="679">
        <f t="shared" si="0"/>
        <v>4719</v>
      </c>
      <c r="G15" s="680">
        <f>F15/F17*100</f>
        <v>0.7495056502783447</v>
      </c>
      <c r="H15" s="679">
        <v>3359</v>
      </c>
      <c r="I15" s="679">
        <v>1343</v>
      </c>
      <c r="J15" s="679">
        <f t="shared" si="1"/>
        <v>4702</v>
      </c>
      <c r="K15" s="681">
        <f>J15/J17*100</f>
        <v>0.73351158923351001</v>
      </c>
      <c r="L15" s="104">
        <f t="shared" si="2"/>
        <v>99.63975418520873</v>
      </c>
    </row>
    <row r="16" spans="2:12" ht="16.5" thickBot="1" x14ac:dyDescent="0.3">
      <c r="B16" s="333" t="s">
        <v>385</v>
      </c>
      <c r="C16" s="697" t="s">
        <v>512</v>
      </c>
      <c r="D16" s="679">
        <v>3</v>
      </c>
      <c r="E16" s="679">
        <v>0</v>
      </c>
      <c r="F16" s="679">
        <f t="shared" si="0"/>
        <v>3</v>
      </c>
      <c r="G16" s="680">
        <f>F16/F17*100</f>
        <v>4.7648165942679253E-4</v>
      </c>
      <c r="H16" s="679">
        <v>3</v>
      </c>
      <c r="I16" s="679">
        <v>0</v>
      </c>
      <c r="J16" s="679">
        <f t="shared" si="1"/>
        <v>3</v>
      </c>
      <c r="K16" s="681">
        <f>J16/J17*100</f>
        <v>4.6799973792014678E-4</v>
      </c>
      <c r="L16" s="104">
        <f t="shared" si="2"/>
        <v>100</v>
      </c>
    </row>
    <row r="17" spans="2:12" ht="16.5" thickBot="1" x14ac:dyDescent="0.3">
      <c r="B17" s="1121" t="s">
        <v>232</v>
      </c>
      <c r="C17" s="1122"/>
      <c r="D17" s="692">
        <f>D8+D9+D12+D13+D14+D15-D16</f>
        <v>469987</v>
      </c>
      <c r="E17" s="692">
        <f>E8+E9+E12+E13+E14+E15-E16</f>
        <v>159628</v>
      </c>
      <c r="F17" s="692">
        <f>F8+F9+F12+F13+F14+F15-F16</f>
        <v>629615</v>
      </c>
      <c r="G17" s="693">
        <f>G8+G9+G12+G13+G14+G15+G16</f>
        <v>100.00095296331887</v>
      </c>
      <c r="H17" s="692">
        <f>H8+H9+H12+H13+H14+H15-H16</f>
        <v>477779</v>
      </c>
      <c r="I17" s="694">
        <f>I8+I9+I12+I13+I14+I15-I16</f>
        <v>163247</v>
      </c>
      <c r="J17" s="694">
        <f>J8+J9+J12+J13+J14+J15-J16</f>
        <v>641026</v>
      </c>
      <c r="K17" s="698">
        <f t="shared" ref="K17" si="3">K8+K9+K12+K13+K14+K15+K16</f>
        <v>100.00093599947584</v>
      </c>
      <c r="L17" s="699">
        <f t="shared" si="2"/>
        <v>101.81237740523972</v>
      </c>
    </row>
    <row r="18" spans="2:12" ht="15.75" x14ac:dyDescent="0.25">
      <c r="B18" s="1117" t="s">
        <v>233</v>
      </c>
      <c r="C18" s="1118"/>
      <c r="D18" s="1119"/>
      <c r="E18" s="1119"/>
      <c r="F18" s="1119"/>
      <c r="G18" s="1119"/>
      <c r="H18" s="1119"/>
      <c r="I18" s="1119"/>
      <c r="J18" s="1119"/>
      <c r="K18" s="1119"/>
      <c r="L18" s="1120"/>
    </row>
    <row r="19" spans="2:12" ht="15.75" x14ac:dyDescent="0.25">
      <c r="B19" s="682" t="s">
        <v>386</v>
      </c>
      <c r="C19" s="683" t="s">
        <v>513</v>
      </c>
      <c r="D19" s="684">
        <v>196769</v>
      </c>
      <c r="E19" s="684">
        <v>106797</v>
      </c>
      <c r="F19" s="684">
        <f>D19+E19</f>
        <v>303566</v>
      </c>
      <c r="G19" s="685">
        <f>F19/F22*100</f>
        <v>48.214543808517902</v>
      </c>
      <c r="H19" s="807">
        <v>201971</v>
      </c>
      <c r="I19" s="807">
        <v>110573</v>
      </c>
      <c r="J19" s="679">
        <f>H19+I19</f>
        <v>312544</v>
      </c>
      <c r="K19" s="686">
        <f>J19/J22*100</f>
        <v>48.756836696171455</v>
      </c>
      <c r="L19" s="687">
        <f>J19/F19*100</f>
        <v>102.95751171079766</v>
      </c>
    </row>
    <row r="20" spans="2:12" ht="15.75" x14ac:dyDescent="0.25">
      <c r="B20" s="682" t="s">
        <v>387</v>
      </c>
      <c r="C20" s="683" t="s">
        <v>42</v>
      </c>
      <c r="D20" s="684">
        <v>24218</v>
      </c>
      <c r="E20" s="684">
        <v>7517</v>
      </c>
      <c r="F20" s="684">
        <f>D20+E20</f>
        <v>31735</v>
      </c>
      <c r="G20" s="685">
        <f>F20/F22*100</f>
        <v>5.040381820636421</v>
      </c>
      <c r="H20" s="807">
        <v>21690</v>
      </c>
      <c r="I20" s="807">
        <v>5635</v>
      </c>
      <c r="J20" s="679">
        <f>H20+I20</f>
        <v>27325</v>
      </c>
      <c r="K20" s="686">
        <f>J20/J22*100</f>
        <v>4.2626976128893368</v>
      </c>
      <c r="L20" s="687">
        <f>J20/F20*100</f>
        <v>86.103671025681422</v>
      </c>
    </row>
    <row r="21" spans="2:12" ht="16.5" thickBot="1" x14ac:dyDescent="0.3">
      <c r="B21" s="682" t="s">
        <v>388</v>
      </c>
      <c r="C21" s="683" t="s">
        <v>44</v>
      </c>
      <c r="D21" s="684">
        <v>249000</v>
      </c>
      <c r="E21" s="684">
        <v>45314</v>
      </c>
      <c r="F21" s="684">
        <f>D21+E21</f>
        <v>294314</v>
      </c>
      <c r="G21" s="685">
        <f>F21/F22*100</f>
        <v>46.745074370845671</v>
      </c>
      <c r="H21" s="809">
        <v>254118</v>
      </c>
      <c r="I21" s="809">
        <v>47039</v>
      </c>
      <c r="J21" s="679">
        <f>H21+I21</f>
        <v>301157</v>
      </c>
      <c r="K21" s="686">
        <f>J21/J22*100</f>
        <v>46.980465690939212</v>
      </c>
      <c r="L21" s="687">
        <f>J21/F21*100</f>
        <v>102.32506778474691</v>
      </c>
    </row>
    <row r="22" spans="2:12" ht="16.5" thickBot="1" x14ac:dyDescent="0.3">
      <c r="B22" s="1121" t="s">
        <v>234</v>
      </c>
      <c r="C22" s="1122"/>
      <c r="D22" s="692">
        <f t="shared" ref="D22:I22" si="4">SUM(D19:D21)</f>
        <v>469987</v>
      </c>
      <c r="E22" s="692">
        <f t="shared" si="4"/>
        <v>159628</v>
      </c>
      <c r="F22" s="692">
        <f t="shared" si="4"/>
        <v>629615</v>
      </c>
      <c r="G22" s="693">
        <f t="shared" si="4"/>
        <v>100</v>
      </c>
      <c r="H22" s="694">
        <f t="shared" si="4"/>
        <v>477779</v>
      </c>
      <c r="I22" s="694">
        <f t="shared" si="4"/>
        <v>163247</v>
      </c>
      <c r="J22" s="694">
        <f>H22+I22</f>
        <v>641026</v>
      </c>
      <c r="K22" s="695">
        <f>SUM(K19:K21)</f>
        <v>100</v>
      </c>
      <c r="L22" s="696">
        <f>J22/F22*100</f>
        <v>101.81237740523972</v>
      </c>
    </row>
    <row r="23" spans="2:12" ht="16.5" thickBot="1" x14ac:dyDescent="0.3">
      <c r="B23" s="202" t="s">
        <v>389</v>
      </c>
      <c r="C23" s="203" t="s">
        <v>514</v>
      </c>
      <c r="D23" s="688">
        <v>357812</v>
      </c>
      <c r="E23" s="688">
        <v>62655</v>
      </c>
      <c r="F23" s="688">
        <f>D23+E23</f>
        <v>420467</v>
      </c>
      <c r="G23" s="689"/>
      <c r="H23" s="908">
        <v>343494</v>
      </c>
      <c r="I23" s="908">
        <v>36453</v>
      </c>
      <c r="J23" s="688">
        <f>H23+I23</f>
        <v>379947</v>
      </c>
      <c r="K23" s="690"/>
      <c r="L23" s="691">
        <f>J23/F23*100</f>
        <v>90.363096271526658</v>
      </c>
    </row>
    <row r="30" spans="2:12" x14ac:dyDescent="0.25">
      <c r="G30" s="906"/>
      <c r="H30" s="906"/>
    </row>
    <row r="31" spans="2:12" x14ac:dyDescent="0.25">
      <c r="G31" s="906"/>
      <c r="H31" s="907"/>
    </row>
    <row r="32" spans="2:12" x14ac:dyDescent="0.25">
      <c r="G32" s="906"/>
      <c r="H32" s="906"/>
    </row>
    <row r="33" spans="7:8" x14ac:dyDescent="0.25">
      <c r="G33" s="906"/>
      <c r="H33" s="906"/>
    </row>
    <row r="34" spans="7:8" x14ac:dyDescent="0.25">
      <c r="G34" s="906"/>
      <c r="H34" s="906"/>
    </row>
    <row r="35" spans="7:8" x14ac:dyDescent="0.25">
      <c r="G35" s="906"/>
      <c r="H35" s="906"/>
    </row>
    <row r="36" spans="7:8" x14ac:dyDescent="0.25">
      <c r="G36" s="906"/>
      <c r="H36" s="907"/>
    </row>
    <row r="37" spans="7:8" x14ac:dyDescent="0.25">
      <c r="G37" s="909"/>
      <c r="H37" s="909"/>
    </row>
    <row r="38" spans="7:8" x14ac:dyDescent="0.25">
      <c r="G38" s="910"/>
      <c r="H38" s="910"/>
    </row>
    <row r="39" spans="7:8" x14ac:dyDescent="0.25">
      <c r="G39" s="21"/>
      <c r="H39" s="21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workbookViewId="0">
      <selection activeCell="F23" sqref="F23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410</v>
      </c>
    </row>
    <row r="4" spans="2:12" ht="20.100000000000001" customHeight="1" thickBot="1" x14ac:dyDescent="0.3">
      <c r="B4" s="1132" t="s">
        <v>669</v>
      </c>
      <c r="C4" s="1133"/>
      <c r="D4" s="1133"/>
      <c r="E4" s="1133"/>
      <c r="F4" s="1133"/>
      <c r="G4" s="1133"/>
      <c r="H4" s="1133"/>
      <c r="I4" s="1133"/>
      <c r="J4" s="1133"/>
      <c r="K4" s="1133"/>
      <c r="L4" s="1134"/>
    </row>
    <row r="5" spans="2:12" ht="15.75" x14ac:dyDescent="0.25">
      <c r="B5" s="1135" t="s">
        <v>138</v>
      </c>
      <c r="C5" s="1136" t="s">
        <v>91</v>
      </c>
      <c r="D5" s="1136" t="s">
        <v>346</v>
      </c>
      <c r="E5" s="1136"/>
      <c r="F5" s="1136"/>
      <c r="G5" s="1136"/>
      <c r="H5" s="1136" t="s">
        <v>528</v>
      </c>
      <c r="I5" s="1136"/>
      <c r="J5" s="1136"/>
      <c r="K5" s="1136"/>
      <c r="L5" s="473" t="s">
        <v>2</v>
      </c>
    </row>
    <row r="6" spans="2:12" ht="16.5" thickBot="1" x14ac:dyDescent="0.3">
      <c r="B6" s="1031"/>
      <c r="C6" s="1137"/>
      <c r="D6" s="23" t="s">
        <v>235</v>
      </c>
      <c r="E6" s="23" t="s">
        <v>236</v>
      </c>
      <c r="F6" s="23" t="s">
        <v>20</v>
      </c>
      <c r="G6" s="23" t="s">
        <v>65</v>
      </c>
      <c r="H6" s="23" t="s">
        <v>235</v>
      </c>
      <c r="I6" s="23" t="s">
        <v>236</v>
      </c>
      <c r="J6" s="23" t="s">
        <v>20</v>
      </c>
      <c r="K6" s="23" t="s">
        <v>65</v>
      </c>
      <c r="L6" s="54" t="s">
        <v>599</v>
      </c>
    </row>
    <row r="7" spans="2:12" ht="15.75" thickBot="1" x14ac:dyDescent="0.3">
      <c r="B7" s="615">
        <v>1</v>
      </c>
      <c r="C7" s="711">
        <v>2</v>
      </c>
      <c r="D7" s="711">
        <v>3</v>
      </c>
      <c r="E7" s="711">
        <v>4</v>
      </c>
      <c r="F7" s="711" t="s">
        <v>452</v>
      </c>
      <c r="G7" s="711">
        <v>6</v>
      </c>
      <c r="H7" s="711">
        <v>7</v>
      </c>
      <c r="I7" s="711">
        <v>8</v>
      </c>
      <c r="J7" s="711" t="s">
        <v>453</v>
      </c>
      <c r="K7" s="711">
        <v>10</v>
      </c>
      <c r="L7" s="712">
        <v>11</v>
      </c>
    </row>
    <row r="8" spans="2:12" ht="15.75" x14ac:dyDescent="0.25">
      <c r="B8" s="705" t="s">
        <v>376</v>
      </c>
      <c r="C8" s="700" t="s">
        <v>238</v>
      </c>
      <c r="D8" s="701">
        <v>45676</v>
      </c>
      <c r="E8" s="701">
        <v>56995</v>
      </c>
      <c r="F8" s="701">
        <f>D8+E8</f>
        <v>102671</v>
      </c>
      <c r="G8" s="702">
        <f>F8/F11*100</f>
        <v>33.821640104623043</v>
      </c>
      <c r="H8" s="911">
        <v>59784</v>
      </c>
      <c r="I8" s="911">
        <v>47484</v>
      </c>
      <c r="J8" s="704">
        <f>H8+I8</f>
        <v>107268</v>
      </c>
      <c r="K8" s="702">
        <f>J8/J11*100</f>
        <v>34.32092761339203</v>
      </c>
      <c r="L8" s="706">
        <f>J8/F8*100</f>
        <v>104.47740842107314</v>
      </c>
    </row>
    <row r="9" spans="2:12" ht="15.75" x14ac:dyDescent="0.25">
      <c r="B9" s="705" t="s">
        <v>377</v>
      </c>
      <c r="C9" s="700" t="s">
        <v>239</v>
      </c>
      <c r="D9" s="701">
        <v>150186</v>
      </c>
      <c r="E9" s="704">
        <v>48888</v>
      </c>
      <c r="F9" s="701">
        <f>D9+E9</f>
        <v>199074</v>
      </c>
      <c r="G9" s="702">
        <f>F9/F11*100</f>
        <v>65.578490344768511</v>
      </c>
      <c r="H9" s="814">
        <v>141381</v>
      </c>
      <c r="I9" s="814">
        <v>61997</v>
      </c>
      <c r="J9" s="704">
        <f>H9+I9</f>
        <v>203378</v>
      </c>
      <c r="K9" s="702">
        <f>J9/J11*100</f>
        <v>65.071797890856971</v>
      </c>
      <c r="L9" s="706">
        <f>J9/F9*100</f>
        <v>102.16201010679447</v>
      </c>
    </row>
    <row r="10" spans="2:12" ht="16.5" thickBot="1" x14ac:dyDescent="0.3">
      <c r="B10" s="705" t="s">
        <v>378</v>
      </c>
      <c r="C10" s="700" t="s">
        <v>469</v>
      </c>
      <c r="D10" s="701">
        <v>907</v>
      </c>
      <c r="E10" s="704">
        <v>914</v>
      </c>
      <c r="F10" s="701">
        <f>D10+E10</f>
        <v>1821</v>
      </c>
      <c r="G10" s="702">
        <f>F10/F11*100</f>
        <v>0.59986955060843439</v>
      </c>
      <c r="H10" s="912">
        <v>806</v>
      </c>
      <c r="I10" s="822">
        <v>1092</v>
      </c>
      <c r="J10" s="704">
        <f>H10+I10</f>
        <v>1898</v>
      </c>
      <c r="K10" s="702">
        <f>J10/J11*100</f>
        <v>0.60727449575099823</v>
      </c>
      <c r="L10" s="706">
        <f>J10/F10*100</f>
        <v>104.22844590884131</v>
      </c>
    </row>
    <row r="11" spans="2:12" ht="16.5" thickBot="1" x14ac:dyDescent="0.3">
      <c r="B11" s="1130" t="s">
        <v>240</v>
      </c>
      <c r="C11" s="1131"/>
      <c r="D11" s="707">
        <f t="shared" ref="D11:K11" si="0">SUM(D8:D10)</f>
        <v>196769</v>
      </c>
      <c r="E11" s="707">
        <f t="shared" si="0"/>
        <v>106797</v>
      </c>
      <c r="F11" s="707">
        <f t="shared" si="0"/>
        <v>303566</v>
      </c>
      <c r="G11" s="708">
        <f t="shared" si="0"/>
        <v>99.999999999999986</v>
      </c>
      <c r="H11" s="709">
        <f t="shared" si="0"/>
        <v>201971</v>
      </c>
      <c r="I11" s="707">
        <f t="shared" si="0"/>
        <v>110573</v>
      </c>
      <c r="J11" s="707">
        <f t="shared" si="0"/>
        <v>312544</v>
      </c>
      <c r="K11" s="708">
        <f t="shared" si="0"/>
        <v>100</v>
      </c>
      <c r="L11" s="710">
        <f>J11/F11*100</f>
        <v>102.95751171079766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16"/>
  <sheetViews>
    <sheetView workbookViewId="0">
      <selection activeCell="D19" sqref="D19"/>
    </sheetView>
  </sheetViews>
  <sheetFormatPr defaultRowHeight="15" x14ac:dyDescent="0.25"/>
  <cols>
    <col min="1" max="1" width="9.140625" style="166"/>
    <col min="2" max="2" width="8" style="166" customWidth="1"/>
    <col min="3" max="3" width="32.85546875" style="166" customWidth="1"/>
    <col min="4" max="4" width="13.140625" style="166" customWidth="1"/>
    <col min="5" max="5" width="13.42578125" style="166" customWidth="1"/>
    <col min="6" max="6" width="13.140625" style="166" customWidth="1"/>
    <col min="7" max="7" width="10.42578125" style="166" customWidth="1"/>
    <col min="8" max="8" width="12.42578125" style="166" customWidth="1"/>
    <col min="9" max="9" width="12.28515625" style="166" customWidth="1"/>
    <col min="10" max="10" width="12.42578125" style="166" customWidth="1"/>
    <col min="11" max="11" width="10.42578125" style="166" customWidth="1"/>
    <col min="12" max="12" width="11.28515625" style="166" customWidth="1"/>
    <col min="13" max="16384" width="9.140625" style="166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70" t="s">
        <v>411</v>
      </c>
    </row>
    <row r="4" spans="2:12" ht="16.5" thickBot="1" x14ac:dyDescent="0.3">
      <c r="B4" s="1140" t="s">
        <v>670</v>
      </c>
      <c r="C4" s="1141"/>
      <c r="D4" s="1141"/>
      <c r="E4" s="1141"/>
      <c r="F4" s="1141"/>
      <c r="G4" s="1141"/>
      <c r="H4" s="1141"/>
      <c r="I4" s="1141"/>
      <c r="J4" s="1141"/>
      <c r="K4" s="1141"/>
      <c r="L4" s="1142"/>
    </row>
    <row r="5" spans="2:12" ht="14.45" customHeight="1" x14ac:dyDescent="0.25">
      <c r="B5" s="1126" t="s">
        <v>138</v>
      </c>
      <c r="C5" s="1128" t="s">
        <v>241</v>
      </c>
      <c r="D5" s="1113" t="s">
        <v>346</v>
      </c>
      <c r="E5" s="1113"/>
      <c r="F5" s="1113"/>
      <c r="G5" s="1113"/>
      <c r="H5" s="1113" t="s">
        <v>528</v>
      </c>
      <c r="I5" s="1113"/>
      <c r="J5" s="1113"/>
      <c r="K5" s="1113"/>
      <c r="L5" s="337" t="s">
        <v>2</v>
      </c>
    </row>
    <row r="6" spans="2:12" ht="15" customHeight="1" x14ac:dyDescent="0.25">
      <c r="B6" s="1143"/>
      <c r="C6" s="1144"/>
      <c r="D6" s="1146" t="s">
        <v>228</v>
      </c>
      <c r="E6" s="1146" t="s">
        <v>454</v>
      </c>
      <c r="F6" s="1146" t="s">
        <v>20</v>
      </c>
      <c r="G6" s="1147" t="s">
        <v>65</v>
      </c>
      <c r="H6" s="1147" t="s">
        <v>242</v>
      </c>
      <c r="I6" s="1147" t="s">
        <v>229</v>
      </c>
      <c r="J6" s="1147" t="s">
        <v>20</v>
      </c>
      <c r="K6" s="1147" t="s">
        <v>65</v>
      </c>
      <c r="L6" s="1149" t="s">
        <v>599</v>
      </c>
    </row>
    <row r="7" spans="2:12" ht="15.75" customHeight="1" thickBot="1" x14ac:dyDescent="0.3">
      <c r="B7" s="1127"/>
      <c r="C7" s="1145"/>
      <c r="D7" s="1114"/>
      <c r="E7" s="1114"/>
      <c r="F7" s="1114"/>
      <c r="G7" s="1148"/>
      <c r="H7" s="1148"/>
      <c r="I7" s="1148"/>
      <c r="J7" s="1148"/>
      <c r="K7" s="1148"/>
      <c r="L7" s="1150"/>
    </row>
    <row r="8" spans="2:12" s="167" customFormat="1" ht="15.75" thickBot="1" x14ac:dyDescent="0.3">
      <c r="B8" s="715">
        <v>1</v>
      </c>
      <c r="C8" s="716">
        <v>2</v>
      </c>
      <c r="D8" s="716">
        <v>3</v>
      </c>
      <c r="E8" s="716">
        <v>4</v>
      </c>
      <c r="F8" s="716" t="s">
        <v>470</v>
      </c>
      <c r="G8" s="716">
        <v>6</v>
      </c>
      <c r="H8" s="716">
        <v>7</v>
      </c>
      <c r="I8" s="716">
        <v>8</v>
      </c>
      <c r="J8" s="716" t="s">
        <v>453</v>
      </c>
      <c r="K8" s="716">
        <v>10</v>
      </c>
      <c r="L8" s="717">
        <v>11</v>
      </c>
    </row>
    <row r="9" spans="2:12" ht="15.75" x14ac:dyDescent="0.25">
      <c r="B9" s="333" t="s">
        <v>376</v>
      </c>
      <c r="C9" s="106" t="s">
        <v>243</v>
      </c>
      <c r="D9" s="234">
        <v>48076</v>
      </c>
      <c r="E9" s="234">
        <v>0</v>
      </c>
      <c r="F9" s="234">
        <f t="shared" ref="F9:F15" si="0">D9+E9</f>
        <v>48076</v>
      </c>
      <c r="G9" s="168">
        <f>F9/F16*100</f>
        <v>16.33465729361679</v>
      </c>
      <c r="H9" s="911">
        <v>48076</v>
      </c>
      <c r="I9" s="864">
        <v>0</v>
      </c>
      <c r="J9" s="107">
        <f t="shared" ref="J9:J15" si="1">H9+I9</f>
        <v>48076</v>
      </c>
      <c r="K9" s="168">
        <f>J9/J16*100</f>
        <v>15.963766407554864</v>
      </c>
      <c r="L9" s="108">
        <f>J9/F9*100</f>
        <v>100</v>
      </c>
    </row>
    <row r="10" spans="2:12" ht="18.75" customHeight="1" x14ac:dyDescent="0.25">
      <c r="B10" s="333" t="s">
        <v>377</v>
      </c>
      <c r="C10" s="106" t="s">
        <v>94</v>
      </c>
      <c r="D10" s="234">
        <v>3868</v>
      </c>
      <c r="E10" s="234">
        <v>31600</v>
      </c>
      <c r="F10" s="234">
        <f t="shared" si="0"/>
        <v>35468</v>
      </c>
      <c r="G10" s="168">
        <f>F10/F16*100</f>
        <v>12.050869974415516</v>
      </c>
      <c r="H10" s="814">
        <v>3868</v>
      </c>
      <c r="I10" s="814">
        <v>33100</v>
      </c>
      <c r="J10" s="107">
        <f t="shared" si="1"/>
        <v>36968</v>
      </c>
      <c r="K10" s="168">
        <f>J10/J16*100</f>
        <v>12.275324830570101</v>
      </c>
      <c r="L10" s="108">
        <f>J10/F10*100</f>
        <v>104.22916431713094</v>
      </c>
    </row>
    <row r="11" spans="2:12" ht="20.25" customHeight="1" x14ac:dyDescent="0.25">
      <c r="B11" s="333" t="s">
        <v>378</v>
      </c>
      <c r="C11" s="169" t="s">
        <v>455</v>
      </c>
      <c r="D11" s="234">
        <v>196938</v>
      </c>
      <c r="E11" s="107">
        <v>0</v>
      </c>
      <c r="F11" s="107">
        <f t="shared" si="0"/>
        <v>196938</v>
      </c>
      <c r="G11" s="168">
        <f>F11/F16*100</f>
        <v>66.91311128401496</v>
      </c>
      <c r="H11" s="814">
        <v>202064</v>
      </c>
      <c r="I11" s="854">
        <v>0</v>
      </c>
      <c r="J11" s="107">
        <f t="shared" si="1"/>
        <v>202064</v>
      </c>
      <c r="K11" s="168">
        <f>J11/J16*100</f>
        <v>67.095900145107038</v>
      </c>
      <c r="L11" s="108">
        <f>J11/F11*100</f>
        <v>102.60284962780165</v>
      </c>
    </row>
    <row r="12" spans="2:12" ht="15.75" x14ac:dyDescent="0.25">
      <c r="B12" s="333" t="s">
        <v>380</v>
      </c>
      <c r="C12" s="106" t="s">
        <v>244</v>
      </c>
      <c r="D12" s="234">
        <v>0</v>
      </c>
      <c r="E12" s="234">
        <v>0</v>
      </c>
      <c r="F12" s="234">
        <f t="shared" si="0"/>
        <v>0</v>
      </c>
      <c r="G12" s="168">
        <f>F12/F16*100</f>
        <v>0</v>
      </c>
      <c r="H12" s="854">
        <v>0</v>
      </c>
      <c r="I12" s="854">
        <v>0</v>
      </c>
      <c r="J12" s="107">
        <f t="shared" si="1"/>
        <v>0</v>
      </c>
      <c r="K12" s="168">
        <f>J12/J16*100</f>
        <v>0</v>
      </c>
      <c r="L12" s="108">
        <v>0</v>
      </c>
    </row>
    <row r="13" spans="2:12" ht="15.75" x14ac:dyDescent="0.25">
      <c r="B13" s="333" t="s">
        <v>381</v>
      </c>
      <c r="C13" s="106" t="s">
        <v>245</v>
      </c>
      <c r="D13" s="234">
        <v>0</v>
      </c>
      <c r="E13" s="234">
        <v>9191</v>
      </c>
      <c r="F13" s="234">
        <f t="shared" si="0"/>
        <v>9191</v>
      </c>
      <c r="G13" s="168">
        <f>F13/F16*100</f>
        <v>3.1228021296620332</v>
      </c>
      <c r="H13" s="854">
        <v>0</v>
      </c>
      <c r="I13" s="814">
        <v>7529</v>
      </c>
      <c r="J13" s="107">
        <f t="shared" si="1"/>
        <v>7529</v>
      </c>
      <c r="K13" s="168">
        <f>J13/J16*100</f>
        <v>2.5000249039537517</v>
      </c>
      <c r="L13" s="108">
        <f>J13/F13*100</f>
        <v>81.917092808181906</v>
      </c>
    </row>
    <row r="14" spans="2:12" ht="15.75" x14ac:dyDescent="0.25">
      <c r="B14" s="333" t="s">
        <v>382</v>
      </c>
      <c r="C14" s="106" t="s">
        <v>246</v>
      </c>
      <c r="D14" s="234">
        <v>0</v>
      </c>
      <c r="E14" s="234">
        <v>2528</v>
      </c>
      <c r="F14" s="234">
        <f t="shared" si="0"/>
        <v>2528</v>
      </c>
      <c r="G14" s="168">
        <f>F14/F16*100</f>
        <v>0.8589319751697988</v>
      </c>
      <c r="H14" s="854">
        <v>0</v>
      </c>
      <c r="I14" s="814">
        <v>3568</v>
      </c>
      <c r="J14" s="107">
        <f t="shared" si="1"/>
        <v>3568</v>
      </c>
      <c r="K14" s="168">
        <f>J14/J16*100</f>
        <v>1.1847640931474281</v>
      </c>
      <c r="L14" s="108">
        <f>J14/F14*100</f>
        <v>141.13924050632912</v>
      </c>
    </row>
    <row r="15" spans="2:12" ht="16.5" thickBot="1" x14ac:dyDescent="0.3">
      <c r="B15" s="333" t="s">
        <v>383</v>
      </c>
      <c r="C15" s="106" t="s">
        <v>247</v>
      </c>
      <c r="D15" s="234">
        <v>118</v>
      </c>
      <c r="E15" s="234">
        <v>2000</v>
      </c>
      <c r="F15" s="234">
        <f t="shared" si="0"/>
        <v>2118</v>
      </c>
      <c r="G15" s="168">
        <f>F15/F16*100</f>
        <v>0.71962734312089938</v>
      </c>
      <c r="H15" s="912">
        <v>110</v>
      </c>
      <c r="I15" s="822">
        <v>2842</v>
      </c>
      <c r="J15" s="107">
        <f t="shared" si="1"/>
        <v>2952</v>
      </c>
      <c r="K15" s="168">
        <f>J15/J16*100</f>
        <v>0.98021961966681825</v>
      </c>
      <c r="L15" s="108">
        <f>J15/F15*100</f>
        <v>139.37677053824362</v>
      </c>
    </row>
    <row r="16" spans="2:12" ht="16.5" thickBot="1" x14ac:dyDescent="0.3">
      <c r="B16" s="1138" t="s">
        <v>248</v>
      </c>
      <c r="C16" s="1139"/>
      <c r="D16" s="718">
        <f t="shared" ref="D16:K16" si="2">SUM(D9:D15)</f>
        <v>249000</v>
      </c>
      <c r="E16" s="718">
        <f t="shared" si="2"/>
        <v>45319</v>
      </c>
      <c r="F16" s="718">
        <f t="shared" si="2"/>
        <v>294319</v>
      </c>
      <c r="G16" s="719">
        <f t="shared" si="2"/>
        <v>100</v>
      </c>
      <c r="H16" s="718">
        <f t="shared" si="2"/>
        <v>254118</v>
      </c>
      <c r="I16" s="174">
        <f t="shared" si="2"/>
        <v>47039</v>
      </c>
      <c r="J16" s="174">
        <f t="shared" si="2"/>
        <v>301157</v>
      </c>
      <c r="K16" s="719">
        <f t="shared" si="2"/>
        <v>99.999999999999986</v>
      </c>
      <c r="L16" s="177">
        <f>J16/F16*100</f>
        <v>102.32332944865945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D13" sqref="D13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71"/>
      <c r="C2" s="171"/>
      <c r="D2" s="171"/>
      <c r="E2" s="171"/>
      <c r="F2" s="171"/>
      <c r="G2" s="171"/>
      <c r="H2" s="171"/>
      <c r="I2" s="171"/>
      <c r="J2" s="171"/>
    </row>
    <row r="3" spans="2:10" ht="20.100000000000001" customHeight="1" thickBot="1" x14ac:dyDescent="0.3">
      <c r="B3" s="166"/>
      <c r="C3" s="1"/>
      <c r="D3" s="1"/>
      <c r="E3" s="1"/>
      <c r="F3" s="1"/>
      <c r="G3" s="1"/>
      <c r="H3" s="1"/>
      <c r="I3" s="1"/>
      <c r="J3" s="170" t="s">
        <v>412</v>
      </c>
    </row>
    <row r="4" spans="2:10" ht="16.5" thickBot="1" x14ac:dyDescent="0.3">
      <c r="B4" s="1153" t="s">
        <v>671</v>
      </c>
      <c r="C4" s="1154"/>
      <c r="D4" s="1154"/>
      <c r="E4" s="1154"/>
      <c r="F4" s="1154"/>
      <c r="G4" s="1154"/>
      <c r="H4" s="1154"/>
      <c r="I4" s="1154"/>
      <c r="J4" s="1155"/>
    </row>
    <row r="5" spans="2:10" ht="15.75" x14ac:dyDescent="0.25">
      <c r="B5" s="1126" t="s">
        <v>138</v>
      </c>
      <c r="C5" s="1113" t="s">
        <v>91</v>
      </c>
      <c r="D5" s="1113" t="s">
        <v>346</v>
      </c>
      <c r="E5" s="1113"/>
      <c r="F5" s="1113"/>
      <c r="G5" s="1113" t="s">
        <v>528</v>
      </c>
      <c r="H5" s="1113"/>
      <c r="I5" s="1113"/>
      <c r="J5" s="337" t="s">
        <v>2</v>
      </c>
    </row>
    <row r="6" spans="2:10" ht="16.5" thickBot="1" x14ac:dyDescent="0.3">
      <c r="B6" s="1127"/>
      <c r="C6" s="1114"/>
      <c r="D6" s="321" t="s">
        <v>235</v>
      </c>
      <c r="E6" s="321" t="s">
        <v>236</v>
      </c>
      <c r="F6" s="321" t="s">
        <v>20</v>
      </c>
      <c r="G6" s="321" t="s">
        <v>235</v>
      </c>
      <c r="H6" s="321" t="s">
        <v>236</v>
      </c>
      <c r="I6" s="321" t="s">
        <v>20</v>
      </c>
      <c r="J6" s="338" t="s">
        <v>568</v>
      </c>
    </row>
    <row r="7" spans="2:10" ht="12" customHeight="1" thickBot="1" x14ac:dyDescent="0.3">
      <c r="B7" s="722">
        <v>1</v>
      </c>
      <c r="C7" s="716">
        <v>2</v>
      </c>
      <c r="D7" s="716">
        <v>3</v>
      </c>
      <c r="E7" s="716">
        <v>4</v>
      </c>
      <c r="F7" s="716" t="s">
        <v>452</v>
      </c>
      <c r="G7" s="716">
        <v>6</v>
      </c>
      <c r="H7" s="716">
        <v>7</v>
      </c>
      <c r="I7" s="716" t="s">
        <v>471</v>
      </c>
      <c r="J7" s="717">
        <v>9</v>
      </c>
    </row>
    <row r="8" spans="2:10" ht="15.75" x14ac:dyDescent="0.25">
      <c r="B8" s="172" t="s">
        <v>376</v>
      </c>
      <c r="C8" s="106" t="s">
        <v>249</v>
      </c>
      <c r="D8" s="107">
        <v>370298</v>
      </c>
      <c r="E8" s="107">
        <v>140707</v>
      </c>
      <c r="F8" s="107">
        <f>D8+E8</f>
        <v>511005</v>
      </c>
      <c r="G8" s="911">
        <v>371709</v>
      </c>
      <c r="H8" s="911">
        <v>145513</v>
      </c>
      <c r="I8" s="107">
        <f>G8+H8</f>
        <v>517222</v>
      </c>
      <c r="J8" s="108">
        <f>I8/F8*100</f>
        <v>101.21662214655433</v>
      </c>
    </row>
    <row r="9" spans="2:10" ht="16.5" thickBot="1" x14ac:dyDescent="0.3">
      <c r="B9" s="172" t="s">
        <v>377</v>
      </c>
      <c r="C9" s="106" t="s">
        <v>250</v>
      </c>
      <c r="D9" s="107">
        <v>2759</v>
      </c>
      <c r="E9" s="107">
        <v>1411</v>
      </c>
      <c r="F9" s="107">
        <f>D9+E9</f>
        <v>4170</v>
      </c>
      <c r="G9" s="822">
        <v>4822</v>
      </c>
      <c r="H9" s="822">
        <v>5159</v>
      </c>
      <c r="I9" s="107">
        <f>G9+H9</f>
        <v>9981</v>
      </c>
      <c r="J9" s="108">
        <f>I9/F9*100</f>
        <v>239.35251798561151</v>
      </c>
    </row>
    <row r="10" spans="2:10" ht="16.5" thickBot="1" x14ac:dyDescent="0.3">
      <c r="B10" s="1151" t="s">
        <v>472</v>
      </c>
      <c r="C10" s="1152"/>
      <c r="D10" s="720">
        <f t="shared" ref="D10:I10" si="0">D8-D9</f>
        <v>367539</v>
      </c>
      <c r="E10" s="720">
        <f t="shared" si="0"/>
        <v>139296</v>
      </c>
      <c r="F10" s="720">
        <f>F8-F9</f>
        <v>506835</v>
      </c>
      <c r="G10" s="174">
        <f t="shared" si="0"/>
        <v>366887</v>
      </c>
      <c r="H10" s="174">
        <f t="shared" si="0"/>
        <v>140354</v>
      </c>
      <c r="I10" s="174">
        <f t="shared" si="0"/>
        <v>507241</v>
      </c>
      <c r="J10" s="721">
        <f>I10/F10*100</f>
        <v>100.08010496512671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K12"/>
  <sheetViews>
    <sheetView workbookViewId="0">
      <selection activeCell="D15" sqref="D15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5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6" t="s">
        <v>13</v>
      </c>
      <c r="D4" s="48"/>
      <c r="E4" s="48"/>
      <c r="F4" s="48"/>
      <c r="G4" s="48"/>
      <c r="H4" s="48"/>
      <c r="I4" s="48"/>
      <c r="J4" s="48"/>
      <c r="K4" s="67" t="s">
        <v>399</v>
      </c>
    </row>
    <row r="5" spans="2:11" ht="20.100000000000001" customHeight="1" thickBot="1" x14ac:dyDescent="0.3">
      <c r="B5" s="995" t="s">
        <v>634</v>
      </c>
      <c r="C5" s="996"/>
      <c r="D5" s="996"/>
      <c r="E5" s="996"/>
      <c r="F5" s="996"/>
      <c r="G5" s="996"/>
      <c r="H5" s="996"/>
      <c r="I5" s="996"/>
      <c r="J5" s="996"/>
      <c r="K5" s="997"/>
    </row>
    <row r="6" spans="2:11" ht="18" customHeight="1" x14ac:dyDescent="0.25">
      <c r="B6" s="993" t="s">
        <v>138</v>
      </c>
      <c r="C6" s="998" t="s">
        <v>8</v>
      </c>
      <c r="D6" s="998" t="s">
        <v>1</v>
      </c>
      <c r="E6" s="998"/>
      <c r="F6" s="998" t="s">
        <v>342</v>
      </c>
      <c r="G6" s="998"/>
      <c r="H6" s="998" t="s">
        <v>520</v>
      </c>
      <c r="I6" s="998"/>
      <c r="J6" s="998" t="s">
        <v>2</v>
      </c>
      <c r="K6" s="1000"/>
    </row>
    <row r="7" spans="2:11" ht="16.5" thickBot="1" x14ac:dyDescent="0.3">
      <c r="B7" s="994"/>
      <c r="C7" s="999"/>
      <c r="D7" s="236" t="s">
        <v>3</v>
      </c>
      <c r="E7" s="236" t="s">
        <v>28</v>
      </c>
      <c r="F7" s="236" t="s">
        <v>3</v>
      </c>
      <c r="G7" s="236" t="s">
        <v>28</v>
      </c>
      <c r="H7" s="236" t="s">
        <v>3</v>
      </c>
      <c r="I7" s="236" t="s">
        <v>28</v>
      </c>
      <c r="J7" s="236" t="s">
        <v>537</v>
      </c>
      <c r="K7" s="123" t="s">
        <v>538</v>
      </c>
    </row>
    <row r="8" spans="2:11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1">
        <v>10</v>
      </c>
    </row>
    <row r="9" spans="2:11" ht="15.75" x14ac:dyDescent="0.25">
      <c r="B9" s="402" t="s">
        <v>376</v>
      </c>
      <c r="C9" s="403" t="s">
        <v>9</v>
      </c>
      <c r="D9" s="117">
        <v>41619</v>
      </c>
      <c r="E9" s="131">
        <f>D9/D$12*100</f>
        <v>3.2022005078094948</v>
      </c>
      <c r="F9" s="117">
        <v>41619</v>
      </c>
      <c r="G9" s="131">
        <f>F9/F$12*100</f>
        <v>3.2022029716111193</v>
      </c>
      <c r="H9" s="117">
        <v>41619</v>
      </c>
      <c r="I9" s="131">
        <f>H9/H12*100</f>
        <v>3.2022005078094948</v>
      </c>
      <c r="J9" s="404">
        <f>F9/D9*100</f>
        <v>100</v>
      </c>
      <c r="K9" s="405">
        <f>H9/F9*100</f>
        <v>100</v>
      </c>
    </row>
    <row r="10" spans="2:11" ht="18.75" customHeight="1" x14ac:dyDescent="0.25">
      <c r="B10" s="406" t="s">
        <v>377</v>
      </c>
      <c r="C10" s="397" t="s">
        <v>10</v>
      </c>
      <c r="D10" s="69">
        <v>139637</v>
      </c>
      <c r="E10" s="132">
        <f t="shared" ref="E10:E11" si="0">D10/D$12*100</f>
        <v>10.743787027775641</v>
      </c>
      <c r="F10" s="69">
        <v>139355</v>
      </c>
      <c r="G10" s="132">
        <f t="shared" ref="G10:G11" si="1">F10/F$12*100</f>
        <v>10.722097962682128</v>
      </c>
      <c r="H10" s="69">
        <v>139367</v>
      </c>
      <c r="I10" s="132">
        <f>H10/H12*100</f>
        <v>10.723013003000691</v>
      </c>
      <c r="J10" s="398">
        <f t="shared" ref="J10:J12" si="2">F10/D10*100</f>
        <v>99.798047795355103</v>
      </c>
      <c r="K10" s="407">
        <f t="shared" ref="K10:K12" si="3">H10/F10*100</f>
        <v>100.00861110114457</v>
      </c>
    </row>
    <row r="11" spans="2:11" ht="20.25" customHeight="1" thickBot="1" x14ac:dyDescent="0.3">
      <c r="B11" s="408" t="s">
        <v>378</v>
      </c>
      <c r="C11" s="409" t="s">
        <v>11</v>
      </c>
      <c r="D11" s="410">
        <v>1118444</v>
      </c>
      <c r="E11" s="137">
        <f t="shared" si="0"/>
        <v>86.054012464414868</v>
      </c>
      <c r="F11" s="410">
        <v>1118725</v>
      </c>
      <c r="G11" s="137">
        <f t="shared" si="1"/>
        <v>86.075699065706758</v>
      </c>
      <c r="H11" s="410">
        <v>1118714</v>
      </c>
      <c r="I11" s="137">
        <f>H11/H12*100</f>
        <v>86.074786489189819</v>
      </c>
      <c r="J11" s="411">
        <f t="shared" si="2"/>
        <v>100.02512419039309</v>
      </c>
      <c r="K11" s="412">
        <f t="shared" si="3"/>
        <v>99.999016737804197</v>
      </c>
    </row>
    <row r="12" spans="2:11" ht="19.5" customHeight="1" thickBot="1" x14ac:dyDescent="0.3">
      <c r="B12" s="991" t="s">
        <v>12</v>
      </c>
      <c r="C12" s="992"/>
      <c r="D12" s="68">
        <f t="shared" ref="D12:I12" si="4">SUM(D9:D11)</f>
        <v>1299700</v>
      </c>
      <c r="E12" s="96">
        <f t="shared" si="4"/>
        <v>100</v>
      </c>
      <c r="F12" s="68">
        <f t="shared" si="4"/>
        <v>1299699</v>
      </c>
      <c r="G12" s="96">
        <f t="shared" si="4"/>
        <v>100</v>
      </c>
      <c r="H12" s="68">
        <f t="shared" si="4"/>
        <v>1299700</v>
      </c>
      <c r="I12" s="96">
        <f t="shared" si="4"/>
        <v>100</v>
      </c>
      <c r="J12" s="274">
        <f t="shared" si="2"/>
        <v>99.9999230591675</v>
      </c>
      <c r="K12" s="143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2:H22"/>
  <sheetViews>
    <sheetView workbookViewId="0">
      <selection activeCell="J8" sqref="J8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70" t="s">
        <v>412</v>
      </c>
    </row>
    <row r="3" spans="2:8" ht="16.5" thickBot="1" x14ac:dyDescent="0.3">
      <c r="B3" s="1153" t="s">
        <v>672</v>
      </c>
      <c r="C3" s="1154"/>
      <c r="D3" s="1154"/>
      <c r="E3" s="1154"/>
      <c r="F3" s="1154"/>
      <c r="G3" s="1154"/>
      <c r="H3" s="1155"/>
    </row>
    <row r="4" spans="2:8" x14ac:dyDescent="0.25">
      <c r="B4" s="1126" t="s">
        <v>138</v>
      </c>
      <c r="C4" s="1113" t="s">
        <v>251</v>
      </c>
      <c r="D4" s="1113" t="s">
        <v>252</v>
      </c>
      <c r="E4" s="320" t="s">
        <v>253</v>
      </c>
      <c r="F4" s="320" t="s">
        <v>255</v>
      </c>
      <c r="G4" s="1113" t="s">
        <v>20</v>
      </c>
      <c r="H4" s="1161" t="s">
        <v>65</v>
      </c>
    </row>
    <row r="5" spans="2:8" ht="16.5" thickBot="1" x14ac:dyDescent="0.3">
      <c r="B5" s="1127"/>
      <c r="C5" s="1114"/>
      <c r="D5" s="1114"/>
      <c r="E5" s="321" t="s">
        <v>254</v>
      </c>
      <c r="F5" s="321" t="s">
        <v>256</v>
      </c>
      <c r="G5" s="1114"/>
      <c r="H5" s="1162"/>
    </row>
    <row r="6" spans="2:8" ht="16.5" thickBot="1" x14ac:dyDescent="0.3">
      <c r="B6" s="715">
        <v>1</v>
      </c>
      <c r="C6" s="724">
        <v>2</v>
      </c>
      <c r="D6" s="724">
        <v>3</v>
      </c>
      <c r="E6" s="724">
        <v>4</v>
      </c>
      <c r="F6" s="724">
        <v>5</v>
      </c>
      <c r="G6" s="724" t="s">
        <v>473</v>
      </c>
      <c r="H6" s="725">
        <v>7</v>
      </c>
    </row>
    <row r="7" spans="2:8" x14ac:dyDescent="0.25">
      <c r="B7" s="939" t="s">
        <v>376</v>
      </c>
      <c r="C7" s="1156" t="s">
        <v>257</v>
      </c>
      <c r="D7" s="1156"/>
      <c r="E7" s="940"/>
      <c r="F7" s="941"/>
      <c r="G7" s="942"/>
      <c r="H7" s="943"/>
    </row>
    <row r="8" spans="2:8" x14ac:dyDescent="0.25">
      <c r="B8" s="181" t="s">
        <v>347</v>
      </c>
      <c r="C8" s="913" t="s">
        <v>258</v>
      </c>
      <c r="D8" s="854">
        <v>213</v>
      </c>
      <c r="E8" s="814">
        <v>7713</v>
      </c>
      <c r="F8" s="854">
        <v>68</v>
      </c>
      <c r="G8" s="107">
        <f>D8+E8+F8</f>
        <v>7994</v>
      </c>
      <c r="H8" s="334">
        <f>G8/G$13*100</f>
        <v>55.150051741979986</v>
      </c>
    </row>
    <row r="9" spans="2:8" x14ac:dyDescent="0.25">
      <c r="B9" s="181" t="s">
        <v>348</v>
      </c>
      <c r="C9" s="913" t="s">
        <v>259</v>
      </c>
      <c r="D9" s="854">
        <v>150</v>
      </c>
      <c r="E9" s="814">
        <v>2806</v>
      </c>
      <c r="F9" s="854">
        <v>20</v>
      </c>
      <c r="G9" s="107">
        <f>D9+E9+F9</f>
        <v>2976</v>
      </c>
      <c r="H9" s="334">
        <f t="shared" ref="H9:H12" si="0">G9/G$13*100</f>
        <v>20.531217661262506</v>
      </c>
    </row>
    <row r="10" spans="2:8" x14ac:dyDescent="0.25">
      <c r="B10" s="181" t="s">
        <v>349</v>
      </c>
      <c r="C10" s="913" t="s">
        <v>260</v>
      </c>
      <c r="D10" s="854">
        <v>30</v>
      </c>
      <c r="E10" s="814">
        <v>1092</v>
      </c>
      <c r="F10" s="854">
        <v>1</v>
      </c>
      <c r="G10" s="107">
        <f>D10+E10+F10</f>
        <v>1123</v>
      </c>
      <c r="H10" s="334">
        <f t="shared" si="0"/>
        <v>7.7474991376336666</v>
      </c>
    </row>
    <row r="11" spans="2:8" x14ac:dyDescent="0.25">
      <c r="B11" s="181" t="s">
        <v>350</v>
      </c>
      <c r="C11" s="913" t="s">
        <v>261</v>
      </c>
      <c r="D11" s="854">
        <v>126</v>
      </c>
      <c r="E11" s="814">
        <v>2135</v>
      </c>
      <c r="F11" s="854">
        <v>6</v>
      </c>
      <c r="G11" s="107">
        <f>D11+E11+F11</f>
        <v>2267</v>
      </c>
      <c r="H11" s="334">
        <f t="shared" si="0"/>
        <v>15.639875819248017</v>
      </c>
    </row>
    <row r="12" spans="2:8" ht="16.5" thickBot="1" x14ac:dyDescent="0.3">
      <c r="B12" s="181" t="s">
        <v>351</v>
      </c>
      <c r="C12" s="913" t="s">
        <v>79</v>
      </c>
      <c r="D12" s="912">
        <v>23</v>
      </c>
      <c r="E12" s="912">
        <v>107</v>
      </c>
      <c r="F12" s="912">
        <v>5</v>
      </c>
      <c r="G12" s="107">
        <f>D12+E12+F12</f>
        <v>135</v>
      </c>
      <c r="H12" s="334">
        <f t="shared" si="0"/>
        <v>0.93135563987581915</v>
      </c>
    </row>
    <row r="13" spans="2:8" ht="16.5" thickBot="1" x14ac:dyDescent="0.3">
      <c r="B13" s="1157" t="s">
        <v>602</v>
      </c>
      <c r="C13" s="1158"/>
      <c r="D13" s="914">
        <f>SUM(D8:D12)</f>
        <v>542</v>
      </c>
      <c r="E13" s="914">
        <f>SUM(E8:E12)</f>
        <v>13853</v>
      </c>
      <c r="F13" s="914">
        <f>SUM(F8:F12)</f>
        <v>100</v>
      </c>
      <c r="G13" s="174">
        <f>SUM(G8:G12)</f>
        <v>14495</v>
      </c>
      <c r="H13" s="177">
        <f>SUM(H8:H12)</f>
        <v>100</v>
      </c>
    </row>
    <row r="14" spans="2:8" x14ac:dyDescent="0.25">
      <c r="B14" s="944" t="s">
        <v>377</v>
      </c>
      <c r="C14" s="1159" t="s">
        <v>262</v>
      </c>
      <c r="D14" s="1159"/>
      <c r="E14" s="945"/>
      <c r="F14" s="945"/>
      <c r="G14" s="946"/>
      <c r="H14" s="947"/>
    </row>
    <row r="15" spans="2:8" x14ac:dyDescent="0.25">
      <c r="B15" s="92" t="s">
        <v>347</v>
      </c>
      <c r="C15" s="913" t="s">
        <v>258</v>
      </c>
      <c r="D15" s="814">
        <v>3427</v>
      </c>
      <c r="E15" s="814">
        <v>91070</v>
      </c>
      <c r="F15" s="854">
        <v>299</v>
      </c>
      <c r="G15" s="107">
        <f t="shared" ref="G15:G20" si="1">D15+E15+F15</f>
        <v>94796</v>
      </c>
      <c r="H15" s="334">
        <f>G15/G21*100</f>
        <v>19.080398692494725</v>
      </c>
    </row>
    <row r="16" spans="2:8" x14ac:dyDescent="0.25">
      <c r="B16" s="92" t="s">
        <v>348</v>
      </c>
      <c r="C16" s="913" t="s">
        <v>259</v>
      </c>
      <c r="D16" s="854">
        <v>911</v>
      </c>
      <c r="E16" s="814">
        <v>13264</v>
      </c>
      <c r="F16" s="854">
        <v>58</v>
      </c>
      <c r="G16" s="107">
        <f t="shared" si="1"/>
        <v>14233</v>
      </c>
      <c r="H16" s="334">
        <f>G16/G21*100</f>
        <v>2.8647971917620727</v>
      </c>
    </row>
    <row r="17" spans="2:8" x14ac:dyDescent="0.25">
      <c r="B17" s="92" t="s">
        <v>349</v>
      </c>
      <c r="C17" s="913" t="s">
        <v>260</v>
      </c>
      <c r="D17" s="814">
        <v>5460</v>
      </c>
      <c r="E17" s="814">
        <v>159689</v>
      </c>
      <c r="F17" s="854">
        <v>475</v>
      </c>
      <c r="G17" s="107">
        <f t="shared" si="1"/>
        <v>165624</v>
      </c>
      <c r="H17" s="334">
        <f>G17/G21*100</f>
        <v>33.336553789671996</v>
      </c>
    </row>
    <row r="18" spans="2:8" x14ac:dyDescent="0.25">
      <c r="B18" s="92" t="s">
        <v>350</v>
      </c>
      <c r="C18" s="913" t="s">
        <v>261</v>
      </c>
      <c r="D18" s="854">
        <v>369</v>
      </c>
      <c r="E18" s="814">
        <v>10888</v>
      </c>
      <c r="F18" s="854">
        <v>24</v>
      </c>
      <c r="G18" s="107">
        <f t="shared" si="1"/>
        <v>11281</v>
      </c>
      <c r="H18" s="334">
        <f>G18/G21*100</f>
        <v>2.2706229972787142</v>
      </c>
    </row>
    <row r="19" spans="2:8" x14ac:dyDescent="0.25">
      <c r="B19" s="92" t="s">
        <v>351</v>
      </c>
      <c r="C19" s="913" t="s">
        <v>263</v>
      </c>
      <c r="D19" s="814">
        <v>2197</v>
      </c>
      <c r="E19" s="814">
        <v>108062</v>
      </c>
      <c r="F19" s="854">
        <v>331</v>
      </c>
      <c r="G19" s="107">
        <f t="shared" si="1"/>
        <v>110590</v>
      </c>
      <c r="H19" s="334">
        <f>G19/G21*100</f>
        <v>22.259391655797629</v>
      </c>
    </row>
    <row r="20" spans="2:8" ht="16.5" thickBot="1" x14ac:dyDescent="0.3">
      <c r="B20" s="92" t="s">
        <v>352</v>
      </c>
      <c r="C20" s="913" t="s">
        <v>79</v>
      </c>
      <c r="D20" s="822">
        <v>13824</v>
      </c>
      <c r="E20" s="822">
        <v>85439</v>
      </c>
      <c r="F20" s="822">
        <v>1037</v>
      </c>
      <c r="G20" s="107">
        <f t="shared" si="1"/>
        <v>100300</v>
      </c>
      <c r="H20" s="334">
        <f>G20/G21*100</f>
        <v>20.188235672994864</v>
      </c>
    </row>
    <row r="21" spans="2:8" ht="16.5" thickBot="1" x14ac:dyDescent="0.3">
      <c r="B21" s="1138" t="s">
        <v>603</v>
      </c>
      <c r="C21" s="1139"/>
      <c r="D21" s="174">
        <f>SUM(D15:D20)</f>
        <v>26188</v>
      </c>
      <c r="E21" s="174">
        <f>SUM(E15:E20)</f>
        <v>468412</v>
      </c>
      <c r="F21" s="174">
        <f>SUM(F15:F20)</f>
        <v>2224</v>
      </c>
      <c r="G21" s="174">
        <f>SUM(G15:G20)</f>
        <v>496824</v>
      </c>
      <c r="H21" s="177">
        <f>SUM(H15:H20)</f>
        <v>100</v>
      </c>
    </row>
    <row r="22" spans="2:8" ht="16.5" thickBot="1" x14ac:dyDescent="0.3">
      <c r="B22" s="1160" t="s">
        <v>604</v>
      </c>
      <c r="C22" s="1145"/>
      <c r="D22" s="173">
        <f>D13+D21</f>
        <v>26730</v>
      </c>
      <c r="E22" s="173">
        <f>E13+E21</f>
        <v>482265</v>
      </c>
      <c r="F22" s="173">
        <f>F13+F21</f>
        <v>2324</v>
      </c>
      <c r="G22" s="173">
        <f>G13+G21</f>
        <v>511319</v>
      </c>
      <c r="H22" s="338" t="s">
        <v>115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1:N15"/>
  <sheetViews>
    <sheetView workbookViewId="0">
      <selection activeCell="E18" sqref="E18"/>
    </sheetView>
  </sheetViews>
  <sheetFormatPr defaultRowHeight="15" x14ac:dyDescent="0.25"/>
  <cols>
    <col min="1" max="1" width="9.140625" style="179"/>
    <col min="2" max="2" width="7" style="179" customWidth="1"/>
    <col min="3" max="3" width="14.28515625" style="179" customWidth="1"/>
    <col min="4" max="4" width="15.5703125" style="179" customWidth="1"/>
    <col min="5" max="5" width="15" style="179" customWidth="1"/>
    <col min="6" max="6" width="12.28515625" style="179" customWidth="1"/>
    <col min="7" max="7" width="15.5703125" style="179" customWidth="1"/>
    <col min="8" max="8" width="14.140625" style="179" customWidth="1"/>
    <col min="9" max="9" width="15.85546875" style="179" customWidth="1"/>
    <col min="10" max="10" width="14.28515625" style="179" customWidth="1"/>
    <col min="11" max="12" width="15.140625" style="179" customWidth="1"/>
    <col min="13" max="13" width="13.42578125" style="179" customWidth="1"/>
    <col min="14" max="14" width="19.85546875" style="179" customWidth="1"/>
    <col min="15" max="16384" width="9.140625" style="179"/>
  </cols>
  <sheetData>
    <row r="1" spans="2:14" ht="15.75" x14ac:dyDescent="0.25">
      <c r="B1" s="17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8" t="s">
        <v>264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0" t="s">
        <v>411</v>
      </c>
    </row>
    <row r="3" spans="2:14" ht="16.5" thickBot="1" x14ac:dyDescent="0.3">
      <c r="B3" s="1165" t="s">
        <v>673</v>
      </c>
      <c r="C3" s="1166"/>
      <c r="D3" s="1166"/>
      <c r="E3" s="1166"/>
      <c r="F3" s="1166"/>
      <c r="G3" s="1166"/>
      <c r="H3" s="1166"/>
      <c r="I3" s="1166"/>
      <c r="J3" s="1166"/>
      <c r="K3" s="1166"/>
      <c r="L3" s="1166"/>
      <c r="M3" s="1166"/>
      <c r="N3" s="1167"/>
    </row>
    <row r="4" spans="2:14" ht="15.75" x14ac:dyDescent="0.25">
      <c r="B4" s="1168" t="s">
        <v>138</v>
      </c>
      <c r="C4" s="1171" t="s">
        <v>265</v>
      </c>
      <c r="D4" s="1171" t="s">
        <v>266</v>
      </c>
      <c r="E4" s="1171" t="s">
        <v>481</v>
      </c>
      <c r="F4" s="1171" t="s">
        <v>267</v>
      </c>
      <c r="G4" s="1171" t="s">
        <v>268</v>
      </c>
      <c r="H4" s="1171"/>
      <c r="I4" s="1171" t="s">
        <v>474</v>
      </c>
      <c r="J4" s="1171" t="s">
        <v>269</v>
      </c>
      <c r="K4" s="1171"/>
      <c r="L4" s="1171"/>
      <c r="M4" s="1171"/>
      <c r="N4" s="1172" t="s">
        <v>270</v>
      </c>
    </row>
    <row r="5" spans="2:14" ht="15" customHeight="1" x14ac:dyDescent="0.25">
      <c r="B5" s="1169"/>
      <c r="C5" s="1147"/>
      <c r="D5" s="1147"/>
      <c r="E5" s="1147"/>
      <c r="F5" s="1147"/>
      <c r="G5" s="1147" t="s">
        <v>271</v>
      </c>
      <c r="H5" s="1147" t="s">
        <v>272</v>
      </c>
      <c r="I5" s="1147"/>
      <c r="J5" s="1147" t="s">
        <v>273</v>
      </c>
      <c r="K5" s="1147" t="s">
        <v>274</v>
      </c>
      <c r="L5" s="1147" t="s">
        <v>275</v>
      </c>
      <c r="M5" s="1147" t="s">
        <v>475</v>
      </c>
      <c r="N5" s="1173"/>
    </row>
    <row r="6" spans="2:14" ht="15.75" thickBot="1" x14ac:dyDescent="0.3">
      <c r="B6" s="1170"/>
      <c r="C6" s="1148"/>
      <c r="D6" s="1148"/>
      <c r="E6" s="1148"/>
      <c r="F6" s="1148"/>
      <c r="G6" s="1148"/>
      <c r="H6" s="1148"/>
      <c r="I6" s="1148"/>
      <c r="J6" s="1148"/>
      <c r="K6" s="1148"/>
      <c r="L6" s="1148"/>
      <c r="M6" s="1148"/>
      <c r="N6" s="1174"/>
    </row>
    <row r="7" spans="2:14" s="342" customFormat="1" ht="13.5" thickBot="1" x14ac:dyDescent="0.25">
      <c r="B7" s="730">
        <v>1</v>
      </c>
      <c r="C7" s="731">
        <v>2</v>
      </c>
      <c r="D7" s="731">
        <v>3</v>
      </c>
      <c r="E7" s="731">
        <v>5</v>
      </c>
      <c r="F7" s="732">
        <v>6</v>
      </c>
      <c r="G7" s="731">
        <v>7</v>
      </c>
      <c r="H7" s="731">
        <v>8</v>
      </c>
      <c r="I7" s="731">
        <v>9</v>
      </c>
      <c r="J7" s="731" t="s">
        <v>476</v>
      </c>
      <c r="K7" s="731" t="s">
        <v>477</v>
      </c>
      <c r="L7" s="731" t="s">
        <v>478</v>
      </c>
      <c r="M7" s="731">
        <v>13</v>
      </c>
      <c r="N7" s="733" t="s">
        <v>479</v>
      </c>
    </row>
    <row r="8" spans="2:14" ht="15.75" x14ac:dyDescent="0.25">
      <c r="B8" s="181" t="s">
        <v>376</v>
      </c>
      <c r="C8" s="726">
        <v>0</v>
      </c>
      <c r="D8" s="727">
        <v>0</v>
      </c>
      <c r="E8" s="911">
        <v>478034</v>
      </c>
      <c r="F8" s="728">
        <f>E8/E14*100</f>
        <v>92.64045270440495</v>
      </c>
      <c r="G8" s="727">
        <v>0</v>
      </c>
      <c r="H8" s="864">
        <v>373</v>
      </c>
      <c r="I8" s="864">
        <v>390</v>
      </c>
      <c r="J8" s="864">
        <v>0</v>
      </c>
      <c r="K8" s="864">
        <v>0</v>
      </c>
      <c r="L8" s="864">
        <v>0</v>
      </c>
      <c r="M8" s="904">
        <v>296</v>
      </c>
      <c r="N8" s="93">
        <f t="shared" ref="N8:N14" si="0">J8+K8+L8+M8</f>
        <v>296</v>
      </c>
    </row>
    <row r="9" spans="2:14" ht="15.75" x14ac:dyDescent="0.25">
      <c r="B9" s="181" t="s">
        <v>377</v>
      </c>
      <c r="C9" s="726" t="s">
        <v>276</v>
      </c>
      <c r="D9" s="727">
        <v>0.02</v>
      </c>
      <c r="E9" s="814">
        <v>16254</v>
      </c>
      <c r="F9" s="728">
        <f>E9/E14*100</f>
        <v>3.1499389546714212</v>
      </c>
      <c r="G9" s="727">
        <v>0.02</v>
      </c>
      <c r="H9" s="854">
        <v>191</v>
      </c>
      <c r="I9" s="854">
        <v>0</v>
      </c>
      <c r="J9" s="854">
        <v>326</v>
      </c>
      <c r="K9" s="854">
        <v>4</v>
      </c>
      <c r="L9" s="854">
        <v>0</v>
      </c>
      <c r="M9" s="905">
        <v>3</v>
      </c>
      <c r="N9" s="93">
        <f t="shared" si="0"/>
        <v>333</v>
      </c>
    </row>
    <row r="10" spans="2:14" ht="15.75" x14ac:dyDescent="0.25">
      <c r="B10" s="181" t="s">
        <v>378</v>
      </c>
      <c r="C10" s="726" t="s">
        <v>277</v>
      </c>
      <c r="D10" s="727">
        <v>0.15</v>
      </c>
      <c r="E10" s="814">
        <v>11658</v>
      </c>
      <c r="F10" s="728">
        <f>E10/E14*100</f>
        <v>2.2592585415011337</v>
      </c>
      <c r="G10" s="727">
        <v>1</v>
      </c>
      <c r="H10" s="854">
        <v>59</v>
      </c>
      <c r="I10" s="854">
        <v>0</v>
      </c>
      <c r="J10" s="814">
        <v>1749</v>
      </c>
      <c r="K10" s="854">
        <v>59</v>
      </c>
      <c r="L10" s="854">
        <v>0</v>
      </c>
      <c r="M10" s="905">
        <v>43</v>
      </c>
      <c r="N10" s="93">
        <f t="shared" si="0"/>
        <v>1851</v>
      </c>
    </row>
    <row r="11" spans="2:14" ht="15.75" x14ac:dyDescent="0.25">
      <c r="B11" s="181" t="s">
        <v>380</v>
      </c>
      <c r="C11" s="726" t="s">
        <v>278</v>
      </c>
      <c r="D11" s="727">
        <v>0.5</v>
      </c>
      <c r="E11" s="814">
        <v>5337</v>
      </c>
      <c r="F11" s="728">
        <f>E11/E14*100</f>
        <v>1.0342822813511365</v>
      </c>
      <c r="G11" s="727">
        <v>1</v>
      </c>
      <c r="H11" s="854">
        <v>44</v>
      </c>
      <c r="I11" s="854">
        <v>0</v>
      </c>
      <c r="J11" s="814">
        <v>2669</v>
      </c>
      <c r="K11" s="854">
        <v>44</v>
      </c>
      <c r="L11" s="854">
        <v>0</v>
      </c>
      <c r="M11" s="905">
        <v>52</v>
      </c>
      <c r="N11" s="93">
        <f t="shared" si="0"/>
        <v>2765</v>
      </c>
    </row>
    <row r="12" spans="2:14" ht="15.75" x14ac:dyDescent="0.25">
      <c r="B12" s="181" t="s">
        <v>381</v>
      </c>
      <c r="C12" s="726" t="s">
        <v>279</v>
      </c>
      <c r="D12" s="727">
        <v>0.8</v>
      </c>
      <c r="E12" s="814">
        <v>1768</v>
      </c>
      <c r="F12" s="728">
        <f>E12/E14*100</f>
        <v>0.34262901881746477</v>
      </c>
      <c r="G12" s="727">
        <v>1</v>
      </c>
      <c r="H12" s="854">
        <v>59</v>
      </c>
      <c r="I12" s="854">
        <v>0</v>
      </c>
      <c r="J12" s="814">
        <v>1414</v>
      </c>
      <c r="K12" s="854">
        <v>59</v>
      </c>
      <c r="L12" s="854">
        <v>0</v>
      </c>
      <c r="M12" s="905">
        <v>59</v>
      </c>
      <c r="N12" s="93">
        <f t="shared" si="0"/>
        <v>1532</v>
      </c>
    </row>
    <row r="13" spans="2:14" ht="16.5" thickBot="1" x14ac:dyDescent="0.3">
      <c r="B13" s="181" t="s">
        <v>382</v>
      </c>
      <c r="C13" s="726" t="s">
        <v>280</v>
      </c>
      <c r="D13" s="727">
        <v>1</v>
      </c>
      <c r="E13" s="822">
        <v>2959</v>
      </c>
      <c r="F13" s="728">
        <f>E13/E14*100</f>
        <v>0.57343849925389034</v>
      </c>
      <c r="G13" s="727">
        <v>1</v>
      </c>
      <c r="H13" s="912">
        <v>216</v>
      </c>
      <c r="I13" s="912">
        <v>0</v>
      </c>
      <c r="J13" s="822">
        <v>2959</v>
      </c>
      <c r="K13" s="912">
        <v>216</v>
      </c>
      <c r="L13" s="912">
        <v>0</v>
      </c>
      <c r="M13" s="857">
        <v>29</v>
      </c>
      <c r="N13" s="93">
        <f t="shared" si="0"/>
        <v>3204</v>
      </c>
    </row>
    <row r="14" spans="2:14" ht="16.5" thickBot="1" x14ac:dyDescent="0.3">
      <c r="B14" s="1163" t="s">
        <v>281</v>
      </c>
      <c r="C14" s="1164"/>
      <c r="D14" s="1164"/>
      <c r="E14" s="183">
        <f>SUM(E8:E13)</f>
        <v>516010</v>
      </c>
      <c r="F14" s="197">
        <f>SUM(F8:F13)</f>
        <v>100.00000000000001</v>
      </c>
      <c r="G14" s="734"/>
      <c r="H14" s="329">
        <f t="shared" ref="H14:M14" si="1">SUM(H8:H13)</f>
        <v>942</v>
      </c>
      <c r="I14" s="329">
        <f t="shared" si="1"/>
        <v>390</v>
      </c>
      <c r="J14" s="183">
        <f t="shared" si="1"/>
        <v>9117</v>
      </c>
      <c r="K14" s="184">
        <f t="shared" si="1"/>
        <v>382</v>
      </c>
      <c r="L14" s="329">
        <f t="shared" si="1"/>
        <v>0</v>
      </c>
      <c r="M14" s="329">
        <f t="shared" si="1"/>
        <v>482</v>
      </c>
      <c r="N14" s="185">
        <f t="shared" si="0"/>
        <v>9981</v>
      </c>
    </row>
    <row r="15" spans="2:14" ht="16.5" thickBot="1" x14ac:dyDescent="0.3">
      <c r="B15" s="186" t="s">
        <v>383</v>
      </c>
      <c r="C15" s="182" t="s">
        <v>282</v>
      </c>
      <c r="D15" s="182" t="s">
        <v>283</v>
      </c>
      <c r="E15" s="82">
        <v>1525</v>
      </c>
      <c r="F15" s="83" t="s">
        <v>480</v>
      </c>
      <c r="G15" s="187">
        <v>1</v>
      </c>
      <c r="H15" s="84"/>
      <c r="I15" s="188" t="s">
        <v>115</v>
      </c>
      <c r="J15" s="188" t="s">
        <v>115</v>
      </c>
      <c r="K15" s="188" t="s">
        <v>115</v>
      </c>
      <c r="L15" s="188" t="s">
        <v>115</v>
      </c>
      <c r="M15" s="188" t="s">
        <v>115</v>
      </c>
      <c r="N15" s="189" t="s">
        <v>115</v>
      </c>
    </row>
  </sheetData>
  <mergeCells count="17">
    <mergeCell ref="K5:K6"/>
    <mergeCell ref="L5:L6"/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</mergeCells>
  <pageMargins left="0.7" right="0.7" top="0.75" bottom="0.75" header="0.3" footer="0.3"/>
  <ignoredErrors>
    <ignoredError sqref="E14 H14:I14 M14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432-7437-4AB6-AC8C-2AAFFCDFE94F}">
  <dimension ref="A3:L21"/>
  <sheetViews>
    <sheetView workbookViewId="0">
      <selection activeCell="D24" sqref="D24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95"/>
      <c r="B3" s="94"/>
      <c r="L3" s="190" t="s">
        <v>411</v>
      </c>
    </row>
    <row r="4" spans="1:12" ht="16.5" thickBot="1" x14ac:dyDescent="0.3">
      <c r="B4" s="1177" t="s">
        <v>674</v>
      </c>
      <c r="C4" s="1178"/>
      <c r="D4" s="1178"/>
      <c r="E4" s="1178"/>
      <c r="F4" s="1178"/>
      <c r="G4" s="1178"/>
      <c r="H4" s="1178"/>
      <c r="I4" s="1178"/>
      <c r="J4" s="1178"/>
      <c r="K4" s="1178"/>
      <c r="L4" s="1179"/>
    </row>
    <row r="5" spans="1:12" x14ac:dyDescent="0.25">
      <c r="B5" s="1168" t="s">
        <v>138</v>
      </c>
      <c r="C5" s="1171" t="s">
        <v>91</v>
      </c>
      <c r="D5" s="1171" t="s">
        <v>529</v>
      </c>
      <c r="E5" s="1171"/>
      <c r="F5" s="1171"/>
      <c r="G5" s="1171"/>
      <c r="H5" s="1171" t="s">
        <v>530</v>
      </c>
      <c r="I5" s="1171"/>
      <c r="J5" s="1171"/>
      <c r="K5" s="1171"/>
      <c r="L5" s="331" t="s">
        <v>2</v>
      </c>
    </row>
    <row r="6" spans="1:12" ht="16.5" thickBot="1" x14ac:dyDescent="0.3">
      <c r="B6" s="1170"/>
      <c r="C6" s="1148"/>
      <c r="D6" s="145" t="s">
        <v>235</v>
      </c>
      <c r="E6" s="145" t="s">
        <v>236</v>
      </c>
      <c r="F6" s="145" t="s">
        <v>20</v>
      </c>
      <c r="G6" s="145" t="s">
        <v>65</v>
      </c>
      <c r="H6" s="145" t="s">
        <v>235</v>
      </c>
      <c r="I6" s="145" t="s">
        <v>236</v>
      </c>
      <c r="J6" s="145" t="s">
        <v>20</v>
      </c>
      <c r="K6" s="145" t="s">
        <v>65</v>
      </c>
      <c r="L6" s="332" t="s">
        <v>599</v>
      </c>
    </row>
    <row r="7" spans="1:12" s="342" customFormat="1" ht="13.5" thickBot="1" x14ac:dyDescent="0.25">
      <c r="B7" s="741">
        <v>1</v>
      </c>
      <c r="C7" s="732">
        <v>2</v>
      </c>
      <c r="D7" s="732">
        <v>3</v>
      </c>
      <c r="E7" s="732">
        <v>4</v>
      </c>
      <c r="F7" s="732" t="s">
        <v>230</v>
      </c>
      <c r="G7" s="732">
        <v>6</v>
      </c>
      <c r="H7" s="732">
        <v>7</v>
      </c>
      <c r="I7" s="732">
        <v>8</v>
      </c>
      <c r="J7" s="732" t="s">
        <v>237</v>
      </c>
      <c r="K7" s="732">
        <v>10</v>
      </c>
      <c r="L7" s="733">
        <v>11</v>
      </c>
    </row>
    <row r="8" spans="1:12" x14ac:dyDescent="0.25">
      <c r="B8" s="191" t="s">
        <v>376</v>
      </c>
      <c r="C8" s="1175" t="s">
        <v>284</v>
      </c>
      <c r="D8" s="1175"/>
      <c r="E8" s="1175"/>
      <c r="F8" s="1175"/>
      <c r="G8" s="1175"/>
      <c r="H8" s="1175"/>
      <c r="I8" s="1175"/>
      <c r="J8" s="1175"/>
      <c r="K8" s="1175"/>
      <c r="L8" s="1176"/>
    </row>
    <row r="9" spans="1:12" x14ac:dyDescent="0.25">
      <c r="B9" s="181" t="s">
        <v>93</v>
      </c>
      <c r="C9" s="735" t="s">
        <v>285</v>
      </c>
      <c r="D9" s="736">
        <v>35603</v>
      </c>
      <c r="E9" s="736">
        <v>12936</v>
      </c>
      <c r="F9" s="736">
        <f>D9+E9</f>
        <v>48539</v>
      </c>
      <c r="G9" s="728">
        <f>F9/F12*100</f>
        <v>90.192690042179976</v>
      </c>
      <c r="H9" s="736">
        <v>37303</v>
      </c>
      <c r="I9" s="736">
        <v>12949</v>
      </c>
      <c r="J9" s="736">
        <f>H9+I9</f>
        <v>50252</v>
      </c>
      <c r="K9" s="728">
        <f>J9/J$12*100</f>
        <v>92.690214885179373</v>
      </c>
      <c r="L9" s="90">
        <f>J9/F9*100</f>
        <v>103.52912091308019</v>
      </c>
    </row>
    <row r="10" spans="1:12" x14ac:dyDescent="0.25">
      <c r="B10" s="181" t="s">
        <v>126</v>
      </c>
      <c r="C10" s="735" t="s">
        <v>286</v>
      </c>
      <c r="D10" s="736">
        <v>5177</v>
      </c>
      <c r="E10" s="871">
        <v>101</v>
      </c>
      <c r="F10" s="736">
        <f>D10+E10</f>
        <v>5278</v>
      </c>
      <c r="G10" s="728">
        <f>F10/F12*100</f>
        <v>9.8073099578200189</v>
      </c>
      <c r="H10" s="736">
        <v>3413</v>
      </c>
      <c r="I10" s="871">
        <v>55</v>
      </c>
      <c r="J10" s="736">
        <f>H10+I10</f>
        <v>3468</v>
      </c>
      <c r="K10" s="728">
        <f t="shared" ref="K10:K11" si="0">J10/J$12*100</f>
        <v>6.3967536659596052</v>
      </c>
      <c r="L10" s="90">
        <f>J10/F10*100</f>
        <v>65.706707086017431</v>
      </c>
    </row>
    <row r="11" spans="1:12" ht="16.5" thickBot="1" x14ac:dyDescent="0.3">
      <c r="B11" s="181" t="s">
        <v>414</v>
      </c>
      <c r="C11" s="735" t="s">
        <v>482</v>
      </c>
      <c r="D11" s="871">
        <v>0</v>
      </c>
      <c r="E11" s="871">
        <v>0</v>
      </c>
      <c r="F11" s="736">
        <f>D11+E11</f>
        <v>0</v>
      </c>
      <c r="G11" s="728">
        <f>F11/F12*100</f>
        <v>0</v>
      </c>
      <c r="H11" s="871">
        <v>392</v>
      </c>
      <c r="I11" s="871">
        <v>103</v>
      </c>
      <c r="J11" s="736">
        <f>H11+I11</f>
        <v>495</v>
      </c>
      <c r="K11" s="728">
        <f t="shared" si="0"/>
        <v>0.91303144886101628</v>
      </c>
      <c r="L11" s="198" t="s">
        <v>115</v>
      </c>
    </row>
    <row r="12" spans="1:12" ht="16.5" thickBot="1" x14ac:dyDescent="0.3">
      <c r="B12" s="899" t="s">
        <v>377</v>
      </c>
      <c r="C12" s="85" t="s">
        <v>483</v>
      </c>
      <c r="D12" s="89">
        <f>D9+D10+D11</f>
        <v>40780</v>
      </c>
      <c r="E12" s="89">
        <f>E9+E10+E11</f>
        <v>13037</v>
      </c>
      <c r="F12" s="89">
        <f>F9+F10+F11</f>
        <v>53817</v>
      </c>
      <c r="G12" s="197">
        <f>SUM(G9:G10)</f>
        <v>100</v>
      </c>
      <c r="H12" s="193">
        <f>H9+H10+H11</f>
        <v>41108</v>
      </c>
      <c r="I12" s="193">
        <f>I9+I10+I11</f>
        <v>13107</v>
      </c>
      <c r="J12" s="193">
        <f>J9+J10+J11</f>
        <v>54215</v>
      </c>
      <c r="K12" s="80">
        <f>K9+K10+K11</f>
        <v>100</v>
      </c>
      <c r="L12" s="91">
        <f>J12/F12*100</f>
        <v>100.73954326699742</v>
      </c>
    </row>
    <row r="13" spans="1:12" x14ac:dyDescent="0.25">
      <c r="B13" s="194" t="s">
        <v>378</v>
      </c>
      <c r="C13" s="1175" t="s">
        <v>287</v>
      </c>
      <c r="D13" s="1175"/>
      <c r="E13" s="1175"/>
      <c r="F13" s="1175"/>
      <c r="G13" s="1175"/>
      <c r="H13" s="1175"/>
      <c r="I13" s="1175"/>
      <c r="J13" s="1175"/>
      <c r="K13" s="1175"/>
      <c r="L13" s="1176"/>
    </row>
    <row r="14" spans="1:12" x14ac:dyDescent="0.25">
      <c r="B14" s="92" t="s">
        <v>288</v>
      </c>
      <c r="C14" s="593" t="s">
        <v>289</v>
      </c>
      <c r="D14" s="738">
        <v>4055</v>
      </c>
      <c r="E14" s="738">
        <v>2265</v>
      </c>
      <c r="F14" s="738">
        <f>D14+E14</f>
        <v>6320</v>
      </c>
      <c r="G14" s="739">
        <f>F14/F18*100</f>
        <v>14.684697244295739</v>
      </c>
      <c r="H14" s="736">
        <v>3864</v>
      </c>
      <c r="I14" s="736">
        <v>2780</v>
      </c>
      <c r="J14" s="736">
        <f>H14+I14</f>
        <v>6644</v>
      </c>
      <c r="K14" s="728">
        <f>J14/J18*100</f>
        <v>12.984931694256064</v>
      </c>
      <c r="L14" s="86">
        <f t="shared" ref="L14:L21" si="1">J14/F14*100</f>
        <v>105.12658227848102</v>
      </c>
    </row>
    <row r="15" spans="1:12" x14ac:dyDescent="0.25">
      <c r="B15" s="92" t="s">
        <v>290</v>
      </c>
      <c r="C15" s="593" t="s">
        <v>291</v>
      </c>
      <c r="D15" s="738">
        <v>27224</v>
      </c>
      <c r="E15" s="738">
        <v>6578</v>
      </c>
      <c r="F15" s="738">
        <f>D15+E15</f>
        <v>33802</v>
      </c>
      <c r="G15" s="739">
        <f>F15/F18*100</f>
        <v>78.539894976532366</v>
      </c>
      <c r="H15" s="736">
        <v>27304</v>
      </c>
      <c r="I15" s="736">
        <v>7983</v>
      </c>
      <c r="J15" s="736">
        <f>H15+I15</f>
        <v>35287</v>
      </c>
      <c r="K15" s="728">
        <f>J15/J18*100</f>
        <v>68.964371567611934</v>
      </c>
      <c r="L15" s="86">
        <f t="shared" si="1"/>
        <v>104.39323116975328</v>
      </c>
    </row>
    <row r="16" spans="1:12" x14ac:dyDescent="0.25">
      <c r="B16" s="196" t="s">
        <v>292</v>
      </c>
      <c r="C16" s="593" t="s">
        <v>484</v>
      </c>
      <c r="D16" s="915">
        <v>216</v>
      </c>
      <c r="E16" s="915">
        <v>28</v>
      </c>
      <c r="F16" s="738">
        <f>D16+E16</f>
        <v>244</v>
      </c>
      <c r="G16" s="739">
        <f>F16/F18*100</f>
        <v>0.56694084297597469</v>
      </c>
      <c r="H16" s="871">
        <v>296</v>
      </c>
      <c r="I16" s="871">
        <v>257</v>
      </c>
      <c r="J16" s="736">
        <f>H16+I16</f>
        <v>553</v>
      </c>
      <c r="K16" s="728">
        <f>J16/J18*100</f>
        <v>1.0807747180800125</v>
      </c>
      <c r="L16" s="86">
        <f>J16/F16*100</f>
        <v>226.63934426229505</v>
      </c>
    </row>
    <row r="17" spans="2:12" ht="16.5" thickBot="1" x14ac:dyDescent="0.3">
      <c r="B17" s="196" t="s">
        <v>485</v>
      </c>
      <c r="C17" s="593" t="s">
        <v>293</v>
      </c>
      <c r="D17" s="738">
        <v>1950</v>
      </c>
      <c r="E17" s="915">
        <v>722</v>
      </c>
      <c r="F17" s="738">
        <f>D17+E17</f>
        <v>2672</v>
      </c>
      <c r="G17" s="739">
        <f>F17/F18*100</f>
        <v>6.2084669361959204</v>
      </c>
      <c r="H17" s="736">
        <v>4001</v>
      </c>
      <c r="I17" s="736">
        <v>4682</v>
      </c>
      <c r="J17" s="736">
        <f>H17+I17</f>
        <v>8683</v>
      </c>
      <c r="K17" s="728">
        <f>J17/J18*100</f>
        <v>16.969922020051985</v>
      </c>
      <c r="L17" s="86">
        <f t="shared" si="1"/>
        <v>324.9625748502994</v>
      </c>
    </row>
    <row r="18" spans="2:12" ht="16.5" thickBot="1" x14ac:dyDescent="0.3">
      <c r="B18" s="899" t="s">
        <v>380</v>
      </c>
      <c r="C18" s="85" t="s">
        <v>486</v>
      </c>
      <c r="D18" s="89">
        <f t="shared" ref="D18:J18" si="2">SUM(D14:D17)</f>
        <v>33445</v>
      </c>
      <c r="E18" s="87">
        <f t="shared" si="2"/>
        <v>9593</v>
      </c>
      <c r="F18" s="87">
        <f t="shared" si="2"/>
        <v>43038</v>
      </c>
      <c r="G18" s="197">
        <f t="shared" si="2"/>
        <v>100</v>
      </c>
      <c r="H18" s="193">
        <f t="shared" si="2"/>
        <v>35465</v>
      </c>
      <c r="I18" s="193">
        <f t="shared" si="2"/>
        <v>15702</v>
      </c>
      <c r="J18" s="193">
        <f t="shared" si="2"/>
        <v>51167</v>
      </c>
      <c r="K18" s="80">
        <f t="shared" ref="K18" si="3">SUM(K14:K17)</f>
        <v>99.999999999999986</v>
      </c>
      <c r="L18" s="88">
        <f t="shared" si="1"/>
        <v>118.8879594776709</v>
      </c>
    </row>
    <row r="19" spans="2:12" ht="37.5" customHeight="1" thickBot="1" x14ac:dyDescent="0.3">
      <c r="B19" s="192" t="s">
        <v>381</v>
      </c>
      <c r="C19" s="85" t="s">
        <v>487</v>
      </c>
      <c r="D19" s="193">
        <f>D12-D18</f>
        <v>7335</v>
      </c>
      <c r="E19" s="193">
        <f>E12-E18</f>
        <v>3444</v>
      </c>
      <c r="F19" s="89">
        <f>D19+E19</f>
        <v>10779</v>
      </c>
      <c r="G19" s="595" t="s">
        <v>115</v>
      </c>
      <c r="H19" s="193">
        <f>H12-H18</f>
        <v>5643</v>
      </c>
      <c r="I19" s="193">
        <f>I12-I18</f>
        <v>-2595</v>
      </c>
      <c r="J19" s="193">
        <f>H19+I19</f>
        <v>3048</v>
      </c>
      <c r="K19" s="330" t="s">
        <v>115</v>
      </c>
      <c r="L19" s="742">
        <f t="shared" si="1"/>
        <v>28.27720567770665</v>
      </c>
    </row>
    <row r="20" spans="2:12" ht="32.25" thickBot="1" x14ac:dyDescent="0.3">
      <c r="B20" s="92" t="s">
        <v>382</v>
      </c>
      <c r="C20" s="593" t="s">
        <v>488</v>
      </c>
      <c r="D20" s="737">
        <v>0</v>
      </c>
      <c r="E20" s="736">
        <v>379</v>
      </c>
      <c r="F20" s="738">
        <f>D20+E20</f>
        <v>379</v>
      </c>
      <c r="G20" s="729" t="s">
        <v>115</v>
      </c>
      <c r="H20" s="736">
        <v>638</v>
      </c>
      <c r="I20" s="736"/>
      <c r="J20" s="736">
        <f>H20+I20</f>
        <v>638</v>
      </c>
      <c r="K20" s="740" t="s">
        <v>115</v>
      </c>
      <c r="L20" s="86">
        <f t="shared" si="1"/>
        <v>168.33773087071239</v>
      </c>
    </row>
    <row r="21" spans="2:12" ht="32.25" thickBot="1" x14ac:dyDescent="0.3">
      <c r="B21" s="192" t="s">
        <v>383</v>
      </c>
      <c r="C21" s="85" t="s">
        <v>489</v>
      </c>
      <c r="D21" s="193">
        <f>D19-D20</f>
        <v>7335</v>
      </c>
      <c r="E21" s="89">
        <f>E19-E20</f>
        <v>3065</v>
      </c>
      <c r="F21" s="89">
        <f>D21+E21</f>
        <v>10400</v>
      </c>
      <c r="G21" s="595" t="s">
        <v>115</v>
      </c>
      <c r="H21" s="193">
        <f>H19-H20</f>
        <v>5005</v>
      </c>
      <c r="I21" s="193">
        <f>I19-I20</f>
        <v>-2595</v>
      </c>
      <c r="J21" s="193">
        <f>H21+I21</f>
        <v>2410</v>
      </c>
      <c r="K21" s="330" t="s">
        <v>115</v>
      </c>
      <c r="L21" s="88">
        <f t="shared" si="1"/>
        <v>23.173076923076923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H12" sqref="H12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976" t="s">
        <v>675</v>
      </c>
      <c r="C4" s="977"/>
      <c r="D4" s="977"/>
      <c r="E4" s="977"/>
      <c r="F4" s="977"/>
      <c r="G4" s="977"/>
      <c r="H4" s="978"/>
    </row>
    <row r="5" spans="2:8" ht="15.75" x14ac:dyDescent="0.25">
      <c r="B5" s="1111" t="s">
        <v>138</v>
      </c>
      <c r="C5" s="1113" t="s">
        <v>14</v>
      </c>
      <c r="D5" s="1113" t="s">
        <v>343</v>
      </c>
      <c r="E5" s="1113"/>
      <c r="F5" s="1113" t="s">
        <v>521</v>
      </c>
      <c r="G5" s="1113"/>
      <c r="H5" s="323" t="s">
        <v>2</v>
      </c>
    </row>
    <row r="6" spans="2:8" ht="16.5" thickBot="1" x14ac:dyDescent="0.3">
      <c r="B6" s="1112"/>
      <c r="C6" s="1114"/>
      <c r="D6" s="321" t="s">
        <v>15</v>
      </c>
      <c r="E6" s="321" t="s">
        <v>28</v>
      </c>
      <c r="F6" s="321" t="s">
        <v>15</v>
      </c>
      <c r="G6" s="321" t="s">
        <v>28</v>
      </c>
      <c r="H6" s="324" t="s">
        <v>537</v>
      </c>
    </row>
    <row r="7" spans="2:8" ht="15.75" thickBot="1" x14ac:dyDescent="0.3">
      <c r="B7" s="715">
        <v>1</v>
      </c>
      <c r="C7" s="724">
        <v>2</v>
      </c>
      <c r="D7" s="724">
        <v>3</v>
      </c>
      <c r="E7" s="724">
        <v>4</v>
      </c>
      <c r="F7" s="724">
        <v>5</v>
      </c>
      <c r="G7" s="724">
        <v>6</v>
      </c>
      <c r="H7" s="725">
        <v>7</v>
      </c>
    </row>
    <row r="8" spans="2:8" ht="24" customHeight="1" x14ac:dyDescent="0.25">
      <c r="B8" s="333" t="s">
        <v>376</v>
      </c>
      <c r="C8" s="678" t="s">
        <v>407</v>
      </c>
      <c r="D8" s="957">
        <v>78</v>
      </c>
      <c r="E8" s="201">
        <f>D8/D12*100</f>
        <v>69.642857142857139</v>
      </c>
      <c r="F8" s="957">
        <f>82+10</f>
        <v>92</v>
      </c>
      <c r="G8" s="201">
        <f>F8/F12*100</f>
        <v>82.142857142857139</v>
      </c>
      <c r="H8" s="104">
        <f>F8/D8*100</f>
        <v>117.94871794871796</v>
      </c>
    </row>
    <row r="9" spans="2:8" ht="15.75" x14ac:dyDescent="0.25">
      <c r="B9" s="333" t="s">
        <v>377</v>
      </c>
      <c r="C9" s="678" t="s">
        <v>408</v>
      </c>
      <c r="D9" s="957">
        <v>5</v>
      </c>
      <c r="E9" s="201">
        <f>D9/D12*100</f>
        <v>4.4642857142857144</v>
      </c>
      <c r="F9" s="957">
        <v>4</v>
      </c>
      <c r="G9" s="201">
        <f>F9/F12*100</f>
        <v>3.5714285714285712</v>
      </c>
      <c r="H9" s="104">
        <f>F9/D9*100</f>
        <v>80</v>
      </c>
    </row>
    <row r="10" spans="2:8" ht="19.5" customHeight="1" x14ac:dyDescent="0.25">
      <c r="B10" s="333" t="s">
        <v>378</v>
      </c>
      <c r="C10" s="678" t="s">
        <v>18</v>
      </c>
      <c r="D10" s="957">
        <v>20</v>
      </c>
      <c r="E10" s="201">
        <f>D10/D12*100</f>
        <v>17.857142857142858</v>
      </c>
      <c r="F10" s="957">
        <v>16</v>
      </c>
      <c r="G10" s="201">
        <f>F10/F12*100</f>
        <v>14.285714285714285</v>
      </c>
      <c r="H10" s="104">
        <f>F10/D10*100</f>
        <v>80</v>
      </c>
    </row>
    <row r="11" spans="2:8" ht="16.5" thickBot="1" x14ac:dyDescent="0.3">
      <c r="B11" s="333" t="s">
        <v>380</v>
      </c>
      <c r="C11" s="678" t="s">
        <v>19</v>
      </c>
      <c r="D11" s="958">
        <v>9</v>
      </c>
      <c r="E11" s="205">
        <f>D11/D12*100</f>
        <v>8.0357142857142865</v>
      </c>
      <c r="F11" s="958">
        <v>0</v>
      </c>
      <c r="G11" s="205">
        <f>F11/F12*100</f>
        <v>0</v>
      </c>
      <c r="H11" s="104">
        <f>F11/D11*100</f>
        <v>0</v>
      </c>
    </row>
    <row r="12" spans="2:8" ht="16.5" thickBot="1" x14ac:dyDescent="0.3">
      <c r="B12" s="1106" t="s">
        <v>20</v>
      </c>
      <c r="C12" s="1107"/>
      <c r="D12" s="955">
        <f>SUM(D8:D11)</f>
        <v>112</v>
      </c>
      <c r="E12" s="900">
        <f>SUM(E8:E11)</f>
        <v>100</v>
      </c>
      <c r="F12" s="955">
        <f>SUM(F8:F11)</f>
        <v>112</v>
      </c>
      <c r="G12" s="900">
        <f>SUM(G8:G11)</f>
        <v>100</v>
      </c>
      <c r="H12" s="81">
        <f>F12/D12*100</f>
        <v>100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" formulaRange="1"/>
    <ignoredError sqref="F8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20"/>
  <sheetViews>
    <sheetView topLeftCell="A4" workbookViewId="0">
      <selection activeCell="F30" sqref="F30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180" t="s">
        <v>411</v>
      </c>
      <c r="H3" s="1180"/>
    </row>
    <row r="4" spans="2:8" ht="16.5" thickBot="1" x14ac:dyDescent="0.3">
      <c r="B4" s="976" t="s">
        <v>676</v>
      </c>
      <c r="C4" s="977"/>
      <c r="D4" s="977"/>
      <c r="E4" s="977"/>
      <c r="F4" s="977"/>
      <c r="G4" s="977"/>
      <c r="H4" s="978"/>
    </row>
    <row r="5" spans="2:8" ht="32.25" thickBot="1" x14ac:dyDescent="0.3">
      <c r="B5" s="749" t="s">
        <v>138</v>
      </c>
      <c r="C5" s="750" t="s">
        <v>91</v>
      </c>
      <c r="D5" s="750" t="s">
        <v>295</v>
      </c>
      <c r="E5" s="750" t="s">
        <v>296</v>
      </c>
      <c r="F5" s="750" t="s">
        <v>297</v>
      </c>
      <c r="G5" s="750" t="s">
        <v>298</v>
      </c>
      <c r="H5" s="751" t="s">
        <v>28</v>
      </c>
    </row>
    <row r="6" spans="2:8" s="342" customFormat="1" ht="13.5" thickBot="1" x14ac:dyDescent="0.25">
      <c r="B6" s="752">
        <v>1</v>
      </c>
      <c r="C6" s="753">
        <v>2</v>
      </c>
      <c r="D6" s="753">
        <v>3</v>
      </c>
      <c r="E6" s="753">
        <v>4</v>
      </c>
      <c r="F6" s="753">
        <v>5</v>
      </c>
      <c r="G6" s="753">
        <v>6</v>
      </c>
      <c r="H6" s="754">
        <v>7</v>
      </c>
    </row>
    <row r="7" spans="2:8" ht="15.75" x14ac:dyDescent="0.25">
      <c r="B7" s="747" t="s">
        <v>376</v>
      </c>
      <c r="C7" s="744" t="s">
        <v>294</v>
      </c>
      <c r="D7" s="743"/>
      <c r="E7" s="743"/>
      <c r="F7" s="743"/>
      <c r="G7" s="743"/>
      <c r="H7" s="748"/>
    </row>
    <row r="8" spans="2:8" ht="15.75" x14ac:dyDescent="0.25">
      <c r="B8" s="333" t="s">
        <v>93</v>
      </c>
      <c r="C8" s="678" t="s">
        <v>318</v>
      </c>
      <c r="D8" s="922">
        <v>39460</v>
      </c>
      <c r="E8" s="922">
        <v>77093</v>
      </c>
      <c r="F8" s="922">
        <v>2467</v>
      </c>
      <c r="G8" s="922">
        <f>D8+E8+F8</f>
        <v>119020</v>
      </c>
      <c r="H8" s="902">
        <f>G8/G14*100</f>
        <v>47.833198699477137</v>
      </c>
    </row>
    <row r="9" spans="2:8" ht="15" customHeight="1" x14ac:dyDescent="0.25">
      <c r="B9" s="1181" t="s">
        <v>126</v>
      </c>
      <c r="C9" s="1182" t="s">
        <v>491</v>
      </c>
      <c r="D9" s="1183">
        <v>33355</v>
      </c>
      <c r="E9" s="1183">
        <v>54847</v>
      </c>
      <c r="F9" s="1183">
        <v>2643</v>
      </c>
      <c r="G9" s="1183">
        <f>D9+E9+F9</f>
        <v>90845</v>
      </c>
      <c r="H9" s="1184">
        <f>G9/G14*100</f>
        <v>36.50988855531844</v>
      </c>
    </row>
    <row r="10" spans="2:8" ht="15" customHeight="1" x14ac:dyDescent="0.25">
      <c r="B10" s="1181"/>
      <c r="C10" s="1182"/>
      <c r="D10" s="1183"/>
      <c r="E10" s="1183"/>
      <c r="F10" s="1183"/>
      <c r="G10" s="1183"/>
      <c r="H10" s="1184"/>
    </row>
    <row r="11" spans="2:8" ht="15.75" x14ac:dyDescent="0.25">
      <c r="B11" s="333" t="s">
        <v>414</v>
      </c>
      <c r="C11" s="678" t="s">
        <v>490</v>
      </c>
      <c r="D11" s="922">
        <v>12450</v>
      </c>
      <c r="E11" s="922">
        <v>23464</v>
      </c>
      <c r="F11" s="922">
        <v>971</v>
      </c>
      <c r="G11" s="922">
        <f>D11+E11+F11</f>
        <v>36885</v>
      </c>
      <c r="H11" s="902">
        <f>G11/G14*100</f>
        <v>14.823790405227813</v>
      </c>
    </row>
    <row r="12" spans="2:8" ht="15.75" x14ac:dyDescent="0.25">
      <c r="B12" s="333" t="s">
        <v>415</v>
      </c>
      <c r="C12" s="678" t="s">
        <v>319</v>
      </c>
      <c r="D12" s="922">
        <v>259</v>
      </c>
      <c r="E12" s="922">
        <v>1765</v>
      </c>
      <c r="F12" s="922">
        <v>19</v>
      </c>
      <c r="G12" s="922">
        <f>D12+E12+F12</f>
        <v>2043</v>
      </c>
      <c r="H12" s="902">
        <f>G12/G14*100</f>
        <v>0.82106557673526959</v>
      </c>
    </row>
    <row r="13" spans="2:8" ht="16.5" thickBot="1" x14ac:dyDescent="0.3">
      <c r="B13" s="333" t="s">
        <v>416</v>
      </c>
      <c r="C13" s="678" t="s">
        <v>79</v>
      </c>
      <c r="D13" s="922">
        <v>11</v>
      </c>
      <c r="E13" s="922">
        <v>19</v>
      </c>
      <c r="F13" s="922">
        <v>0</v>
      </c>
      <c r="G13" s="922">
        <f>D13+E13+F13</f>
        <v>30</v>
      </c>
      <c r="H13" s="902">
        <f>G13/G14*100</f>
        <v>1.2056763241340231E-2</v>
      </c>
    </row>
    <row r="14" spans="2:8" ht="16.5" thickBot="1" x14ac:dyDescent="0.3">
      <c r="B14" s="1126" t="s">
        <v>20</v>
      </c>
      <c r="C14" s="1113"/>
      <c r="D14" s="948">
        <f>SUM(D8:D13)</f>
        <v>85535</v>
      </c>
      <c r="E14" s="948">
        <f>SUM(E8:E13)</f>
        <v>157188</v>
      </c>
      <c r="F14" s="948">
        <f>SUM(F8:F13)</f>
        <v>6100</v>
      </c>
      <c r="G14" s="948">
        <f>SUM(G8:G13)</f>
        <v>248823</v>
      </c>
      <c r="H14" s="949">
        <f>SUM(H8:H13)</f>
        <v>100</v>
      </c>
    </row>
    <row r="15" spans="2:8" ht="15.75" x14ac:dyDescent="0.25">
      <c r="B15" s="917" t="s">
        <v>377</v>
      </c>
      <c r="C15" s="950" t="s">
        <v>413</v>
      </c>
      <c r="D15" s="951"/>
      <c r="E15" s="951"/>
      <c r="F15" s="951"/>
      <c r="G15" s="951"/>
      <c r="H15" s="919"/>
    </row>
    <row r="16" spans="2:8" ht="15.75" x14ac:dyDescent="0.25">
      <c r="B16" s="920" t="s">
        <v>417</v>
      </c>
      <c r="C16" s="678" t="s">
        <v>166</v>
      </c>
      <c r="D16" s="107">
        <v>76676</v>
      </c>
      <c r="E16" s="107">
        <v>137894</v>
      </c>
      <c r="F16" s="107">
        <v>4678</v>
      </c>
      <c r="G16" s="107">
        <f>D16+E16+F16</f>
        <v>219248</v>
      </c>
      <c r="H16" s="921">
        <f>G16/G20*100</f>
        <v>88.114040904578758</v>
      </c>
    </row>
    <row r="17" spans="2:8" ht="15.75" x14ac:dyDescent="0.25">
      <c r="B17" s="920" t="s">
        <v>418</v>
      </c>
      <c r="C17" s="678" t="s">
        <v>303</v>
      </c>
      <c r="D17" s="107">
        <v>2306</v>
      </c>
      <c r="E17" s="107">
        <v>3957</v>
      </c>
      <c r="F17" s="107">
        <v>131</v>
      </c>
      <c r="G17" s="107">
        <f>D17+E17+F17</f>
        <v>6394</v>
      </c>
      <c r="H17" s="921">
        <f>G17/G20*100</f>
        <v>2.5696981388376479</v>
      </c>
    </row>
    <row r="18" spans="2:8" ht="15.75" x14ac:dyDescent="0.25">
      <c r="B18" s="920" t="s">
        <v>419</v>
      </c>
      <c r="C18" s="678" t="s">
        <v>304</v>
      </c>
      <c r="D18" s="107">
        <v>4694</v>
      </c>
      <c r="E18" s="107">
        <v>13176</v>
      </c>
      <c r="F18" s="107">
        <v>1263</v>
      </c>
      <c r="G18" s="107">
        <f>D18+E18+F18</f>
        <v>19133</v>
      </c>
      <c r="H18" s="921">
        <f>G18/G20*100</f>
        <v>7.6894017032187536</v>
      </c>
    </row>
    <row r="19" spans="2:8" ht="16.5" thickBot="1" x14ac:dyDescent="0.3">
      <c r="B19" s="202" t="s">
        <v>420</v>
      </c>
      <c r="C19" s="203" t="s">
        <v>305</v>
      </c>
      <c r="D19" s="923">
        <v>1859</v>
      </c>
      <c r="E19" s="923">
        <v>2161</v>
      </c>
      <c r="F19" s="923">
        <v>28</v>
      </c>
      <c r="G19" s="923">
        <f>D19+E19+F19</f>
        <v>4048</v>
      </c>
      <c r="H19" s="924">
        <f>G19/G20*100</f>
        <v>1.6268592533648416</v>
      </c>
    </row>
    <row r="20" spans="2:8" ht="16.5" thickBot="1" x14ac:dyDescent="0.3">
      <c r="B20" s="1106" t="s">
        <v>20</v>
      </c>
      <c r="C20" s="1107"/>
      <c r="D20" s="209">
        <f>SUM(D16:D19)</f>
        <v>85535</v>
      </c>
      <c r="E20" s="209">
        <f>SUM(E16:E19)</f>
        <v>157188</v>
      </c>
      <c r="F20" s="209">
        <f>SUM(F16:F19)</f>
        <v>6100</v>
      </c>
      <c r="G20" s="208">
        <f>SUM(G16:G19)</f>
        <v>248823</v>
      </c>
      <c r="H20" s="925">
        <f>SUM(H16:H19)</f>
        <v>100</v>
      </c>
    </row>
  </sheetData>
  <mergeCells count="11">
    <mergeCell ref="B14:C14"/>
    <mergeCell ref="B20:C20"/>
    <mergeCell ref="G3:H3"/>
    <mergeCell ref="B4:H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2:F18"/>
  <sheetViews>
    <sheetView workbookViewId="0">
      <selection activeCell="H7" sqref="H7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6" ht="16.5" thickBot="1" x14ac:dyDescent="0.3">
      <c r="B2" s="1"/>
      <c r="C2" s="1"/>
      <c r="D2" s="1"/>
      <c r="E2" s="1185" t="s">
        <v>515</v>
      </c>
      <c r="F2" s="1185"/>
    </row>
    <row r="3" spans="2:6" ht="16.5" thickBot="1" x14ac:dyDescent="0.3">
      <c r="B3" s="1186" t="s">
        <v>677</v>
      </c>
      <c r="C3" s="1187"/>
      <c r="D3" s="1187"/>
      <c r="E3" s="1187"/>
      <c r="F3" s="1188"/>
    </row>
    <row r="4" spans="2:6" ht="32.25" thickBot="1" x14ac:dyDescent="0.3">
      <c r="B4" s="318" t="s">
        <v>138</v>
      </c>
      <c r="C4" s="319" t="s">
        <v>91</v>
      </c>
      <c r="D4" s="319" t="s">
        <v>519</v>
      </c>
      <c r="E4" s="319" t="s">
        <v>531</v>
      </c>
      <c r="F4" s="322" t="s">
        <v>606</v>
      </c>
    </row>
    <row r="5" spans="2:6" s="342" customFormat="1" ht="13.5" customHeight="1" thickBot="1" x14ac:dyDescent="0.25">
      <c r="B5" s="741">
        <v>1</v>
      </c>
      <c r="C5" s="732">
        <v>2</v>
      </c>
      <c r="D5" s="732">
        <v>3</v>
      </c>
      <c r="E5" s="732">
        <v>4</v>
      </c>
      <c r="F5" s="755">
        <v>5</v>
      </c>
    </row>
    <row r="6" spans="2:6" ht="15.75" x14ac:dyDescent="0.25">
      <c r="B6" s="339" t="s">
        <v>376</v>
      </c>
      <c r="C6" s="746" t="s">
        <v>294</v>
      </c>
      <c r="D6" s="669"/>
      <c r="E6" s="669"/>
      <c r="F6" s="723"/>
    </row>
    <row r="7" spans="2:6" ht="15.75" x14ac:dyDescent="0.25">
      <c r="B7" s="333" t="s">
        <v>93</v>
      </c>
      <c r="C7" s="678" t="s">
        <v>299</v>
      </c>
      <c r="D7" s="922">
        <v>111444</v>
      </c>
      <c r="E7" s="922">
        <f>'[1]Tabela 43.'!G8</f>
        <v>119020</v>
      </c>
      <c r="F7" s="108">
        <f t="shared" ref="F7:F12" si="0">E7/D7*100</f>
        <v>106.7980330928538</v>
      </c>
    </row>
    <row r="8" spans="2:6" ht="31.5" x14ac:dyDescent="0.25">
      <c r="B8" s="333" t="s">
        <v>126</v>
      </c>
      <c r="C8" s="678" t="s">
        <v>491</v>
      </c>
      <c r="D8" s="922">
        <v>93450</v>
      </c>
      <c r="E8" s="922">
        <f>'[1]Tabela 43.'!G9</f>
        <v>90845</v>
      </c>
      <c r="F8" s="108">
        <f t="shared" si="0"/>
        <v>97.212413055109678</v>
      </c>
    </row>
    <row r="9" spans="2:6" ht="15.75" x14ac:dyDescent="0.25">
      <c r="B9" s="333" t="s">
        <v>414</v>
      </c>
      <c r="C9" s="678" t="s">
        <v>300</v>
      </c>
      <c r="D9" s="922">
        <v>36588</v>
      </c>
      <c r="E9" s="922">
        <f>'[1]Tabela 43.'!G11</f>
        <v>36885</v>
      </c>
      <c r="F9" s="108">
        <f t="shared" si="0"/>
        <v>100.81174155460806</v>
      </c>
    </row>
    <row r="10" spans="2:6" ht="15.75" x14ac:dyDescent="0.25">
      <c r="B10" s="333" t="s">
        <v>415</v>
      </c>
      <c r="C10" s="678" t="s">
        <v>301</v>
      </c>
      <c r="D10" s="922">
        <v>2240</v>
      </c>
      <c r="E10" s="922">
        <f>'[1]Tabela 43.'!G12</f>
        <v>2043</v>
      </c>
      <c r="F10" s="108">
        <f t="shared" si="0"/>
        <v>91.205357142857153</v>
      </c>
    </row>
    <row r="11" spans="2:6" ht="16.5" thickBot="1" x14ac:dyDescent="0.3">
      <c r="B11" s="333" t="s">
        <v>416</v>
      </c>
      <c r="C11" s="678" t="s">
        <v>302</v>
      </c>
      <c r="D11" s="926">
        <v>21</v>
      </c>
      <c r="E11" s="923">
        <f>'[1]Tabela 43.'!G13</f>
        <v>30</v>
      </c>
      <c r="F11" s="108">
        <f t="shared" si="0"/>
        <v>142.85714285714286</v>
      </c>
    </row>
    <row r="12" spans="2:6" ht="16.5" thickBot="1" x14ac:dyDescent="0.3">
      <c r="B12" s="917"/>
      <c r="C12" s="950" t="s">
        <v>6</v>
      </c>
      <c r="D12" s="952">
        <f>SUM(D7:D11)</f>
        <v>243743</v>
      </c>
      <c r="E12" s="952">
        <f>SUM(E7:E11)</f>
        <v>248823</v>
      </c>
      <c r="F12" s="953">
        <f t="shared" si="0"/>
        <v>102.08416241697198</v>
      </c>
    </row>
    <row r="13" spans="2:6" ht="15.75" x14ac:dyDescent="0.25">
      <c r="B13" s="917" t="s">
        <v>377</v>
      </c>
      <c r="C13" s="950" t="s">
        <v>413</v>
      </c>
      <c r="D13" s="916"/>
      <c r="E13" s="916"/>
      <c r="F13" s="954"/>
    </row>
    <row r="14" spans="2:6" ht="15.75" x14ac:dyDescent="0.25">
      <c r="B14" s="920" t="s">
        <v>417</v>
      </c>
      <c r="C14" s="678" t="s">
        <v>306</v>
      </c>
      <c r="D14" s="107">
        <v>212667</v>
      </c>
      <c r="E14" s="107">
        <f>'[1]Tabela 43.'!G16</f>
        <v>219248</v>
      </c>
      <c r="F14" s="108">
        <f>E14/D14*100</f>
        <v>103.09450925625508</v>
      </c>
    </row>
    <row r="15" spans="2:6" ht="15.75" x14ac:dyDescent="0.25">
      <c r="B15" s="920" t="s">
        <v>418</v>
      </c>
      <c r="C15" s="678" t="s">
        <v>307</v>
      </c>
      <c r="D15" s="107">
        <v>6184</v>
      </c>
      <c r="E15" s="107">
        <f>'[1]Tabela 43.'!G17</f>
        <v>6394</v>
      </c>
      <c r="F15" s="108">
        <f>E15/D15*100</f>
        <v>103.39586028460543</v>
      </c>
    </row>
    <row r="16" spans="2:6" ht="15.75" x14ac:dyDescent="0.25">
      <c r="B16" s="920" t="s">
        <v>419</v>
      </c>
      <c r="C16" s="678" t="s">
        <v>308</v>
      </c>
      <c r="D16" s="107">
        <v>20057</v>
      </c>
      <c r="E16" s="107">
        <f>'[1]Tabela 43.'!G18</f>
        <v>19133</v>
      </c>
      <c r="F16" s="108">
        <f>E16/D16*100</f>
        <v>95.393129580695017</v>
      </c>
    </row>
    <row r="17" spans="2:6" ht="16.5" thickBot="1" x14ac:dyDescent="0.3">
      <c r="B17" s="202" t="s">
        <v>420</v>
      </c>
      <c r="C17" s="203" t="s">
        <v>309</v>
      </c>
      <c r="D17" s="923">
        <v>4835</v>
      </c>
      <c r="E17" s="923">
        <f>'[1]Tabela 43.'!G19</f>
        <v>4048</v>
      </c>
      <c r="F17" s="929">
        <f>E17/D17*100</f>
        <v>83.72285418821096</v>
      </c>
    </row>
    <row r="18" spans="2:6" ht="16.5" thickBot="1" x14ac:dyDescent="0.3">
      <c r="B18" s="318"/>
      <c r="C18" s="207" t="s">
        <v>6</v>
      </c>
      <c r="D18" s="173">
        <f>SUM(D14:D17)</f>
        <v>243743</v>
      </c>
      <c r="E18" s="173">
        <f>SUM(E14:E17)</f>
        <v>248823</v>
      </c>
      <c r="F18" s="177">
        <f>E18/D18*100</f>
        <v>102.08416241697198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D14" sqref="D14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10"/>
      <c r="D3" s="1"/>
      <c r="E3" s="1"/>
      <c r="F3" s="1"/>
      <c r="G3" s="1"/>
      <c r="H3" s="211" t="s">
        <v>411</v>
      </c>
      <c r="I3" s="4"/>
      <c r="J3" s="4"/>
      <c r="K3" s="4"/>
      <c r="L3" s="4"/>
      <c r="M3" s="4"/>
      <c r="N3" s="4"/>
    </row>
    <row r="4" spans="2:14" ht="16.5" thickBot="1" x14ac:dyDescent="0.3">
      <c r="B4" s="976" t="s">
        <v>678</v>
      </c>
      <c r="C4" s="977"/>
      <c r="D4" s="977"/>
      <c r="E4" s="977"/>
      <c r="F4" s="977"/>
      <c r="G4" s="977"/>
      <c r="H4" s="978"/>
    </row>
    <row r="5" spans="2:14" ht="32.25" thickBot="1" x14ac:dyDescent="0.3">
      <c r="B5" s="318" t="s">
        <v>138</v>
      </c>
      <c r="C5" s="326" t="s">
        <v>91</v>
      </c>
      <c r="D5" s="326" t="s">
        <v>342</v>
      </c>
      <c r="E5" s="319" t="s">
        <v>165</v>
      </c>
      <c r="F5" s="326" t="s">
        <v>520</v>
      </c>
      <c r="G5" s="319" t="s">
        <v>28</v>
      </c>
      <c r="H5" s="322" t="s">
        <v>605</v>
      </c>
    </row>
    <row r="6" spans="2:14" ht="15.75" thickBot="1" x14ac:dyDescent="0.3">
      <c r="B6" s="715">
        <v>1</v>
      </c>
      <c r="C6" s="716">
        <v>2</v>
      </c>
      <c r="D6" s="716">
        <v>3</v>
      </c>
      <c r="E6" s="716">
        <v>4</v>
      </c>
      <c r="F6" s="716">
        <v>5</v>
      </c>
      <c r="G6" s="716">
        <v>6</v>
      </c>
      <c r="H6" s="717">
        <v>7</v>
      </c>
    </row>
    <row r="7" spans="2:14" ht="15.75" x14ac:dyDescent="0.25">
      <c r="B7" s="333" t="s">
        <v>376</v>
      </c>
      <c r="C7" s="106" t="s">
        <v>310</v>
      </c>
      <c r="D7" s="922">
        <v>241078</v>
      </c>
      <c r="E7" s="927">
        <f>D7/D11*100</f>
        <v>74.570892117530235</v>
      </c>
      <c r="F7" s="922">
        <v>246828</v>
      </c>
      <c r="G7" s="927">
        <f>F7/F11*100</f>
        <v>74.441525697206941</v>
      </c>
      <c r="H7" s="108">
        <f>F7/D7*100</f>
        <v>102.38512016857615</v>
      </c>
    </row>
    <row r="8" spans="2:14" ht="15.75" x14ac:dyDescent="0.25">
      <c r="B8" s="333" t="s">
        <v>377</v>
      </c>
      <c r="C8" s="106" t="s">
        <v>311</v>
      </c>
      <c r="D8" s="922">
        <v>49166</v>
      </c>
      <c r="E8" s="927">
        <f>D8/D11*100</f>
        <v>15.208158694905766</v>
      </c>
      <c r="F8" s="922">
        <v>51601</v>
      </c>
      <c r="G8" s="927">
        <f>F8/F11*100</f>
        <v>15.562485485850777</v>
      </c>
      <c r="H8" s="108">
        <f>F8/D8*100</f>
        <v>104.95260952690883</v>
      </c>
    </row>
    <row r="9" spans="2:14" ht="15.75" x14ac:dyDescent="0.25">
      <c r="B9" s="333" t="s">
        <v>378</v>
      </c>
      <c r="C9" s="106" t="s">
        <v>312</v>
      </c>
      <c r="D9" s="922">
        <v>5331</v>
      </c>
      <c r="E9" s="927">
        <f>D9/D11*100</f>
        <v>1.6489991864813618</v>
      </c>
      <c r="F9" s="922">
        <v>5157</v>
      </c>
      <c r="G9" s="927">
        <f>F9/F11*100</f>
        <v>1.5553136111806449</v>
      </c>
      <c r="H9" s="108">
        <f>F9/D9*100</f>
        <v>96.736072031513785</v>
      </c>
    </row>
    <row r="10" spans="2:14" ht="16.5" thickBot="1" x14ac:dyDescent="0.3">
      <c r="B10" s="333" t="s">
        <v>380</v>
      </c>
      <c r="C10" s="106" t="s">
        <v>313</v>
      </c>
      <c r="D10" s="923">
        <f>5530+13572+2+1205+248+1474+5681</f>
        <v>27712</v>
      </c>
      <c r="E10" s="928">
        <f>D10/D11*100</f>
        <v>8.5719500010826284</v>
      </c>
      <c r="F10" s="923">
        <f>2595+16873+2+1298+246+6973</f>
        <v>27987</v>
      </c>
      <c r="G10" s="928">
        <f>F10/F11*100</f>
        <v>8.440675205761627</v>
      </c>
      <c r="H10" s="929">
        <f>F10/D10*100</f>
        <v>100.99234988452656</v>
      </c>
    </row>
    <row r="11" spans="2:14" ht="16.5" thickBot="1" x14ac:dyDescent="0.3">
      <c r="B11" s="1138" t="s">
        <v>20</v>
      </c>
      <c r="C11" s="1139"/>
      <c r="D11" s="173">
        <f>SUM(D7:D10)</f>
        <v>323287</v>
      </c>
      <c r="E11" s="901">
        <f>SUM(E7:E10)</f>
        <v>99.999999999999986</v>
      </c>
      <c r="F11" s="173">
        <f>SUM(F7:F10)</f>
        <v>331573</v>
      </c>
      <c r="G11" s="901">
        <f>SUM(G7:G10)</f>
        <v>99.999999999999986</v>
      </c>
      <c r="H11" s="175">
        <f>F11/D11*100</f>
        <v>102.56304769446342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0" 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13"/>
  <sheetViews>
    <sheetView workbookViewId="0">
      <selection activeCell="G17" sqref="G17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13"/>
      <c r="D3" s="1"/>
      <c r="E3" s="1"/>
      <c r="F3" s="27"/>
      <c r="G3" s="1"/>
      <c r="H3" s="1"/>
      <c r="I3" s="1"/>
      <c r="J3" s="1"/>
      <c r="K3" s="1"/>
      <c r="L3" s="1"/>
      <c r="M3" s="27" t="s">
        <v>411</v>
      </c>
    </row>
    <row r="4" spans="2:13" ht="16.5" thickBot="1" x14ac:dyDescent="0.3">
      <c r="B4" s="976" t="s">
        <v>679</v>
      </c>
      <c r="C4" s="977"/>
      <c r="D4" s="977"/>
      <c r="E4" s="977"/>
      <c r="F4" s="977"/>
      <c r="G4" s="977"/>
      <c r="H4" s="977"/>
      <c r="I4" s="977"/>
      <c r="J4" s="977"/>
      <c r="K4" s="977"/>
      <c r="L4" s="977"/>
      <c r="M4" s="978"/>
    </row>
    <row r="5" spans="2:13" ht="15.75" x14ac:dyDescent="0.25">
      <c r="B5" s="1189" t="s">
        <v>138</v>
      </c>
      <c r="C5" s="335"/>
      <c r="D5" s="1191" t="s">
        <v>421</v>
      </c>
      <c r="E5" s="1191" t="s">
        <v>422</v>
      </c>
      <c r="F5" s="1191" t="s">
        <v>423</v>
      </c>
      <c r="G5" s="1191" t="s">
        <v>424</v>
      </c>
      <c r="H5" s="1191" t="s">
        <v>425</v>
      </c>
      <c r="I5" s="1191" t="s">
        <v>426</v>
      </c>
      <c r="J5" s="1191" t="s">
        <v>427</v>
      </c>
      <c r="K5" s="1191"/>
      <c r="L5" s="1191"/>
      <c r="M5" s="1193"/>
    </row>
    <row r="6" spans="2:13" ht="63.75" thickBot="1" x14ac:dyDescent="0.3">
      <c r="B6" s="1190"/>
      <c r="C6" s="336" t="s">
        <v>428</v>
      </c>
      <c r="D6" s="1192"/>
      <c r="E6" s="1192"/>
      <c r="F6" s="1192"/>
      <c r="G6" s="1192"/>
      <c r="H6" s="1192"/>
      <c r="I6" s="1192"/>
      <c r="J6" s="336" t="s">
        <v>429</v>
      </c>
      <c r="K6" s="336" t="s">
        <v>431</v>
      </c>
      <c r="L6" s="336" t="s">
        <v>492</v>
      </c>
      <c r="M6" s="341" t="s">
        <v>430</v>
      </c>
    </row>
    <row r="7" spans="2:13" ht="15.75" thickBot="1" x14ac:dyDescent="0.3">
      <c r="B7" s="759">
        <v>1</v>
      </c>
      <c r="C7" s="760">
        <v>2</v>
      </c>
      <c r="D7" s="761">
        <v>3</v>
      </c>
      <c r="E7" s="761">
        <v>4</v>
      </c>
      <c r="F7" s="761">
        <v>5</v>
      </c>
      <c r="G7" s="761">
        <v>6</v>
      </c>
      <c r="H7" s="761">
        <v>7</v>
      </c>
      <c r="I7" s="761">
        <v>8</v>
      </c>
      <c r="J7" s="761" t="s">
        <v>493</v>
      </c>
      <c r="K7" s="761" t="s">
        <v>494</v>
      </c>
      <c r="L7" s="761">
        <v>11</v>
      </c>
      <c r="M7" s="762" t="s">
        <v>495</v>
      </c>
    </row>
    <row r="8" spans="2:13" ht="15.75" x14ac:dyDescent="0.25">
      <c r="B8" s="176" t="s">
        <v>376</v>
      </c>
      <c r="C8" s="756" t="s">
        <v>314</v>
      </c>
      <c r="D8" s="757">
        <v>5.0000000000000001E-3</v>
      </c>
      <c r="E8" s="757">
        <v>5.0000000000000001E-3</v>
      </c>
      <c r="F8" s="922">
        <v>240474</v>
      </c>
      <c r="G8" s="922">
        <v>2071</v>
      </c>
      <c r="H8" s="922">
        <v>40257</v>
      </c>
      <c r="I8" s="922">
        <v>880</v>
      </c>
      <c r="J8" s="922">
        <f t="shared" ref="J8:K12" si="0">H8*D8</f>
        <v>201.285</v>
      </c>
      <c r="K8" s="922">
        <f t="shared" si="0"/>
        <v>4.4000000000000004</v>
      </c>
      <c r="L8" s="922">
        <v>245</v>
      </c>
      <c r="M8" s="214">
        <f>J8+K8+L8</f>
        <v>450.685</v>
      </c>
    </row>
    <row r="9" spans="2:13" ht="15.75" x14ac:dyDescent="0.25">
      <c r="B9" s="176" t="s">
        <v>377</v>
      </c>
      <c r="C9" s="756" t="s">
        <v>315</v>
      </c>
      <c r="D9" s="758">
        <v>0.1</v>
      </c>
      <c r="E9" s="758">
        <v>0.1</v>
      </c>
      <c r="F9" s="922">
        <v>2236</v>
      </c>
      <c r="G9" s="922">
        <v>0</v>
      </c>
      <c r="H9" s="922">
        <v>283</v>
      </c>
      <c r="I9" s="922">
        <v>0</v>
      </c>
      <c r="J9" s="922">
        <f t="shared" si="0"/>
        <v>28.3</v>
      </c>
      <c r="K9" s="922">
        <f t="shared" si="0"/>
        <v>0</v>
      </c>
      <c r="L9" s="922">
        <v>27</v>
      </c>
      <c r="M9" s="214">
        <f t="shared" ref="M9:M13" si="1">J9+K9+L9</f>
        <v>55.3</v>
      </c>
    </row>
    <row r="10" spans="2:13" ht="15.75" x14ac:dyDescent="0.25">
      <c r="B10" s="176" t="s">
        <v>378</v>
      </c>
      <c r="C10" s="756" t="s">
        <v>316</v>
      </c>
      <c r="D10" s="758">
        <v>0.5</v>
      </c>
      <c r="E10" s="758">
        <v>0.5</v>
      </c>
      <c r="F10" s="922">
        <v>3172</v>
      </c>
      <c r="G10" s="922">
        <v>0</v>
      </c>
      <c r="H10" s="922">
        <v>503</v>
      </c>
      <c r="I10" s="922">
        <v>0</v>
      </c>
      <c r="J10" s="922">
        <f t="shared" si="0"/>
        <v>251.5</v>
      </c>
      <c r="K10" s="922">
        <f t="shared" si="0"/>
        <v>0</v>
      </c>
      <c r="L10" s="922">
        <v>397</v>
      </c>
      <c r="M10" s="214">
        <f t="shared" si="1"/>
        <v>648.5</v>
      </c>
    </row>
    <row r="11" spans="2:13" ht="15.75" x14ac:dyDescent="0.25">
      <c r="B11" s="176" t="s">
        <v>380</v>
      </c>
      <c r="C11" s="756" t="s">
        <v>282</v>
      </c>
      <c r="D11" s="758">
        <v>1</v>
      </c>
      <c r="E11" s="758">
        <v>0.75</v>
      </c>
      <c r="F11" s="922">
        <v>870</v>
      </c>
      <c r="G11" s="922">
        <v>0</v>
      </c>
      <c r="H11" s="922">
        <v>841</v>
      </c>
      <c r="I11" s="922">
        <v>0</v>
      </c>
      <c r="J11" s="922">
        <f t="shared" si="0"/>
        <v>841</v>
      </c>
      <c r="K11" s="922">
        <f t="shared" si="0"/>
        <v>0</v>
      </c>
      <c r="L11" s="922">
        <v>0</v>
      </c>
      <c r="M11" s="214">
        <f t="shared" si="1"/>
        <v>841</v>
      </c>
    </row>
    <row r="12" spans="2:13" ht="16.5" thickBot="1" x14ac:dyDescent="0.3">
      <c r="B12" s="176" t="s">
        <v>381</v>
      </c>
      <c r="C12" s="756" t="s">
        <v>317</v>
      </c>
      <c r="D12" s="758">
        <v>1</v>
      </c>
      <c r="E12" s="758">
        <v>1</v>
      </c>
      <c r="F12" s="923">
        <v>0</v>
      </c>
      <c r="G12" s="923">
        <v>0</v>
      </c>
      <c r="H12" s="923">
        <v>0</v>
      </c>
      <c r="I12" s="923">
        <v>0</v>
      </c>
      <c r="J12" s="923">
        <f t="shared" si="0"/>
        <v>0</v>
      </c>
      <c r="K12" s="923">
        <f t="shared" si="0"/>
        <v>0</v>
      </c>
      <c r="L12" s="923">
        <v>0</v>
      </c>
      <c r="M12" s="214">
        <f t="shared" si="1"/>
        <v>0</v>
      </c>
    </row>
    <row r="13" spans="2:13" ht="16.5" thickBot="1" x14ac:dyDescent="0.3">
      <c r="B13" s="1106" t="s">
        <v>20</v>
      </c>
      <c r="C13" s="1107"/>
      <c r="D13" s="1107"/>
      <c r="E13" s="1107"/>
      <c r="F13" s="173">
        <f t="shared" ref="F13:L13" si="2">SUM(F8:F12)</f>
        <v>246752</v>
      </c>
      <c r="G13" s="173">
        <f t="shared" si="2"/>
        <v>2071</v>
      </c>
      <c r="H13" s="173">
        <f t="shared" si="2"/>
        <v>41884</v>
      </c>
      <c r="I13" s="173">
        <f t="shared" si="2"/>
        <v>880</v>
      </c>
      <c r="J13" s="173">
        <f t="shared" si="2"/>
        <v>1322.085</v>
      </c>
      <c r="K13" s="173">
        <f t="shared" si="2"/>
        <v>4.4000000000000004</v>
      </c>
      <c r="L13" s="173">
        <f t="shared" si="2"/>
        <v>669</v>
      </c>
      <c r="M13" s="215">
        <f t="shared" si="1"/>
        <v>1995.4850000000001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2:K18"/>
  <sheetViews>
    <sheetView topLeftCell="A2" workbookViewId="0">
      <selection activeCell="D27" sqref="D27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7" t="s">
        <v>412</v>
      </c>
      <c r="K2" s="216"/>
    </row>
    <row r="3" spans="2:11" ht="16.5" thickBot="1" x14ac:dyDescent="0.3">
      <c r="B3" s="1140" t="s">
        <v>680</v>
      </c>
      <c r="C3" s="1141"/>
      <c r="D3" s="1141"/>
      <c r="E3" s="1141"/>
      <c r="F3" s="1141"/>
      <c r="G3" s="1141"/>
      <c r="H3" s="1142"/>
    </row>
    <row r="4" spans="2:11" x14ac:dyDescent="0.25">
      <c r="B4" s="1126" t="s">
        <v>138</v>
      </c>
      <c r="C4" s="1113" t="s">
        <v>175</v>
      </c>
      <c r="D4" s="1128" t="s">
        <v>532</v>
      </c>
      <c r="E4" s="1128"/>
      <c r="F4" s="1128" t="s">
        <v>533</v>
      </c>
      <c r="G4" s="1128"/>
      <c r="H4" s="337" t="s">
        <v>2</v>
      </c>
    </row>
    <row r="5" spans="2:11" ht="16.5" thickBot="1" x14ac:dyDescent="0.3">
      <c r="B5" s="1127"/>
      <c r="C5" s="1114"/>
      <c r="D5" s="340" t="s">
        <v>3</v>
      </c>
      <c r="E5" s="321" t="s">
        <v>28</v>
      </c>
      <c r="F5" s="340" t="s">
        <v>3</v>
      </c>
      <c r="G5" s="321" t="s">
        <v>28</v>
      </c>
      <c r="H5" s="338" t="s">
        <v>537</v>
      </c>
    </row>
    <row r="6" spans="2:11" ht="16.5" thickBot="1" x14ac:dyDescent="0.3">
      <c r="B6" s="318">
        <v>1</v>
      </c>
      <c r="C6" s="326">
        <v>2</v>
      </c>
      <c r="D6" s="326">
        <v>3</v>
      </c>
      <c r="E6" s="326">
        <v>4</v>
      </c>
      <c r="F6" s="326">
        <v>5</v>
      </c>
      <c r="G6" s="326">
        <v>6</v>
      </c>
      <c r="H6" s="327">
        <v>7</v>
      </c>
    </row>
    <row r="7" spans="2:11" x14ac:dyDescent="0.25">
      <c r="B7" s="339" t="s">
        <v>376</v>
      </c>
      <c r="C7" s="713" t="s">
        <v>432</v>
      </c>
      <c r="D7" s="745"/>
      <c r="E7" s="106"/>
      <c r="F7" s="106"/>
      <c r="G7" s="106"/>
      <c r="H7" s="217"/>
    </row>
    <row r="8" spans="2:11" x14ac:dyDescent="0.25">
      <c r="B8" s="218" t="s">
        <v>93</v>
      </c>
      <c r="C8" s="106" t="s">
        <v>320</v>
      </c>
      <c r="D8" s="922">
        <v>5622</v>
      </c>
      <c r="E8" s="927">
        <f>D8/D18*100</f>
        <v>35.884342886321569</v>
      </c>
      <c r="F8" s="922">
        <v>5158</v>
      </c>
      <c r="G8" s="927">
        <f>F8/F18*100</f>
        <v>29.708558921783208</v>
      </c>
      <c r="H8" s="108">
        <f>F8/D8*100</f>
        <v>91.746709356101036</v>
      </c>
    </row>
    <row r="9" spans="2:11" x14ac:dyDescent="0.25">
      <c r="B9" s="218" t="s">
        <v>126</v>
      </c>
      <c r="C9" s="106" t="s">
        <v>321</v>
      </c>
      <c r="D9" s="930">
        <v>154</v>
      </c>
      <c r="E9" s="927">
        <f>D9/D18*100</f>
        <v>0.98295780940831046</v>
      </c>
      <c r="F9" s="930">
        <v>202</v>
      </c>
      <c r="G9" s="927">
        <f>F9/F18*100</f>
        <v>1.1634604308259417</v>
      </c>
      <c r="H9" s="108">
        <f>F9/D9*100</f>
        <v>131.16883116883119</v>
      </c>
    </row>
    <row r="10" spans="2:11" ht="16.5" thickBot="1" x14ac:dyDescent="0.3">
      <c r="B10" s="218" t="s">
        <v>414</v>
      </c>
      <c r="C10" s="106" t="s">
        <v>322</v>
      </c>
      <c r="D10" s="923">
        <f>398+387</f>
        <v>785</v>
      </c>
      <c r="E10" s="928">
        <f>D10/D18*100</f>
        <v>5.010531690815089</v>
      </c>
      <c r="F10" s="923">
        <f>417+426</f>
        <v>843</v>
      </c>
      <c r="G10" s="928">
        <f>F10/F18*100-0.1</f>
        <v>4.7554314019122224</v>
      </c>
      <c r="H10" s="108">
        <f>F10/D10*100</f>
        <v>107.38853503184713</v>
      </c>
    </row>
    <row r="11" spans="2:11" ht="16.5" thickBot="1" x14ac:dyDescent="0.3">
      <c r="B11" s="1138" t="s">
        <v>607</v>
      </c>
      <c r="C11" s="1139"/>
      <c r="D11" s="173">
        <f>SUM(D8:D10)</f>
        <v>6561</v>
      </c>
      <c r="E11" s="931">
        <f>D11/D18*100</f>
        <v>41.877832386544966</v>
      </c>
      <c r="F11" s="173">
        <f>SUM(F8:F10)</f>
        <v>6203</v>
      </c>
      <c r="G11" s="931">
        <f>F11/F18*100</f>
        <v>35.727450754521364</v>
      </c>
      <c r="H11" s="177">
        <f>F11/D11*100</f>
        <v>94.543514708123766</v>
      </c>
    </row>
    <row r="12" spans="2:11" x14ac:dyDescent="0.25">
      <c r="B12" s="339" t="s">
        <v>377</v>
      </c>
      <c r="C12" s="713" t="s">
        <v>433</v>
      </c>
      <c r="D12" s="932"/>
      <c r="E12" s="933"/>
      <c r="F12" s="932"/>
      <c r="G12" s="933"/>
      <c r="H12" s="108"/>
    </row>
    <row r="13" spans="2:11" x14ac:dyDescent="0.25">
      <c r="B13" s="333" t="s">
        <v>417</v>
      </c>
      <c r="C13" s="106" t="s">
        <v>323</v>
      </c>
      <c r="D13" s="922">
        <v>6867</v>
      </c>
      <c r="E13" s="927">
        <f>D13/D18*100</f>
        <v>43.83098231952512</v>
      </c>
      <c r="F13" s="922">
        <v>8442</v>
      </c>
      <c r="G13" s="927">
        <f>F13/F18*100</f>
        <v>48.623430480359403</v>
      </c>
      <c r="H13" s="108">
        <f t="shared" ref="H13:H18" si="0">F13/D13*100</f>
        <v>122.93577981651376</v>
      </c>
    </row>
    <row r="14" spans="2:11" x14ac:dyDescent="0.25">
      <c r="B14" s="333" t="s">
        <v>418</v>
      </c>
      <c r="C14" s="106" t="s">
        <v>324</v>
      </c>
      <c r="D14" s="930">
        <v>1</v>
      </c>
      <c r="E14" s="927">
        <f>D14/D18*100</f>
        <v>6.3828429182357822E-3</v>
      </c>
      <c r="F14" s="930">
        <v>1</v>
      </c>
      <c r="G14" s="927">
        <f>F14/F18*100</f>
        <v>5.7597051030987209E-3</v>
      </c>
      <c r="H14" s="108">
        <f t="shared" si="0"/>
        <v>100</v>
      </c>
    </row>
    <row r="15" spans="2:11" ht="16.5" thickBot="1" x14ac:dyDescent="0.3">
      <c r="B15" s="333" t="s">
        <v>419</v>
      </c>
      <c r="C15" s="106" t="s">
        <v>325</v>
      </c>
      <c r="D15" s="923">
        <f>2095+143</f>
        <v>2238</v>
      </c>
      <c r="E15" s="928">
        <f>D15/D18*100</f>
        <v>14.28480245101168</v>
      </c>
      <c r="F15" s="923">
        <v>2716</v>
      </c>
      <c r="G15" s="928">
        <f>F15/F18*100+0.1</f>
        <v>15.743359060016127</v>
      </c>
      <c r="H15" s="108">
        <f t="shared" si="0"/>
        <v>121.35835567470956</v>
      </c>
    </row>
    <row r="16" spans="2:11" ht="16.5" thickBot="1" x14ac:dyDescent="0.3">
      <c r="B16" s="1138" t="s">
        <v>608</v>
      </c>
      <c r="C16" s="1139"/>
      <c r="D16" s="173">
        <f>SUM(D13:D15)</f>
        <v>9106</v>
      </c>
      <c r="E16" s="931">
        <f>D16/D18*100</f>
        <v>58.122167613455034</v>
      </c>
      <c r="F16" s="173">
        <f>SUM(F13:F15)</f>
        <v>11159</v>
      </c>
      <c r="G16" s="931">
        <f>F16/F18*100</f>
        <v>64.272549245478629</v>
      </c>
      <c r="H16" s="177">
        <f t="shared" si="0"/>
        <v>122.54557434658466</v>
      </c>
    </row>
    <row r="17" spans="2:8" ht="16.5" thickBot="1" x14ac:dyDescent="0.3">
      <c r="B17" s="318" t="s">
        <v>378</v>
      </c>
      <c r="C17" s="105" t="s">
        <v>434</v>
      </c>
      <c r="D17" s="934">
        <v>0</v>
      </c>
      <c r="E17" s="931">
        <f>D17/D18*100</f>
        <v>0</v>
      </c>
      <c r="F17" s="934">
        <v>0</v>
      </c>
      <c r="G17" s="931">
        <f>F17/F18*100</f>
        <v>0</v>
      </c>
      <c r="H17" s="219">
        <v>0</v>
      </c>
    </row>
    <row r="18" spans="2:8" ht="16.5" thickBot="1" x14ac:dyDescent="0.3">
      <c r="B18" s="1138" t="s">
        <v>435</v>
      </c>
      <c r="C18" s="1139"/>
      <c r="D18" s="173">
        <f>D11+D16+D17</f>
        <v>15667</v>
      </c>
      <c r="E18" s="220">
        <f>E11+E16+E17</f>
        <v>100</v>
      </c>
      <c r="F18" s="173">
        <f>F11+F16+F17</f>
        <v>17362</v>
      </c>
      <c r="G18" s="220">
        <f>G11+G16+G17</f>
        <v>100</v>
      </c>
      <c r="H18" s="177">
        <f t="shared" si="0"/>
        <v>110.81891874640965</v>
      </c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2:J18"/>
  <sheetViews>
    <sheetView workbookViewId="0">
      <selection activeCell="E26" sqref="E26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95" t="s">
        <v>412</v>
      </c>
      <c r="J2" s="221"/>
    </row>
    <row r="3" spans="2:10" ht="16.5" thickBot="1" x14ac:dyDescent="0.3">
      <c r="B3" s="1140" t="s">
        <v>681</v>
      </c>
      <c r="C3" s="1141"/>
      <c r="D3" s="1141"/>
      <c r="E3" s="1141"/>
      <c r="F3" s="1141"/>
      <c r="G3" s="1141"/>
      <c r="H3" s="1142"/>
    </row>
    <row r="4" spans="2:10" ht="15.75" x14ac:dyDescent="0.25">
      <c r="B4" s="1126" t="s">
        <v>138</v>
      </c>
      <c r="C4" s="1113" t="s">
        <v>182</v>
      </c>
      <c r="D4" s="1128" t="s">
        <v>532</v>
      </c>
      <c r="E4" s="1128"/>
      <c r="F4" s="1128" t="s">
        <v>534</v>
      </c>
      <c r="G4" s="1128"/>
      <c r="H4" s="714" t="s">
        <v>436</v>
      </c>
    </row>
    <row r="5" spans="2:10" ht="16.5" thickBot="1" x14ac:dyDescent="0.3">
      <c r="B5" s="1127"/>
      <c r="C5" s="1114"/>
      <c r="D5" s="340" t="s">
        <v>3</v>
      </c>
      <c r="E5" s="321" t="s">
        <v>28</v>
      </c>
      <c r="F5" s="340" t="s">
        <v>3</v>
      </c>
      <c r="G5" s="321" t="s">
        <v>28</v>
      </c>
      <c r="H5" s="338" t="s">
        <v>537</v>
      </c>
    </row>
    <row r="6" spans="2:10" ht="15.75" thickBot="1" x14ac:dyDescent="0.3">
      <c r="B6" s="715">
        <v>1</v>
      </c>
      <c r="C6" s="716">
        <v>2</v>
      </c>
      <c r="D6" s="716">
        <v>3</v>
      </c>
      <c r="E6" s="716">
        <v>4</v>
      </c>
      <c r="F6" s="716">
        <v>5</v>
      </c>
      <c r="G6" s="716">
        <v>6</v>
      </c>
      <c r="H6" s="717">
        <v>7</v>
      </c>
    </row>
    <row r="7" spans="2:10" ht="15.75" x14ac:dyDescent="0.25">
      <c r="B7" s="339" t="s">
        <v>376</v>
      </c>
      <c r="C7" s="1194" t="s">
        <v>496</v>
      </c>
      <c r="D7" s="1194"/>
      <c r="E7" s="1194"/>
      <c r="F7" s="1195"/>
      <c r="G7" s="1195"/>
      <c r="H7" s="1196"/>
    </row>
    <row r="8" spans="2:10" ht="15.75" x14ac:dyDescent="0.25">
      <c r="B8" s="333" t="s">
        <v>93</v>
      </c>
      <c r="C8" s="106" t="s">
        <v>326</v>
      </c>
      <c r="D8" s="922">
        <v>1963</v>
      </c>
      <c r="E8" s="927">
        <f>D8/D18*100</f>
        <v>13.35283314060268</v>
      </c>
      <c r="F8" s="922">
        <v>2064</v>
      </c>
      <c r="G8" s="927">
        <f>F8/F18*100</f>
        <v>13.2401052023863</v>
      </c>
      <c r="H8" s="108">
        <f>F8/D8*100</f>
        <v>105.14518593988794</v>
      </c>
    </row>
    <row r="9" spans="2:10" ht="15.75" x14ac:dyDescent="0.25">
      <c r="B9" s="333" t="s">
        <v>126</v>
      </c>
      <c r="C9" s="106" t="s">
        <v>327</v>
      </c>
      <c r="D9" s="930">
        <v>50</v>
      </c>
      <c r="E9" s="927">
        <f>D9/D18*100</f>
        <v>0.34011291748860623</v>
      </c>
      <c r="F9" s="930">
        <v>52</v>
      </c>
      <c r="G9" s="927">
        <f>F9/F18*100</f>
        <v>0.33356854192058505</v>
      </c>
      <c r="H9" s="108">
        <f>F9/D9*100</f>
        <v>104</v>
      </c>
    </row>
    <row r="10" spans="2:10" ht="16.5" thickBot="1" x14ac:dyDescent="0.3">
      <c r="B10" s="333" t="s">
        <v>414</v>
      </c>
      <c r="C10" s="106" t="s">
        <v>328</v>
      </c>
      <c r="D10" s="926">
        <v>6</v>
      </c>
      <c r="E10" s="928">
        <f>D10/D18*100</f>
        <v>4.0813550098632745E-2</v>
      </c>
      <c r="F10" s="926">
        <v>1</v>
      </c>
      <c r="G10" s="928">
        <f>F10/F18*100</f>
        <v>6.4147796523189426E-3</v>
      </c>
      <c r="H10" s="108">
        <f>F10/D10*100</f>
        <v>16.666666666666664</v>
      </c>
    </row>
    <row r="11" spans="2:10" ht="16.5" thickBot="1" x14ac:dyDescent="0.3">
      <c r="B11" s="1138" t="s">
        <v>602</v>
      </c>
      <c r="C11" s="1139"/>
      <c r="D11" s="173">
        <f>SUM(D8:D10)</f>
        <v>2019</v>
      </c>
      <c r="E11" s="931">
        <f>D11/D18*100</f>
        <v>13.733759608189919</v>
      </c>
      <c r="F11" s="173">
        <f>SUM(F8:F10)</f>
        <v>2117</v>
      </c>
      <c r="G11" s="931">
        <f>F11/F18*100</f>
        <v>13.580088523959203</v>
      </c>
      <c r="H11" s="177">
        <f>F11/D11*100</f>
        <v>104.85388806339773</v>
      </c>
    </row>
    <row r="12" spans="2:10" ht="15.75" x14ac:dyDescent="0.25">
      <c r="B12" s="339" t="s">
        <v>377</v>
      </c>
      <c r="C12" s="713" t="s">
        <v>291</v>
      </c>
      <c r="D12" s="932"/>
      <c r="E12" s="933"/>
      <c r="F12" s="932"/>
      <c r="G12" s="933"/>
      <c r="H12" s="108"/>
    </row>
    <row r="13" spans="2:10" ht="15.75" x14ac:dyDescent="0.25">
      <c r="B13" s="333" t="s">
        <v>417</v>
      </c>
      <c r="C13" s="106" t="s">
        <v>183</v>
      </c>
      <c r="D13" s="922">
        <v>2677</v>
      </c>
      <c r="E13" s="927">
        <f>D13/D18*100</f>
        <v>18.209645602339979</v>
      </c>
      <c r="F13" s="922">
        <v>2506</v>
      </c>
      <c r="G13" s="927">
        <f>F13/F18*100</f>
        <v>16.075437808711271</v>
      </c>
      <c r="H13" s="108">
        <f t="shared" ref="H13:H17" si="0">F13/D13*100</f>
        <v>93.612252521479263</v>
      </c>
    </row>
    <row r="14" spans="2:10" ht="15.75" x14ac:dyDescent="0.25">
      <c r="B14" s="333" t="s">
        <v>418</v>
      </c>
      <c r="C14" s="106" t="s">
        <v>329</v>
      </c>
      <c r="D14" s="922">
        <v>4653</v>
      </c>
      <c r="E14" s="927">
        <f>D14/D18*100</f>
        <v>31.650908101489694</v>
      </c>
      <c r="F14" s="922">
        <v>5656</v>
      </c>
      <c r="G14" s="927">
        <f>F14/F18*100</f>
        <v>36.281993713515945</v>
      </c>
      <c r="H14" s="108">
        <f t="shared" si="0"/>
        <v>121.55598538577262</v>
      </c>
    </row>
    <row r="15" spans="2:10" ht="16.5" thickBot="1" x14ac:dyDescent="0.3">
      <c r="B15" s="333" t="s">
        <v>419</v>
      </c>
      <c r="C15" s="106" t="s">
        <v>330</v>
      </c>
      <c r="D15" s="923">
        <v>4641</v>
      </c>
      <c r="E15" s="928">
        <f>D15/D18*100</f>
        <v>31.569281001292428</v>
      </c>
      <c r="F15" s="923">
        <f>17+4734</f>
        <v>4751</v>
      </c>
      <c r="G15" s="928">
        <f>F15/F18*100</f>
        <v>30.476618128167299</v>
      </c>
      <c r="H15" s="108">
        <f t="shared" si="0"/>
        <v>102.37017884076707</v>
      </c>
    </row>
    <row r="16" spans="2:10" ht="16.5" thickBot="1" x14ac:dyDescent="0.3">
      <c r="B16" s="1138" t="s">
        <v>603</v>
      </c>
      <c r="C16" s="1139"/>
      <c r="D16" s="173">
        <f>SUM(D13:D15)</f>
        <v>11971</v>
      </c>
      <c r="E16" s="931">
        <f>D16/D18*100</f>
        <v>81.429834705122104</v>
      </c>
      <c r="F16" s="173">
        <f>SUM(F13:F15)</f>
        <v>12913</v>
      </c>
      <c r="G16" s="931">
        <f>F16/F18*100</f>
        <v>82.834049650394505</v>
      </c>
      <c r="H16" s="91">
        <f t="shared" si="0"/>
        <v>107.86901679057723</v>
      </c>
    </row>
    <row r="17" spans="2:8" ht="16.5" thickBot="1" x14ac:dyDescent="0.3">
      <c r="B17" s="318" t="s">
        <v>378</v>
      </c>
      <c r="C17" s="105" t="s">
        <v>437</v>
      </c>
      <c r="D17" s="934">
        <v>711</v>
      </c>
      <c r="E17" s="931">
        <f>D17/D18*100</f>
        <v>4.8364056866879803</v>
      </c>
      <c r="F17" s="173">
        <v>559</v>
      </c>
      <c r="G17" s="931">
        <f>F17/F18*100</f>
        <v>3.5858618256462886</v>
      </c>
      <c r="H17" s="91">
        <f t="shared" si="0"/>
        <v>78.621659634317865</v>
      </c>
    </row>
    <row r="18" spans="2:8" ht="16.5" thickBot="1" x14ac:dyDescent="0.3">
      <c r="B18" s="328"/>
      <c r="C18" s="212" t="s">
        <v>609</v>
      </c>
      <c r="D18" s="209">
        <f>D11+D16+D17</f>
        <v>14701</v>
      </c>
      <c r="E18" s="220">
        <f>E11+E16+E17</f>
        <v>100</v>
      </c>
      <c r="F18" s="209">
        <f>F11+F16+F17</f>
        <v>15589</v>
      </c>
      <c r="G18" s="220">
        <f>G11+G16+G17</f>
        <v>100</v>
      </c>
      <c r="H18" s="938">
        <f>F18/D18*100</f>
        <v>106.04040541459764</v>
      </c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F15:F16 E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19:K31"/>
  <sheetViews>
    <sheetView topLeftCell="A19" workbookViewId="0">
      <selection activeCell="D32" sqref="D32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19" spans="2:11" ht="15.75" x14ac:dyDescent="0.25">
      <c r="C19" s="65"/>
      <c r="D19" s="77"/>
      <c r="E19" s="77"/>
      <c r="F19" s="77"/>
      <c r="G19" s="77"/>
      <c r="H19" s="77"/>
      <c r="I19" s="77"/>
      <c r="J19" s="77"/>
      <c r="K19" s="77"/>
    </row>
    <row r="20" spans="2:11" ht="16.5" thickBo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1" ht="20.100000000000001" customHeight="1" thickBot="1" x14ac:dyDescent="0.3">
      <c r="B21" s="995" t="s">
        <v>635</v>
      </c>
      <c r="C21" s="996"/>
      <c r="D21" s="996"/>
      <c r="E21" s="996"/>
      <c r="F21" s="996"/>
      <c r="G21" s="996"/>
      <c r="H21" s="996"/>
      <c r="I21" s="996"/>
      <c r="J21" s="996"/>
      <c r="K21" s="997"/>
    </row>
    <row r="22" spans="2:11" ht="18" customHeight="1" x14ac:dyDescent="0.25">
      <c r="B22" s="1001" t="s">
        <v>138</v>
      </c>
      <c r="C22" s="1005" t="s">
        <v>14</v>
      </c>
      <c r="D22" s="1005" t="s">
        <v>1</v>
      </c>
      <c r="E22" s="1005"/>
      <c r="F22" s="1005" t="s">
        <v>343</v>
      </c>
      <c r="G22" s="1005"/>
      <c r="H22" s="1005" t="s">
        <v>521</v>
      </c>
      <c r="I22" s="1005"/>
      <c r="J22" s="1005" t="s">
        <v>2</v>
      </c>
      <c r="K22" s="1007"/>
    </row>
    <row r="23" spans="2:11" ht="32.25" thickBot="1" x14ac:dyDescent="0.3">
      <c r="B23" s="1002"/>
      <c r="C23" s="1006"/>
      <c r="D23" s="273" t="s">
        <v>15</v>
      </c>
      <c r="E23" s="273" t="s">
        <v>28</v>
      </c>
      <c r="F23" s="273" t="s">
        <v>15</v>
      </c>
      <c r="G23" s="273" t="s">
        <v>28</v>
      </c>
      <c r="H23" s="273" t="s">
        <v>15</v>
      </c>
      <c r="I23" s="273" t="s">
        <v>28</v>
      </c>
      <c r="J23" s="273" t="s">
        <v>537</v>
      </c>
      <c r="K23" s="417" t="s">
        <v>538</v>
      </c>
    </row>
    <row r="24" spans="2:11" ht="15.75" thickBot="1" x14ac:dyDescent="0.3">
      <c r="B24" s="251">
        <v>1</v>
      </c>
      <c r="C24" s="400">
        <v>2</v>
      </c>
      <c r="D24" s="400">
        <v>3</v>
      </c>
      <c r="E24" s="400">
        <v>4</v>
      </c>
      <c r="F24" s="400">
        <v>5</v>
      </c>
      <c r="G24" s="400">
        <v>6</v>
      </c>
      <c r="H24" s="400">
        <v>7</v>
      </c>
      <c r="I24" s="400">
        <v>8</v>
      </c>
      <c r="J24" s="400">
        <v>9</v>
      </c>
      <c r="K24" s="401">
        <v>10</v>
      </c>
    </row>
    <row r="25" spans="2:11" ht="15.75" x14ac:dyDescent="0.25">
      <c r="B25" s="270" t="s">
        <v>376</v>
      </c>
      <c r="C25" s="418" t="s">
        <v>16</v>
      </c>
      <c r="D25" s="267">
        <v>4102</v>
      </c>
      <c r="E25" s="271">
        <f>D25/D$29*100</f>
        <v>60.869565217391312</v>
      </c>
      <c r="F25" s="267">
        <v>4125</v>
      </c>
      <c r="G25" s="271">
        <f>F25/F$29*100</f>
        <v>61.946238173899978</v>
      </c>
      <c r="H25" s="267">
        <v>4067</v>
      </c>
      <c r="I25" s="271">
        <f>H25/H$29*100</f>
        <v>62.101084134982443</v>
      </c>
      <c r="J25" s="272">
        <f>F25/D25*100</f>
        <v>100.56070209653826</v>
      </c>
      <c r="K25" s="269">
        <f>H25/F25*100</f>
        <v>98.593939393939394</v>
      </c>
    </row>
    <row r="26" spans="2:11" ht="15.75" x14ac:dyDescent="0.25">
      <c r="B26" s="419" t="s">
        <v>377</v>
      </c>
      <c r="C26" s="413" t="s">
        <v>17</v>
      </c>
      <c r="D26" s="414">
        <v>520</v>
      </c>
      <c r="E26" s="415">
        <f t="shared" ref="E26:E28" si="0">D26/D$29*100</f>
        <v>7.7162783795815395</v>
      </c>
      <c r="F26" s="414">
        <v>485</v>
      </c>
      <c r="G26" s="415">
        <f t="shared" ref="G26:G28" si="1">F26/F$29*100</f>
        <v>7.2833758822646049</v>
      </c>
      <c r="H26" s="414">
        <v>468</v>
      </c>
      <c r="I26" s="415">
        <f t="shared" ref="I26:I28" si="2">H26/H$29*100</f>
        <v>7.1461291800274855</v>
      </c>
      <c r="J26" s="416">
        <f t="shared" ref="J26:J29" si="3">F26/D26*100</f>
        <v>93.269230769230774</v>
      </c>
      <c r="K26" s="420">
        <f t="shared" ref="K26:K29" si="4">H26/F26*100</f>
        <v>96.494845360824741</v>
      </c>
    </row>
    <row r="27" spans="2:11" ht="15.75" x14ac:dyDescent="0.25">
      <c r="B27" s="419" t="s">
        <v>378</v>
      </c>
      <c r="C27" s="413" t="s">
        <v>18</v>
      </c>
      <c r="D27" s="414">
        <v>2108</v>
      </c>
      <c r="E27" s="415">
        <f t="shared" si="0"/>
        <v>31.280605431072861</v>
      </c>
      <c r="F27" s="414">
        <v>2041</v>
      </c>
      <c r="G27" s="415">
        <f t="shared" si="1"/>
        <v>30.650247784952693</v>
      </c>
      <c r="H27" s="414">
        <v>2007</v>
      </c>
      <c r="I27" s="415">
        <f t="shared" si="2"/>
        <v>30.645900137425564</v>
      </c>
      <c r="J27" s="416">
        <f t="shared" si="3"/>
        <v>96.821631878557881</v>
      </c>
      <c r="K27" s="420">
        <f t="shared" si="4"/>
        <v>98.334149926506626</v>
      </c>
    </row>
    <row r="28" spans="2:11" ht="16.5" thickBot="1" x14ac:dyDescent="0.3">
      <c r="B28" s="419" t="s">
        <v>380</v>
      </c>
      <c r="C28" s="413" t="s">
        <v>19</v>
      </c>
      <c r="D28" s="414">
        <v>9</v>
      </c>
      <c r="E28" s="415">
        <f t="shared" si="0"/>
        <v>0.13355097195429591</v>
      </c>
      <c r="F28" s="414">
        <v>8</v>
      </c>
      <c r="G28" s="415">
        <f t="shared" si="1"/>
        <v>0.12013815888271512</v>
      </c>
      <c r="H28" s="414">
        <v>7</v>
      </c>
      <c r="I28" s="415">
        <f t="shared" si="2"/>
        <v>0.10688654756451366</v>
      </c>
      <c r="J28" s="416">
        <f t="shared" si="3"/>
        <v>88.888888888888886</v>
      </c>
      <c r="K28" s="420">
        <f t="shared" si="4"/>
        <v>87.5</v>
      </c>
    </row>
    <row r="29" spans="2:11" ht="20.25" customHeight="1" thickBot="1" x14ac:dyDescent="0.3">
      <c r="B29" s="1003" t="s">
        <v>20</v>
      </c>
      <c r="C29" s="1004"/>
      <c r="D29" s="121">
        <f t="shared" ref="D29:I29" si="5">SUM(D25:D28)</f>
        <v>6739</v>
      </c>
      <c r="E29" s="274">
        <f t="shared" si="5"/>
        <v>100</v>
      </c>
      <c r="F29" s="121">
        <f t="shared" si="5"/>
        <v>6659</v>
      </c>
      <c r="G29" s="274">
        <f t="shared" si="5"/>
        <v>99.999999999999986</v>
      </c>
      <c r="H29" s="121">
        <f t="shared" si="5"/>
        <v>6549</v>
      </c>
      <c r="I29" s="274">
        <f t="shared" si="5"/>
        <v>100.00000000000001</v>
      </c>
      <c r="J29" s="274">
        <f t="shared" si="3"/>
        <v>98.812880249295148</v>
      </c>
      <c r="K29" s="143">
        <f t="shared" si="4"/>
        <v>98.348100315362657</v>
      </c>
    </row>
    <row r="31" spans="2:11" x14ac:dyDescent="0.25">
      <c r="H31" s="62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K24" sqref="K24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22" t="s">
        <v>90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411</v>
      </c>
      <c r="P3" s="50"/>
    </row>
    <row r="4" spans="2:17" ht="16.5" thickBot="1" x14ac:dyDescent="0.3">
      <c r="B4" s="976" t="s">
        <v>682</v>
      </c>
      <c r="C4" s="977"/>
      <c r="D4" s="977"/>
      <c r="E4" s="977"/>
      <c r="F4" s="977"/>
      <c r="G4" s="977"/>
      <c r="H4" s="977"/>
      <c r="I4" s="977"/>
      <c r="J4" s="977"/>
      <c r="K4" s="977"/>
      <c r="L4" s="977"/>
      <c r="M4" s="977"/>
      <c r="N4" s="977"/>
      <c r="O4" s="978"/>
      <c r="P4" s="230"/>
    </row>
    <row r="5" spans="2:17" ht="15.75" x14ac:dyDescent="0.25">
      <c r="B5" s="1126" t="s">
        <v>138</v>
      </c>
      <c r="C5" s="1128" t="s">
        <v>157</v>
      </c>
      <c r="D5" s="1128" t="s">
        <v>532</v>
      </c>
      <c r="E5" s="1128"/>
      <c r="F5" s="1128"/>
      <c r="G5" s="1128"/>
      <c r="H5" s="1128"/>
      <c r="I5" s="1128"/>
      <c r="J5" s="1128" t="s">
        <v>533</v>
      </c>
      <c r="K5" s="1128"/>
      <c r="L5" s="1128"/>
      <c r="M5" s="1128"/>
      <c r="N5" s="1128"/>
      <c r="O5" s="1197"/>
      <c r="P5" s="231"/>
    </row>
    <row r="6" spans="2:17" ht="15.75" x14ac:dyDescent="0.25">
      <c r="B6" s="1143"/>
      <c r="C6" s="1144"/>
      <c r="D6" s="1146" t="s">
        <v>310</v>
      </c>
      <c r="E6" s="1146"/>
      <c r="F6" s="1146" t="s">
        <v>311</v>
      </c>
      <c r="G6" s="1146"/>
      <c r="H6" s="1144" t="s">
        <v>20</v>
      </c>
      <c r="I6" s="1144"/>
      <c r="J6" s="1146" t="s">
        <v>310</v>
      </c>
      <c r="K6" s="1146"/>
      <c r="L6" s="1146" t="s">
        <v>311</v>
      </c>
      <c r="M6" s="1146"/>
      <c r="N6" s="1144" t="s">
        <v>20</v>
      </c>
      <c r="O6" s="1149"/>
      <c r="P6" s="231"/>
    </row>
    <row r="7" spans="2:17" ht="16.5" thickBot="1" x14ac:dyDescent="0.3">
      <c r="B7" s="1127"/>
      <c r="C7" s="1145"/>
      <c r="D7" s="321" t="s">
        <v>438</v>
      </c>
      <c r="E7" s="321" t="s">
        <v>3</v>
      </c>
      <c r="F7" s="321" t="s">
        <v>438</v>
      </c>
      <c r="G7" s="321" t="s">
        <v>3</v>
      </c>
      <c r="H7" s="340" t="s">
        <v>438</v>
      </c>
      <c r="I7" s="340" t="s">
        <v>3</v>
      </c>
      <c r="J7" s="340" t="s">
        <v>438</v>
      </c>
      <c r="K7" s="321" t="s">
        <v>3</v>
      </c>
      <c r="L7" s="321" t="s">
        <v>438</v>
      </c>
      <c r="M7" s="321" t="s">
        <v>3</v>
      </c>
      <c r="N7" s="321" t="s">
        <v>438</v>
      </c>
      <c r="O7" s="338" t="s">
        <v>3</v>
      </c>
      <c r="P7" s="231"/>
    </row>
    <row r="8" spans="2:17" ht="16.5" thickBot="1" x14ac:dyDescent="0.3">
      <c r="B8" s="715">
        <v>1</v>
      </c>
      <c r="C8" s="716">
        <v>2</v>
      </c>
      <c r="D8" s="716">
        <v>3</v>
      </c>
      <c r="E8" s="716">
        <v>4</v>
      </c>
      <c r="F8" s="716">
        <v>5</v>
      </c>
      <c r="G8" s="716">
        <v>6</v>
      </c>
      <c r="H8" s="716" t="s">
        <v>497</v>
      </c>
      <c r="I8" s="716" t="s">
        <v>498</v>
      </c>
      <c r="J8" s="716">
        <v>9</v>
      </c>
      <c r="K8" s="716">
        <v>10</v>
      </c>
      <c r="L8" s="716">
        <v>11</v>
      </c>
      <c r="M8" s="716">
        <v>12</v>
      </c>
      <c r="N8" s="716" t="s">
        <v>499</v>
      </c>
      <c r="O8" s="717" t="s">
        <v>500</v>
      </c>
      <c r="P8" s="231"/>
    </row>
    <row r="9" spans="2:17" ht="15.75" x14ac:dyDescent="0.25">
      <c r="B9" s="333" t="s">
        <v>376</v>
      </c>
      <c r="C9" s="106" t="s">
        <v>331</v>
      </c>
      <c r="D9" s="922">
        <v>2377</v>
      </c>
      <c r="E9" s="922">
        <v>73346</v>
      </c>
      <c r="F9" s="922">
        <v>515</v>
      </c>
      <c r="G9" s="922">
        <v>18779</v>
      </c>
      <c r="H9" s="922">
        <f t="shared" ref="H9:I12" si="0">D9+F9</f>
        <v>2892</v>
      </c>
      <c r="I9" s="922">
        <f t="shared" si="0"/>
        <v>92125</v>
      </c>
      <c r="J9" s="922">
        <v>1127</v>
      </c>
      <c r="K9" s="922">
        <v>50894</v>
      </c>
      <c r="L9" s="922">
        <v>424</v>
      </c>
      <c r="M9" s="922">
        <v>15815</v>
      </c>
      <c r="N9" s="922">
        <f>J9+L9</f>
        <v>1551</v>
      </c>
      <c r="O9" s="214">
        <f>K9+M9</f>
        <v>66709</v>
      </c>
      <c r="P9" s="232"/>
      <c r="Q9" s="223"/>
    </row>
    <row r="10" spans="2:17" ht="15.75" x14ac:dyDescent="0.25">
      <c r="B10" s="333" t="s">
        <v>377</v>
      </c>
      <c r="C10" s="106" t="s">
        <v>332</v>
      </c>
      <c r="D10" s="922">
        <v>151</v>
      </c>
      <c r="E10" s="922">
        <v>15098</v>
      </c>
      <c r="F10" s="922">
        <v>0</v>
      </c>
      <c r="G10" s="922">
        <v>0</v>
      </c>
      <c r="H10" s="922">
        <f t="shared" si="0"/>
        <v>151</v>
      </c>
      <c r="I10" s="922">
        <f t="shared" si="0"/>
        <v>15098</v>
      </c>
      <c r="J10" s="922">
        <v>64</v>
      </c>
      <c r="K10" s="922">
        <v>9515</v>
      </c>
      <c r="L10" s="922">
        <v>0</v>
      </c>
      <c r="M10" s="922">
        <v>0</v>
      </c>
      <c r="N10" s="922">
        <f>J10+L10</f>
        <v>64</v>
      </c>
      <c r="O10" s="214">
        <f t="shared" ref="N10:O12" si="1">K10+M10</f>
        <v>9515</v>
      </c>
      <c r="P10" s="232"/>
      <c r="Q10" s="223"/>
    </row>
    <row r="11" spans="2:17" ht="15.75" x14ac:dyDescent="0.25">
      <c r="B11" s="333" t="s">
        <v>378</v>
      </c>
      <c r="C11" s="106" t="s">
        <v>319</v>
      </c>
      <c r="D11" s="922">
        <v>0</v>
      </c>
      <c r="E11" s="922">
        <v>0</v>
      </c>
      <c r="F11" s="922">
        <v>0</v>
      </c>
      <c r="G11" s="922">
        <v>0</v>
      </c>
      <c r="H11" s="922">
        <f t="shared" si="0"/>
        <v>0</v>
      </c>
      <c r="I11" s="922">
        <f t="shared" si="0"/>
        <v>0</v>
      </c>
      <c r="J11" s="922">
        <v>0</v>
      </c>
      <c r="K11" s="922">
        <v>0</v>
      </c>
      <c r="L11" s="922">
        <v>0</v>
      </c>
      <c r="M11" s="922">
        <v>0</v>
      </c>
      <c r="N11" s="922">
        <f t="shared" si="1"/>
        <v>0</v>
      </c>
      <c r="O11" s="214">
        <f t="shared" si="1"/>
        <v>0</v>
      </c>
      <c r="P11" s="232"/>
      <c r="Q11" s="223"/>
    </row>
    <row r="12" spans="2:17" ht="16.5" thickBot="1" x14ac:dyDescent="0.3">
      <c r="B12" s="333" t="s">
        <v>380</v>
      </c>
      <c r="C12" s="106" t="s">
        <v>79</v>
      </c>
      <c r="D12" s="922">
        <v>0</v>
      </c>
      <c r="E12" s="922">
        <v>0</v>
      </c>
      <c r="F12" s="922">
        <v>0</v>
      </c>
      <c r="G12" s="922">
        <v>0</v>
      </c>
      <c r="H12" s="922">
        <f t="shared" si="0"/>
        <v>0</v>
      </c>
      <c r="I12" s="922">
        <f t="shared" si="0"/>
        <v>0</v>
      </c>
      <c r="J12" s="922">
        <v>0</v>
      </c>
      <c r="K12" s="922">
        <v>0</v>
      </c>
      <c r="L12" s="922">
        <v>0</v>
      </c>
      <c r="M12" s="922">
        <v>0</v>
      </c>
      <c r="N12" s="922">
        <f t="shared" si="1"/>
        <v>0</v>
      </c>
      <c r="O12" s="214">
        <f t="shared" si="1"/>
        <v>0</v>
      </c>
      <c r="P12" s="232"/>
      <c r="Q12" s="223"/>
    </row>
    <row r="13" spans="2:17" ht="16.5" thickBot="1" x14ac:dyDescent="0.3">
      <c r="B13" s="224"/>
      <c r="C13" s="105" t="s">
        <v>20</v>
      </c>
      <c r="D13" s="174">
        <f t="shared" ref="D13:O13" si="2">SUM(D9:D12)</f>
        <v>2528</v>
      </c>
      <c r="E13" s="174">
        <f t="shared" si="2"/>
        <v>88444</v>
      </c>
      <c r="F13" s="174">
        <f t="shared" si="2"/>
        <v>515</v>
      </c>
      <c r="G13" s="174">
        <f t="shared" si="2"/>
        <v>18779</v>
      </c>
      <c r="H13" s="174">
        <f t="shared" si="2"/>
        <v>3043</v>
      </c>
      <c r="I13" s="174">
        <f t="shared" si="2"/>
        <v>107223</v>
      </c>
      <c r="J13" s="174">
        <f t="shared" si="2"/>
        <v>1191</v>
      </c>
      <c r="K13" s="174">
        <f t="shared" si="2"/>
        <v>60409</v>
      </c>
      <c r="L13" s="174">
        <f t="shared" si="2"/>
        <v>424</v>
      </c>
      <c r="M13" s="174">
        <f t="shared" si="2"/>
        <v>15815</v>
      </c>
      <c r="N13" s="174">
        <f>SUM(N9:N12)</f>
        <v>1615</v>
      </c>
      <c r="O13" s="215">
        <f t="shared" si="2"/>
        <v>76224</v>
      </c>
      <c r="P13" s="233"/>
      <c r="Q13" s="22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2:P18"/>
  <sheetViews>
    <sheetView workbookViewId="0">
      <selection activeCell="F21" sqref="F21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26"/>
      <c r="O2" s="1185" t="s">
        <v>516</v>
      </c>
      <c r="P2" s="1185"/>
    </row>
    <row r="3" spans="2:16" ht="16.5" thickBot="1" x14ac:dyDescent="0.3">
      <c r="B3" s="976" t="s">
        <v>683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8"/>
    </row>
    <row r="4" spans="2:16" x14ac:dyDescent="0.25">
      <c r="B4" s="1189" t="s">
        <v>138</v>
      </c>
      <c r="C4" s="1191" t="s">
        <v>517</v>
      </c>
      <c r="D4" s="1191" t="s">
        <v>501</v>
      </c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3"/>
    </row>
    <row r="5" spans="2:16" ht="15.75" customHeight="1" x14ac:dyDescent="0.25">
      <c r="B5" s="1204"/>
      <c r="C5" s="1199"/>
      <c r="D5" s="1199" t="s">
        <v>333</v>
      </c>
      <c r="E5" s="1199"/>
      <c r="F5" s="1199"/>
      <c r="G5" s="1199"/>
      <c r="H5" s="1199" t="s">
        <v>0</v>
      </c>
      <c r="I5" s="1199"/>
      <c r="J5" s="1199"/>
      <c r="K5" s="1199"/>
      <c r="L5" s="1199" t="s">
        <v>20</v>
      </c>
      <c r="M5" s="1199"/>
      <c r="N5" s="1199"/>
      <c r="O5" s="1199"/>
      <c r="P5" s="1202" t="s">
        <v>2</v>
      </c>
    </row>
    <row r="6" spans="2:16" x14ac:dyDescent="0.25">
      <c r="B6" s="1204"/>
      <c r="C6" s="1199"/>
      <c r="D6" s="1198" t="s">
        <v>535</v>
      </c>
      <c r="E6" s="1198"/>
      <c r="F6" s="1198" t="s">
        <v>536</v>
      </c>
      <c r="G6" s="1198"/>
      <c r="H6" s="1198" t="s">
        <v>535</v>
      </c>
      <c r="I6" s="1198"/>
      <c r="J6" s="1198" t="s">
        <v>536</v>
      </c>
      <c r="K6" s="1198"/>
      <c r="L6" s="1198" t="s">
        <v>535</v>
      </c>
      <c r="M6" s="1198"/>
      <c r="N6" s="1198" t="s">
        <v>536</v>
      </c>
      <c r="O6" s="1198"/>
      <c r="P6" s="1202"/>
    </row>
    <row r="7" spans="2:16" x14ac:dyDescent="0.25">
      <c r="B7" s="1204"/>
      <c r="C7" s="1199"/>
      <c r="D7" s="1198"/>
      <c r="E7" s="1198"/>
      <c r="F7" s="1198"/>
      <c r="G7" s="1198"/>
      <c r="H7" s="1198"/>
      <c r="I7" s="1198"/>
      <c r="J7" s="1198"/>
      <c r="K7" s="1198"/>
      <c r="L7" s="1198"/>
      <c r="M7" s="1198"/>
      <c r="N7" s="1198"/>
      <c r="O7" s="1198"/>
      <c r="P7" s="1202" t="s">
        <v>610</v>
      </c>
    </row>
    <row r="8" spans="2:16" ht="15.75" hidden="1" customHeight="1" x14ac:dyDescent="0.25">
      <c r="B8" s="1204"/>
      <c r="C8" s="1199"/>
      <c r="D8" s="1198"/>
      <c r="E8" s="1198"/>
      <c r="F8" s="1198"/>
      <c r="G8" s="1198"/>
      <c r="H8" s="1198" t="s">
        <v>502</v>
      </c>
      <c r="I8" s="1198"/>
      <c r="J8" s="1198"/>
      <c r="K8" s="1198"/>
      <c r="L8" s="1198" t="s">
        <v>502</v>
      </c>
      <c r="M8" s="1198"/>
      <c r="N8" s="1198" t="s">
        <v>503</v>
      </c>
      <c r="O8" s="1198"/>
      <c r="P8" s="1202"/>
    </row>
    <row r="9" spans="2:16" x14ac:dyDescent="0.25">
      <c r="B9" s="1204"/>
      <c r="C9" s="1199"/>
      <c r="D9" s="1199" t="s">
        <v>334</v>
      </c>
      <c r="E9" s="1199" t="s">
        <v>504</v>
      </c>
      <c r="F9" s="1199" t="s">
        <v>334</v>
      </c>
      <c r="G9" s="1199" t="s">
        <v>504</v>
      </c>
      <c r="H9" s="1199" t="s">
        <v>334</v>
      </c>
      <c r="I9" s="1199" t="s">
        <v>504</v>
      </c>
      <c r="J9" s="1199" t="s">
        <v>334</v>
      </c>
      <c r="K9" s="1199" t="s">
        <v>504</v>
      </c>
      <c r="L9" s="1199" t="s">
        <v>334</v>
      </c>
      <c r="M9" s="1199" t="s">
        <v>504</v>
      </c>
      <c r="N9" s="1199" t="s">
        <v>334</v>
      </c>
      <c r="O9" s="1199" t="s">
        <v>504</v>
      </c>
      <c r="P9" s="1202"/>
    </row>
    <row r="10" spans="2:16" ht="16.5" thickBot="1" x14ac:dyDescent="0.3">
      <c r="B10" s="1190"/>
      <c r="C10" s="1192"/>
      <c r="D10" s="1192"/>
      <c r="E10" s="1192"/>
      <c r="F10" s="1192"/>
      <c r="G10" s="1192"/>
      <c r="H10" s="1192"/>
      <c r="I10" s="1192"/>
      <c r="J10" s="1192"/>
      <c r="K10" s="1192"/>
      <c r="L10" s="1192"/>
      <c r="M10" s="1192"/>
      <c r="N10" s="1192"/>
      <c r="O10" s="1192"/>
      <c r="P10" s="1203"/>
    </row>
    <row r="11" spans="2:16" ht="16.5" thickBot="1" x14ac:dyDescent="0.3">
      <c r="B11" s="766">
        <v>1</v>
      </c>
      <c r="C11" s="767">
        <v>2</v>
      </c>
      <c r="D11" s="767">
        <v>3</v>
      </c>
      <c r="E11" s="767">
        <v>4</v>
      </c>
      <c r="F11" s="767">
        <v>5</v>
      </c>
      <c r="G11" s="767">
        <v>6</v>
      </c>
      <c r="H11" s="767">
        <v>7</v>
      </c>
      <c r="I11" s="767">
        <v>8</v>
      </c>
      <c r="J11" s="767">
        <v>9</v>
      </c>
      <c r="K11" s="767">
        <v>10</v>
      </c>
      <c r="L11" s="767">
        <v>11</v>
      </c>
      <c r="M11" s="767">
        <v>12</v>
      </c>
      <c r="N11" s="767">
        <v>13</v>
      </c>
      <c r="O11" s="767">
        <v>14</v>
      </c>
      <c r="P11" s="768">
        <v>15</v>
      </c>
    </row>
    <row r="12" spans="2:16" x14ac:dyDescent="0.25">
      <c r="B12" s="765" t="s">
        <v>376</v>
      </c>
      <c r="C12" s="763" t="s">
        <v>335</v>
      </c>
      <c r="D12" s="864">
        <v>0</v>
      </c>
      <c r="E12" s="935">
        <f>D12/D15*100</f>
        <v>0</v>
      </c>
      <c r="F12" s="864">
        <v>0</v>
      </c>
      <c r="G12" s="935">
        <v>0</v>
      </c>
      <c r="H12" s="911">
        <v>40520</v>
      </c>
      <c r="I12" s="935">
        <f>H12/H15*100</f>
        <v>46.103607960040506</v>
      </c>
      <c r="J12" s="911">
        <v>24200</v>
      </c>
      <c r="K12" s="935">
        <f>J12/J15*100</f>
        <v>42.695836273817925</v>
      </c>
      <c r="L12" s="703">
        <f>D12+H12</f>
        <v>40520</v>
      </c>
      <c r="M12" s="935">
        <f>L12/L15*100</f>
        <v>45.76049148484438</v>
      </c>
      <c r="N12" s="703">
        <f>F12+J12</f>
        <v>24200</v>
      </c>
      <c r="O12" s="935">
        <f>N12/N15*100</f>
        <v>42.695836273817925</v>
      </c>
      <c r="P12" s="90">
        <f>N12/L12*100</f>
        <v>59.723593287265551</v>
      </c>
    </row>
    <row r="13" spans="2:16" x14ac:dyDescent="0.25">
      <c r="B13" s="765" t="s">
        <v>377</v>
      </c>
      <c r="C13" s="763" t="s">
        <v>336</v>
      </c>
      <c r="D13" s="854">
        <v>659</v>
      </c>
      <c r="E13" s="935">
        <f>D13/D15*100</f>
        <v>100</v>
      </c>
      <c r="F13" s="854">
        <v>0</v>
      </c>
      <c r="G13" s="935">
        <v>0</v>
      </c>
      <c r="H13" s="814">
        <v>45871</v>
      </c>
      <c r="I13" s="935">
        <f>H13/H15*100</f>
        <v>52.191969415967861</v>
      </c>
      <c r="J13" s="814">
        <v>32480</v>
      </c>
      <c r="K13" s="935">
        <f>J13/J15*100</f>
        <v>57.304163726182075</v>
      </c>
      <c r="L13" s="703">
        <f>D13+H13</f>
        <v>46530</v>
      </c>
      <c r="M13" s="935">
        <f>L13/L15*100</f>
        <v>52.547770700636946</v>
      </c>
      <c r="N13" s="703">
        <f>F13+J13</f>
        <v>32480</v>
      </c>
      <c r="O13" s="935">
        <f>N13/N15*100</f>
        <v>57.304163726182075</v>
      </c>
      <c r="P13" s="90">
        <f>N13/L13*100</f>
        <v>69.804427251235751</v>
      </c>
    </row>
    <row r="14" spans="2:16" ht="16.5" thickBot="1" x14ac:dyDescent="0.3">
      <c r="B14" s="333" t="s">
        <v>378</v>
      </c>
      <c r="C14" s="697" t="s">
        <v>505</v>
      </c>
      <c r="D14" s="912">
        <v>0</v>
      </c>
      <c r="E14" s="935">
        <f>D14/D15*100</f>
        <v>0</v>
      </c>
      <c r="F14" s="912">
        <v>0</v>
      </c>
      <c r="G14" s="935">
        <v>0</v>
      </c>
      <c r="H14" s="822">
        <v>1498</v>
      </c>
      <c r="I14" s="935">
        <f>H14/H15*100</f>
        <v>1.704422623991626</v>
      </c>
      <c r="J14" s="912">
        <v>0</v>
      </c>
      <c r="K14" s="935">
        <f>J14/J15*100</f>
        <v>0</v>
      </c>
      <c r="L14" s="937">
        <f>D14+H14</f>
        <v>1498</v>
      </c>
      <c r="M14" s="935">
        <f>L14/L15*100</f>
        <v>1.691737814518679</v>
      </c>
      <c r="N14" s="703">
        <f>F14+J14</f>
        <v>0</v>
      </c>
      <c r="O14" s="935">
        <f>N14/N15*100</f>
        <v>0</v>
      </c>
      <c r="P14" s="90">
        <f>N14/L14*100</f>
        <v>0</v>
      </c>
    </row>
    <row r="15" spans="2:16" ht="16.5" thickBot="1" x14ac:dyDescent="0.3">
      <c r="B15" s="1200" t="s">
        <v>337</v>
      </c>
      <c r="C15" s="1201"/>
      <c r="D15" s="936">
        <f t="shared" ref="D15:O15" si="0">SUM(D12:D14)</f>
        <v>659</v>
      </c>
      <c r="E15" s="903">
        <f t="shared" si="0"/>
        <v>100</v>
      </c>
      <c r="F15" s="936">
        <f>SUM(F12:F14)</f>
        <v>0</v>
      </c>
      <c r="G15" s="903">
        <f t="shared" si="0"/>
        <v>0</v>
      </c>
      <c r="H15" s="914">
        <f t="shared" si="0"/>
        <v>87889</v>
      </c>
      <c r="I15" s="903">
        <f t="shared" si="0"/>
        <v>100</v>
      </c>
      <c r="J15" s="914">
        <f t="shared" si="0"/>
        <v>56680</v>
      </c>
      <c r="K15" s="903">
        <f t="shared" si="0"/>
        <v>100</v>
      </c>
      <c r="L15" s="914">
        <f t="shared" si="0"/>
        <v>88548</v>
      </c>
      <c r="M15" s="903">
        <f t="shared" si="0"/>
        <v>100</v>
      </c>
      <c r="N15" s="914">
        <f t="shared" si="0"/>
        <v>56680</v>
      </c>
      <c r="O15" s="903">
        <f t="shared" si="0"/>
        <v>100</v>
      </c>
      <c r="P15" s="91">
        <f>N15/L15*100</f>
        <v>64.01048019153454</v>
      </c>
    </row>
    <row r="16" spans="2:16" x14ac:dyDescent="0.25">
      <c r="B16" s="765" t="s">
        <v>380</v>
      </c>
      <c r="C16" s="764" t="s">
        <v>338</v>
      </c>
      <c r="D16" s="864">
        <v>659</v>
      </c>
      <c r="E16" s="935">
        <f>D16/D18*100</f>
        <v>100</v>
      </c>
      <c r="F16" s="937">
        <v>0</v>
      </c>
      <c r="G16" s="935">
        <v>0</v>
      </c>
      <c r="H16" s="703">
        <v>87889</v>
      </c>
      <c r="I16" s="935">
        <f>H16/H18*100</f>
        <v>100</v>
      </c>
      <c r="J16" s="703">
        <v>56680</v>
      </c>
      <c r="K16" s="935">
        <f>J16/J18*100</f>
        <v>100</v>
      </c>
      <c r="L16" s="703">
        <f>D16+H16</f>
        <v>88548</v>
      </c>
      <c r="M16" s="935">
        <f>L16/L18*100</f>
        <v>100</v>
      </c>
      <c r="N16" s="703">
        <f>F16+J16</f>
        <v>56680</v>
      </c>
      <c r="O16" s="935">
        <f>N16/N18*100</f>
        <v>100</v>
      </c>
      <c r="P16" s="90">
        <f>N16/L16*100</f>
        <v>64.01048019153454</v>
      </c>
    </row>
    <row r="17" spans="2:16" ht="16.5" thickBot="1" x14ac:dyDescent="0.3">
      <c r="B17" s="765" t="s">
        <v>381</v>
      </c>
      <c r="C17" s="764" t="s">
        <v>339</v>
      </c>
      <c r="D17" s="912">
        <v>0</v>
      </c>
      <c r="E17" s="726">
        <f>D17/D18*100</f>
        <v>0</v>
      </c>
      <c r="F17" s="937">
        <v>0</v>
      </c>
      <c r="G17" s="935">
        <v>0</v>
      </c>
      <c r="H17" s="937">
        <v>0</v>
      </c>
      <c r="I17" s="935">
        <f>H17/H18*100</f>
        <v>0</v>
      </c>
      <c r="J17" s="937">
        <v>0</v>
      </c>
      <c r="K17" s="935">
        <f>J17/J18*100</f>
        <v>0</v>
      </c>
      <c r="L17" s="937">
        <f>D17+H17</f>
        <v>0</v>
      </c>
      <c r="M17" s="935">
        <f>L17/L18*100</f>
        <v>0</v>
      </c>
      <c r="N17" s="703">
        <f>F17+J17</f>
        <v>0</v>
      </c>
      <c r="O17" s="935">
        <f>N17/N18*100</f>
        <v>0</v>
      </c>
      <c r="P17" s="90">
        <v>0</v>
      </c>
    </row>
    <row r="18" spans="2:16" ht="16.5" thickBot="1" x14ac:dyDescent="0.3">
      <c r="B18" s="1200" t="s">
        <v>337</v>
      </c>
      <c r="C18" s="1201"/>
      <c r="D18" s="936">
        <f>SUM(D16:D17)</f>
        <v>659</v>
      </c>
      <c r="E18" s="903">
        <f>SUM(E16+E17)</f>
        <v>100</v>
      </c>
      <c r="F18" s="936">
        <f>SUM(F16:F17)</f>
        <v>0</v>
      </c>
      <c r="G18" s="903">
        <f>SUM(G16+G17)</f>
        <v>0</v>
      </c>
      <c r="H18" s="914">
        <f>SUM(H16:H17)</f>
        <v>87889</v>
      </c>
      <c r="I18" s="903">
        <f>SUM(I16+I17)</f>
        <v>100</v>
      </c>
      <c r="J18" s="914">
        <f>SUM(J16:J17)</f>
        <v>56680</v>
      </c>
      <c r="K18" s="903">
        <f>SUM(K16+K17)</f>
        <v>100</v>
      </c>
      <c r="L18" s="914">
        <f>SUM(L16:L17)</f>
        <v>88548</v>
      </c>
      <c r="M18" s="903">
        <f>SUM(M16+M17)</f>
        <v>100</v>
      </c>
      <c r="N18" s="914">
        <f>SUM(N16:N17)</f>
        <v>56680</v>
      </c>
      <c r="O18" s="903">
        <f>SUM(O16+O17)</f>
        <v>100</v>
      </c>
      <c r="P18" s="91">
        <f>N18/L18*100</f>
        <v>64.01048019153454</v>
      </c>
    </row>
  </sheetData>
  <mergeCells count="33"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L6:M7"/>
    <mergeCell ref="O9:O10"/>
    <mergeCell ref="N6:O7"/>
    <mergeCell ref="B15:C15"/>
    <mergeCell ref="P7:P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622E5-C056-4CAC-8246-C94BE419C56C}">
  <dimension ref="B2:G9"/>
  <sheetViews>
    <sheetView workbookViewId="0">
      <selection activeCell="B3" sqref="B3:G3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803"/>
    </row>
    <row r="3" spans="2:7" ht="16.5" thickBot="1" x14ac:dyDescent="0.3">
      <c r="B3" s="1206" t="s">
        <v>688</v>
      </c>
      <c r="C3" s="1207"/>
      <c r="D3" s="1207"/>
      <c r="E3" s="1207"/>
      <c r="F3" s="1207"/>
      <c r="G3" s="1208"/>
    </row>
    <row r="4" spans="2:7" ht="35.25" customHeight="1" x14ac:dyDescent="0.25">
      <c r="B4" s="1209" t="s">
        <v>138</v>
      </c>
      <c r="C4" s="1078" t="s">
        <v>684</v>
      </c>
      <c r="D4" s="1078" t="s">
        <v>685</v>
      </c>
      <c r="E4" s="1078"/>
      <c r="F4" s="1078" t="s">
        <v>729</v>
      </c>
      <c r="G4" s="1205"/>
    </row>
    <row r="5" spans="2:7" ht="16.5" thickBot="1" x14ac:dyDescent="0.3">
      <c r="B5" s="1210"/>
      <c r="C5" s="1079"/>
      <c r="D5" s="777" t="s">
        <v>438</v>
      </c>
      <c r="E5" s="777" t="s">
        <v>28</v>
      </c>
      <c r="F5" s="777" t="s">
        <v>3</v>
      </c>
      <c r="G5" s="804" t="s">
        <v>28</v>
      </c>
    </row>
    <row r="6" spans="2:7" ht="16.5" thickBot="1" x14ac:dyDescent="0.3">
      <c r="B6" s="805">
        <v>1</v>
      </c>
      <c r="C6" s="777">
        <v>2</v>
      </c>
      <c r="D6" s="777">
        <v>3</v>
      </c>
      <c r="E6" s="777">
        <v>4</v>
      </c>
      <c r="F6" s="777">
        <v>5</v>
      </c>
      <c r="G6" s="804">
        <v>6</v>
      </c>
    </row>
    <row r="7" spans="2:7" ht="15.75" x14ac:dyDescent="0.25">
      <c r="B7" s="797" t="s">
        <v>376</v>
      </c>
      <c r="C7" s="806" t="s">
        <v>686</v>
      </c>
      <c r="D7" s="807">
        <v>1312114</v>
      </c>
      <c r="E7" s="834">
        <f>D7/D8*100</f>
        <v>3.5913809200871394</v>
      </c>
      <c r="F7" s="807">
        <v>11899941</v>
      </c>
      <c r="G7" s="835">
        <f>F7/F9*100</f>
        <v>18.413565089985219</v>
      </c>
    </row>
    <row r="8" spans="2:7" ht="16.5" thickBot="1" x14ac:dyDescent="0.3">
      <c r="B8" s="798" t="s">
        <v>377</v>
      </c>
      <c r="C8" s="808" t="s">
        <v>687</v>
      </c>
      <c r="D8" s="809">
        <v>36535083</v>
      </c>
      <c r="E8" s="834">
        <f>D8/D9*100</f>
        <v>96.533127671251322</v>
      </c>
      <c r="F8" s="809">
        <v>52726007</v>
      </c>
      <c r="G8" s="835">
        <f>F8/F9*100</f>
        <v>81.586434910014788</v>
      </c>
    </row>
    <row r="9" spans="2:7" ht="16.5" thickBot="1" x14ac:dyDescent="0.3">
      <c r="B9" s="1083" t="s">
        <v>20</v>
      </c>
      <c r="C9" s="1084"/>
      <c r="D9" s="193">
        <f>SUM(D7:D8)</f>
        <v>37847197</v>
      </c>
      <c r="E9" s="810">
        <f t="shared" ref="E9:G9" si="0">SUM(E7:E8)</f>
        <v>100.12450859133845</v>
      </c>
      <c r="F9" s="193">
        <f t="shared" si="0"/>
        <v>64625948</v>
      </c>
      <c r="G9" s="811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9BA5A-3B60-4084-B8CC-26A75D62B783}">
  <dimension ref="B2:G11"/>
  <sheetViews>
    <sheetView workbookViewId="0">
      <selection activeCell="B3" sqref="B3:G3"/>
    </sheetView>
  </sheetViews>
  <sheetFormatPr defaultRowHeight="15" x14ac:dyDescent="0.25"/>
  <cols>
    <col min="2" max="2" width="8.140625" customWidth="1"/>
    <col min="3" max="3" width="11.85546875" customWidth="1"/>
    <col min="4" max="4" width="18.85546875" customWidth="1"/>
    <col min="5" max="5" width="12.5703125" customWidth="1"/>
    <col min="6" max="6" width="16.7109375" customWidth="1"/>
    <col min="7" max="7" width="14.7109375" customWidth="1"/>
  </cols>
  <sheetData>
    <row r="2" spans="2:7" ht="16.5" thickBot="1" x14ac:dyDescent="0.3">
      <c r="G2" s="803"/>
    </row>
    <row r="3" spans="2:7" ht="16.5" thickBot="1" x14ac:dyDescent="0.3">
      <c r="B3" s="960" t="s">
        <v>689</v>
      </c>
      <c r="C3" s="961"/>
      <c r="D3" s="959"/>
      <c r="E3" s="959"/>
      <c r="F3" s="959"/>
      <c r="G3" s="962"/>
    </row>
    <row r="4" spans="2:7" ht="15" customHeight="1" x14ac:dyDescent="0.25">
      <c r="B4" s="1168" t="s">
        <v>138</v>
      </c>
      <c r="C4" s="1171" t="s">
        <v>690</v>
      </c>
      <c r="D4" s="1171"/>
      <c r="E4" s="1171"/>
      <c r="F4" s="1171"/>
      <c r="G4" s="1172" t="s">
        <v>691</v>
      </c>
    </row>
    <row r="5" spans="2:7" ht="15.75" x14ac:dyDescent="0.25">
      <c r="B5" s="1169"/>
      <c r="C5" s="1147" t="s">
        <v>692</v>
      </c>
      <c r="D5" s="1147"/>
      <c r="E5" s="1147" t="s">
        <v>693</v>
      </c>
      <c r="F5" s="1147"/>
      <c r="G5" s="1173"/>
    </row>
    <row r="6" spans="2:7" ht="29.25" customHeight="1" thickBot="1" x14ac:dyDescent="0.3">
      <c r="B6" s="1170"/>
      <c r="C6" s="778" t="s">
        <v>438</v>
      </c>
      <c r="D6" s="918" t="s">
        <v>731</v>
      </c>
      <c r="E6" s="778" t="s">
        <v>438</v>
      </c>
      <c r="F6" s="778" t="s">
        <v>732</v>
      </c>
      <c r="G6" s="1174"/>
    </row>
    <row r="7" spans="2:7" ht="16.5" thickBot="1" x14ac:dyDescent="0.3">
      <c r="B7" s="779">
        <v>1</v>
      </c>
      <c r="C7" s="812">
        <v>2</v>
      </c>
      <c r="D7" s="778">
        <v>3</v>
      </c>
      <c r="E7" s="778">
        <v>4</v>
      </c>
      <c r="F7" s="778">
        <v>5</v>
      </c>
      <c r="G7" s="780">
        <v>6</v>
      </c>
    </row>
    <row r="8" spans="2:7" ht="15.75" x14ac:dyDescent="0.25">
      <c r="B8" s="181" t="s">
        <v>376</v>
      </c>
      <c r="C8" s="813">
        <v>803111</v>
      </c>
      <c r="D8" s="814">
        <v>4600625</v>
      </c>
      <c r="E8" s="815">
        <v>329210</v>
      </c>
      <c r="F8" s="814">
        <v>5053658</v>
      </c>
      <c r="G8" s="816" t="s">
        <v>215</v>
      </c>
    </row>
    <row r="9" spans="2:7" ht="15.75" x14ac:dyDescent="0.25">
      <c r="B9" s="181" t="s">
        <v>377</v>
      </c>
      <c r="C9" s="817">
        <v>26325</v>
      </c>
      <c r="D9" s="815">
        <v>334875</v>
      </c>
      <c r="E9" s="815">
        <v>15799</v>
      </c>
      <c r="F9" s="814">
        <v>466391</v>
      </c>
      <c r="G9" s="818" t="s">
        <v>694</v>
      </c>
    </row>
    <row r="10" spans="2:7" ht="16.5" thickBot="1" x14ac:dyDescent="0.3">
      <c r="B10" s="819" t="s">
        <v>378</v>
      </c>
      <c r="C10" s="820">
        <v>89820</v>
      </c>
      <c r="D10" s="821">
        <v>422909</v>
      </c>
      <c r="E10" s="821">
        <v>47849</v>
      </c>
      <c r="F10" s="822">
        <v>1021483</v>
      </c>
      <c r="G10" s="823" t="s">
        <v>695</v>
      </c>
    </row>
    <row r="11" spans="2:7" ht="16.5" thickBot="1" x14ac:dyDescent="0.3">
      <c r="B11" s="824"/>
      <c r="C11" s="825">
        <f>SUM(C8:C10)</f>
        <v>919256</v>
      </c>
      <c r="D11" s="825">
        <f t="shared" ref="D11:F11" si="0">SUM(D8:D10)</f>
        <v>5358409</v>
      </c>
      <c r="E11" s="825">
        <f t="shared" si="0"/>
        <v>392858</v>
      </c>
      <c r="F11" s="825">
        <f t="shared" si="0"/>
        <v>6541532</v>
      </c>
      <c r="G11" s="826"/>
    </row>
  </sheetData>
  <mergeCells count="5"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78DC-F6DE-4B0F-A3CD-9A39B04FB10F}">
  <dimension ref="B2:I13"/>
  <sheetViews>
    <sheetView workbookViewId="0">
      <selection activeCell="B3" sqref="B3:H3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803"/>
    </row>
    <row r="3" spans="2:9" ht="20.25" customHeight="1" thickBot="1" x14ac:dyDescent="0.3">
      <c r="B3" s="1213" t="s">
        <v>699</v>
      </c>
      <c r="C3" s="1214"/>
      <c r="D3" s="1214"/>
      <c r="E3" s="1214"/>
      <c r="F3" s="1214"/>
      <c r="G3" s="1214"/>
      <c r="H3" s="1215"/>
    </row>
    <row r="4" spans="2:9" ht="25.5" customHeight="1" x14ac:dyDescent="0.25">
      <c r="B4" s="1168" t="s">
        <v>138</v>
      </c>
      <c r="C4" s="1171" t="s">
        <v>696</v>
      </c>
      <c r="D4" s="1171"/>
      <c r="E4" s="1171" t="s">
        <v>685</v>
      </c>
      <c r="F4" s="1171"/>
      <c r="G4" s="1171" t="s">
        <v>733</v>
      </c>
      <c r="H4" s="1172"/>
    </row>
    <row r="5" spans="2:9" ht="16.5" thickBot="1" x14ac:dyDescent="0.3">
      <c r="B5" s="1170"/>
      <c r="C5" s="1148"/>
      <c r="D5" s="1148"/>
      <c r="E5" s="778" t="s">
        <v>438</v>
      </c>
      <c r="F5" s="777" t="s">
        <v>28</v>
      </c>
      <c r="G5" s="778" t="s">
        <v>3</v>
      </c>
      <c r="H5" s="804" t="s">
        <v>28</v>
      </c>
    </row>
    <row r="6" spans="2:9" ht="16.5" thickBot="1" x14ac:dyDescent="0.3">
      <c r="B6" s="779">
        <v>1</v>
      </c>
      <c r="C6" s="1148">
        <v>2</v>
      </c>
      <c r="D6" s="1148"/>
      <c r="E6" s="778">
        <v>3</v>
      </c>
      <c r="F6" s="777">
        <v>4</v>
      </c>
      <c r="G6" s="778">
        <v>5</v>
      </c>
      <c r="H6" s="804">
        <v>6</v>
      </c>
    </row>
    <row r="7" spans="2:9" ht="15.75" x14ac:dyDescent="0.25">
      <c r="B7" s="797" t="s">
        <v>376</v>
      </c>
      <c r="C7" s="1211" t="s">
        <v>698</v>
      </c>
      <c r="D7" s="1211"/>
      <c r="E7" s="838">
        <v>4491954</v>
      </c>
      <c r="F7" s="834">
        <f>E7/E9*100</f>
        <v>12.294905693795743</v>
      </c>
      <c r="G7" s="830">
        <v>4904151</v>
      </c>
      <c r="H7" s="835">
        <f>G7/G9*100</f>
        <v>9.3011994877821778</v>
      </c>
    </row>
    <row r="8" spans="2:9" ht="16.5" thickBot="1" x14ac:dyDescent="0.3">
      <c r="B8" s="797" t="s">
        <v>377</v>
      </c>
      <c r="C8" s="1212" t="s">
        <v>700</v>
      </c>
      <c r="D8" s="1212"/>
      <c r="E8" s="839">
        <v>32043129</v>
      </c>
      <c r="F8" s="834">
        <f>E8/E9*100</f>
        <v>87.705094306204259</v>
      </c>
      <c r="G8" s="831">
        <v>47821855</v>
      </c>
      <c r="H8" s="835">
        <f>G8/G9*100</f>
        <v>90.698800512217829</v>
      </c>
    </row>
    <row r="9" spans="2:9" ht="16.5" thickBot="1" x14ac:dyDescent="0.3">
      <c r="B9" s="964" t="s">
        <v>20</v>
      </c>
      <c r="C9" s="965"/>
      <c r="D9" s="965"/>
      <c r="E9" s="836">
        <f>SUM(E7:E8)</f>
        <v>36535083</v>
      </c>
      <c r="F9" s="836">
        <f t="shared" ref="F9:H9" si="0">SUM(F7:F8)</f>
        <v>100</v>
      </c>
      <c r="G9" s="833">
        <f t="shared" si="0"/>
        <v>52726006</v>
      </c>
      <c r="H9" s="837">
        <f t="shared" si="0"/>
        <v>100</v>
      </c>
    </row>
    <row r="12" spans="2:9" x14ac:dyDescent="0.25">
      <c r="B12" s="827"/>
      <c r="I12" s="829"/>
    </row>
    <row r="13" spans="2:9" x14ac:dyDescent="0.25">
      <c r="B13" s="828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AC92-FEF0-43E4-8D88-48FA6F715B8C}">
  <dimension ref="B3:G12"/>
  <sheetViews>
    <sheetView workbookViewId="0">
      <selection activeCell="G24" sqref="G24"/>
    </sheetView>
  </sheetViews>
  <sheetFormatPr defaultRowHeight="15" x14ac:dyDescent="0.25"/>
  <cols>
    <col min="2" max="2" width="7" customWidth="1"/>
    <col min="3" max="3" width="14.7109375" customWidth="1"/>
    <col min="4" max="4" width="12.85546875" customWidth="1"/>
    <col min="5" max="5" width="11.7109375" customWidth="1"/>
    <col min="6" max="6" width="13.28515625" customWidth="1"/>
    <col min="7" max="7" width="15" customWidth="1"/>
  </cols>
  <sheetData>
    <row r="3" spans="2:7" ht="16.5" thickBot="1" x14ac:dyDescent="0.3">
      <c r="B3" s="840"/>
      <c r="G3" s="841"/>
    </row>
    <row r="4" spans="2:7" ht="16.5" thickBot="1" x14ac:dyDescent="0.3">
      <c r="B4" s="1216" t="s">
        <v>701</v>
      </c>
      <c r="C4" s="1217"/>
      <c r="D4" s="1217"/>
      <c r="E4" s="1217"/>
      <c r="F4" s="1217"/>
      <c r="G4" s="1218"/>
    </row>
    <row r="5" spans="2:7" ht="16.5" customHeight="1" x14ac:dyDescent="0.25">
      <c r="B5" s="1168" t="s">
        <v>138</v>
      </c>
      <c r="C5" s="1171" t="s">
        <v>702</v>
      </c>
      <c r="D5" s="1171"/>
      <c r="E5" s="1171"/>
      <c r="F5" s="1171"/>
      <c r="G5" s="1172" t="s">
        <v>691</v>
      </c>
    </row>
    <row r="6" spans="2:7" ht="15.75" x14ac:dyDescent="0.25">
      <c r="B6" s="1169"/>
      <c r="C6" s="1147" t="s">
        <v>703</v>
      </c>
      <c r="D6" s="1147"/>
      <c r="E6" s="1147" t="s">
        <v>704</v>
      </c>
      <c r="F6" s="1147"/>
      <c r="G6" s="1173"/>
    </row>
    <row r="7" spans="2:7" ht="39.75" customHeight="1" thickBot="1" x14ac:dyDescent="0.3">
      <c r="B7" s="1170"/>
      <c r="C7" s="778" t="s">
        <v>438</v>
      </c>
      <c r="D7" s="778" t="s">
        <v>730</v>
      </c>
      <c r="E7" s="778" t="s">
        <v>438</v>
      </c>
      <c r="F7" s="778" t="s">
        <v>730</v>
      </c>
      <c r="G7" s="1174"/>
    </row>
    <row r="8" spans="2:7" ht="14.25" customHeight="1" thickBot="1" x14ac:dyDescent="0.3">
      <c r="B8" s="779">
        <v>1</v>
      </c>
      <c r="C8" s="849">
        <v>2</v>
      </c>
      <c r="D8" s="778">
        <v>3</v>
      </c>
      <c r="E8" s="778">
        <v>4</v>
      </c>
      <c r="F8" s="778">
        <v>5</v>
      </c>
      <c r="G8" s="780">
        <v>6</v>
      </c>
    </row>
    <row r="9" spans="2:7" ht="15.75" x14ac:dyDescent="0.25">
      <c r="B9" s="181" t="s">
        <v>376</v>
      </c>
      <c r="C9" s="813">
        <v>469968</v>
      </c>
      <c r="D9" s="815">
        <v>278359</v>
      </c>
      <c r="E9" s="815">
        <v>48611</v>
      </c>
      <c r="F9" s="815">
        <v>61685</v>
      </c>
      <c r="G9" s="818" t="s">
        <v>215</v>
      </c>
    </row>
    <row r="10" spans="2:7" ht="15.75" x14ac:dyDescent="0.25">
      <c r="B10" s="181" t="s">
        <v>377</v>
      </c>
      <c r="C10" s="844">
        <v>26806</v>
      </c>
      <c r="D10" s="815">
        <v>15471</v>
      </c>
      <c r="E10" s="815">
        <v>1684</v>
      </c>
      <c r="F10" s="815">
        <v>1632</v>
      </c>
      <c r="G10" s="818" t="s">
        <v>694</v>
      </c>
    </row>
    <row r="11" spans="2:7" ht="16.5" thickBot="1" x14ac:dyDescent="0.3">
      <c r="B11" s="819" t="s">
        <v>378</v>
      </c>
      <c r="C11" s="820">
        <v>83283</v>
      </c>
      <c r="D11" s="821">
        <v>39579</v>
      </c>
      <c r="E11" s="821">
        <v>10750</v>
      </c>
      <c r="F11" s="821">
        <v>4339</v>
      </c>
      <c r="G11" s="846" t="s">
        <v>695</v>
      </c>
    </row>
    <row r="12" spans="2:7" ht="16.5" thickBot="1" x14ac:dyDescent="0.3">
      <c r="B12" s="847"/>
      <c r="C12" s="848">
        <f>SUM(C9:C11)</f>
        <v>580057</v>
      </c>
      <c r="D12" s="848">
        <f t="shared" ref="D12:F12" si="0">SUM(D9:D11)</f>
        <v>333409</v>
      </c>
      <c r="E12" s="848">
        <f t="shared" si="0"/>
        <v>61045</v>
      </c>
      <c r="F12" s="848">
        <f t="shared" si="0"/>
        <v>67656</v>
      </c>
      <c r="G12" s="850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6D32A-FFD7-4B6C-8D1D-6EBE3451CD7C}">
  <dimension ref="B2:G11"/>
  <sheetViews>
    <sheetView workbookViewId="0">
      <selection activeCell="B3" sqref="B3:G3"/>
    </sheetView>
  </sheetViews>
  <sheetFormatPr defaultRowHeight="15" x14ac:dyDescent="0.25"/>
  <cols>
    <col min="2" max="2" width="7.140625" customWidth="1"/>
    <col min="3" max="3" width="12.7109375" customWidth="1"/>
    <col min="4" max="4" width="14.7109375" customWidth="1"/>
    <col min="5" max="5" width="12" customWidth="1"/>
    <col min="6" max="6" width="14.140625" customWidth="1"/>
    <col min="7" max="7" width="15.28515625" customWidth="1"/>
  </cols>
  <sheetData>
    <row r="2" spans="2:7" ht="16.5" thickBot="1" x14ac:dyDescent="0.3">
      <c r="G2" s="841"/>
    </row>
    <row r="3" spans="2:7" ht="16.5" thickBot="1" x14ac:dyDescent="0.3">
      <c r="B3" s="1216" t="s">
        <v>705</v>
      </c>
      <c r="C3" s="1217"/>
      <c r="D3" s="1217"/>
      <c r="E3" s="1217"/>
      <c r="F3" s="1217"/>
      <c r="G3" s="1218"/>
    </row>
    <row r="4" spans="2:7" ht="16.5" customHeight="1" x14ac:dyDescent="0.25">
      <c r="B4" s="1168" t="s">
        <v>138</v>
      </c>
      <c r="C4" s="1171" t="s">
        <v>697</v>
      </c>
      <c r="D4" s="1171"/>
      <c r="E4" s="1171"/>
      <c r="F4" s="1171"/>
      <c r="G4" s="1172" t="s">
        <v>691</v>
      </c>
    </row>
    <row r="5" spans="2:7" ht="15.75" x14ac:dyDescent="0.25">
      <c r="B5" s="1169"/>
      <c r="C5" s="1219" t="s">
        <v>703</v>
      </c>
      <c r="D5" s="1219"/>
      <c r="E5" s="1219" t="s">
        <v>706</v>
      </c>
      <c r="F5" s="1219"/>
      <c r="G5" s="1173"/>
    </row>
    <row r="6" spans="2:7" ht="32.25" thickBot="1" x14ac:dyDescent="0.3">
      <c r="B6" s="1170"/>
      <c r="C6" s="777" t="s">
        <v>438</v>
      </c>
      <c r="D6" s="777" t="s">
        <v>730</v>
      </c>
      <c r="E6" s="777" t="s">
        <v>438</v>
      </c>
      <c r="F6" s="777" t="s">
        <v>730</v>
      </c>
      <c r="G6" s="1174"/>
    </row>
    <row r="7" spans="2:7" ht="16.5" thickBot="1" x14ac:dyDescent="0.3">
      <c r="B7" s="805">
        <v>1</v>
      </c>
      <c r="C7" s="842">
        <v>2</v>
      </c>
      <c r="D7" s="777"/>
      <c r="E7" s="777">
        <v>4</v>
      </c>
      <c r="F7" s="777">
        <v>5</v>
      </c>
      <c r="G7" s="780">
        <v>6</v>
      </c>
    </row>
    <row r="8" spans="2:7" ht="15.75" x14ac:dyDescent="0.25">
      <c r="B8" s="181" t="s">
        <v>376</v>
      </c>
      <c r="C8" s="843">
        <v>538363</v>
      </c>
      <c r="D8" s="815">
        <v>243763</v>
      </c>
      <c r="E8" s="815">
        <v>19702</v>
      </c>
      <c r="F8" s="815">
        <v>8723</v>
      </c>
      <c r="G8" s="818" t="s">
        <v>215</v>
      </c>
    </row>
    <row r="9" spans="2:7" ht="15.75" x14ac:dyDescent="0.25">
      <c r="B9" s="181" t="s">
        <v>377</v>
      </c>
      <c r="C9" s="844">
        <v>12730</v>
      </c>
      <c r="D9" s="815">
        <v>3343</v>
      </c>
      <c r="E9" s="845">
        <v>353</v>
      </c>
      <c r="F9" s="845">
        <v>163</v>
      </c>
      <c r="G9" s="818" t="s">
        <v>694</v>
      </c>
    </row>
    <row r="10" spans="2:7" ht="16.5" thickBot="1" x14ac:dyDescent="0.3">
      <c r="B10" s="819" t="s">
        <v>378</v>
      </c>
      <c r="C10" s="820">
        <v>87330</v>
      </c>
      <c r="D10" s="821">
        <v>18958</v>
      </c>
      <c r="E10" s="821">
        <v>7124</v>
      </c>
      <c r="F10" s="821">
        <v>2049</v>
      </c>
      <c r="G10" s="846" t="s">
        <v>695</v>
      </c>
    </row>
    <row r="11" spans="2:7" ht="16.5" thickBot="1" x14ac:dyDescent="0.3">
      <c r="B11" s="847"/>
      <c r="C11" s="848">
        <f>SUM(C8:C10)</f>
        <v>638423</v>
      </c>
      <c r="D11" s="848">
        <f t="shared" ref="D11:F11" si="0">SUM(D8:D10)</f>
        <v>266064</v>
      </c>
      <c r="E11" s="848">
        <f t="shared" si="0"/>
        <v>27179</v>
      </c>
      <c r="F11" s="848">
        <f t="shared" si="0"/>
        <v>10935</v>
      </c>
      <c r="G11" s="826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B54F-7079-4C7C-906B-33DB649FED97}">
  <dimension ref="B3:I11"/>
  <sheetViews>
    <sheetView workbookViewId="0">
      <selection activeCell="B4" sqref="B4:I4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840"/>
      <c r="I3" s="841"/>
    </row>
    <row r="4" spans="2:9" ht="16.5" thickBot="1" x14ac:dyDescent="0.3">
      <c r="B4" s="1220" t="s">
        <v>707</v>
      </c>
      <c r="C4" s="1221"/>
      <c r="D4" s="1221"/>
      <c r="E4" s="1221"/>
      <c r="F4" s="1221"/>
      <c r="G4" s="1221"/>
      <c r="H4" s="1221"/>
      <c r="I4" s="1222"/>
    </row>
    <row r="5" spans="2:9" ht="15.75" x14ac:dyDescent="0.25">
      <c r="B5" s="1168" t="s">
        <v>138</v>
      </c>
      <c r="C5" s="1171" t="s">
        <v>91</v>
      </c>
      <c r="D5" s="1171" t="s">
        <v>708</v>
      </c>
      <c r="E5" s="1171"/>
      <c r="F5" s="1171" t="s">
        <v>709</v>
      </c>
      <c r="G5" s="1171"/>
      <c r="H5" s="1171" t="s">
        <v>2</v>
      </c>
      <c r="I5" s="1172"/>
    </row>
    <row r="6" spans="2:9" ht="32.25" customHeight="1" thickBot="1" x14ac:dyDescent="0.3">
      <c r="B6" s="1170"/>
      <c r="C6" s="1148"/>
      <c r="D6" s="778" t="s">
        <v>438</v>
      </c>
      <c r="E6" s="778" t="s">
        <v>730</v>
      </c>
      <c r="F6" s="778" t="s">
        <v>438</v>
      </c>
      <c r="G6" s="778" t="s">
        <v>734</v>
      </c>
      <c r="H6" s="778" t="s">
        <v>537</v>
      </c>
      <c r="I6" s="780" t="s">
        <v>715</v>
      </c>
    </row>
    <row r="7" spans="2:9" ht="16.5" thickBot="1" x14ac:dyDescent="0.3">
      <c r="B7" s="851">
        <v>1</v>
      </c>
      <c r="C7" s="778">
        <v>2</v>
      </c>
      <c r="D7" s="778">
        <v>3</v>
      </c>
      <c r="E7" s="778">
        <v>4</v>
      </c>
      <c r="F7" s="852">
        <v>5</v>
      </c>
      <c r="G7" s="852">
        <v>6</v>
      </c>
      <c r="H7" s="852">
        <v>7</v>
      </c>
      <c r="I7" s="780">
        <v>8</v>
      </c>
    </row>
    <row r="8" spans="2:9" ht="24.95" customHeight="1" x14ac:dyDescent="0.25">
      <c r="B8" s="861" t="s">
        <v>376</v>
      </c>
      <c r="C8" s="862" t="s">
        <v>712</v>
      </c>
      <c r="D8" s="872">
        <v>4</v>
      </c>
      <c r="E8" s="863">
        <v>1634</v>
      </c>
      <c r="F8" s="874">
        <v>2</v>
      </c>
      <c r="G8" s="864">
        <v>258</v>
      </c>
      <c r="H8" s="865">
        <f>F8/D8*100</f>
        <v>50</v>
      </c>
      <c r="I8" s="866">
        <f>G8/E8*100</f>
        <v>15.789473684210526</v>
      </c>
    </row>
    <row r="9" spans="2:9" ht="24.95" customHeight="1" x14ac:dyDescent="0.25">
      <c r="B9" s="181" t="s">
        <v>377</v>
      </c>
      <c r="C9" s="735" t="s">
        <v>713</v>
      </c>
      <c r="D9" s="873">
        <v>137367</v>
      </c>
      <c r="E9" s="736">
        <v>6753814</v>
      </c>
      <c r="F9" s="875">
        <v>122712</v>
      </c>
      <c r="G9" s="703">
        <v>6069936</v>
      </c>
      <c r="H9" s="867">
        <f t="shared" ref="H9:H11" si="0">F9/D9*100</f>
        <v>89.331498831597116</v>
      </c>
      <c r="I9" s="860">
        <f t="shared" ref="I9:I11" si="1">G9/E9*100</f>
        <v>89.874195528630196</v>
      </c>
    </row>
    <row r="10" spans="2:9" ht="24.95" customHeight="1" thickBot="1" x14ac:dyDescent="0.3">
      <c r="B10" s="819" t="s">
        <v>378</v>
      </c>
      <c r="C10" s="856" t="s">
        <v>714</v>
      </c>
      <c r="D10" s="808">
        <v>14</v>
      </c>
      <c r="E10" s="857">
        <v>616</v>
      </c>
      <c r="F10" s="858">
        <v>97</v>
      </c>
      <c r="G10" s="822">
        <v>6934</v>
      </c>
      <c r="H10" s="868">
        <f t="shared" si="0"/>
        <v>692.85714285714289</v>
      </c>
      <c r="I10" s="869">
        <f>G10/E10*100</f>
        <v>1125.6493506493505</v>
      </c>
    </row>
    <row r="11" spans="2:9" ht="21.75" customHeight="1" thickBot="1" x14ac:dyDescent="0.3">
      <c r="B11" s="1157" t="s">
        <v>20</v>
      </c>
      <c r="C11" s="1158"/>
      <c r="D11" s="810">
        <f>SUM(D8:D10)</f>
        <v>137385</v>
      </c>
      <c r="E11" s="193">
        <f t="shared" ref="E11:G11" si="2">SUM(E8:E10)</f>
        <v>6756064</v>
      </c>
      <c r="F11" s="810">
        <f t="shared" si="2"/>
        <v>122811</v>
      </c>
      <c r="G11" s="193">
        <f t="shared" si="2"/>
        <v>6077128</v>
      </c>
      <c r="H11" s="870">
        <f t="shared" si="0"/>
        <v>89.391855006005031</v>
      </c>
      <c r="I11" s="81">
        <f t="shared" si="1"/>
        <v>89.950716867098947</v>
      </c>
    </row>
  </sheetData>
  <mergeCells count="7">
    <mergeCell ref="B4:I4"/>
    <mergeCell ref="C5:C6"/>
    <mergeCell ref="D5:E5"/>
    <mergeCell ref="F5:G5"/>
    <mergeCell ref="B11:C11"/>
    <mergeCell ref="H5:I5"/>
    <mergeCell ref="B5:B6"/>
  </mergeCells>
  <pageMargins left="0.7" right="0.7" top="0.75" bottom="0.75" header="0.3" footer="0.3"/>
  <ignoredErrors>
    <ignoredError sqref="D11:G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57E82-1D74-4905-864A-FBA8E4E35D03}">
  <dimension ref="B2:J10"/>
  <sheetViews>
    <sheetView workbookViewId="0">
      <selection activeCell="B3" sqref="B3:I3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841"/>
    </row>
    <row r="3" spans="2:10" ht="16.5" thickBot="1" x14ac:dyDescent="0.3">
      <c r="B3" s="1206" t="s">
        <v>716</v>
      </c>
      <c r="C3" s="1207"/>
      <c r="D3" s="1207"/>
      <c r="E3" s="1207"/>
      <c r="F3" s="1207"/>
      <c r="G3" s="1207"/>
      <c r="H3" s="1207"/>
      <c r="I3" s="1208"/>
    </row>
    <row r="4" spans="2:10" ht="15.75" x14ac:dyDescent="0.25">
      <c r="B4" s="1168" t="s">
        <v>138</v>
      </c>
      <c r="C4" s="1171" t="s">
        <v>91</v>
      </c>
      <c r="D4" s="1171" t="s">
        <v>717</v>
      </c>
      <c r="E4" s="1171"/>
      <c r="F4" s="1171" t="s">
        <v>709</v>
      </c>
      <c r="G4" s="1171"/>
      <c r="H4" s="1171" t="s">
        <v>2</v>
      </c>
      <c r="I4" s="1172"/>
    </row>
    <row r="5" spans="2:10" ht="36" customHeight="1" thickBot="1" x14ac:dyDescent="0.3">
      <c r="B5" s="1170"/>
      <c r="C5" s="1148"/>
      <c r="D5" s="778" t="s">
        <v>438</v>
      </c>
      <c r="E5" s="778" t="s">
        <v>734</v>
      </c>
      <c r="F5" s="778" t="s">
        <v>438</v>
      </c>
      <c r="G5" s="778" t="s">
        <v>730</v>
      </c>
      <c r="H5" s="778" t="s">
        <v>537</v>
      </c>
      <c r="I5" s="780" t="s">
        <v>715</v>
      </c>
    </row>
    <row r="6" spans="2:10" ht="16.5" thickBot="1" x14ac:dyDescent="0.3">
      <c r="B6" s="851">
        <v>1</v>
      </c>
      <c r="C6" s="778">
        <v>2</v>
      </c>
      <c r="D6" s="778">
        <v>3</v>
      </c>
      <c r="E6" s="778">
        <v>4</v>
      </c>
      <c r="F6" s="852">
        <v>5</v>
      </c>
      <c r="G6" s="852">
        <v>6</v>
      </c>
      <c r="H6" s="852">
        <v>7</v>
      </c>
      <c r="I6" s="780">
        <v>8</v>
      </c>
    </row>
    <row r="7" spans="2:10" ht="25.5" customHeight="1" x14ac:dyDescent="0.25">
      <c r="B7" s="181" t="s">
        <v>376</v>
      </c>
      <c r="C7" s="853" t="s">
        <v>712</v>
      </c>
      <c r="D7" s="806">
        <v>4</v>
      </c>
      <c r="E7" s="807">
        <v>1634</v>
      </c>
      <c r="F7" s="855">
        <v>2</v>
      </c>
      <c r="G7" s="854">
        <v>258</v>
      </c>
      <c r="H7" s="859">
        <f>F7/D7*100</f>
        <v>50</v>
      </c>
      <c r="I7" s="860">
        <f>G7/E7*100</f>
        <v>15.789473684210526</v>
      </c>
    </row>
    <row r="8" spans="2:10" ht="23.25" customHeight="1" x14ac:dyDescent="0.25">
      <c r="B8" s="181" t="s">
        <v>377</v>
      </c>
      <c r="C8" s="853" t="s">
        <v>713</v>
      </c>
      <c r="D8" s="806">
        <v>36</v>
      </c>
      <c r="E8" s="807">
        <v>1974</v>
      </c>
      <c r="F8" s="855">
        <v>46</v>
      </c>
      <c r="G8" s="814">
        <v>26990</v>
      </c>
      <c r="H8" s="859">
        <f t="shared" ref="H8:H10" si="0">F8/D8*100</f>
        <v>127.77777777777777</v>
      </c>
      <c r="I8" s="860">
        <f t="shared" ref="I8:I10" si="1">G8/E8*100</f>
        <v>1367.274569402229</v>
      </c>
    </row>
    <row r="9" spans="2:10" ht="25.5" customHeight="1" thickBot="1" x14ac:dyDescent="0.3">
      <c r="B9" s="181" t="s">
        <v>378</v>
      </c>
      <c r="C9" s="735" t="s">
        <v>714</v>
      </c>
      <c r="D9" s="740">
        <v>13</v>
      </c>
      <c r="E9" s="871">
        <v>442</v>
      </c>
      <c r="F9" s="726">
        <v>80</v>
      </c>
      <c r="G9" s="703">
        <v>6193</v>
      </c>
      <c r="H9" s="859">
        <f t="shared" si="0"/>
        <v>615.38461538461547</v>
      </c>
      <c r="I9" s="860">
        <f t="shared" si="1"/>
        <v>1401.131221719457</v>
      </c>
    </row>
    <row r="10" spans="2:10" ht="16.5" thickBot="1" x14ac:dyDescent="0.3">
      <c r="B10" s="1157" t="s">
        <v>20</v>
      </c>
      <c r="C10" s="1158"/>
      <c r="D10" s="810">
        <f>SUM(D7:D9)</f>
        <v>53</v>
      </c>
      <c r="E10" s="193">
        <f t="shared" ref="E10:G10" si="2">SUM(E7:E9)</f>
        <v>4050</v>
      </c>
      <c r="F10" s="810">
        <f t="shared" si="2"/>
        <v>128</v>
      </c>
      <c r="G10" s="193">
        <f t="shared" si="2"/>
        <v>33441</v>
      </c>
      <c r="H10" s="870">
        <f t="shared" si="0"/>
        <v>241.50943396226415</v>
      </c>
      <c r="I10" s="81">
        <f t="shared" si="1"/>
        <v>825.7037037037037</v>
      </c>
      <c r="J10" s="53"/>
    </row>
  </sheetData>
  <mergeCells count="7">
    <mergeCell ref="B3:I3"/>
    <mergeCell ref="C4:C5"/>
    <mergeCell ref="D4:E4"/>
    <mergeCell ref="F4:G4"/>
    <mergeCell ref="B10:C10"/>
    <mergeCell ref="B4:B5"/>
    <mergeCell ref="H4:I4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D23D-A086-4991-89CC-81CBF97EC249}">
  <dimension ref="B2:I9"/>
  <sheetViews>
    <sheetView tabSelected="1" workbookViewId="0">
      <selection activeCell="K30" sqref="K30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2" spans="2:9" ht="16.5" thickBot="1" x14ac:dyDescent="0.3">
      <c r="I2" s="841"/>
    </row>
    <row r="3" spans="2:9" ht="16.5" thickBot="1" x14ac:dyDescent="0.3">
      <c r="B3" s="1220" t="s">
        <v>718</v>
      </c>
      <c r="C3" s="1221"/>
      <c r="D3" s="1221"/>
      <c r="E3" s="1221"/>
      <c r="F3" s="1221"/>
      <c r="G3" s="1221"/>
      <c r="H3" s="1221"/>
      <c r="I3" s="1222"/>
    </row>
    <row r="4" spans="2:9" ht="15.75" x14ac:dyDescent="0.25">
      <c r="B4" s="1209" t="s">
        <v>138</v>
      </c>
      <c r="C4" s="1078" t="s">
        <v>241</v>
      </c>
      <c r="D4" s="1078" t="s">
        <v>535</v>
      </c>
      <c r="E4" s="1078"/>
      <c r="F4" s="1078" t="s">
        <v>536</v>
      </c>
      <c r="G4" s="1078"/>
      <c r="H4" s="1078" t="s">
        <v>2</v>
      </c>
      <c r="I4" s="1205"/>
    </row>
    <row r="5" spans="2:9" ht="32.25" thickBot="1" x14ac:dyDescent="0.3">
      <c r="B5" s="1210"/>
      <c r="C5" s="1079"/>
      <c r="D5" s="777" t="s">
        <v>438</v>
      </c>
      <c r="E5" s="777" t="s">
        <v>735</v>
      </c>
      <c r="F5" s="777" t="s">
        <v>438</v>
      </c>
      <c r="G5" s="777" t="s">
        <v>730</v>
      </c>
      <c r="H5" s="1079"/>
      <c r="I5" s="1223"/>
    </row>
    <row r="6" spans="2:9" ht="16.5" thickBot="1" x14ac:dyDescent="0.3">
      <c r="B6" s="776">
        <v>1</v>
      </c>
      <c r="C6" s="777">
        <v>2</v>
      </c>
      <c r="D6" s="777">
        <v>3</v>
      </c>
      <c r="E6" s="777">
        <v>4</v>
      </c>
      <c r="F6" s="876">
        <v>5</v>
      </c>
      <c r="G6" s="876">
        <v>6</v>
      </c>
      <c r="H6" s="876" t="s">
        <v>710</v>
      </c>
      <c r="I6" s="804" t="s">
        <v>711</v>
      </c>
    </row>
    <row r="7" spans="2:9" ht="27.75" customHeight="1" x14ac:dyDescent="0.25">
      <c r="B7" s="314" t="s">
        <v>376</v>
      </c>
      <c r="C7" s="877" t="s">
        <v>719</v>
      </c>
      <c r="D7" s="786">
        <v>1</v>
      </c>
      <c r="E7" s="878">
        <v>29</v>
      </c>
      <c r="F7" s="879">
        <v>0</v>
      </c>
      <c r="G7" s="845">
        <v>0</v>
      </c>
      <c r="H7" s="880">
        <f>F7/D7*100</f>
        <v>0</v>
      </c>
      <c r="I7" s="881">
        <f>G7/E7*100</f>
        <v>0</v>
      </c>
    </row>
    <row r="8" spans="2:9" ht="22.5" customHeight="1" thickBot="1" x14ac:dyDescent="0.3">
      <c r="B8" s="314" t="s">
        <v>377</v>
      </c>
      <c r="C8" s="882" t="s">
        <v>720</v>
      </c>
      <c r="D8" s="832">
        <v>820</v>
      </c>
      <c r="E8" s="883">
        <v>578</v>
      </c>
      <c r="F8" s="884">
        <v>70</v>
      </c>
      <c r="G8" s="885">
        <v>353</v>
      </c>
      <c r="H8" s="880">
        <f t="shared" ref="H8:H9" si="0">F8/D8*100</f>
        <v>8.536585365853659</v>
      </c>
      <c r="I8" s="881">
        <f t="shared" ref="I8:I9" si="1">G8/E8*100</f>
        <v>61.072664359861598</v>
      </c>
    </row>
    <row r="9" spans="2:9" ht="18.75" customHeight="1" thickBot="1" x14ac:dyDescent="0.3">
      <c r="B9" s="634"/>
      <c r="C9" s="781" t="s">
        <v>20</v>
      </c>
      <c r="D9" s="781">
        <f>SUM(D7:D8)</f>
        <v>821</v>
      </c>
      <c r="E9" s="886">
        <f t="shared" ref="E9:G9" si="2">SUM(E7:E8)</f>
        <v>607</v>
      </c>
      <c r="F9" s="781">
        <f t="shared" si="2"/>
        <v>70</v>
      </c>
      <c r="G9" s="886">
        <f t="shared" si="2"/>
        <v>353</v>
      </c>
      <c r="H9" s="887">
        <f t="shared" si="0"/>
        <v>8.5261875761266737</v>
      </c>
      <c r="I9" s="888">
        <f t="shared" si="1"/>
        <v>58.154859967051074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J10"/>
  <sheetViews>
    <sheetView workbookViewId="0">
      <selection activeCell="B12" sqref="B12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0" ht="15.75" x14ac:dyDescent="0.25">
      <c r="B2" s="76"/>
      <c r="C2" s="48"/>
      <c r="D2" s="48"/>
      <c r="E2" s="48"/>
      <c r="F2" s="48"/>
      <c r="G2" s="48"/>
      <c r="H2" s="48"/>
      <c r="I2" s="48"/>
      <c r="J2" s="48"/>
    </row>
    <row r="3" spans="2:10" ht="15.75" x14ac:dyDescent="0.25">
      <c r="B3" s="76"/>
      <c r="C3" s="48"/>
      <c r="D3" s="48"/>
      <c r="E3" s="48"/>
      <c r="F3" s="48"/>
      <c r="G3" s="48"/>
      <c r="H3" s="48"/>
      <c r="I3" s="48"/>
      <c r="J3" s="48"/>
    </row>
    <row r="4" spans="2:10" ht="16.5" thickBot="1" x14ac:dyDescent="0.3">
      <c r="B4" s="76" t="s">
        <v>26</v>
      </c>
      <c r="C4" s="48"/>
      <c r="D4" s="48"/>
      <c r="E4" s="48"/>
      <c r="F4" s="48"/>
      <c r="G4" s="48"/>
      <c r="H4" s="48"/>
      <c r="I4" s="78"/>
      <c r="J4" s="67" t="s">
        <v>400</v>
      </c>
    </row>
    <row r="5" spans="2:10" ht="20.100000000000001" customHeight="1" thickBot="1" x14ac:dyDescent="0.3">
      <c r="B5" s="1008" t="s">
        <v>636</v>
      </c>
      <c r="C5" s="1009"/>
      <c r="D5" s="1009"/>
      <c r="E5" s="1009"/>
      <c r="F5" s="1009"/>
      <c r="G5" s="1009"/>
      <c r="H5" s="1009"/>
      <c r="I5" s="1009"/>
      <c r="J5" s="1010"/>
    </row>
    <row r="6" spans="2:10" ht="16.5" thickBot="1" x14ac:dyDescent="0.3">
      <c r="B6" s="991" t="s">
        <v>1</v>
      </c>
      <c r="C6" s="992"/>
      <c r="D6" s="1011"/>
      <c r="E6" s="991" t="s">
        <v>342</v>
      </c>
      <c r="F6" s="992"/>
      <c r="G6" s="1011"/>
      <c r="H6" s="991" t="s">
        <v>520</v>
      </c>
      <c r="I6" s="992"/>
      <c r="J6" s="1011"/>
    </row>
    <row r="7" spans="2:10" ht="16.5" thickBot="1" x14ac:dyDescent="0.3">
      <c r="B7" s="427" t="s">
        <v>21</v>
      </c>
      <c r="C7" s="236" t="s">
        <v>22</v>
      </c>
      <c r="D7" s="236" t="s">
        <v>23</v>
      </c>
      <c r="E7" s="236" t="s">
        <v>24</v>
      </c>
      <c r="F7" s="236" t="s">
        <v>25</v>
      </c>
      <c r="G7" s="236" t="s">
        <v>23</v>
      </c>
      <c r="H7" s="236" t="s">
        <v>24</v>
      </c>
      <c r="I7" s="236" t="s">
        <v>22</v>
      </c>
      <c r="J7" s="123" t="s">
        <v>23</v>
      </c>
    </row>
    <row r="8" spans="2:10" ht="15.75" thickBot="1" x14ac:dyDescent="0.3">
      <c r="B8" s="428">
        <v>1</v>
      </c>
      <c r="C8" s="429">
        <v>2</v>
      </c>
      <c r="D8" s="429">
        <v>3</v>
      </c>
      <c r="E8" s="429">
        <v>4</v>
      </c>
      <c r="F8" s="429">
        <v>5</v>
      </c>
      <c r="G8" s="429">
        <v>6</v>
      </c>
      <c r="H8" s="429">
        <v>7</v>
      </c>
      <c r="I8" s="429">
        <v>8</v>
      </c>
      <c r="J8" s="430">
        <v>9</v>
      </c>
    </row>
    <row r="9" spans="2:10" ht="16.5" thickBot="1" x14ac:dyDescent="0.3">
      <c r="B9" s="431">
        <v>6739</v>
      </c>
      <c r="C9" s="432">
        <v>22094135</v>
      </c>
      <c r="D9" s="432">
        <v>3279</v>
      </c>
      <c r="E9" s="432">
        <v>6659</v>
      </c>
      <c r="F9" s="432">
        <v>24210567</v>
      </c>
      <c r="G9" s="432">
        <v>3636</v>
      </c>
      <c r="H9" s="432">
        <v>6549</v>
      </c>
      <c r="I9" s="432">
        <v>23517864</v>
      </c>
      <c r="J9" s="433">
        <v>3591</v>
      </c>
    </row>
    <row r="10" spans="2:10" ht="15.75" x14ac:dyDescent="0.25">
      <c r="B10" s="79"/>
      <c r="C10" s="48"/>
      <c r="D10" s="48"/>
      <c r="E10" s="48"/>
      <c r="F10" s="48"/>
      <c r="G10" s="48"/>
      <c r="H10" s="48"/>
      <c r="I10" s="48"/>
      <c r="J10" s="48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N30"/>
  <sheetViews>
    <sheetView workbookViewId="0">
      <selection activeCell="M24" sqref="M24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47</v>
      </c>
      <c r="D4" s="48"/>
      <c r="E4" s="48"/>
      <c r="F4" s="48"/>
      <c r="G4" s="48"/>
      <c r="H4" s="48"/>
      <c r="I4" s="48"/>
      <c r="J4" s="48"/>
      <c r="K4" s="67" t="s">
        <v>399</v>
      </c>
    </row>
    <row r="5" spans="2:14" ht="20.100000000000001" customHeight="1" thickBot="1" x14ac:dyDescent="0.3">
      <c r="B5" s="995" t="s">
        <v>637</v>
      </c>
      <c r="C5" s="996"/>
      <c r="D5" s="996"/>
      <c r="E5" s="996"/>
      <c r="F5" s="996"/>
      <c r="G5" s="996"/>
      <c r="H5" s="996"/>
      <c r="I5" s="996"/>
      <c r="J5" s="996"/>
      <c r="K5" s="997"/>
    </row>
    <row r="6" spans="2:14" ht="19.5" customHeight="1" x14ac:dyDescent="0.25">
      <c r="B6" s="1001" t="s">
        <v>138</v>
      </c>
      <c r="C6" s="1005" t="s">
        <v>27</v>
      </c>
      <c r="D6" s="1005" t="s">
        <v>1</v>
      </c>
      <c r="E6" s="1005"/>
      <c r="F6" s="1005" t="s">
        <v>342</v>
      </c>
      <c r="G6" s="1005"/>
      <c r="H6" s="1005" t="s">
        <v>520</v>
      </c>
      <c r="I6" s="1005"/>
      <c r="J6" s="1005" t="s">
        <v>2</v>
      </c>
      <c r="K6" s="1007"/>
    </row>
    <row r="7" spans="2:14" ht="16.5" thickBot="1" x14ac:dyDescent="0.3">
      <c r="B7" s="1002"/>
      <c r="C7" s="1006"/>
      <c r="D7" s="273" t="s">
        <v>3</v>
      </c>
      <c r="E7" s="273" t="s">
        <v>28</v>
      </c>
      <c r="F7" s="273" t="s">
        <v>3</v>
      </c>
      <c r="G7" s="273" t="s">
        <v>28</v>
      </c>
      <c r="H7" s="273" t="s">
        <v>3</v>
      </c>
      <c r="I7" s="273" t="s">
        <v>28</v>
      </c>
      <c r="J7" s="442" t="s">
        <v>537</v>
      </c>
      <c r="K7" s="443" t="s">
        <v>538</v>
      </c>
    </row>
    <row r="8" spans="2:14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1">
        <v>10</v>
      </c>
    </row>
    <row r="9" spans="2:14" ht="15.75" x14ac:dyDescent="0.25">
      <c r="B9" s="264"/>
      <c r="C9" s="1019" t="s">
        <v>29</v>
      </c>
      <c r="D9" s="1019"/>
      <c r="E9" s="434"/>
      <c r="F9" s="435"/>
      <c r="G9" s="434"/>
      <c r="H9" s="436"/>
      <c r="I9" s="436"/>
      <c r="J9" s="434"/>
      <c r="K9" s="439"/>
    </row>
    <row r="10" spans="2:14" ht="15.75" x14ac:dyDescent="0.25">
      <c r="B10" s="376" t="s">
        <v>376</v>
      </c>
      <c r="C10" s="437" t="s">
        <v>30</v>
      </c>
      <c r="D10" s="414">
        <v>6591117</v>
      </c>
      <c r="E10" s="415">
        <f>D10/D$18*100</f>
        <v>29.831975770945547</v>
      </c>
      <c r="F10" s="414">
        <v>7641570</v>
      </c>
      <c r="G10" s="438">
        <f>F10/F$18*100</f>
        <v>31.562953482254258</v>
      </c>
      <c r="H10" s="414">
        <v>6957158</v>
      </c>
      <c r="I10" s="438">
        <f>H10/H$18*100</f>
        <v>29.582439969888423</v>
      </c>
      <c r="J10" s="416">
        <f>F10/D10*100</f>
        <v>115.93740484351893</v>
      </c>
      <c r="K10" s="420">
        <f>H10/F10*100</f>
        <v>91.043568271965057</v>
      </c>
      <c r="M10" s="62"/>
      <c r="N10" s="144"/>
    </row>
    <row r="11" spans="2:14" ht="15.75" x14ac:dyDescent="0.25">
      <c r="B11" s="376" t="s">
        <v>377</v>
      </c>
      <c r="C11" s="437" t="s">
        <v>31</v>
      </c>
      <c r="D11" s="414">
        <v>1304626</v>
      </c>
      <c r="E11" s="415">
        <f t="shared" ref="E11:E17" si="0">D11/D$18*100</f>
        <v>5.9048521247833419</v>
      </c>
      <c r="F11" s="414">
        <v>1456321</v>
      </c>
      <c r="G11" s="438">
        <f t="shared" ref="G11:G17" si="1">F11/F$18*100</f>
        <v>6.015228804843769</v>
      </c>
      <c r="H11" s="414">
        <v>1614359</v>
      </c>
      <c r="I11" s="438">
        <f t="shared" ref="I11:I17" si="2">H11/H$18*100</f>
        <v>6.8643946576100623</v>
      </c>
      <c r="J11" s="416">
        <f t="shared" ref="J11:J17" si="3">F11/D11*100</f>
        <v>111.62747024817841</v>
      </c>
      <c r="K11" s="420">
        <f t="shared" ref="K11:K17" si="4">H11/F11*100</f>
        <v>110.85186576311131</v>
      </c>
      <c r="M11" s="62"/>
      <c r="N11" s="260"/>
    </row>
    <row r="12" spans="2:14" ht="15.75" x14ac:dyDescent="0.25">
      <c r="B12" s="376" t="s">
        <v>378</v>
      </c>
      <c r="C12" s="437" t="s">
        <v>32</v>
      </c>
      <c r="D12" s="414">
        <v>270604</v>
      </c>
      <c r="E12" s="415">
        <f t="shared" si="0"/>
        <v>1.224777525800399</v>
      </c>
      <c r="F12" s="414">
        <v>149197</v>
      </c>
      <c r="G12" s="438">
        <f t="shared" si="1"/>
        <v>0.6162474426972322</v>
      </c>
      <c r="H12" s="414">
        <v>86951</v>
      </c>
      <c r="I12" s="438">
        <f t="shared" si="2"/>
        <v>0.36972320275344733</v>
      </c>
      <c r="J12" s="416">
        <f t="shared" si="3"/>
        <v>55.134809537183486</v>
      </c>
      <c r="K12" s="420">
        <f t="shared" si="4"/>
        <v>58.279321970280904</v>
      </c>
      <c r="M12" s="62"/>
      <c r="N12" s="144"/>
    </row>
    <row r="13" spans="2:14" ht="15.75" x14ac:dyDescent="0.25">
      <c r="B13" s="376" t="s">
        <v>380</v>
      </c>
      <c r="C13" s="437" t="s">
        <v>33</v>
      </c>
      <c r="D13" s="414">
        <v>14325634</v>
      </c>
      <c r="E13" s="415">
        <f t="shared" si="0"/>
        <v>64.839080597633711</v>
      </c>
      <c r="F13" s="414">
        <v>15220759</v>
      </c>
      <c r="G13" s="438">
        <f t="shared" si="1"/>
        <v>62.868246745315794</v>
      </c>
      <c r="H13" s="414">
        <v>15190555</v>
      </c>
      <c r="I13" s="438">
        <f>H13/H$18*100</f>
        <v>64.591558995323723</v>
      </c>
      <c r="J13" s="416">
        <f t="shared" si="3"/>
        <v>106.24841455533488</v>
      </c>
      <c r="K13" s="420">
        <f t="shared" si="4"/>
        <v>99.801560487226695</v>
      </c>
      <c r="M13" s="62"/>
      <c r="N13" s="144"/>
    </row>
    <row r="14" spans="2:14" ht="15.75" x14ac:dyDescent="0.25">
      <c r="B14" s="376" t="s">
        <v>381</v>
      </c>
      <c r="C14" s="437" t="s">
        <v>34</v>
      </c>
      <c r="D14" s="414">
        <v>1190760</v>
      </c>
      <c r="E14" s="415">
        <f t="shared" si="0"/>
        <v>5.3894845849362287</v>
      </c>
      <c r="F14" s="414">
        <v>1120940</v>
      </c>
      <c r="G14" s="438">
        <f t="shared" si="1"/>
        <v>4.6299617848685655</v>
      </c>
      <c r="H14" s="414">
        <v>1183415</v>
      </c>
      <c r="I14" s="438">
        <f t="shared" si="2"/>
        <v>5.0319833467869364</v>
      </c>
      <c r="J14" s="416">
        <f t="shared" si="3"/>
        <v>94.136517854143577</v>
      </c>
      <c r="K14" s="420">
        <f t="shared" si="4"/>
        <v>105.5734472853141</v>
      </c>
      <c r="M14" s="62"/>
      <c r="N14" s="144"/>
    </row>
    <row r="15" spans="2:14" ht="22.35" customHeight="1" x14ac:dyDescent="0.25">
      <c r="B15" s="376" t="s">
        <v>382</v>
      </c>
      <c r="C15" s="437" t="s">
        <v>35</v>
      </c>
      <c r="D15" s="414">
        <f>D13-D14</f>
        <v>13134874</v>
      </c>
      <c r="E15" s="415">
        <f t="shared" si="0"/>
        <v>59.449596012697491</v>
      </c>
      <c r="F15" s="414">
        <f>F13-F14</f>
        <v>14099819</v>
      </c>
      <c r="G15" s="438">
        <f t="shared" si="1"/>
        <v>58.238284960447231</v>
      </c>
      <c r="H15" s="414">
        <f>H13-H14</f>
        <v>14007140</v>
      </c>
      <c r="I15" s="438">
        <f t="shared" si="2"/>
        <v>59.559575648536786</v>
      </c>
      <c r="J15" s="416">
        <f t="shared" si="3"/>
        <v>107.34643514661808</v>
      </c>
      <c r="K15" s="420">
        <f t="shared" si="4"/>
        <v>99.342693689897715</v>
      </c>
      <c r="M15" s="62"/>
      <c r="N15" s="144"/>
    </row>
    <row r="16" spans="2:14" ht="15.75" x14ac:dyDescent="0.25">
      <c r="B16" s="376" t="s">
        <v>383</v>
      </c>
      <c r="C16" s="437" t="s">
        <v>36</v>
      </c>
      <c r="D16" s="414">
        <v>531767</v>
      </c>
      <c r="E16" s="415">
        <f t="shared" si="0"/>
        <v>2.4068242544910676</v>
      </c>
      <c r="F16" s="414">
        <v>600684</v>
      </c>
      <c r="G16" s="438">
        <f t="shared" si="1"/>
        <v>2.4810819176601688</v>
      </c>
      <c r="H16" s="414">
        <v>555547</v>
      </c>
      <c r="I16" s="438">
        <f t="shared" si="2"/>
        <v>2.3622340872453385</v>
      </c>
      <c r="J16" s="416">
        <f t="shared" si="3"/>
        <v>112.9599993982327</v>
      </c>
      <c r="K16" s="420">
        <f t="shared" si="4"/>
        <v>92.485732931125185</v>
      </c>
      <c r="M16" s="62"/>
      <c r="N16" s="144"/>
    </row>
    <row r="17" spans="2:14" ht="16.5" thickBot="1" x14ac:dyDescent="0.3">
      <c r="B17" s="364" t="s">
        <v>384</v>
      </c>
      <c r="C17" s="440" t="s">
        <v>37</v>
      </c>
      <c r="D17" s="423">
        <v>261147</v>
      </c>
      <c r="E17" s="424">
        <f t="shared" si="0"/>
        <v>1.181974311282157</v>
      </c>
      <c r="F17" s="423">
        <v>262976</v>
      </c>
      <c r="G17" s="441">
        <f t="shared" si="1"/>
        <v>1.0862033920973433</v>
      </c>
      <c r="H17" s="423">
        <v>296709</v>
      </c>
      <c r="I17" s="441">
        <f t="shared" si="2"/>
        <v>1.2616324339659419</v>
      </c>
      <c r="J17" s="425">
        <f t="shared" si="3"/>
        <v>100.7003718212348</v>
      </c>
      <c r="K17" s="426">
        <f t="shared" si="4"/>
        <v>112.8274063032368</v>
      </c>
      <c r="M17" s="62"/>
      <c r="N17" s="144"/>
    </row>
    <row r="18" spans="2:14" ht="16.5" thickBot="1" x14ac:dyDescent="0.3">
      <c r="B18" s="1003" t="s">
        <v>38</v>
      </c>
      <c r="C18" s="1004"/>
      <c r="D18" s="119">
        <f t="shared" ref="D18:I18" si="5">D10+D11+D12+D15+D16+D17</f>
        <v>22094135</v>
      </c>
      <c r="E18" s="265">
        <f t="shared" si="5"/>
        <v>100</v>
      </c>
      <c r="F18" s="119">
        <f t="shared" si="5"/>
        <v>24210567</v>
      </c>
      <c r="G18" s="265">
        <f t="shared" si="5"/>
        <v>100</v>
      </c>
      <c r="H18" s="119">
        <f t="shared" si="5"/>
        <v>23517864</v>
      </c>
      <c r="I18" s="265">
        <f t="shared" si="5"/>
        <v>100</v>
      </c>
      <c r="J18" s="254">
        <f>F18/D18*100</f>
        <v>109.57915754565634</v>
      </c>
      <c r="K18" s="261">
        <f>H18/F18*100</f>
        <v>97.138840242774975</v>
      </c>
      <c r="M18" s="62"/>
      <c r="N18" s="144"/>
    </row>
    <row r="19" spans="2:14" ht="16.5" thickBot="1" x14ac:dyDescent="0.3">
      <c r="B19" s="262"/>
      <c r="C19" s="1020" t="s">
        <v>518</v>
      </c>
      <c r="D19" s="1020"/>
      <c r="E19" s="266"/>
      <c r="F19" s="263"/>
      <c r="G19" s="266"/>
      <c r="H19" s="267"/>
      <c r="I19" s="268"/>
      <c r="J19" s="268"/>
      <c r="K19" s="269"/>
      <c r="M19" s="62"/>
      <c r="N19" s="144"/>
    </row>
    <row r="20" spans="2:14" ht="15.75" x14ac:dyDescent="0.25">
      <c r="B20" s="270" t="s">
        <v>385</v>
      </c>
      <c r="C20" s="418" t="s">
        <v>39</v>
      </c>
      <c r="D20" s="267">
        <v>17604487</v>
      </c>
      <c r="E20" s="271">
        <f>D20/D$26*100</f>
        <v>79.679457919488584</v>
      </c>
      <c r="F20" s="267">
        <v>19414294</v>
      </c>
      <c r="G20" s="271">
        <f>F20/F$26*100</f>
        <v>80.189340464434395</v>
      </c>
      <c r="H20" s="267">
        <v>18892746</v>
      </c>
      <c r="I20" s="271">
        <f>H20/H$26*100</f>
        <v>80.333596622550417</v>
      </c>
      <c r="J20" s="272">
        <f>F20/D20*100</f>
        <v>110.28037340707515</v>
      </c>
      <c r="K20" s="269">
        <f>H20/F20*100</f>
        <v>97.313587607151717</v>
      </c>
      <c r="M20" s="62"/>
      <c r="N20" s="144"/>
    </row>
    <row r="21" spans="2:14" ht="15.75" x14ac:dyDescent="0.25">
      <c r="B21" s="419" t="s">
        <v>386</v>
      </c>
      <c r="C21" s="413" t="s">
        <v>40</v>
      </c>
      <c r="D21" s="414">
        <v>0</v>
      </c>
      <c r="E21" s="415">
        <f t="shared" ref="E21:E25" si="6">D21/D$26*100</f>
        <v>0</v>
      </c>
      <c r="F21" s="414">
        <v>0</v>
      </c>
      <c r="G21" s="415">
        <f t="shared" ref="G21:G25" si="7">F21/F$26*100</f>
        <v>0</v>
      </c>
      <c r="H21" s="444">
        <v>0</v>
      </c>
      <c r="I21" s="415">
        <f t="shared" ref="I21:I25" si="8">H21/H$26*100</f>
        <v>0</v>
      </c>
      <c r="J21" s="416">
        <v>0</v>
      </c>
      <c r="K21" s="420">
        <v>0</v>
      </c>
      <c r="M21" s="62"/>
      <c r="N21" s="144"/>
    </row>
    <row r="22" spans="2:14" ht="15.75" x14ac:dyDescent="0.25">
      <c r="B22" s="419" t="s">
        <v>387</v>
      </c>
      <c r="C22" s="413" t="s">
        <v>41</v>
      </c>
      <c r="D22" s="414">
        <v>862931</v>
      </c>
      <c r="E22" s="415">
        <f t="shared" si="6"/>
        <v>3.9057016715069408</v>
      </c>
      <c r="F22" s="414">
        <v>856626</v>
      </c>
      <c r="G22" s="415">
        <f t="shared" si="7"/>
        <v>3.5382318803190356</v>
      </c>
      <c r="H22" s="414">
        <v>833255</v>
      </c>
      <c r="I22" s="415">
        <f t="shared" si="8"/>
        <v>3.543072619180041</v>
      </c>
      <c r="J22" s="416">
        <f t="shared" ref="J22:J25" si="9">F22/D22*100</f>
        <v>99.269350620153872</v>
      </c>
      <c r="K22" s="420">
        <f>H22/F22*100</f>
        <v>97.271738191462788</v>
      </c>
      <c r="M22" s="62"/>
      <c r="N22" s="144"/>
    </row>
    <row r="23" spans="2:14" ht="16.5" thickBot="1" x14ac:dyDescent="0.3">
      <c r="B23" s="421" t="s">
        <v>388</v>
      </c>
      <c r="C23" s="422" t="s">
        <v>42</v>
      </c>
      <c r="D23" s="423">
        <v>655631</v>
      </c>
      <c r="E23" s="424">
        <f t="shared" si="6"/>
        <v>2.9674436224817127</v>
      </c>
      <c r="F23" s="423">
        <v>808293</v>
      </c>
      <c r="G23" s="424">
        <f t="shared" si="7"/>
        <v>3.3385959114464354</v>
      </c>
      <c r="H23" s="423">
        <v>811794</v>
      </c>
      <c r="I23" s="424">
        <f t="shared" si="8"/>
        <v>3.4518185835244219</v>
      </c>
      <c r="J23" s="425">
        <f t="shared" si="9"/>
        <v>123.28474400996903</v>
      </c>
      <c r="K23" s="426">
        <f t="shared" ref="K23:K25" si="10">H23/F23*100</f>
        <v>100.43313501415948</v>
      </c>
      <c r="M23" s="62"/>
      <c r="N23" s="144"/>
    </row>
    <row r="24" spans="2:14" ht="16.5" thickBot="1" x14ac:dyDescent="0.3">
      <c r="B24" s="1003" t="s">
        <v>43</v>
      </c>
      <c r="C24" s="1004"/>
      <c r="D24" s="414"/>
      <c r="E24" s="415"/>
      <c r="F24" s="414"/>
      <c r="G24" s="415"/>
      <c r="H24" s="414"/>
      <c r="I24" s="415"/>
      <c r="J24" s="416"/>
      <c r="K24" s="420"/>
      <c r="M24" s="62"/>
      <c r="N24" s="144"/>
    </row>
    <row r="25" spans="2:14" ht="16.5" thickBot="1" x14ac:dyDescent="0.3">
      <c r="B25" s="445" t="s">
        <v>389</v>
      </c>
      <c r="C25" s="446" t="s">
        <v>44</v>
      </c>
      <c r="D25" s="447">
        <v>2971086</v>
      </c>
      <c r="E25" s="448">
        <f t="shared" si="6"/>
        <v>13.447396786522759</v>
      </c>
      <c r="F25" s="447">
        <v>3131354</v>
      </c>
      <c r="G25" s="448">
        <f t="shared" si="7"/>
        <v>12.933831743800134</v>
      </c>
      <c r="H25" s="447">
        <v>2980069</v>
      </c>
      <c r="I25" s="448">
        <f t="shared" si="8"/>
        <v>12.671512174745123</v>
      </c>
      <c r="J25" s="449">
        <f t="shared" si="9"/>
        <v>105.39425651091889</v>
      </c>
      <c r="K25" s="450">
        <f t="shared" si="10"/>
        <v>95.168703378793964</v>
      </c>
      <c r="M25" s="62"/>
      <c r="N25" s="144"/>
    </row>
    <row r="26" spans="2:14" ht="15" customHeight="1" x14ac:dyDescent="0.25">
      <c r="B26" s="1021" t="s">
        <v>45</v>
      </c>
      <c r="C26" s="1005"/>
      <c r="D26" s="1012">
        <f t="shared" ref="D26:I26" si="11">SUM(D20:D25)</f>
        <v>22094135</v>
      </c>
      <c r="E26" s="1015">
        <f t="shared" si="11"/>
        <v>100</v>
      </c>
      <c r="F26" s="1012">
        <f t="shared" si="11"/>
        <v>24210567</v>
      </c>
      <c r="G26" s="1014">
        <f t="shared" si="11"/>
        <v>100</v>
      </c>
      <c r="H26" s="1012">
        <f t="shared" si="11"/>
        <v>23517864</v>
      </c>
      <c r="I26" s="1014">
        <f t="shared" si="11"/>
        <v>100</v>
      </c>
      <c r="J26" s="1015">
        <f>F26/D26*100</f>
        <v>109.57915754565634</v>
      </c>
      <c r="K26" s="1017">
        <f>H26/F26*100</f>
        <v>97.138840242774975</v>
      </c>
      <c r="M26" s="62"/>
      <c r="N26" s="144"/>
    </row>
    <row r="27" spans="2:14" ht="15.75" customHeight="1" thickBot="1" x14ac:dyDescent="0.3">
      <c r="B27" s="1022" t="s">
        <v>46</v>
      </c>
      <c r="C27" s="1006"/>
      <c r="D27" s="1013"/>
      <c r="E27" s="1016"/>
      <c r="F27" s="1013"/>
      <c r="G27" s="1006"/>
      <c r="H27" s="1013"/>
      <c r="I27" s="1006"/>
      <c r="J27" s="1016"/>
      <c r="K27" s="1018"/>
      <c r="M27" s="62"/>
      <c r="N27" s="144"/>
    </row>
    <row r="28" spans="2:14" x14ac:dyDescent="0.25">
      <c r="N28" s="144"/>
    </row>
    <row r="30" spans="2:14" x14ac:dyDescent="0.25">
      <c r="G30" s="62"/>
    </row>
  </sheetData>
  <mergeCells count="21">
    <mergeCell ref="F6:G6"/>
    <mergeCell ref="B18:C18"/>
    <mergeCell ref="B24:C24"/>
    <mergeCell ref="B26:C26"/>
    <mergeCell ref="B27:C27"/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</mergeCells>
  <pageMargins left="0.7" right="0.7" top="0.75" bottom="0.75" header="0.3" footer="0.3"/>
  <pageSetup orientation="portrait" r:id="rId1"/>
  <ignoredErrors>
    <ignoredError sqref="D19:I19 C17 C21:C23 C10 C11 C12 C13 C14 C15 C16 C20 C25" numberStoredAsText="1"/>
    <ignoredError sqref="F15:H15 E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N13"/>
  <sheetViews>
    <sheetView workbookViewId="0">
      <selection activeCell="D14" sqref="D14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ht="16.5" thickBot="1" x14ac:dyDescent="0.3">
      <c r="C4" s="66"/>
      <c r="D4" s="48"/>
      <c r="E4" s="48"/>
      <c r="F4" s="48"/>
      <c r="G4" s="48"/>
      <c r="H4" s="48"/>
      <c r="I4" s="48"/>
      <c r="J4" s="48"/>
      <c r="K4" s="48"/>
      <c r="L4" s="48"/>
      <c r="M4" s="48"/>
      <c r="N4" s="67" t="s">
        <v>398</v>
      </c>
    </row>
    <row r="5" spans="2:14" ht="20.100000000000001" customHeight="1" thickBot="1" x14ac:dyDescent="0.3">
      <c r="B5" s="995" t="s">
        <v>638</v>
      </c>
      <c r="C5" s="996"/>
      <c r="D5" s="996"/>
      <c r="E5" s="996"/>
      <c r="F5" s="996"/>
      <c r="G5" s="996"/>
      <c r="H5" s="996"/>
      <c r="I5" s="996"/>
      <c r="J5" s="996"/>
      <c r="K5" s="996"/>
      <c r="L5" s="996"/>
      <c r="M5" s="996"/>
      <c r="N5" s="997"/>
    </row>
    <row r="6" spans="2:14" ht="15.75" x14ac:dyDescent="0.25">
      <c r="B6" s="993" t="s">
        <v>138</v>
      </c>
      <c r="C6" s="998" t="s">
        <v>0</v>
      </c>
      <c r="D6" s="1023" t="s">
        <v>1</v>
      </c>
      <c r="E6" s="1023"/>
      <c r="F6" s="1023"/>
      <c r="G6" s="1023" t="s">
        <v>342</v>
      </c>
      <c r="H6" s="1023"/>
      <c r="I6" s="1023"/>
      <c r="J6" s="1023" t="s">
        <v>520</v>
      </c>
      <c r="K6" s="1023"/>
      <c r="L6" s="1023"/>
      <c r="M6" s="1024" t="s">
        <v>2</v>
      </c>
      <c r="N6" s="1025"/>
    </row>
    <row r="7" spans="2:14" ht="32.25" thickBot="1" x14ac:dyDescent="0.3">
      <c r="B7" s="994"/>
      <c r="C7" s="999"/>
      <c r="D7" s="774" t="s">
        <v>48</v>
      </c>
      <c r="E7" s="774" t="s">
        <v>345</v>
      </c>
      <c r="F7" s="774" t="s">
        <v>28</v>
      </c>
      <c r="G7" s="774" t="s">
        <v>48</v>
      </c>
      <c r="H7" s="774" t="s">
        <v>49</v>
      </c>
      <c r="I7" s="774" t="s">
        <v>28</v>
      </c>
      <c r="J7" s="774" t="s">
        <v>48</v>
      </c>
      <c r="K7" s="774" t="s">
        <v>344</v>
      </c>
      <c r="L7" s="774" t="s">
        <v>28</v>
      </c>
      <c r="M7" s="774" t="s">
        <v>540</v>
      </c>
      <c r="N7" s="123" t="s">
        <v>541</v>
      </c>
    </row>
    <row r="8" spans="2:14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0">
        <v>10</v>
      </c>
      <c r="L8" s="400">
        <v>11</v>
      </c>
      <c r="M8" s="400">
        <v>12</v>
      </c>
      <c r="N8" s="401">
        <v>13</v>
      </c>
    </row>
    <row r="9" spans="2:14" ht="15.75" x14ac:dyDescent="0.25">
      <c r="B9" s="402" t="s">
        <v>376</v>
      </c>
      <c r="C9" s="452" t="s">
        <v>50</v>
      </c>
      <c r="D9" s="453">
        <v>1</v>
      </c>
      <c r="E9" s="117">
        <v>775490</v>
      </c>
      <c r="F9" s="131">
        <f>E9/E11*100</f>
        <v>3.50993600790436</v>
      </c>
      <c r="G9" s="453">
        <v>1</v>
      </c>
      <c r="H9" s="117">
        <v>801261</v>
      </c>
      <c r="I9" s="131">
        <f>H9/H11*100</f>
        <v>3.3095507428636428</v>
      </c>
      <c r="J9" s="453">
        <v>1</v>
      </c>
      <c r="K9" s="117">
        <v>935233</v>
      </c>
      <c r="L9" s="131">
        <f>K9/K11*100</f>
        <v>3.9766919308658304</v>
      </c>
      <c r="M9" s="404">
        <f>H9/E9*100</f>
        <v>103.32318920940308</v>
      </c>
      <c r="N9" s="405">
        <f>K9/H9*100</f>
        <v>116.72014487164606</v>
      </c>
    </row>
    <row r="10" spans="2:14" ht="16.5" thickBot="1" x14ac:dyDescent="0.3">
      <c r="B10" s="408" t="s">
        <v>377</v>
      </c>
      <c r="C10" s="454" t="s">
        <v>51</v>
      </c>
      <c r="D10" s="455">
        <v>14</v>
      </c>
      <c r="E10" s="410">
        <v>21318645</v>
      </c>
      <c r="F10" s="137">
        <f>E10/E11*100</f>
        <v>96.490063992095642</v>
      </c>
      <c r="G10" s="455">
        <v>14</v>
      </c>
      <c r="H10" s="410">
        <v>23409306</v>
      </c>
      <c r="I10" s="137">
        <f>H10/H11*100</f>
        <v>96.690449257136351</v>
      </c>
      <c r="J10" s="455">
        <v>14</v>
      </c>
      <c r="K10" s="410">
        <v>22582631</v>
      </c>
      <c r="L10" s="137">
        <f>K10/K11*100</f>
        <v>96.023308069134174</v>
      </c>
      <c r="M10" s="411">
        <f t="shared" ref="M10:M11" si="0">H10/E10*100</f>
        <v>109.80672552125145</v>
      </c>
      <c r="N10" s="412">
        <f>K10/H10*100</f>
        <v>96.468605263223097</v>
      </c>
    </row>
    <row r="11" spans="2:14" ht="18.75" customHeight="1" thickBot="1" x14ac:dyDescent="0.3">
      <c r="B11" s="991" t="s">
        <v>20</v>
      </c>
      <c r="C11" s="992"/>
      <c r="D11" s="243">
        <f t="shared" ref="D11:J11" si="1">SUM(D9:D10)</f>
        <v>15</v>
      </c>
      <c r="E11" s="68">
        <f t="shared" si="1"/>
        <v>22094135</v>
      </c>
      <c r="F11" s="96">
        <f t="shared" si="1"/>
        <v>100</v>
      </c>
      <c r="G11" s="243">
        <f t="shared" si="1"/>
        <v>15</v>
      </c>
      <c r="H11" s="68">
        <f t="shared" si="1"/>
        <v>24210567</v>
      </c>
      <c r="I11" s="96">
        <f t="shared" si="1"/>
        <v>100</v>
      </c>
      <c r="J11" s="243">
        <f t="shared" si="1"/>
        <v>15</v>
      </c>
      <c r="K11" s="68">
        <f>K9+K10</f>
        <v>23517864</v>
      </c>
      <c r="L11" s="96">
        <f>SUM(L9:L10)</f>
        <v>100</v>
      </c>
      <c r="M11" s="274">
        <f t="shared" si="0"/>
        <v>109.57915754565634</v>
      </c>
      <c r="N11" s="143">
        <f>K11/H11*100</f>
        <v>97.138840242774975</v>
      </c>
    </row>
    <row r="13" spans="2:14" x14ac:dyDescent="0.25">
      <c r="C13" s="97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>
      <selection activeCell="D15" sqref="D15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58</v>
      </c>
      <c r="D2" s="4"/>
      <c r="E2" s="4"/>
      <c r="F2" s="4"/>
      <c r="G2" s="4"/>
      <c r="H2" s="4"/>
      <c r="I2" s="4"/>
      <c r="J2" s="4"/>
      <c r="K2" s="4"/>
      <c r="L2" s="28" t="s">
        <v>399</v>
      </c>
    </row>
    <row r="3" spans="2:12" ht="20.100000000000001" customHeight="1" thickBot="1" x14ac:dyDescent="0.3">
      <c r="B3" s="1026" t="s">
        <v>639</v>
      </c>
      <c r="C3" s="1027"/>
      <c r="D3" s="1027"/>
      <c r="E3" s="1027"/>
      <c r="F3" s="1027"/>
      <c r="G3" s="1027"/>
      <c r="H3" s="1027"/>
      <c r="I3" s="1027"/>
      <c r="J3" s="1027"/>
      <c r="K3" s="1027"/>
      <c r="L3" s="1028"/>
    </row>
    <row r="4" spans="2:12" ht="15.75" x14ac:dyDescent="0.25">
      <c r="B4" s="1029" t="s">
        <v>138</v>
      </c>
      <c r="C4" s="1033" t="s">
        <v>52</v>
      </c>
      <c r="D4" s="1033" t="s">
        <v>1</v>
      </c>
      <c r="E4" s="1033"/>
      <c r="F4" s="1033"/>
      <c r="G4" s="1033" t="s">
        <v>342</v>
      </c>
      <c r="H4" s="1033"/>
      <c r="I4" s="1033"/>
      <c r="J4" s="1033" t="s">
        <v>520</v>
      </c>
      <c r="K4" s="1033"/>
      <c r="L4" s="1034"/>
    </row>
    <row r="5" spans="2:12" ht="16.5" thickBot="1" x14ac:dyDescent="0.3">
      <c r="B5" s="1030"/>
      <c r="C5" s="1032"/>
      <c r="D5" s="275" t="s">
        <v>3</v>
      </c>
      <c r="E5" s="275" t="s">
        <v>28</v>
      </c>
      <c r="F5" s="275" t="s">
        <v>48</v>
      </c>
      <c r="G5" s="275" t="s">
        <v>3</v>
      </c>
      <c r="H5" s="275" t="s">
        <v>28</v>
      </c>
      <c r="I5" s="275" t="s">
        <v>48</v>
      </c>
      <c r="J5" s="275" t="s">
        <v>3</v>
      </c>
      <c r="K5" s="275" t="s">
        <v>28</v>
      </c>
      <c r="L5" s="54" t="s">
        <v>48</v>
      </c>
    </row>
    <row r="6" spans="2:12" ht="15.75" thickBot="1" x14ac:dyDescent="0.3">
      <c r="B6" s="471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6">
        <v>7</v>
      </c>
      <c r="I6" s="276">
        <v>8</v>
      </c>
      <c r="J6" s="276">
        <v>9</v>
      </c>
      <c r="K6" s="276">
        <v>10</v>
      </c>
      <c r="L6" s="277">
        <v>11</v>
      </c>
    </row>
    <row r="7" spans="2:12" ht="15.75" x14ac:dyDescent="0.25">
      <c r="B7" s="313" t="s">
        <v>376</v>
      </c>
      <c r="C7" s="459" t="s">
        <v>53</v>
      </c>
      <c r="D7" s="156">
        <v>12456111</v>
      </c>
      <c r="E7" s="460">
        <f>D7/D$12*100</f>
        <v>56.377454921860483</v>
      </c>
      <c r="F7" s="461">
        <v>3</v>
      </c>
      <c r="G7" s="156">
        <v>13686527</v>
      </c>
      <c r="H7" s="460">
        <f>G7/G$12*100</f>
        <v>56.531212176897796</v>
      </c>
      <c r="I7" s="461">
        <v>3</v>
      </c>
      <c r="J7" s="462">
        <v>12954063</v>
      </c>
      <c r="K7" s="460">
        <f>J7/J$12*100</f>
        <v>55.081800796194756</v>
      </c>
      <c r="L7" s="463">
        <v>3</v>
      </c>
    </row>
    <row r="8" spans="2:12" ht="15.75" x14ac:dyDescent="0.25">
      <c r="B8" s="314" t="s">
        <v>377</v>
      </c>
      <c r="C8" s="456" t="s">
        <v>54</v>
      </c>
      <c r="D8" s="155">
        <v>6075531</v>
      </c>
      <c r="E8" s="457">
        <f t="shared" ref="E8:E11" si="0">D8/D$12*100</f>
        <v>27.498388146899615</v>
      </c>
      <c r="F8" s="458">
        <v>5</v>
      </c>
      <c r="G8" s="155">
        <v>6645925</v>
      </c>
      <c r="H8" s="457">
        <f t="shared" ref="H8:H11" si="1">G8/G$12*100</f>
        <v>27.450513653810749</v>
      </c>
      <c r="I8" s="458">
        <v>5</v>
      </c>
      <c r="J8" s="155">
        <v>5607991</v>
      </c>
      <c r="K8" s="457">
        <f t="shared" ref="K8:K11" si="2">J8/J$12*100</f>
        <v>23.845664725333897</v>
      </c>
      <c r="L8" s="464">
        <v>4</v>
      </c>
    </row>
    <row r="9" spans="2:12" ht="15.75" x14ac:dyDescent="0.25">
      <c r="B9" s="314" t="s">
        <v>378</v>
      </c>
      <c r="C9" s="456" t="s">
        <v>55</v>
      </c>
      <c r="D9" s="155">
        <v>2168293</v>
      </c>
      <c r="E9" s="457">
        <f t="shared" si="0"/>
        <v>9.8138849970818054</v>
      </c>
      <c r="F9" s="458">
        <v>3</v>
      </c>
      <c r="G9" s="155">
        <v>3451044</v>
      </c>
      <c r="H9" s="457">
        <f t="shared" si="1"/>
        <v>14.254288220511317</v>
      </c>
      <c r="I9" s="458">
        <v>5</v>
      </c>
      <c r="J9" s="155">
        <v>4566480</v>
      </c>
      <c r="K9" s="457">
        <f t="shared" si="2"/>
        <v>19.41706950937381</v>
      </c>
      <c r="L9" s="464">
        <v>6</v>
      </c>
    </row>
    <row r="10" spans="2:12" ht="15.75" x14ac:dyDescent="0.25">
      <c r="B10" s="314" t="s">
        <v>380</v>
      </c>
      <c r="C10" s="456" t="s">
        <v>56</v>
      </c>
      <c r="D10" s="155">
        <v>1394200</v>
      </c>
      <c r="E10" s="457">
        <f t="shared" si="0"/>
        <v>6.3102719341580915</v>
      </c>
      <c r="F10" s="458">
        <v>4</v>
      </c>
      <c r="G10" s="155">
        <v>427071</v>
      </c>
      <c r="H10" s="457">
        <f t="shared" si="1"/>
        <v>1.7639859487801339</v>
      </c>
      <c r="I10" s="458">
        <v>2</v>
      </c>
      <c r="J10" s="155">
        <v>290165</v>
      </c>
      <c r="K10" s="457">
        <f t="shared" si="2"/>
        <v>1.2338067776903547</v>
      </c>
      <c r="L10" s="464">
        <v>1</v>
      </c>
    </row>
    <row r="11" spans="2:12" ht="16.5" thickBot="1" x14ac:dyDescent="0.3">
      <c r="B11" s="465" t="s">
        <v>381</v>
      </c>
      <c r="C11" s="466" t="s">
        <v>57</v>
      </c>
      <c r="D11" s="467">
        <v>0</v>
      </c>
      <c r="E11" s="468">
        <f t="shared" si="0"/>
        <v>0</v>
      </c>
      <c r="F11" s="469">
        <v>0</v>
      </c>
      <c r="G11" s="467">
        <v>0</v>
      </c>
      <c r="H11" s="468">
        <f t="shared" si="1"/>
        <v>0</v>
      </c>
      <c r="I11" s="469">
        <v>0</v>
      </c>
      <c r="J11" s="467">
        <v>99165</v>
      </c>
      <c r="K11" s="468">
        <f t="shared" si="2"/>
        <v>0.42165819140717886</v>
      </c>
      <c r="L11" s="470">
        <v>1</v>
      </c>
    </row>
    <row r="12" spans="2:12" ht="20.100000000000001" customHeight="1" thickBot="1" x14ac:dyDescent="0.3">
      <c r="B12" s="1031" t="s">
        <v>6</v>
      </c>
      <c r="C12" s="1032"/>
      <c r="D12" s="279">
        <f>SUM(D7:D11)</f>
        <v>22094135</v>
      </c>
      <c r="E12" s="42">
        <f>SUM(E7:E11)</f>
        <v>100</v>
      </c>
      <c r="F12" s="26">
        <f t="shared" ref="F12:L12" si="3">SUM(F7:F11)</f>
        <v>15</v>
      </c>
      <c r="G12" s="279">
        <f t="shared" si="3"/>
        <v>24210567</v>
      </c>
      <c r="H12" s="42">
        <f t="shared" si="3"/>
        <v>99.999999999999986</v>
      </c>
      <c r="I12" s="26">
        <f t="shared" si="3"/>
        <v>15</v>
      </c>
      <c r="J12" s="279">
        <f t="shared" si="3"/>
        <v>23517864</v>
      </c>
      <c r="K12" s="42">
        <f t="shared" si="3"/>
        <v>100.00000000000001</v>
      </c>
      <c r="L12" s="54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7</vt:i4>
      </vt:variant>
    </vt:vector>
  </HeadingPairs>
  <TitlesOfParts>
    <vt:vector size="66" baseType="lpstr">
      <vt:lpstr>Tabela 1.</vt:lpstr>
      <vt:lpstr>Tabela 2.</vt:lpstr>
      <vt:lpstr>Tabela 3.</vt:lpstr>
      <vt:lpstr>Tabela 4.</vt:lpstr>
      <vt:lpstr>Tabela 5.</vt:lpstr>
      <vt:lpstr>Tabela 6.</vt:lpstr>
      <vt:lpstr>Tabela 7.</vt:lpstr>
      <vt:lpstr>Tabela 8.</vt:lpstr>
      <vt:lpstr>Tabela 9.</vt:lpstr>
      <vt:lpstr>Tabla 10.</vt:lpstr>
      <vt:lpstr>Tabela 11.</vt:lpstr>
      <vt:lpstr>Tabela 12.</vt:lpstr>
      <vt:lpstr>Tabela 13.</vt:lpstr>
      <vt:lpstr>Tabela 14.</vt:lpstr>
      <vt:lpstr>Tabela 15.</vt:lpstr>
      <vt:lpstr>Tabela 16.</vt:lpstr>
      <vt:lpstr>Tabela 17.</vt:lpstr>
      <vt:lpstr>Tabela 18.</vt:lpstr>
      <vt:lpstr>Tabela 19.</vt:lpstr>
      <vt:lpstr>Tabela 20.</vt:lpstr>
      <vt:lpstr>Tabela 21.</vt:lpstr>
      <vt:lpstr>Tabela 22.</vt:lpstr>
      <vt:lpstr>Tabela 23.</vt:lpstr>
      <vt:lpstr>Tabela 24.</vt:lpstr>
      <vt:lpstr>Tabela 25.</vt:lpstr>
      <vt:lpstr>Tabela 26.</vt:lpstr>
      <vt:lpstr>Tabela 27.</vt:lpstr>
      <vt:lpstr>Tabela 28.</vt:lpstr>
      <vt:lpstr>Tabela 29.</vt:lpstr>
      <vt:lpstr>Tabela 30.</vt:lpstr>
      <vt:lpstr>Tabela 31.</vt:lpstr>
      <vt:lpstr>Tabela 32.</vt:lpstr>
      <vt:lpstr>Tabela 33.</vt:lpstr>
      <vt:lpstr>Tabela 34.</vt:lpstr>
      <vt:lpstr>Tabela 35.</vt:lpstr>
      <vt:lpstr>Tabela 36.</vt:lpstr>
      <vt:lpstr>Tabela 37.</vt:lpstr>
      <vt:lpstr>Tabela 38.</vt:lpstr>
      <vt:lpstr>Tabela 39.</vt:lpstr>
      <vt:lpstr>Tabela 40.</vt:lpstr>
      <vt:lpstr>Tabela 41.</vt:lpstr>
      <vt:lpstr>Tabela 42.</vt:lpstr>
      <vt:lpstr>Tabela 43.</vt:lpstr>
      <vt:lpstr>Tabela 44.</vt:lpstr>
      <vt:lpstr>Tabela 45.</vt:lpstr>
      <vt:lpstr>Tabela 46.</vt:lpstr>
      <vt:lpstr>Tabela 47.</vt:lpstr>
      <vt:lpstr>Tabela 48.</vt:lpstr>
      <vt:lpstr>Tabela 49.</vt:lpstr>
      <vt:lpstr>Tabela 50.</vt:lpstr>
      <vt:lpstr>Tabela 51.</vt:lpstr>
      <vt:lpstr>Tabela 52.</vt:lpstr>
      <vt:lpstr>Tabela 53.</vt:lpstr>
      <vt:lpstr>Tabela 54.</vt:lpstr>
      <vt:lpstr>Tabela 55.</vt:lpstr>
      <vt:lpstr>Tabela 56.</vt:lpstr>
      <vt:lpstr>Tabela 57.</vt:lpstr>
      <vt:lpstr>Tabela 58.</vt:lpstr>
      <vt:lpstr>Tabela 59.</vt:lpstr>
      <vt:lpstr>'Tabela 11.'!_ftn1</vt:lpstr>
      <vt:lpstr>'Tabela 32.'!_ftn2</vt:lpstr>
      <vt:lpstr>'Tabela 32.'!_ftn3</vt:lpstr>
      <vt:lpstr>'Tabela 11.'!_ftnref1</vt:lpstr>
      <vt:lpstr>'Tabela 1.'!_ftnref2</vt:lpstr>
      <vt:lpstr>'Tabela 1.'!_ftnref3</vt:lpstr>
      <vt:lpstr>'Tabela 6.'!_Hlk24466834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2020-09-23T06:35:12Z</dcterms:modified>
</cp:coreProperties>
</file>