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omments1.xml" ContentType="application/vnd.openxmlformats-officedocument.spreadsheetml.comments+xml"/>
  <Override PartName="/xl/drawings/drawing22.xml" ContentType="application/vnd.openxmlformats-officedocument.drawing+xml"/>
  <Override PartName="/xl/comments2.xml" ContentType="application/vnd.openxmlformats-officedocument.spreadsheetml.comment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0E9CA205-0FEF-4C17-B0CB-5F814A9913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gled tabela" sheetId="80" r:id="rId1"/>
    <sheet name="Tabela 1" sheetId="55" r:id="rId2"/>
    <sheet name="Tabela 2" sheetId="2" r:id="rId3"/>
    <sheet name="Tabela 3" sheetId="3" r:id="rId4"/>
    <sheet name="Tabela 4" sheetId="79" r:id="rId5"/>
    <sheet name="Tabela 5" sheetId="4" r:id="rId6"/>
    <sheet name="Tabela 6" sheetId="5" r:id="rId7"/>
    <sheet name="Tabela 7" sheetId="6" r:id="rId8"/>
    <sheet name="Tabela 8" sheetId="7" r:id="rId9"/>
    <sheet name="Tabela 9" sheetId="8" r:id="rId10"/>
    <sheet name="Tabla 10" sheetId="9" r:id="rId11"/>
    <sheet name="Tabela 11" sheetId="10" r:id="rId12"/>
    <sheet name="Tabela 12" sheetId="11" r:id="rId13"/>
    <sheet name="Tabela 13" sheetId="12" r:id="rId14"/>
    <sheet name="Tabela 14" sheetId="13" r:id="rId15"/>
    <sheet name="Tabela 15" sheetId="14" r:id="rId16"/>
    <sheet name="Tabela 16" sheetId="54" r:id="rId17"/>
    <sheet name="Tabela 17" sheetId="15" r:id="rId18"/>
    <sheet name="Tabela 18" sheetId="16" r:id="rId19"/>
    <sheet name="Tabela 19" sheetId="17" r:id="rId20"/>
    <sheet name="Tabela 20" sheetId="18" r:id="rId21"/>
    <sheet name="Tabela 21" sheetId="22" r:id="rId22"/>
    <sheet name="Tabela 22" sheetId="67" r:id="rId23"/>
    <sheet name="Tabela 23" sheetId="68" r:id="rId24"/>
    <sheet name="Tabela 24" sheetId="23" r:id="rId25"/>
    <sheet name="Tabela 25" sheetId="69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  <sheet name="Tabela 32" sheetId="33" r:id="rId33"/>
    <sheet name="Tabela 33" sheetId="34" r:id="rId34"/>
    <sheet name="Tabela 34" sheetId="35" r:id="rId35"/>
    <sheet name="Tabela 35" sheetId="57" r:id="rId36"/>
    <sheet name="Tabela 36" sheetId="36" r:id="rId37"/>
    <sheet name="Tabela 37" sheetId="37" r:id="rId38"/>
    <sheet name="Tabela 38" sheetId="38" r:id="rId39"/>
    <sheet name="Tabela 39" sheetId="39" r:id="rId40"/>
    <sheet name="Tabela 40" sheetId="40" r:id="rId41"/>
    <sheet name="Tabela 41" sheetId="41" r:id="rId42"/>
    <sheet name="Tabela 42" sheetId="81" r:id="rId43"/>
    <sheet name="Tabela 43" sheetId="82" r:id="rId44"/>
    <sheet name="Tabela 44" sheetId="58" r:id="rId45"/>
    <sheet name="Tabela 45" sheetId="43" r:id="rId46"/>
    <sheet name="Tabela 46" sheetId="44" r:id="rId47"/>
    <sheet name="Tabela 47" sheetId="45" r:id="rId48"/>
    <sheet name="Tabela 48" sheetId="46" r:id="rId49"/>
    <sheet name="Tabela 49" sheetId="49" r:id="rId50"/>
    <sheet name="Tabela 50" sheetId="50" r:id="rId51"/>
    <sheet name="Tabela 51" sheetId="51" r:id="rId52"/>
    <sheet name="Tabela 52" sheetId="20" r:id="rId53"/>
  </sheets>
  <definedNames>
    <definedName name="_ftn1" localSheetId="11">'Tabela 11'!$B$17</definedName>
    <definedName name="_ftn2" localSheetId="32">'Tabela 32'!#REF!</definedName>
    <definedName name="_ftn3" localSheetId="32">'Tabela 32'!$B$14</definedName>
    <definedName name="_ftnref1" localSheetId="11">'Tabela 11'!$C$14</definedName>
    <definedName name="_Hlk24466834" localSheetId="6">'Tabela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6" l="1"/>
  <c r="L11" i="37" l="1"/>
  <c r="L9" i="37"/>
  <c r="L10" i="37"/>
  <c r="L8" i="37"/>
  <c r="H16" i="20" l="1"/>
  <c r="H14" i="20"/>
  <c r="H13" i="20"/>
  <c r="H11" i="20"/>
  <c r="H10" i="20"/>
  <c r="G14" i="20"/>
  <c r="E14" i="20"/>
  <c r="E16" i="20" s="1"/>
  <c r="G11" i="20"/>
  <c r="G10" i="20"/>
  <c r="F13" i="20"/>
  <c r="F16" i="20"/>
  <c r="D16" i="20"/>
  <c r="E13" i="20"/>
  <c r="E11" i="20"/>
  <c r="E10" i="20"/>
  <c r="D13" i="20"/>
  <c r="D12" i="49" l="1"/>
  <c r="L13" i="46"/>
  <c r="F24" i="82" l="1"/>
  <c r="F23" i="82"/>
  <c r="F22" i="82"/>
  <c r="J24" i="82"/>
  <c r="J23" i="82"/>
  <c r="L23" i="82" s="1"/>
  <c r="J22" i="82"/>
  <c r="J17" i="82"/>
  <c r="J18" i="82"/>
  <c r="J19" i="82"/>
  <c r="J20" i="82"/>
  <c r="J16" i="82"/>
  <c r="I21" i="82"/>
  <c r="H21" i="82"/>
  <c r="E21" i="82"/>
  <c r="D21" i="82"/>
  <c r="F17" i="82"/>
  <c r="F18" i="82"/>
  <c r="F21" i="82" s="1"/>
  <c r="F19" i="82"/>
  <c r="F20" i="82"/>
  <c r="F16" i="82"/>
  <c r="J11" i="82"/>
  <c r="J12" i="82"/>
  <c r="J13" i="82"/>
  <c r="J10" i="82"/>
  <c r="I14" i="82"/>
  <c r="H14" i="82"/>
  <c r="E14" i="82"/>
  <c r="E25" i="82" s="1"/>
  <c r="D14" i="82"/>
  <c r="D25" i="82" s="1"/>
  <c r="F11" i="82"/>
  <c r="F12" i="82"/>
  <c r="F13" i="82"/>
  <c r="L13" i="82" s="1"/>
  <c r="F10" i="82"/>
  <c r="L10" i="82" s="1"/>
  <c r="E23" i="81"/>
  <c r="F23" i="81"/>
  <c r="H23" i="81"/>
  <c r="I23" i="81"/>
  <c r="J23" i="81"/>
  <c r="D23" i="81"/>
  <c r="L18" i="81"/>
  <c r="L19" i="81"/>
  <c r="L20" i="81"/>
  <c r="L21" i="81"/>
  <c r="L22" i="81"/>
  <c r="L23" i="81"/>
  <c r="L11" i="81"/>
  <c r="L12" i="81"/>
  <c r="L13" i="81"/>
  <c r="L14" i="81"/>
  <c r="L15" i="81"/>
  <c r="L16" i="81"/>
  <c r="L10" i="81"/>
  <c r="K22" i="81"/>
  <c r="K21" i="81"/>
  <c r="K19" i="81"/>
  <c r="K20" i="81"/>
  <c r="K18" i="81"/>
  <c r="K16" i="81"/>
  <c r="K23" i="81" s="1"/>
  <c r="K11" i="81"/>
  <c r="K12" i="81"/>
  <c r="K13" i="81"/>
  <c r="K14" i="81"/>
  <c r="K15" i="81"/>
  <c r="K10" i="81"/>
  <c r="G21" i="81"/>
  <c r="G11" i="81"/>
  <c r="G12" i="81"/>
  <c r="G13" i="81"/>
  <c r="G14" i="81"/>
  <c r="G15" i="81"/>
  <c r="G16" i="81"/>
  <c r="G23" i="81" s="1"/>
  <c r="G18" i="81"/>
  <c r="G19" i="81"/>
  <c r="G20" i="81"/>
  <c r="G22" i="81"/>
  <c r="G10" i="81"/>
  <c r="J16" i="81"/>
  <c r="I16" i="81"/>
  <c r="H16" i="8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D21" i="81"/>
  <c r="F16" i="81"/>
  <c r="E16" i="81"/>
  <c r="D16" i="81"/>
  <c r="I13" i="36"/>
  <c r="H13" i="36"/>
  <c r="G9" i="29"/>
  <c r="G10" i="29"/>
  <c r="G11" i="29"/>
  <c r="I12" i="32"/>
  <c r="I13" i="32"/>
  <c r="L11" i="82" l="1"/>
  <c r="J14" i="82"/>
  <c r="L14" i="82" s="1"/>
  <c r="L18" i="82"/>
  <c r="L16" i="82"/>
  <c r="L17" i="82"/>
  <c r="L19" i="82"/>
  <c r="L22" i="82"/>
  <c r="I25" i="82"/>
  <c r="F14" i="82"/>
  <c r="L20" i="82"/>
  <c r="J21" i="82"/>
  <c r="H25" i="82"/>
  <c r="F25" i="82"/>
  <c r="G19" i="82" s="1"/>
  <c r="L24" i="82"/>
  <c r="G22" i="82"/>
  <c r="G13" i="82"/>
  <c r="L21" i="82"/>
  <c r="G14" i="82" l="1"/>
  <c r="G25" i="82" s="1"/>
  <c r="G12" i="82"/>
  <c r="G23" i="82"/>
  <c r="G11" i="82"/>
  <c r="G24" i="82"/>
  <c r="G18" i="82"/>
  <c r="G21" i="82"/>
  <c r="J25" i="82"/>
  <c r="K16" i="82" s="1"/>
  <c r="G17" i="82"/>
  <c r="G10" i="82"/>
  <c r="K18" i="82"/>
  <c r="K20" i="82"/>
  <c r="K24" i="82"/>
  <c r="K23" i="82"/>
  <c r="K21" i="82"/>
  <c r="G20" i="82"/>
  <c r="G16" i="82"/>
  <c r="K17" i="82"/>
  <c r="K22" i="82"/>
  <c r="K13" i="82"/>
  <c r="K19" i="82"/>
  <c r="K11" i="82"/>
  <c r="K10" i="82" l="1"/>
  <c r="K14" i="82" s="1"/>
  <c r="K25" i="82" s="1"/>
  <c r="L25" i="82"/>
  <c r="K12" i="82"/>
  <c r="B6" i="80" l="1"/>
  <c r="D11" i="34" l="1"/>
  <c r="F9" i="18" l="1"/>
  <c r="G28" i="15" l="1"/>
  <c r="G27" i="15"/>
  <c r="J17" i="22" l="1"/>
  <c r="H20" i="15" l="1"/>
  <c r="H18" i="15"/>
  <c r="H21" i="15"/>
  <c r="H17" i="15"/>
  <c r="D9" i="5" l="1"/>
  <c r="G9" i="5"/>
  <c r="J9" i="5"/>
  <c r="E9" i="18" l="1"/>
  <c r="D9" i="18"/>
  <c r="D11" i="11" l="1"/>
  <c r="F11" i="11"/>
  <c r="D8" i="11"/>
  <c r="F8" i="11"/>
  <c r="D11" i="10"/>
  <c r="J11" i="79"/>
  <c r="I11" i="79"/>
  <c r="H11" i="79"/>
  <c r="G11" i="79"/>
  <c r="D11" i="79"/>
  <c r="F11" i="79"/>
  <c r="E11" i="79"/>
  <c r="I11" i="37" l="1"/>
  <c r="J9" i="37"/>
  <c r="J10" i="37"/>
  <c r="J8" i="37"/>
  <c r="J11" i="37" l="1"/>
  <c r="K8" i="37" s="1"/>
  <c r="K9" i="37" l="1"/>
  <c r="K10" i="37"/>
  <c r="J9" i="23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M11" i="46" s="1"/>
  <c r="K10" i="46"/>
  <c r="J10" i="46"/>
  <c r="K9" i="46"/>
  <c r="J9" i="46"/>
  <c r="K8" i="46"/>
  <c r="J8" i="46"/>
  <c r="F11" i="45"/>
  <c r="D11" i="45"/>
  <c r="H9" i="45"/>
  <c r="H8" i="45"/>
  <c r="H7" i="45"/>
  <c r="D19" i="44"/>
  <c r="F18" i="44"/>
  <c r="F17" i="44"/>
  <c r="F16" i="44"/>
  <c r="E19" i="44"/>
  <c r="D13" i="44"/>
  <c r="F12" i="44"/>
  <c r="F11" i="44"/>
  <c r="F10" i="44"/>
  <c r="E13" i="44"/>
  <c r="F13" i="44" s="1"/>
  <c r="F8" i="44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D12" i="58"/>
  <c r="E9" i="58" s="1"/>
  <c r="H10" i="58"/>
  <c r="H9" i="58"/>
  <c r="F12" i="58"/>
  <c r="F20" i="50" l="1"/>
  <c r="G19" i="50" s="1"/>
  <c r="D20" i="50"/>
  <c r="E19" i="50" s="1"/>
  <c r="M8" i="46"/>
  <c r="F19" i="44"/>
  <c r="F19" i="49"/>
  <c r="G16" i="49" s="1"/>
  <c r="M9" i="46"/>
  <c r="M10" i="46"/>
  <c r="H17" i="50"/>
  <c r="H12" i="50"/>
  <c r="E15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D19" i="49"/>
  <c r="H11" i="49"/>
  <c r="D17" i="49"/>
  <c r="H12" i="49"/>
  <c r="G8" i="45"/>
  <c r="G9" i="45"/>
  <c r="H11" i="45"/>
  <c r="G7" i="45"/>
  <c r="E7" i="45"/>
  <c r="E8" i="45"/>
  <c r="E9" i="45"/>
  <c r="H10" i="45"/>
  <c r="E10" i="45"/>
  <c r="G10" i="45"/>
  <c r="F9" i="44"/>
  <c r="F15" i="44"/>
  <c r="H9" i="43"/>
  <c r="H10" i="43"/>
  <c r="G10" i="58"/>
  <c r="G11" i="58"/>
  <c r="H12" i="58"/>
  <c r="G9" i="58"/>
  <c r="G8" i="58"/>
  <c r="E11" i="58"/>
  <c r="H8" i="58"/>
  <c r="E10" i="58"/>
  <c r="E8" i="58"/>
  <c r="J31" i="35"/>
  <c r="H31" i="35"/>
  <c r="F31" i="35"/>
  <c r="E11" i="50" l="1"/>
  <c r="E10" i="50"/>
  <c r="E18" i="50"/>
  <c r="E16" i="50"/>
  <c r="E14" i="50"/>
  <c r="E17" i="50"/>
  <c r="E12" i="50"/>
  <c r="E9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13" i="43" s="1"/>
  <c r="H20" i="50"/>
  <c r="E14" i="49"/>
  <c r="E18" i="49"/>
  <c r="E15" i="49"/>
  <c r="E12" i="49"/>
  <c r="E11" i="49"/>
  <c r="E17" i="49"/>
  <c r="H17" i="49"/>
  <c r="E16" i="49"/>
  <c r="E11" i="45"/>
  <c r="E20" i="50" l="1"/>
  <c r="G19" i="49"/>
  <c r="G20" i="50"/>
  <c r="H19" i="43"/>
  <c r="E19" i="49"/>
  <c r="M10" i="35"/>
  <c r="L10" i="35"/>
  <c r="G9" i="34"/>
  <c r="H9" i="34"/>
  <c r="H7" i="31"/>
  <c r="H9" i="29"/>
  <c r="L9" i="23" l="1"/>
  <c r="K9" i="23"/>
  <c r="J8" i="68"/>
  <c r="K8" i="16"/>
  <c r="J8" i="16"/>
  <c r="K10" i="14"/>
  <c r="H10" i="13"/>
  <c r="K10" i="10" l="1"/>
  <c r="J10" i="10"/>
  <c r="K8" i="9"/>
  <c r="J8" i="9"/>
  <c r="N9" i="7"/>
  <c r="M9" i="7"/>
  <c r="K10" i="6"/>
  <c r="K8" i="4"/>
  <c r="J9" i="3"/>
  <c r="K10" i="2"/>
  <c r="H10" i="27" l="1"/>
  <c r="F10" i="27"/>
  <c r="D10" i="27"/>
  <c r="I18" i="36" l="1"/>
  <c r="H18" i="36"/>
  <c r="J24" i="36"/>
  <c r="F24" i="36"/>
  <c r="I23" i="36"/>
  <c r="H23" i="36"/>
  <c r="E23" i="36"/>
  <c r="D23" i="36"/>
  <c r="J22" i="36"/>
  <c r="F22" i="36"/>
  <c r="J21" i="36"/>
  <c r="F21" i="36"/>
  <c r="J20" i="36"/>
  <c r="F20" i="36"/>
  <c r="J17" i="36"/>
  <c r="F17" i="36"/>
  <c r="J16" i="36"/>
  <c r="F16" i="36"/>
  <c r="J15" i="36"/>
  <c r="F15" i="36"/>
  <c r="J14" i="36"/>
  <c r="F14" i="36"/>
  <c r="E13" i="36"/>
  <c r="E18" i="36" s="1"/>
  <c r="D13" i="36"/>
  <c r="D18" i="36" s="1"/>
  <c r="J12" i="36"/>
  <c r="F12" i="36"/>
  <c r="J11" i="36"/>
  <c r="F11" i="36"/>
  <c r="J10" i="36"/>
  <c r="F10" i="36"/>
  <c r="J9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K15" i="41"/>
  <c r="J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H11" i="37"/>
  <c r="F10" i="37"/>
  <c r="E11" i="37"/>
  <c r="D11" i="37"/>
  <c r="F8" i="37"/>
  <c r="F9" i="37"/>
  <c r="F11" i="37" l="1"/>
  <c r="G10" i="37" s="1"/>
  <c r="K21" i="69"/>
  <c r="K20" i="69"/>
  <c r="K19" i="69"/>
  <c r="G9" i="37" l="1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1" i="14"/>
  <c r="J10" i="14"/>
  <c r="G10" i="13"/>
  <c r="G11" i="13"/>
  <c r="J10" i="6"/>
  <c r="J8" i="4"/>
  <c r="G18" i="34" l="1"/>
  <c r="G17" i="34"/>
  <c r="K8" i="32"/>
  <c r="J8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17" i="69"/>
  <c r="D12" i="69"/>
  <c r="E22" i="69" l="1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1" i="16" l="1"/>
  <c r="I8" i="16"/>
  <c r="I10" i="16"/>
  <c r="E12" i="13"/>
  <c r="H11" i="11"/>
  <c r="H8" i="11"/>
  <c r="K8" i="11" s="1"/>
  <c r="H11" i="10"/>
  <c r="D15" i="6"/>
  <c r="F15" i="6"/>
  <c r="H15" i="6"/>
  <c r="K10" i="16" l="1"/>
  <c r="K11" i="16"/>
  <c r="J10" i="16"/>
  <c r="J11" i="16"/>
  <c r="H10" i="15"/>
  <c r="H11" i="15"/>
  <c r="H12" i="15"/>
  <c r="H13" i="15"/>
  <c r="H14" i="15"/>
  <c r="H15" i="15"/>
  <c r="H16" i="15"/>
  <c r="H25" i="15"/>
  <c r="H26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4" i="15"/>
  <c r="G25" i="15"/>
  <c r="G26" i="15"/>
  <c r="G29" i="15"/>
  <c r="F11" i="10"/>
  <c r="G7" i="15" l="1"/>
  <c r="G8" i="15"/>
  <c r="D9" i="31"/>
  <c r="G9" i="31" s="1"/>
  <c r="D31" i="35" l="1"/>
  <c r="D29" i="34"/>
  <c r="D31" i="34" s="1"/>
  <c r="E29" i="34"/>
  <c r="E31" i="34" s="1"/>
  <c r="D27" i="34"/>
  <c r="E27" i="34"/>
  <c r="G26" i="34"/>
  <c r="G25" i="34"/>
  <c r="D21" i="34"/>
  <c r="D23" i="34" s="1"/>
  <c r="E21" i="34"/>
  <c r="E23" i="34" s="1"/>
  <c r="D19" i="34"/>
  <c r="E19" i="34"/>
  <c r="G10" i="34"/>
  <c r="D13" i="34"/>
  <c r="D15" i="34" s="1"/>
  <c r="E13" i="34"/>
  <c r="E15" i="34" s="1"/>
  <c r="E11" i="34"/>
  <c r="F14" i="32"/>
  <c r="F11" i="32"/>
  <c r="D14" i="32"/>
  <c r="D11" i="32"/>
  <c r="H16" i="29"/>
  <c r="I10" i="27"/>
  <c r="G10" i="27"/>
  <c r="E10" i="27"/>
  <c r="F12" i="16"/>
  <c r="G13" i="54"/>
  <c r="G9" i="54"/>
  <c r="G10" i="54"/>
  <c r="G11" i="54"/>
  <c r="G8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9" i="9"/>
  <c r="J10" i="9"/>
  <c r="J11" i="9"/>
  <c r="J12" i="9"/>
  <c r="F13" i="9"/>
  <c r="G12" i="9" s="1"/>
  <c r="D13" i="9"/>
  <c r="E10" i="9" s="1"/>
  <c r="D11" i="7"/>
  <c r="D15" i="32" l="1"/>
  <c r="E12" i="32" s="1"/>
  <c r="F15" i="32"/>
  <c r="G8" i="32" s="1"/>
  <c r="E11" i="32"/>
  <c r="K12" i="16"/>
  <c r="J12" i="14"/>
  <c r="E8" i="9"/>
  <c r="J13" i="9"/>
  <c r="E10" i="32"/>
  <c r="E8" i="32"/>
  <c r="E13" i="32"/>
  <c r="E9" i="32"/>
  <c r="E10" i="14"/>
  <c r="E12" i="14" s="1"/>
  <c r="G10" i="14"/>
  <c r="G12" i="14" s="1"/>
  <c r="E12" i="9"/>
  <c r="G10" i="9"/>
  <c r="E9" i="9"/>
  <c r="G9" i="9"/>
  <c r="G8" i="9"/>
  <c r="E11" i="9"/>
  <c r="G11" i="9"/>
  <c r="E14" i="32" l="1"/>
  <c r="E15" i="32" s="1"/>
  <c r="E13" i="9"/>
  <c r="G13" i="9"/>
  <c r="G11" i="32"/>
  <c r="G10" i="32"/>
  <c r="G14" i="32"/>
  <c r="G12" i="32"/>
  <c r="G13" i="32"/>
  <c r="G9" i="32"/>
  <c r="G15" i="32" l="1"/>
  <c r="D12" i="2"/>
  <c r="E11" i="2" l="1"/>
  <c r="E10" i="2"/>
  <c r="F15" i="12"/>
  <c r="D15" i="12"/>
  <c r="E9" i="12" s="1"/>
  <c r="F14" i="11"/>
  <c r="D14" i="11"/>
  <c r="F15" i="10"/>
  <c r="D15" i="10"/>
  <c r="E12" i="2" l="1"/>
  <c r="J15" i="10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3" i="8"/>
  <c r="G13" i="8"/>
  <c r="F13" i="8"/>
  <c r="I13" i="8"/>
  <c r="L13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9" i="4"/>
  <c r="J10" i="4"/>
  <c r="J11" i="4"/>
  <c r="F12" i="4"/>
  <c r="D12" i="4"/>
  <c r="J10" i="3"/>
  <c r="J11" i="3"/>
  <c r="H12" i="3"/>
  <c r="F12" i="3"/>
  <c r="D12" i="3"/>
  <c r="J11" i="2"/>
  <c r="J10" i="2"/>
  <c r="F12" i="2"/>
  <c r="J12" i="2" s="1"/>
  <c r="G8" i="4" l="1"/>
  <c r="G11" i="4"/>
  <c r="G9" i="4"/>
  <c r="G10" i="4"/>
  <c r="E11" i="8"/>
  <c r="E10" i="8"/>
  <c r="E9" i="8"/>
  <c r="E12" i="8"/>
  <c r="E8" i="8"/>
  <c r="E15" i="12"/>
  <c r="J18" i="6"/>
  <c r="G15" i="12"/>
  <c r="E15" i="10"/>
  <c r="H10" i="8"/>
  <c r="H11" i="8"/>
  <c r="H12" i="8"/>
  <c r="H9" i="8"/>
  <c r="H8" i="8"/>
  <c r="F10" i="7"/>
  <c r="F9" i="7"/>
  <c r="I10" i="7"/>
  <c r="I9" i="7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J12" i="4"/>
  <c r="E11" i="4"/>
  <c r="E9" i="4"/>
  <c r="E8" i="4"/>
  <c r="E10" i="4"/>
  <c r="E11" i="3"/>
  <c r="E9" i="3"/>
  <c r="E10" i="3"/>
  <c r="J12" i="3"/>
  <c r="G10" i="3"/>
  <c r="G9" i="3"/>
  <c r="G11" i="3"/>
  <c r="G11" i="2"/>
  <c r="G10" i="2"/>
  <c r="G12" i="2" s="1"/>
  <c r="I11" i="7" l="1"/>
  <c r="E13" i="8"/>
  <c r="F11" i="7"/>
  <c r="E12" i="4"/>
  <c r="H13" i="8"/>
  <c r="G26" i="6"/>
  <c r="E26" i="6"/>
  <c r="G18" i="6"/>
  <c r="E18" i="6"/>
  <c r="G12" i="4"/>
  <c r="G8" i="37" l="1"/>
  <c r="G11" i="37" s="1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1" i="10"/>
  <c r="G12" i="10"/>
  <c r="G13" i="10"/>
  <c r="G14" i="10"/>
  <c r="G10" i="10"/>
  <c r="G9" i="11"/>
  <c r="G10" i="11"/>
  <c r="G12" i="11"/>
  <c r="G13" i="11"/>
  <c r="E9" i="11"/>
  <c r="E10" i="11"/>
  <c r="E12" i="11"/>
  <c r="E13" i="11"/>
  <c r="H13" i="9"/>
  <c r="I10" i="9" s="1"/>
  <c r="G15" i="10" l="1"/>
  <c r="E11" i="11"/>
  <c r="G8" i="11"/>
  <c r="G11" i="11"/>
  <c r="G14" i="11" s="1"/>
  <c r="E8" i="11"/>
  <c r="I11" i="9"/>
  <c r="I8" i="9"/>
  <c r="I12" i="9"/>
  <c r="I9" i="9"/>
  <c r="J13" i="8"/>
  <c r="K9" i="8" s="1"/>
  <c r="N10" i="7"/>
  <c r="I11" i="3"/>
  <c r="I10" i="3"/>
  <c r="I9" i="3"/>
  <c r="G12" i="3"/>
  <c r="E12" i="3"/>
  <c r="H12" i="4"/>
  <c r="K11" i="7"/>
  <c r="E14" i="11" l="1"/>
  <c r="I13" i="9"/>
  <c r="L10" i="7"/>
  <c r="L9" i="7"/>
  <c r="N11" i="7"/>
  <c r="I8" i="4"/>
  <c r="I9" i="4"/>
  <c r="I10" i="4"/>
  <c r="I11" i="4"/>
  <c r="I12" i="3"/>
  <c r="K11" i="8"/>
  <c r="K10" i="8"/>
  <c r="K12" i="8"/>
  <c r="K8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K13" i="8" l="1"/>
  <c r="L11" i="7"/>
  <c r="K15" i="6"/>
  <c r="I26" i="6"/>
  <c r="I12" i="4"/>
  <c r="I16" i="6"/>
  <c r="I12" i="6"/>
  <c r="I14" i="6"/>
  <c r="K18" i="6"/>
  <c r="I15" i="6"/>
  <c r="I11" i="6"/>
  <c r="I10" i="6"/>
  <c r="I17" i="6"/>
  <c r="K9" i="4"/>
  <c r="K10" i="4"/>
  <c r="K11" i="4"/>
  <c r="K12" i="4"/>
  <c r="K11" i="2"/>
  <c r="H12" i="2"/>
  <c r="K12" i="2" s="1"/>
  <c r="I18" i="6" l="1"/>
  <c r="I11" i="2"/>
  <c r="I10" i="2"/>
  <c r="I12" i="2" s="1"/>
  <c r="M18" i="35" l="1"/>
  <c r="M19" i="35"/>
  <c r="M20" i="35"/>
  <c r="M17" i="35"/>
  <c r="L18" i="35"/>
  <c r="L19" i="35"/>
  <c r="L20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H10" i="34"/>
  <c r="H17" i="34"/>
  <c r="H18" i="34"/>
  <c r="H25" i="34"/>
  <c r="H26" i="34"/>
  <c r="F29" i="34"/>
  <c r="F31" i="34" s="1"/>
  <c r="F27" i="34"/>
  <c r="F21" i="34"/>
  <c r="F23" i="34" s="1"/>
  <c r="F19" i="34"/>
  <c r="F13" i="34"/>
  <c r="F15" i="34" s="1"/>
  <c r="F11" i="34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H26" i="35" l="1"/>
  <c r="J26" i="35"/>
  <c r="H15" i="32"/>
  <c r="I14" i="32" s="1"/>
  <c r="I10" i="35"/>
  <c r="K19" i="35"/>
  <c r="K13" i="35"/>
  <c r="F20" i="29"/>
  <c r="G12" i="29" s="1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I13" i="35"/>
  <c r="K20" i="35"/>
  <c r="K17" i="35"/>
  <c r="K14" i="35"/>
  <c r="K12" i="35"/>
  <c r="K18" i="35"/>
  <c r="L15" i="35"/>
  <c r="K10" i="35"/>
  <c r="K11" i="35"/>
  <c r="I10" i="32" l="1"/>
  <c r="I11" i="32"/>
  <c r="I15" i="32" s="1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20" i="29" s="1"/>
  <c r="G15" i="29"/>
  <c r="G18" i="29"/>
  <c r="G18" i="28" l="1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4" i="54"/>
  <c r="F12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9" i="9"/>
  <c r="K10" i="9"/>
  <c r="K11" i="9"/>
  <c r="K12" i="9"/>
  <c r="K13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4" i="54"/>
  <c r="D14" i="54"/>
  <c r="E12" i="54"/>
  <c r="D12" i="54"/>
  <c r="I1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0" authorId="0" shapeId="0" xr:uid="{CA8DAE38-CEC2-4964-B7E7-D2AE61FE9FDC}">
      <text>
        <r>
          <rPr>
            <b/>
            <sz val="9"/>
            <color indexed="81"/>
            <rFont val="Tahoma"/>
            <family val="2"/>
          </rPr>
          <t>FBA:</t>
        </r>
        <r>
          <rPr>
            <sz val="9"/>
            <color indexed="81"/>
            <rFont val="Tahoma"/>
            <family val="2"/>
          </rPr>
          <t xml:space="preserve">
Podatak korigovan za 6,4 miliona KM u skladu sa nalogom eksternog revizora, usljed promjene računovodstvene politike vrednovanja dijela vrijednosnih papira kod jedne banke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915C7473-4916-4B9D-AFFE-838DF86538D5}">
      <text>
        <r>
          <rPr>
            <b/>
            <sz val="9"/>
            <color indexed="81"/>
            <rFont val="Tahoma"/>
            <family val="2"/>
          </rPr>
          <t>FBA:</t>
        </r>
        <r>
          <rPr>
            <sz val="9"/>
            <color indexed="81"/>
            <rFont val="Tahoma"/>
            <family val="2"/>
          </rPr>
          <t xml:space="preserve">
podatak korigovan za 6,4 miliona KM u skladu sa nalogom eksternog revizora, usljed promjene računovodstvene politike vrednovanja dijela vrijednosnih papira kod jedne banke</t>
        </r>
      </text>
    </comment>
  </commentList>
</comments>
</file>

<file path=xl/sharedStrings.xml><?xml version="1.0" encoding="utf-8"?>
<sst xmlns="http://schemas.openxmlformats.org/spreadsheetml/2006/main" count="1703" uniqueCount="673">
  <si>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</si>
  <si>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</si>
  <si>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</si>
  <si>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</si>
  <si>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</si>
  <si>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</si>
  <si>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</si>
  <si>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</si>
  <si>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</si>
  <si>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</si>
  <si>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</si>
  <si>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</si>
  <si>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</si>
  <si>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</si>
  <si>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</si>
  <si>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</si>
  <si>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</si>
  <si>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</si>
  <si>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</si>
  <si>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</si>
  <si>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</si>
  <si>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</si>
  <si>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</si>
  <si>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</si>
  <si>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</si>
  <si>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</si>
  <si>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</si>
  <si>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</si>
  <si>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</si>
  <si>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</si>
  <si>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</si>
  <si>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</si>
  <si>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</si>
  <si>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</si>
  <si>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</si>
  <si>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</si>
  <si>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</si>
  <si>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</si>
  <si>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</si>
  <si>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</si>
  <si>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</si>
  <si>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</si>
  <si>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</si>
  <si>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</si>
  <si>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</si>
  <si>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</si>
  <si>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</si>
  <si>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</si>
  <si>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</si>
  <si>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</si>
  <si>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</si>
  <si>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</si>
  <si>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</si>
  <si>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</si>
  <si>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</si>
  <si>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</si>
  <si>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</si>
  <si>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</si>
  <si>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</si>
  <si>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</si>
  <si>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</si>
  <si>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</si>
  <si>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</si>
  <si>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</si>
  <si>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</si>
  <si>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</si>
  <si>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</si>
  <si>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</si>
  <si>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</si>
  <si>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</si>
  <si>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</si>
  <si>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</si>
  <si>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</si>
  <si>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</si>
  <si>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</si>
  <si>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</si>
  <si>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</si>
  <si>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</si>
  <si>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</si>
  <si>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</si>
  <si>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</si>
  <si>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</si>
  <si>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</si>
  <si>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</si>
  <si>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</si>
  <si>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</si>
  <si>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</si>
  <si>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</si>
  <si>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</si>
  <si>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</si>
  <si>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</si>
  <si>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</si>
  <si>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</si>
  <si>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</si>
  <si>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</si>
  <si>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</si>
  <si>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</si>
  <si>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</si>
  <si>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</si>
  <si>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</si>
  <si>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</si>
  <si>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</si>
  <si>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</si>
  <si>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</si>
  <si>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</si>
  <si>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</si>
  <si>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</si>
  <si>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</si>
  <si>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</si>
  <si>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</si>
  <si>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</si>
  <si>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</si>
  <si>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</si>
  <si>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</si>
  <si>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</si>
  <si>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</si>
  <si>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</si>
  <si>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</si>
  <si>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</si>
  <si>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</si>
  <si>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</si>
  <si>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</si>
  <si>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</si>
  <si>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</si>
  <si>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</si>
  <si>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</si>
  <si>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</si>
  <si>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</si>
  <si>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</si>
  <si>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</si>
  <si>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</si>
  <si>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</si>
  <si>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</si>
  <si>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</si>
  <si>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</si>
  <si>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</si>
  <si>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</si>
  <si>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</si>
  <si>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</si>
  <si>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</si>
  <si>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</si>
  <si>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</si>
  <si>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</si>
  <si>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</si>
  <si>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</si>
  <si>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</si>
  <si>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</si>
  <si>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</si>
  <si>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</si>
  <si>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</si>
  <si>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</si>
  <si>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</si>
  <si>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</si>
  <si>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</si>
  <si>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</si>
  <si>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</si>
  <si>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</si>
  <si>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</si>
  <si>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</si>
  <si>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</si>
  <si>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</si>
  <si>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</si>
  <si>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</si>
  <si>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</si>
  <si>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</si>
  <si>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</si>
  <si>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</si>
  <si>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</si>
  <si>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</si>
  <si>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</si>
  <si>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</si>
  <si>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</si>
  <si>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</si>
  <si>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</si>
  <si>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</si>
  <si>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</si>
  <si>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</si>
  <si>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</si>
  <si>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</si>
  <si>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</si>
  <si>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</si>
  <si>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</si>
  <si>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</si>
  <si>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</si>
  <si>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</si>
  <si>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</si>
  <si>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</si>
  <si>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</si>
  <si>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</si>
  <si>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</si>
  <si>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</si>
  <si>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</si>
  <si>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</si>
  <si>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</si>
  <si>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</si>
  <si>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</si>
  <si>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</si>
  <si>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</si>
  <si>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</si>
  <si>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85,0%</t>
  </si>
  <si>
    <t>Više (+) ili manje (-) = a - b</t>
  </si>
  <si>
    <t>II 1-90 dana</t>
  </si>
  <si>
    <t>80,0%</t>
  </si>
  <si>
    <t>III 1-180 dana</t>
  </si>
  <si>
    <t>75,0%</t>
  </si>
  <si>
    <t>EUR</t>
  </si>
  <si>
    <t xml:space="preserve"> I  Finansijska aktiva</t>
  </si>
  <si>
    <t xml:space="preserve">    Ukupno I (1+2+3+4+5)</t>
  </si>
  <si>
    <t>II  Finansijske obaveze</t>
  </si>
  <si>
    <t>III Vanbilans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</si>
  <si>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</si>
  <si>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</si>
  <si>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</si>
  <si>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</si>
  <si>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</si>
  <si>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</si>
  <si>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</si>
  <si>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</si>
  <si>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</si>
  <si>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</si>
  <si>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</si>
  <si>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</si>
  <si>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</si>
  <si>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</si>
  <si>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</si>
  <si>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</si>
  <si>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</si>
  <si>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</si>
  <si>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</si>
  <si>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</si>
  <si>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</si>
  <si>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</si>
  <si>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</si>
  <si>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</si>
  <si>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</si>
  <si>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</si>
  <si>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</si>
  <si>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</si>
  <si>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</si>
  <si>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</si>
  <si>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</si>
  <si>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</si>
  <si>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</si>
  <si>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</si>
  <si>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</si>
  <si>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</si>
  <si>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</si>
  <si>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</si>
  <si>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</si>
  <si>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</si>
  <si>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</si>
  <si>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</si>
  <si>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</si>
  <si>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</si>
  <si>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</si>
  <si>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</si>
  <si>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</si>
  <si>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</si>
  <si>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</si>
  <si>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</si>
  <si>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</si>
  <si>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</si>
  <si>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</si>
  <si>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</si>
  <si>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</si>
  <si>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</si>
  <si>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</si>
  <si>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</si>
  <si>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</si>
  <si>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</si>
  <si>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</si>
  <si>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</si>
  <si>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</si>
  <si>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</si>
  <si>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</si>
  <si>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</si>
  <si>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</si>
  <si>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</si>
  <si>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</si>
  <si>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</si>
  <si>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</si>
  <si>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</si>
  <si>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</si>
  <si>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</si>
  <si>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</si>
  <si>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</si>
  <si>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</si>
  <si>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</si>
  <si>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</si>
  <si>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</si>
  <si>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</si>
  <si>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</si>
  <si>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</si>
  <si>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</si>
  <si>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</si>
  <si>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</si>
  <si>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</si>
  <si>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</si>
  <si>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</si>
  <si>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</si>
  <si>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</si>
  <si>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</si>
  <si>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</si>
  <si>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</si>
  <si>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</si>
  <si>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</si>
  <si>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</si>
  <si>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</si>
  <si>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</si>
  <si>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</si>
  <si>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</si>
  <si>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</si>
  <si>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</si>
  <si>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</si>
  <si>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</si>
  <si>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</si>
  <si>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</si>
  <si>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</si>
  <si>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</si>
  <si>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</si>
  <si>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</si>
  <si>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</si>
  <si>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</si>
  <si>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</si>
  <si>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</si>
  <si>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</si>
  <si>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</si>
  <si>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</si>
  <si>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</si>
  <si>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</si>
  <si>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</si>
  <si>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</si>
  <si>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</si>
  <si>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</si>
  <si>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</si>
  <si>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</si>
  <si>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</si>
  <si>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</si>
  <si>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</si>
  <si>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</si>
  <si>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</si>
  <si>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</si>
  <si>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</si>
  <si>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</si>
  <si>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</si>
  <si>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</si>
  <si>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</si>
  <si>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</si>
  <si>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Naziv banke</t>
  </si>
  <si>
    <t>Ostali organizacioni dijelovi</t>
  </si>
  <si>
    <t>POS uređaji</t>
  </si>
  <si>
    <t>Bankomati</t>
  </si>
  <si>
    <t>I Banke sa sjedištem u FBiH (na području BiH)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</si>
  <si>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</si>
  <si>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</si>
  <si>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</si>
  <si>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</si>
  <si>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</si>
  <si>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</si>
  <si>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</si>
  <si>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</si>
  <si>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</si>
  <si>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</si>
  <si>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</si>
  <si>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</si>
  <si>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</si>
  <si>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</si>
  <si>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</si>
  <si>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</si>
  <si>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II Organizacioni dijelovi banaka iz RS u FBiH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</si>
  <si>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</si>
  <si>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</si>
  <si>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</si>
  <si>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</si>
  <si>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</si>
  <si>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</si>
  <si>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</si>
  <si>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</si>
  <si>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</si>
  <si>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</si>
  <si>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</si>
  <si>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</si>
  <si>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</si>
  <si>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</si>
  <si>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</si>
  <si>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</si>
  <si>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</si>
  <si>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</si>
  <si>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</si>
  <si>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</si>
  <si>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</si>
  <si>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</si>
  <si>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</si>
  <si>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</si>
  <si>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</si>
  <si>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</si>
  <si>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</si>
  <si>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</si>
  <si>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</si>
  <si>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</si>
  <si>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</si>
  <si>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</si>
  <si>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</si>
  <si>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</si>
  <si>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</si>
  <si>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</si>
  <si>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</si>
  <si>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</si>
  <si>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</si>
  <si>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</si>
  <si>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</si>
  <si>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</si>
  <si>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</si>
  <si>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</si>
  <si>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</si>
  <si>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</si>
  <si>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</si>
  <si>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</si>
  <si>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</si>
  <si>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</si>
  <si>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</si>
  <si>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</si>
  <si>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</si>
  <si>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</si>
  <si>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</si>
  <si>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</si>
  <si>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</si>
  <si>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</si>
  <si>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</si>
  <si>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</si>
  <si>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</si>
  <si>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</si>
  <si>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</si>
  <si>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</si>
  <si>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</si>
  <si>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</si>
  <si>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</si>
  <si>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</si>
  <si>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</si>
  <si>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</si>
  <si>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</si>
  <si>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</si>
  <si>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</si>
  <si>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</si>
  <si>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</si>
  <si>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</si>
  <si>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</si>
  <si>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</si>
  <si>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</si>
  <si>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</si>
  <si>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    -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</si>
  <si>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</si>
  <si>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</si>
  <si>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</si>
  <si>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</si>
  <si>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</si>
  <si>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</si>
  <si>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</si>
  <si>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</si>
  <si>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</si>
  <si>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</si>
  <si>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</si>
  <si>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</si>
  <si>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</si>
  <si>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</si>
  <si>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</si>
  <si>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</si>
  <si>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</si>
  <si>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</si>
  <si>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</si>
  <si>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</si>
  <si>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</si>
  <si>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</si>
  <si>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>Obaveza po uzetim kreditima</t>
  </si>
  <si>
    <t>Vanbilansna evidencija</t>
  </si>
  <si>
    <t xml:space="preserve">    - 000 KM -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</si>
  <si>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</si>
  <si>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</si>
  <si>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</si>
  <si>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</si>
  <si>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</si>
  <si>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</si>
  <si>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</si>
  <si>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</si>
  <si>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</si>
  <si>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</si>
  <si>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</si>
  <si>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</si>
  <si>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</si>
  <si>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</si>
  <si>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</si>
  <si>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</si>
  <si>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</si>
  <si>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</si>
  <si>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</si>
  <si>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</si>
  <si>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</si>
  <si>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</si>
  <si>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</si>
  <si>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</si>
  <si>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</si>
  <si>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</si>
  <si>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</si>
  <si>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</si>
  <si>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</si>
  <si>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</si>
  <si>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</si>
  <si>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</si>
  <si>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</si>
  <si>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</si>
  <si>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</si>
  <si>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</si>
  <si>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</si>
  <si>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</si>
  <si>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</si>
  <si>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</si>
  <si>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</si>
  <si>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</si>
  <si>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</si>
  <si>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</si>
  <si>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</si>
  <si>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</si>
  <si>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</si>
  <si>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</si>
  <si>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</si>
  <si>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</si>
  <si>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</si>
  <si>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</si>
  <si>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</si>
  <si>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</si>
  <si>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</si>
  <si>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</si>
  <si>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</si>
  <si>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</si>
  <si>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</si>
  <si>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</si>
  <si>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</si>
  <si>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</si>
  <si>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</si>
  <si>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</si>
  <si>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</si>
  <si>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</si>
  <si>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</si>
  <si>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</si>
  <si>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</si>
  <si>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</si>
  <si>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</si>
  <si>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</si>
  <si>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Korporativne obveznice*</t>
  </si>
  <si>
    <t>Nebankarske finans. instit.</t>
  </si>
  <si>
    <t>Likvidna sredstva*/neto aktiva</t>
  </si>
  <si>
    <t>31.12.2020.</t>
  </si>
  <si>
    <t xml:space="preserve">       31.12.2020.</t>
  </si>
  <si>
    <t xml:space="preserve">31.12.2020. </t>
  </si>
  <si>
    <t xml:space="preserve"> 31.12.2020. 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</si>
  <si>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</si>
  <si>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</si>
  <si>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</si>
  <si>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</si>
  <si>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</si>
  <si>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</si>
  <si>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</si>
  <si>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Ostala fin. akt. s val. kl.</t>
  </si>
  <si>
    <t>Dep. i kred. s val. klauz.</t>
  </si>
  <si>
    <t>Union banka d.d. Sarajevo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</si>
  <si>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</si>
  <si>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</si>
  <si>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</si>
  <si>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</si>
  <si>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</si>
  <si>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</si>
  <si>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31.03.2021.</t>
  </si>
  <si>
    <t xml:space="preserve">       31.03.2021.</t>
  </si>
  <si>
    <t>31.03.2019.</t>
  </si>
  <si>
    <t>31.03.2020.</t>
  </si>
  <si>
    <t xml:space="preserve"> 31.03.2021.</t>
  </si>
  <si>
    <t xml:space="preserve">                  31.03.2019.</t>
  </si>
  <si>
    <t xml:space="preserve">                 31.03.2020.</t>
  </si>
  <si>
    <t xml:space="preserve">    31.03.2021.</t>
  </si>
  <si>
    <t xml:space="preserve">31.03.2021. </t>
  </si>
  <si>
    <t xml:space="preserve"> 31.03.2021. </t>
  </si>
  <si>
    <t>01.01.-31.03.2020.</t>
  </si>
  <si>
    <t>01.01.-31.03.2021.</t>
  </si>
  <si>
    <t>01.01.-31.03.2021. </t>
  </si>
  <si>
    <t>01.01. - 31.03.2020.</t>
  </si>
  <si>
    <t>01.01. - 31.03.2021.</t>
  </si>
  <si>
    <t xml:space="preserve"> Tabela 2: Struktura vlasništva prema ukupnom kapitalu</t>
  </si>
  <si>
    <t>Tabela 3: Struktura vlasništva prema učešću državnog, privatnog i stranog kapitala</t>
  </si>
  <si>
    <t>Tabela 4: Tržišni udjeli banaka prema vrsti vlasništva (većinskom kapitalu)</t>
  </si>
  <si>
    <t>Tabela 5: Kvalifikaciona struktura zaposlenih u bankama FBiH</t>
  </si>
  <si>
    <t>Tabela 6: Ukupna aktiva po zaposlenom</t>
  </si>
  <si>
    <t>Tabela 7: Bilans stanja</t>
  </si>
  <si>
    <t>Tabela 8: Aktiva banaka prema vlasničkoj strukturi</t>
  </si>
  <si>
    <t xml:space="preserve">Tabela 9: Učešće grupa banaka u ukupnoj aktivi </t>
  </si>
  <si>
    <t>Tabela 10: Novčana sredstva banaka</t>
  </si>
  <si>
    <t>Tabela 11: Ulaganja u vrijednosne papire prema vrsti instrumenta</t>
  </si>
  <si>
    <t>Tabela 12: Vrijednosni papiri entitetskih vlada BiH</t>
  </si>
  <si>
    <t>Tabela 13: Sektorska struktura depozita</t>
  </si>
  <si>
    <t xml:space="preserve">Tabela 14: Štednja stanovništva  </t>
  </si>
  <si>
    <t>Tabela 15: Ročna struktura štednih depozita stanovništva</t>
  </si>
  <si>
    <t>Tabela 16: Krediti, štednja i depoziti stanovništva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</si>
  <si>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</si>
  <si>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</si>
  <si>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</si>
  <si>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</si>
  <si>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Tabela 21: Finansijska imovina, vanbilansne stavke i ECL </t>
  </si>
  <si>
    <t>Tabela 23: Sektorska struktura kredita</t>
  </si>
  <si>
    <t>Tabela 24: Ročna struktura kredita</t>
  </si>
  <si>
    <t>Tabela 25: Krediti prema nivoima kreditnog rizika</t>
  </si>
  <si>
    <t>Tabela 26: Ostvareni finansijski rezultat: dobit/gubitak</t>
  </si>
  <si>
    <t>Tabela 27: Struktura ukupnih prihoda</t>
  </si>
  <si>
    <t>Tabela 28: Struktura ukupnih rashoda</t>
  </si>
  <si>
    <t>Tabela 29: Pokazatelji profitabilnosti, produktivnosti i efikasnosti</t>
  </si>
  <si>
    <t>Tabela 30: LCR</t>
  </si>
  <si>
    <t>Tabela 31: Ročna struktura depozita po preostalom dospijeću</t>
  </si>
  <si>
    <t>Tabela 32: Koeficijenti likvidnosti</t>
  </si>
  <si>
    <t>Tabela 33: Ročna usklađenost finansijske aktive i obaveza do 180 dana</t>
  </si>
  <si>
    <t>Tabela 34: Devizna usklađenost finansijske aktive i obaveza (EUR i ukupno)</t>
  </si>
  <si>
    <t>Tabela 35: Kvalifikaciona struktura zaposlenih u MKO u FBiH</t>
  </si>
  <si>
    <t xml:space="preserve">Tabela 36: Bilans stanja mikrokreditnog sektora   </t>
  </si>
  <si>
    <t xml:space="preserve">Tabela 37: Ročna struktura uzetih kredita </t>
  </si>
  <si>
    <t xml:space="preserve">Tabela 38: Struktura kapitala mikrokreditnog sektora  </t>
  </si>
  <si>
    <t xml:space="preserve">Tabela 39: Neto mikrokrediti  </t>
  </si>
  <si>
    <t>Tabela 40: Sektorska i ročna struktura mikrokredita</t>
  </si>
  <si>
    <t xml:space="preserve">Tabela 41: RKG </t>
  </si>
  <si>
    <t>* Najveći dio, od cca. 92,6%, odnosi se na obveznice banaka iz EU i SAD, a preostali dio na obveznice kompanija iz EU</t>
  </si>
  <si>
    <t>Tabele</t>
  </si>
  <si>
    <t>Tabela 2: Struktura vlasništva prema ukupnom kapitalu</t>
  </si>
  <si>
    <t>31.12.2019.*</t>
  </si>
  <si>
    <t>Tabela 42: Struktura ukupnih prihoda</t>
  </si>
  <si>
    <t>Tabela 43: Struktura ukupnih rashoda</t>
  </si>
  <si>
    <t>Tabela 44: Kvalifikaciona struktura zaposlenih u lizing društvima FBiH</t>
  </si>
  <si>
    <t>Tabela 45: Struktura potraživanja po finansijskom lizingu</t>
  </si>
  <si>
    <t>Tabela 46: Struktura potraživanja po finansijskom lizingu - uporedni pregled</t>
  </si>
  <si>
    <t>Tabela 47: Struktura neto bilansnih pozicija aktive</t>
  </si>
  <si>
    <t>Tabela 48: Pregled rezervi za finansijski lizing</t>
  </si>
  <si>
    <t>Tabela 49: Struktura ukupnih prihoda</t>
  </si>
  <si>
    <t>Tabela 50: Struktura ukupnih rashoda</t>
  </si>
  <si>
    <t>Tabela 51: Struktura broja zaključenih ugovora i iznosa finansiranja lizing sistema</t>
  </si>
  <si>
    <t>Tabela 52: Nominalni iznos otkupljenih novčanih potraživanja i isplaćenih kupčevih obaveza prema dobavljačima u FBiH, prema vrsti faktoringa i domicilnosti</t>
  </si>
  <si>
    <t>0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</si>
  <si>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</si>
  <si>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</si>
  <si>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</si>
  <si>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</si>
  <si>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</si>
  <si>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</si>
  <si>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</si>
  <si>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</si>
  <si>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</si>
  <si>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</si>
  <si>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</si>
  <si>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</si>
  <si>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</si>
  <si>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</si>
  <si>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</si>
  <si>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</si>
  <si>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</si>
  <si>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</si>
  <si>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</si>
  <si>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</si>
  <si>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</si>
  <si>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</si>
  <si>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</si>
  <si>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</si>
  <si>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</si>
  <si>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</si>
  <si>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</si>
  <si>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 xml:space="preserve">* Podaci za 2019. godinu su korigovani za 5,8 miliona KM jer je kod jedne banke, u skladu sa nalogom eksternog revizora, izvršena izmjena podataka za 2019. godinu zbog promjene računovodstvene politike vrednovanja dijela vrijednosnih papira </t>
  </si>
  <si>
    <t>* Podaci korigovani usljed promjene računovodstvene politike vrednovanja dijela vrijednosnih papira kod jedne banke, u skladu sa nalogom eksternog revizora</t>
  </si>
  <si>
    <t>* Podaci korigovani usljed promjene računovodstvene politike vrednovanja dijela vrijednosnih papira kod jedne banke, u skladu sa nalogom eksternog revizora, ali nisu imali uticaja na iskazane stope kapitala</t>
  </si>
  <si>
    <t>Tabela 1: Banke FBiH, org. dijelovi banaka iz RS u FBiH i mreža bankomata i POS uređaja</t>
  </si>
  <si>
    <t>Tabela 22: Izloženosti prema nivoima kreditnog rizika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</si>
</sst>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0.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80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 wrapText="1"/>
    </xf>
    <xf numFmtId="1" fontId="31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66" fontId="30" fillId="0" borderId="3" xfId="0" applyNumberFormat="1" applyFont="1" applyBorder="1" applyAlignment="1">
      <alignment horizontal="center" vertical="center"/>
    </xf>
    <xf numFmtId="166" fontId="32" fillId="0" borderId="0" xfId="0" applyNumberFormat="1" applyFont="1"/>
    <xf numFmtId="9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4" fillId="0" borderId="0" xfId="0" applyNumberFormat="1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3" fontId="31" fillId="0" borderId="3" xfId="0" applyNumberFormat="1" applyFont="1" applyBorder="1" applyAlignment="1">
      <alignment vertical="center" wrapText="1"/>
    </xf>
    <xf numFmtId="3" fontId="31" fillId="0" borderId="0" xfId="0" applyNumberFormat="1" applyFont="1" applyBorder="1" applyAlignment="1">
      <alignment vertical="center" wrapText="1"/>
    </xf>
    <xf numFmtId="3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3" fontId="11" fillId="6" borderId="9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vertical="center"/>
    </xf>
    <xf numFmtId="2" fontId="0" fillId="0" borderId="0" xfId="0" applyNumberFormat="1"/>
    <xf numFmtId="2" fontId="32" fillId="0" borderId="0" xfId="0" applyNumberFormat="1" applyFont="1"/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166" fontId="2" fillId="0" borderId="0" xfId="0" applyNumberFormat="1" applyFont="1"/>
    <xf numFmtId="3" fontId="9" fillId="0" borderId="0" xfId="0" applyNumberFormat="1" applyFont="1"/>
    <xf numFmtId="0" fontId="30" fillId="0" borderId="0" xfId="0" applyFont="1" applyAlignment="1">
      <alignment horizontal="center"/>
    </xf>
    <xf numFmtId="166" fontId="22" fillId="0" borderId="11" xfId="0" applyNumberFormat="1" applyFont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 wrapText="1"/>
    </xf>
    <xf numFmtId="166" fontId="22" fillId="0" borderId="7" xfId="0" applyNumberFormat="1" applyFont="1" applyBorder="1" applyAlignment="1">
      <alignment horizontal="center" vertical="center" wrapText="1"/>
    </xf>
    <xf numFmtId="10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0" fillId="0" borderId="0" xfId="0" applyFill="1" applyAlignment="1">
      <alignment vertical="center"/>
    </xf>
    <xf numFmtId="3" fontId="13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vertical="center"/>
    </xf>
    <xf numFmtId="3" fontId="14" fillId="6" borderId="0" xfId="0" applyNumberFormat="1" applyFont="1" applyFill="1" applyBorder="1" applyAlignment="1">
      <alignment vertical="center"/>
    </xf>
    <xf numFmtId="166" fontId="34" fillId="0" borderId="0" xfId="0" applyNumberFormat="1" applyFont="1" applyBorder="1" applyAlignment="1">
      <alignment horizontal="right" vertical="center" wrapText="1"/>
    </xf>
    <xf numFmtId="166" fontId="34" fillId="0" borderId="7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vertical="center"/>
    </xf>
    <xf numFmtId="3" fontId="2" fillId="0" borderId="0" xfId="0" applyNumberFormat="1" applyFont="1"/>
    <xf numFmtId="167" fontId="0" fillId="0" borderId="0" xfId="0" applyNumberFormat="1"/>
    <xf numFmtId="0" fontId="55" fillId="0" borderId="0" xfId="0" applyFont="1"/>
    <xf numFmtId="0" fontId="56" fillId="0" borderId="0" xfId="1" applyFont="1"/>
    <xf numFmtId="165" fontId="0" fillId="6" borderId="0" xfId="0" applyNumberFormat="1" applyFill="1"/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" fontId="59" fillId="0" borderId="0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3" fontId="31" fillId="0" borderId="7" xfId="0" applyNumberFormat="1" applyFont="1" applyBorder="1" applyAlignment="1">
      <alignment horizontal="right" vertical="center"/>
    </xf>
    <xf numFmtId="3" fontId="31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3" fontId="34" fillId="0" borderId="9" xfId="0" applyNumberFormat="1" applyFont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166" fontId="34" fillId="0" borderId="7" xfId="0" applyNumberFormat="1" applyFont="1" applyBorder="1" applyAlignment="1">
      <alignment horizontal="center" vertical="center" wrapText="1"/>
    </xf>
    <xf numFmtId="166" fontId="31" fillId="0" borderId="7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/>
    </xf>
    <xf numFmtId="166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right" vertical="center" wrapText="1"/>
    </xf>
    <xf numFmtId="1" fontId="31" fillId="0" borderId="7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 wrapText="1"/>
    </xf>
    <xf numFmtId="166" fontId="34" fillId="0" borderId="11" xfId="0" applyNumberFormat="1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0" fontId="30" fillId="0" borderId="0" xfId="0" applyFont="1"/>
    <xf numFmtId="166" fontId="34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/>
    </xf>
    <xf numFmtId="0" fontId="30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3" fontId="9" fillId="0" borderId="0" xfId="0" applyNumberFormat="1" applyFont="1" applyAlignment="1">
      <alignment horizontal="right" vertical="center" wrapText="1"/>
    </xf>
    <xf numFmtId="3" fontId="34" fillId="0" borderId="9" xfId="0" applyNumberFormat="1" applyFont="1" applyBorder="1" applyAlignment="1">
      <alignment horizontal="right" vertical="center" wrapText="1"/>
    </xf>
    <xf numFmtId="3" fontId="31" fillId="0" borderId="4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4" fillId="0" borderId="0" xfId="0" applyNumberFormat="1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56" fillId="0" borderId="0" xfId="1" applyFont="1" applyFill="1"/>
    <xf numFmtId="0" fontId="56" fillId="0" borderId="0" xfId="1" applyFont="1" applyFill="1" applyAlignment="1">
      <alignment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left" vertical="center" wrapText="1"/>
    </xf>
    <xf numFmtId="0" fontId="33" fillId="5" borderId="17" xfId="0" applyFont="1" applyFill="1" applyBorder="1" applyAlignment="1">
      <alignment horizontal="left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3" fillId="5" borderId="13" xfId="0" applyFont="1" applyFill="1" applyBorder="1" applyAlignment="1">
      <alignment vertical="center" wrapText="1"/>
    </xf>
    <xf numFmtId="0" fontId="33" fillId="5" borderId="17" xfId="0" applyFont="1" applyFill="1" applyBorder="1" applyAlignment="1">
      <alignment vertical="center" wrapText="1"/>
    </xf>
    <xf numFmtId="0" fontId="33" fillId="5" borderId="14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left" vertical="center"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8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12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12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2C913D-99C5-4DAA-ABC1-3A3115A42448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79A79-3A27-422B-9B86-800AA4428941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68483-3CBB-4ABB-B37C-A36406CCFA74}"/>
            </a:ext>
          </a:extLst>
        </xdr:cNvPr>
        <xdr:cNvSpPr/>
      </xdr:nvSpPr>
      <xdr:spPr>
        <a:xfrm>
          <a:off x="7762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</xdr:row>
      <xdr:rowOff>0</xdr:rowOff>
    </xdr:from>
    <xdr:to>
      <xdr:col>12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1293495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12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53"/>
  <sheetViews>
    <sheetView tabSelected="1" workbookViewId="0"/>
  </sheetViews>
  <sheetFormatPr defaultRowHeight="15" x14ac:dyDescent="0.25"/>
  <cols>
    <col min="2" max="2" width="92.140625" customWidth="1"/>
  </cols>
  <sheetData>
    <row r="1" spans="1:2" x14ac:dyDescent="0.25">
      <c r="A1" s="858" t="s">
        <v>626</v>
      </c>
      <c r="B1" s="858"/>
    </row>
    <row r="2" spans="1:2" x14ac:dyDescent="0.25">
      <c r="A2" s="858"/>
      <c r="B2" s="859" t="s">
        <v>671</v>
      </c>
    </row>
    <row r="3" spans="1:2" x14ac:dyDescent="0.25">
      <c r="A3" s="858"/>
      <c r="B3" s="859" t="s">
        <v>627</v>
      </c>
    </row>
    <row r="4" spans="1:2" x14ac:dyDescent="0.25">
      <c r="A4" s="858"/>
      <c r="B4" s="859" t="s">
        <v>587</v>
      </c>
    </row>
    <row r="5" spans="1:2" x14ac:dyDescent="0.25">
      <c r="A5" s="858"/>
      <c r="B5" s="859" t="s">
        <v>588</v>
      </c>
    </row>
    <row r="6" spans="1:2" x14ac:dyDescent="0.25">
      <c r="A6" s="858"/>
      <c r="B6" s="859" t="str">
        <f>'Tabela 5'!$B$4</f>
        <v>Tabela 5: Kvalifikaciona struktura zaposlenih u bankama FBiH</v>
      </c>
    </row>
    <row r="7" spans="1:2" x14ac:dyDescent="0.25">
      <c r="A7" s="858"/>
      <c r="B7" s="859" t="s">
        <v>590</v>
      </c>
    </row>
    <row r="8" spans="1:2" x14ac:dyDescent="0.25">
      <c r="A8" s="858"/>
      <c r="B8" s="859" t="s">
        <v>591</v>
      </c>
    </row>
    <row r="9" spans="1:2" x14ac:dyDescent="0.25">
      <c r="A9" s="858"/>
      <c r="B9" s="859" t="s">
        <v>592</v>
      </c>
    </row>
    <row r="10" spans="1:2" x14ac:dyDescent="0.25">
      <c r="A10" s="858"/>
      <c r="B10" s="859" t="s">
        <v>593</v>
      </c>
    </row>
    <row r="11" spans="1:2" x14ac:dyDescent="0.25">
      <c r="A11" s="858"/>
      <c r="B11" s="859" t="s">
        <v>594</v>
      </c>
    </row>
    <row r="12" spans="1:2" x14ac:dyDescent="0.25">
      <c r="A12" s="858"/>
      <c r="B12" s="859" t="s">
        <v>595</v>
      </c>
    </row>
    <row r="13" spans="1:2" x14ac:dyDescent="0.25">
      <c r="A13" s="858"/>
      <c r="B13" s="859" t="s">
        <v>596</v>
      </c>
    </row>
    <row r="14" spans="1:2" x14ac:dyDescent="0.25">
      <c r="A14" s="858"/>
      <c r="B14" s="859" t="s">
        <v>597</v>
      </c>
    </row>
    <row r="15" spans="1:2" x14ac:dyDescent="0.25">
      <c r="A15" s="858"/>
      <c r="B15" s="859" t="s">
        <v>598</v>
      </c>
    </row>
    <row r="16" spans="1:2" x14ac:dyDescent="0.25">
      <c r="A16" s="858"/>
      <c r="B16" s="859" t="s">
        <v>599</v>
      </c>
    </row>
    <row r="17" spans="1:2" x14ac:dyDescent="0.25">
      <c r="A17" s="858"/>
      <c r="B17" s="859" t="s">
        <v>600</v>
      </c>
    </row>
    <row r="18" spans="1:2" x14ac:dyDescent="0.25">
      <c r="A18" s="858"/>
      <c r="B18" s="859" t="s">
        <v>601</v>
      </c>
    </row>
    <row r="19" spans="1:2" x14ac:dyDescent="0.25">
      <c r="A19" s="858"/>
      <c r="B19" s="859" t="s">
        <v>602</v>
      </c>
    </row>
    <row r="20" spans="1:2" x14ac:dyDescent="0.25">
      <c r="A20" s="858"/>
      <c r="B20" s="859" t="s">
        <v>603</v>
      </c>
    </row>
    <row r="21" spans="1:2" x14ac:dyDescent="0.25">
      <c r="A21" s="858"/>
      <c r="B21" s="859" t="s">
        <v>604</v>
      </c>
    </row>
    <row r="22" spans="1:2" x14ac:dyDescent="0.25">
      <c r="A22" s="858"/>
      <c r="B22" s="859" t="s">
        <v>605</v>
      </c>
    </row>
    <row r="23" spans="1:2" x14ac:dyDescent="0.25">
      <c r="A23" s="858"/>
      <c r="B23" s="859" t="s">
        <v>672</v>
      </c>
    </row>
    <row r="24" spans="1:2" x14ac:dyDescent="0.25">
      <c r="A24" s="858"/>
      <c r="B24" s="859" t="s">
        <v>606</v>
      </c>
    </row>
    <row r="25" spans="1:2" x14ac:dyDescent="0.25">
      <c r="A25" s="858"/>
      <c r="B25" s="859" t="s">
        <v>607</v>
      </c>
    </row>
    <row r="26" spans="1:2" x14ac:dyDescent="0.25">
      <c r="A26" s="858"/>
      <c r="B26" s="859" t="s">
        <v>608</v>
      </c>
    </row>
    <row r="27" spans="1:2" x14ac:dyDescent="0.25">
      <c r="A27" s="858"/>
      <c r="B27" s="859" t="s">
        <v>609</v>
      </c>
    </row>
    <row r="28" spans="1:2" x14ac:dyDescent="0.25">
      <c r="A28" s="858"/>
      <c r="B28" s="859" t="s">
        <v>610</v>
      </c>
    </row>
    <row r="29" spans="1:2" x14ac:dyDescent="0.25">
      <c r="A29" s="858"/>
      <c r="B29" s="859" t="s">
        <v>611</v>
      </c>
    </row>
    <row r="30" spans="1:2" x14ac:dyDescent="0.25">
      <c r="A30" s="858"/>
      <c r="B30" s="859" t="s">
        <v>612</v>
      </c>
    </row>
    <row r="31" spans="1:2" x14ac:dyDescent="0.25">
      <c r="A31" s="858"/>
      <c r="B31" s="859" t="s">
        <v>613</v>
      </c>
    </row>
    <row r="32" spans="1:2" x14ac:dyDescent="0.25">
      <c r="A32" s="858"/>
      <c r="B32" s="859" t="s">
        <v>614</v>
      </c>
    </row>
    <row r="33" spans="1:2" x14ac:dyDescent="0.25">
      <c r="A33" s="858"/>
      <c r="B33" s="859" t="s">
        <v>615</v>
      </c>
    </row>
    <row r="34" spans="1:2" x14ac:dyDescent="0.25">
      <c r="A34" s="858"/>
      <c r="B34" s="859" t="s">
        <v>616</v>
      </c>
    </row>
    <row r="35" spans="1:2" x14ac:dyDescent="0.25">
      <c r="A35" s="858"/>
      <c r="B35" s="859" t="s">
        <v>617</v>
      </c>
    </row>
    <row r="36" spans="1:2" x14ac:dyDescent="0.25">
      <c r="A36" s="858"/>
      <c r="B36" s="859" t="s">
        <v>618</v>
      </c>
    </row>
    <row r="37" spans="1:2" x14ac:dyDescent="0.25">
      <c r="A37" s="858"/>
      <c r="B37" s="859" t="s">
        <v>619</v>
      </c>
    </row>
    <row r="38" spans="1:2" x14ac:dyDescent="0.25">
      <c r="A38" s="858"/>
      <c r="B38" s="859" t="s">
        <v>620</v>
      </c>
    </row>
    <row r="39" spans="1:2" x14ac:dyDescent="0.25">
      <c r="A39" s="858"/>
      <c r="B39" s="859" t="s">
        <v>621</v>
      </c>
    </row>
    <row r="40" spans="1:2" x14ac:dyDescent="0.25">
      <c r="A40" s="858"/>
      <c r="B40" s="859" t="s">
        <v>622</v>
      </c>
    </row>
    <row r="41" spans="1:2" x14ac:dyDescent="0.25">
      <c r="A41" s="858"/>
      <c r="B41" s="859" t="s">
        <v>623</v>
      </c>
    </row>
    <row r="42" spans="1:2" x14ac:dyDescent="0.25">
      <c r="A42" s="858"/>
      <c r="B42" s="859" t="s">
        <v>624</v>
      </c>
    </row>
    <row r="43" spans="1:2" x14ac:dyDescent="0.25">
      <c r="A43" s="858"/>
      <c r="B43" s="859" t="s">
        <v>629</v>
      </c>
    </row>
    <row r="44" spans="1:2" x14ac:dyDescent="0.25">
      <c r="A44" s="858"/>
      <c r="B44" s="859" t="s">
        <v>630</v>
      </c>
    </row>
    <row r="45" spans="1:2" x14ac:dyDescent="0.25">
      <c r="A45" s="858"/>
      <c r="B45" s="859" t="s">
        <v>631</v>
      </c>
    </row>
    <row r="46" spans="1:2" x14ac:dyDescent="0.25">
      <c r="A46" s="858"/>
      <c r="B46" s="859" t="s">
        <v>632</v>
      </c>
    </row>
    <row r="47" spans="1:2" x14ac:dyDescent="0.25">
      <c r="A47" s="858"/>
      <c r="B47" s="859" t="s">
        <v>633</v>
      </c>
    </row>
    <row r="48" spans="1:2" x14ac:dyDescent="0.25">
      <c r="A48" s="858"/>
      <c r="B48" s="859" t="s">
        <v>634</v>
      </c>
    </row>
    <row r="49" spans="1:2" x14ac:dyDescent="0.25">
      <c r="A49" s="858"/>
      <c r="B49" s="929" t="s">
        <v>635</v>
      </c>
    </row>
    <row r="50" spans="1:2" x14ac:dyDescent="0.25">
      <c r="A50" s="858"/>
      <c r="B50" s="929" t="s">
        <v>636</v>
      </c>
    </row>
    <row r="51" spans="1:2" x14ac:dyDescent="0.25">
      <c r="A51" s="858"/>
      <c r="B51" s="929" t="s">
        <v>637</v>
      </c>
    </row>
    <row r="52" spans="1:2" x14ac:dyDescent="0.25">
      <c r="A52" s="858"/>
      <c r="B52" s="929" t="s">
        <v>638</v>
      </c>
    </row>
    <row r="53" spans="1:2" ht="30" x14ac:dyDescent="0.25">
      <c r="A53" s="858"/>
      <c r="B53" s="930" t="s">
        <v>639</v>
      </c>
    </row>
  </sheetData>
  <hyperlinks>
    <hyperlink ref="B2" location="'Tabela 1'!A1" display="Tabela 1: Banke FBiH, organizacioni dijelovi banaka iz RS u FBiH i mreža bankomata i POS uređaja" xr:uid="{BBF4B344-B4F7-48E3-99D3-124ED0A472B9}"/>
    <hyperlink ref="B3" location="'Tabela 2'!A1" display="Tabela 2: Struktura vlasništva prema ukupnom kapitalu" xr:uid="{55EBF0B7-1132-4CBD-AD18-5BA9D0F98BBA}"/>
    <hyperlink ref="B4" location="'Tabela 3'!A1" display="Tabela 3: Struktura vlasništva prema učešću državnog, privatnog i stranog kapitala" xr:uid="{CEC96BE0-EB46-4FE5-AB41-539F6AEA45B8}"/>
    <hyperlink ref="B5" location="'Tabela 4'!A1" display="Tabela 4: Tržišni udjeli banaka prema vrsti vlasništva (većinskom kapitalu)" xr:uid="{DC727F1F-1EC6-4BC4-854B-BE1009148C7C}"/>
    <hyperlink ref="B6" location="'Tabela 5'!A1" display="'Tabela 5'!A1" xr:uid="{CC7F0778-E0C8-4CD5-B5D2-5E934B8A8E20}"/>
    <hyperlink ref="B7" location="'Tabela 6'!A1" display="Tabela 6: Ukupna aktiva po zaposlenom" xr:uid="{0A1E21C9-63EB-4738-B078-81BDA0E25303}"/>
    <hyperlink ref="B8" location="'Tabela 7'!A1" display="Tabela 7: Bilans stanja" xr:uid="{6CAAAF43-0F86-4A4D-964B-F0DBD212147F}"/>
    <hyperlink ref="B9" location="'Tabela 8'!A1" display="Tabela 8: Aktiva banaka prema vlasničkoj strukturi" xr:uid="{96268232-1161-4947-A650-795135112A3B}"/>
    <hyperlink ref="B10" location="'Tabela 9'!A1" display="Tabela 9: Učešće grupa banaka u ukupnoj aktivi " xr:uid="{28D9D0A7-32A7-4FA6-8C13-6BF21CDE17D5}"/>
    <hyperlink ref="B11" location="'Tabla 10'!A1" display="Tabela 10: Novčana sredstva banaka" xr:uid="{4767A1D6-598B-45A4-B458-1AEAB3F46982}"/>
    <hyperlink ref="B12" location="'Tabela 11'!A1" display="Tabela 11: Ulaganja u vrijednosne papire prema vrsti instrumenta" xr:uid="{537402B1-0D21-46BB-B56F-5EF9F55624B7}"/>
    <hyperlink ref="B13" location="'Tabela 12'!A1" display="Tabela 12: Vrijednosni papiri entitetskih vlada BiH" xr:uid="{43FA025B-AE02-4E05-8B0A-D65ACCFCB856}"/>
    <hyperlink ref="B14" location="'Tabela 13'!A1" display="Tabela 13: Sektorska struktura depozita" xr:uid="{DA6EB249-57F0-443B-8C7F-CB33117E9C41}"/>
    <hyperlink ref="B15" location="'Tabela 14'!A1" display="Tabela 14: Štednja stanovništva  " xr:uid="{0D4B47A5-41E0-4BAC-A9B2-B0028CDC3FAA}"/>
    <hyperlink ref="B16" location="'Tabela 15'!A1" display="Tabela 15: Ročna struktura štednih depozita stanovništva" xr:uid="{EAC9F0A0-28D5-4442-BD0D-D9A44C3FD7AE}"/>
    <hyperlink ref="B17" location="'Tabela 16'!A1" display="Tabela 16: Krediti, štednja i depoziti stanovništva" xr:uid="{54D7593C-7ADA-4655-96B8-28EEB6D7FB25}"/>
    <hyperlink ref="B18" location="'Tabela 17'!A1" display="Tabela 17: Izvještaj o stanju regulatornog kapitala " xr:uid="{9FF74056-37EF-416E-8E1F-BF6B30FCEBA1}"/>
    <hyperlink ref="B19" location="'Tabela 18'!A1" display="Tabela 18: Struktura izloženosti riziku" xr:uid="{F8F9E289-4D4B-43D9-9E6E-C6797FDD28DC}"/>
    <hyperlink ref="B20" location="'Tabela 19'!A1" display="Tabela 19: Pokazatelji adekvatnosti kapitala" xr:uid="{050032BA-14CD-441D-B5CE-C89ADA6F8F20}"/>
    <hyperlink ref="B21" location="'Tabela 20'!A1" display="Tabela 20: Stopa finansijske poluge" xr:uid="{F23A8244-A6C7-47DC-8B4D-ED52CF57D830}"/>
    <hyperlink ref="B22" location="'Tabela 21'!A1" display="Tabela 21: Finansijska imovina, vanbilansne stavke i ECL " xr:uid="{DD12517F-16D8-49E7-9ACA-A42373157331}"/>
    <hyperlink ref="B23" location="'Tabela 22'!A1" display="Tabela 22: Izloženost prema nivoima kreditnog rizika" xr:uid="{EF0240FF-9B38-4C49-90FF-A0C18AC3D04C}"/>
    <hyperlink ref="B24" location="'Tabela 23'!A1" display="Tabela 23: Sektorska struktura kredita" xr:uid="{A4792F5C-CFD9-4DDF-B3A3-7EF1A955BEF9}"/>
    <hyperlink ref="B25" location="'Tabela 24'!A1" display="Tabela 24: Ročna struktura kredita" xr:uid="{31AFE0D1-4BAE-40C8-BDA2-0608F52A56E1}"/>
    <hyperlink ref="B26" location="'Tabela 25'!A1" display="Tabela 25: Krediti prema nivoima kreditnog rizika" xr:uid="{8C9EF8BA-E66B-4470-B544-3038946F1B2F}"/>
    <hyperlink ref="B27" location="'Tabela 26'!A1" display="Tabela 26: Ostvareni finansijski rezultat: dobit/gubitak" xr:uid="{AB5E31A0-7B5F-4800-B678-8804EE82D5BB}"/>
    <hyperlink ref="B28" location="'Tabela 27'!A1" display="Tabela 27: Struktura ukupnih prihoda" xr:uid="{42938E32-610A-44D5-9ED4-EF8340921542}"/>
    <hyperlink ref="B29" location="'Tabela 28'!A1" display="Tabela 28: Struktura ukupnih rashoda" xr:uid="{D94DD3D9-A4EF-4A17-8DEF-E723A788C48A}"/>
    <hyperlink ref="B30" location="'Tabela 29'!A1" display="Tabela 29: Pokazatelji profitabilnosti, produktivnosti i efikasnosti" xr:uid="{14A1B57B-12B5-4692-8D77-BE53B08B91FA}"/>
    <hyperlink ref="B31" location="'Tabela 30'!A1" display="Tabela 30: LCR" xr:uid="{F47C4671-3005-4940-9914-3FA5D16F7A8D}"/>
    <hyperlink ref="B32" location="'Tabela 31'!A1" display="Tabela 31: Ročna struktura depozita po preostalom dospijeću" xr:uid="{F2358CB4-54E3-44B9-9BA0-F5820CA8BE28}"/>
    <hyperlink ref="B33" location="'Tabela 32'!A1" display="Tabela 32: Koeficijenti likvidnosti" xr:uid="{C754894E-FD8E-4010-872E-D7B0CE5E4D9F}"/>
    <hyperlink ref="B34" location="'Tabela 33'!A1" display="Tabela 33: Ročna usklađenost finansijske aktive i obaveza do 180 dana" xr:uid="{7CED5262-A7C1-4685-8EA7-C61E25CC35C9}"/>
    <hyperlink ref="B35" location="'Tabela 34'!A1" display="Tabela 34: Devizna usklađenost finansijske aktive i obaveza (EUR i ukupno)" xr:uid="{CD2A7205-DE75-4088-82EF-26A4A9A02777}"/>
    <hyperlink ref="B36" location="'Tabela 35'!A1" display="Tabela 35: Kvalifikaciona struktura zaposlenih u MKO u FBiH" xr:uid="{16AC1F4A-F630-404D-9F4B-52F73BD3824F}"/>
    <hyperlink ref="B37" location="'Tabela 36'!A1" display="Tabela 36: Bilans stanja mikrokreditnog sektora   " xr:uid="{C927635E-AE3F-4286-A427-FC1002A3518A}"/>
    <hyperlink ref="B38" location="'Tabela 37'!A1" display="Tabela 37: Ročna struktura uzetih kredita " xr:uid="{713AC26E-B8E5-4676-96C6-9765B6186E2A}"/>
    <hyperlink ref="B39" location="'Tabela 38'!A1" display="Tabela 38: Struktura kapitala mikrokreditnog sektora  " xr:uid="{EF544E2E-0057-40C6-BEDD-DF21B8C21FE4}"/>
    <hyperlink ref="B40" location="'Tabela 39'!A1" display="Tabela 39: Neto mikrokrediti  " xr:uid="{51CF4066-6A4B-4E33-A695-00F0663B1373}"/>
    <hyperlink ref="B41" location="'Tabela 40'!A1" display="Tabela 40: Sektorska i ročna struktura mikrokredita" xr:uid="{FC12C73B-98B6-4B36-AB68-7F28E1B95B04}"/>
    <hyperlink ref="B42" location="'Tabela 41'!A1" display="Tabela 41: RKG " xr:uid="{05FBB105-4592-4366-BB39-7FE36E2CC8B0}"/>
    <hyperlink ref="B43" location="'Tabela 42'!A1" display="Tabela 42: Zbirni bilans uspjeha mikrokreditnog sektora" xr:uid="{2A15DC91-6B63-4C9E-B6E9-9F4BE1B78B6A}"/>
    <hyperlink ref="B45" location="'Tabela 44'!A1" display="Tabela 44: Kvalifikaciona struktura zaposlenih u lizing društvima FBiH" xr:uid="{976E6B71-0676-4DF8-99E4-B60FB862C6B4}"/>
    <hyperlink ref="B46" location="'Tabela 45'!A1" display="Tabela 45: Struktura potraživanja po finansijskom lizingu" xr:uid="{1B7B54DA-453A-4E4C-B244-E72EDAC10B0D}"/>
    <hyperlink ref="B47" location="'Tabela 46'!A1" display="Tabela 46: Struktura potraživanja po finansijskom lizingu - uporedni pregled" xr:uid="{3FED8BB7-580C-4C48-94C2-96B6A83BD47D}"/>
    <hyperlink ref="B48" location="'Tabela 47'!A1" display="Tabela 47: Struktura neto bilansnih pozicija aktive" xr:uid="{BA6B6034-ABB7-406A-A53D-553A774729B1}"/>
    <hyperlink ref="B53" location="'Tabela 52'!A1" display="Tabela 52: Nominalni iznos otkupljenih novčanih potraživanja i isplaćenih kupčevih obaveza prema dobavljačima u FBiH, prema vrsti faktoringa i domicilnosti" xr:uid="{61D4AFA4-D650-4E02-940C-5D6A800A1C37}"/>
    <hyperlink ref="B52" location="'Tabela 51'!A1" display="Tabela 51: Struktura broja zaključenih ugovora i iznosa finansiranja lizing sistema" xr:uid="{B4D0F7AD-2F35-4717-903C-1B24709B2DCF}"/>
    <hyperlink ref="B51" location="'Tabela 50'!A1" display="Tabela 50: Struktura ukupnih rashoda" xr:uid="{10E21CB9-4515-41DD-9542-37CF8C3C1FC1}"/>
    <hyperlink ref="B50" location="'Tabela 49'!A1" display="Tabela 49: Struktura ukupnih prihoda" xr:uid="{100968BF-EFCA-40C5-AEAF-F52064D71B52}"/>
    <hyperlink ref="B49" location="'Tabela 48'!A1" display="Tabela 48: Pregled rezervi za finansijski lizing" xr:uid="{7E1B06DA-361F-4AF9-8BDD-D93D370BB69D}"/>
    <hyperlink ref="B44" location="'Tabela 43'!A1" display="Tabela 43: Struktura ukupnih rashoda" xr:uid="{44EB777C-6FA4-4B92-850B-854ABD5E68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3:L14"/>
  <sheetViews>
    <sheetView workbookViewId="0"/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3" spans="2:12" ht="16.5" thickBot="1" x14ac:dyDescent="0.3">
      <c r="C3" s="7" t="s">
        <v>57</v>
      </c>
      <c r="D3" s="4"/>
      <c r="E3" s="4"/>
      <c r="F3" s="4"/>
      <c r="G3" s="4"/>
      <c r="H3" s="4"/>
      <c r="I3" s="4"/>
      <c r="J3" s="4"/>
      <c r="K3" s="4"/>
      <c r="L3" s="28" t="s">
        <v>376</v>
      </c>
    </row>
    <row r="4" spans="2:12" ht="20.100000000000001" customHeight="1" thickBot="1" x14ac:dyDescent="0.3">
      <c r="B4" s="996" t="s">
        <v>593</v>
      </c>
      <c r="C4" s="997"/>
      <c r="D4" s="997"/>
      <c r="E4" s="997"/>
      <c r="F4" s="997"/>
      <c r="G4" s="997"/>
      <c r="H4" s="997"/>
      <c r="I4" s="997"/>
      <c r="J4" s="997"/>
      <c r="K4" s="997"/>
      <c r="L4" s="998"/>
    </row>
    <row r="5" spans="2:12" ht="15.75" x14ac:dyDescent="0.25">
      <c r="B5" s="999" t="s">
        <v>137</v>
      </c>
      <c r="C5" s="1003" t="s">
        <v>51</v>
      </c>
      <c r="D5" s="1003" t="s">
        <v>321</v>
      </c>
      <c r="E5" s="1003"/>
      <c r="F5" s="1003"/>
      <c r="G5" s="1003" t="s">
        <v>551</v>
      </c>
      <c r="H5" s="1003"/>
      <c r="I5" s="1003"/>
      <c r="J5" s="1003" t="s">
        <v>571</v>
      </c>
      <c r="K5" s="1003"/>
      <c r="L5" s="1004"/>
    </row>
    <row r="6" spans="2:12" ht="16.5" thickBot="1" x14ac:dyDescent="0.3">
      <c r="B6" s="1000"/>
      <c r="C6" s="1002"/>
      <c r="D6" s="252" t="s">
        <v>2</v>
      </c>
      <c r="E6" s="252" t="s">
        <v>27</v>
      </c>
      <c r="F6" s="252" t="s">
        <v>47</v>
      </c>
      <c r="G6" s="252" t="s">
        <v>2</v>
      </c>
      <c r="H6" s="252" t="s">
        <v>27</v>
      </c>
      <c r="I6" s="252" t="s">
        <v>47</v>
      </c>
      <c r="J6" s="252" t="s">
        <v>2</v>
      </c>
      <c r="K6" s="252" t="s">
        <v>27</v>
      </c>
      <c r="L6" s="54" t="s">
        <v>47</v>
      </c>
    </row>
    <row r="7" spans="2:12" ht="15.75" thickBot="1" x14ac:dyDescent="0.3">
      <c r="B7" s="446">
        <v>1</v>
      </c>
      <c r="C7" s="253">
        <v>2</v>
      </c>
      <c r="D7" s="253">
        <v>3</v>
      </c>
      <c r="E7" s="253">
        <v>4</v>
      </c>
      <c r="F7" s="253">
        <v>5</v>
      </c>
      <c r="G7" s="253">
        <v>6</v>
      </c>
      <c r="H7" s="253">
        <v>7</v>
      </c>
      <c r="I7" s="253">
        <v>8</v>
      </c>
      <c r="J7" s="253">
        <v>9</v>
      </c>
      <c r="K7" s="253">
        <v>10</v>
      </c>
      <c r="L7" s="254">
        <v>11</v>
      </c>
    </row>
    <row r="8" spans="2:12" ht="15.75" x14ac:dyDescent="0.25">
      <c r="B8" s="290" t="s">
        <v>353</v>
      </c>
      <c r="C8" s="434" t="s">
        <v>52</v>
      </c>
      <c r="D8" s="143">
        <v>13686527</v>
      </c>
      <c r="E8" s="435">
        <f>D8/D$13*100</f>
        <v>56.516157894928099</v>
      </c>
      <c r="F8" s="436">
        <v>3</v>
      </c>
      <c r="G8" s="143">
        <v>13375256</v>
      </c>
      <c r="H8" s="435">
        <f>G8/G$13*100</f>
        <v>54.824626447516643</v>
      </c>
      <c r="I8" s="436">
        <v>3</v>
      </c>
      <c r="J8" s="437">
        <v>13607462</v>
      </c>
      <c r="K8" s="435">
        <f>J8/J$13*100</f>
        <v>55.479409691724435</v>
      </c>
      <c r="L8" s="438">
        <v>3</v>
      </c>
    </row>
    <row r="9" spans="2:12" ht="15.75" x14ac:dyDescent="0.25">
      <c r="B9" s="291" t="s">
        <v>354</v>
      </c>
      <c r="C9" s="431" t="s">
        <v>53</v>
      </c>
      <c r="D9" s="142">
        <v>6652374</v>
      </c>
      <c r="E9" s="432">
        <f t="shared" ref="E9:E12" si="0">D9/D$13*100</f>
        <v>27.469833607906107</v>
      </c>
      <c r="F9" s="433">
        <v>5</v>
      </c>
      <c r="G9" s="142">
        <v>7906422</v>
      </c>
      <c r="H9" s="432">
        <f t="shared" ref="H9:H12" si="1">G9/G$13*100</f>
        <v>32.408099903764644</v>
      </c>
      <c r="I9" s="433">
        <v>6</v>
      </c>
      <c r="J9" s="142">
        <v>6909546</v>
      </c>
      <c r="K9" s="432">
        <f t="shared" ref="K9:K12" si="2">J9/J$13*100</f>
        <v>28.171126497932956</v>
      </c>
      <c r="L9" s="439">
        <v>5</v>
      </c>
    </row>
    <row r="10" spans="2:12" ht="15.75" x14ac:dyDescent="0.25">
      <c r="B10" s="291" t="s">
        <v>355</v>
      </c>
      <c r="C10" s="431" t="s">
        <v>54</v>
      </c>
      <c r="D10" s="142">
        <v>3451044</v>
      </c>
      <c r="E10" s="432">
        <f t="shared" si="0"/>
        <v>14.250492298473109</v>
      </c>
      <c r="F10" s="433">
        <v>5</v>
      </c>
      <c r="G10" s="142">
        <v>2708664</v>
      </c>
      <c r="H10" s="432">
        <f t="shared" si="1"/>
        <v>11.102702779807446</v>
      </c>
      <c r="I10" s="433">
        <v>4</v>
      </c>
      <c r="J10" s="142">
        <v>3598902</v>
      </c>
      <c r="K10" s="432">
        <f t="shared" si="2"/>
        <v>14.673196110954889</v>
      </c>
      <c r="L10" s="439">
        <v>5</v>
      </c>
    </row>
    <row r="11" spans="2:12" ht="15.75" x14ac:dyDescent="0.25">
      <c r="B11" s="291" t="s">
        <v>357</v>
      </c>
      <c r="C11" s="431" t="s">
        <v>55</v>
      </c>
      <c r="D11" s="142">
        <v>427071</v>
      </c>
      <c r="E11" s="432">
        <f t="shared" si="0"/>
        <v>1.7635161986926877</v>
      </c>
      <c r="F11" s="433">
        <v>2</v>
      </c>
      <c r="G11" s="142">
        <v>406096</v>
      </c>
      <c r="H11" s="432">
        <f t="shared" si="1"/>
        <v>1.664570868911273</v>
      </c>
      <c r="I11" s="433">
        <v>2</v>
      </c>
      <c r="J11" s="142">
        <v>411139</v>
      </c>
      <c r="K11" s="432">
        <f t="shared" si="2"/>
        <v>1.6762676993877248</v>
      </c>
      <c r="L11" s="439">
        <v>2</v>
      </c>
    </row>
    <row r="12" spans="2:12" ht="16.5" thickBot="1" x14ac:dyDescent="0.3">
      <c r="B12" s="440" t="s">
        <v>358</v>
      </c>
      <c r="C12" s="441" t="s">
        <v>56</v>
      </c>
      <c r="D12" s="442">
        <v>0</v>
      </c>
      <c r="E12" s="443">
        <f t="shared" si="0"/>
        <v>0</v>
      </c>
      <c r="F12" s="444">
        <v>0</v>
      </c>
      <c r="G12" s="442">
        <v>0</v>
      </c>
      <c r="H12" s="443">
        <f t="shared" si="1"/>
        <v>0</v>
      </c>
      <c r="I12" s="444">
        <v>0</v>
      </c>
      <c r="J12" s="442">
        <v>0</v>
      </c>
      <c r="K12" s="443">
        <f t="shared" si="2"/>
        <v>0</v>
      </c>
      <c r="L12" s="445">
        <v>0</v>
      </c>
    </row>
    <row r="13" spans="2:12" ht="20.100000000000001" customHeight="1" thickBot="1" x14ac:dyDescent="0.3">
      <c r="B13" s="1001" t="s">
        <v>5</v>
      </c>
      <c r="C13" s="1002"/>
      <c r="D13" s="256">
        <f>SUM(D8:D12)</f>
        <v>24217016</v>
      </c>
      <c r="E13" s="42">
        <f>SUM(E8:E12)</f>
        <v>100</v>
      </c>
      <c r="F13" s="26">
        <f t="shared" ref="F13:L13" si="3">SUM(F8:F12)</f>
        <v>15</v>
      </c>
      <c r="G13" s="256">
        <f t="shared" si="3"/>
        <v>24396438</v>
      </c>
      <c r="H13" s="42">
        <f t="shared" si="3"/>
        <v>100</v>
      </c>
      <c r="I13" s="26">
        <f t="shared" si="3"/>
        <v>15</v>
      </c>
      <c r="J13" s="256">
        <f t="shared" si="3"/>
        <v>24527049</v>
      </c>
      <c r="K13" s="42">
        <f t="shared" si="3"/>
        <v>100</v>
      </c>
      <c r="L13" s="54">
        <f t="shared" si="3"/>
        <v>15</v>
      </c>
    </row>
    <row r="14" spans="2:12" ht="15.75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7">
    <mergeCell ref="B4:L4"/>
    <mergeCell ref="B5:B6"/>
    <mergeCell ref="B13:C13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3 F13:G13 I13:J13 L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4"/>
  <sheetViews>
    <sheetView workbookViewId="0">
      <selection activeCell="E24" sqref="E24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C3" s="3" t="s">
        <v>62</v>
      </c>
      <c r="D3" s="4"/>
      <c r="E3" s="4"/>
      <c r="F3" s="4"/>
      <c r="G3" s="4"/>
      <c r="H3" s="4"/>
      <c r="I3" s="4"/>
      <c r="J3" s="4"/>
      <c r="K3" s="28" t="s">
        <v>377</v>
      </c>
    </row>
    <row r="4" spans="2:13" ht="20.100000000000001" customHeight="1" thickBot="1" x14ac:dyDescent="0.3">
      <c r="B4" s="1005" t="s">
        <v>594</v>
      </c>
      <c r="C4" s="1006"/>
      <c r="D4" s="1006"/>
      <c r="E4" s="1006"/>
      <c r="F4" s="1006"/>
      <c r="G4" s="1006"/>
      <c r="H4" s="1006"/>
      <c r="I4" s="1006"/>
      <c r="J4" s="1006"/>
      <c r="K4" s="1007"/>
    </row>
    <row r="5" spans="2:13" ht="15.75" x14ac:dyDescent="0.25">
      <c r="B5" s="999" t="s">
        <v>137</v>
      </c>
      <c r="C5" s="1010" t="s">
        <v>29</v>
      </c>
      <c r="D5" s="1010" t="s">
        <v>321</v>
      </c>
      <c r="E5" s="1010"/>
      <c r="F5" s="1012" t="s">
        <v>551</v>
      </c>
      <c r="G5" s="1012"/>
      <c r="H5" s="1010" t="s">
        <v>571</v>
      </c>
      <c r="I5" s="1010"/>
      <c r="J5" s="1010" t="s">
        <v>1</v>
      </c>
      <c r="K5" s="1011"/>
    </row>
    <row r="6" spans="2:13" ht="16.5" thickBot="1" x14ac:dyDescent="0.3">
      <c r="B6" s="1000"/>
      <c r="C6" s="1009"/>
      <c r="D6" s="219" t="s">
        <v>2</v>
      </c>
      <c r="E6" s="219" t="s">
        <v>27</v>
      </c>
      <c r="F6" s="219" t="s">
        <v>2</v>
      </c>
      <c r="G6" s="219" t="s">
        <v>27</v>
      </c>
      <c r="H6" s="219" t="s">
        <v>2</v>
      </c>
      <c r="I6" s="219" t="s">
        <v>27</v>
      </c>
      <c r="J6" s="219" t="s">
        <v>478</v>
      </c>
      <c r="K6" s="217" t="s">
        <v>479</v>
      </c>
    </row>
    <row r="7" spans="2:13" ht="15.75" thickBot="1" x14ac:dyDescent="0.3">
      <c r="B7" s="260">
        <v>1</v>
      </c>
      <c r="C7" s="253">
        <v>2</v>
      </c>
      <c r="D7" s="253">
        <v>3</v>
      </c>
      <c r="E7" s="253">
        <v>4</v>
      </c>
      <c r="F7" s="253">
        <v>5</v>
      </c>
      <c r="G7" s="253">
        <v>6</v>
      </c>
      <c r="H7" s="253">
        <v>7</v>
      </c>
      <c r="I7" s="253">
        <v>8</v>
      </c>
      <c r="J7" s="253">
        <v>9</v>
      </c>
      <c r="K7" s="254">
        <v>10</v>
      </c>
    </row>
    <row r="8" spans="2:13" ht="18" customHeight="1" x14ac:dyDescent="0.25">
      <c r="B8" s="263" t="s">
        <v>353</v>
      </c>
      <c r="C8" s="264" t="s">
        <v>58</v>
      </c>
      <c r="D8" s="138">
        <v>1004445</v>
      </c>
      <c r="E8" s="137">
        <f>D8/D$13*100</f>
        <v>13.144484706676771</v>
      </c>
      <c r="F8" s="138">
        <v>1267712</v>
      </c>
      <c r="G8" s="137">
        <f>F8/F$13*100</f>
        <v>17.0974757286791</v>
      </c>
      <c r="H8" s="265">
        <v>1385515</v>
      </c>
      <c r="I8" s="266">
        <f>H8/H$13*100</f>
        <v>18.620088324517951</v>
      </c>
      <c r="J8" s="139">
        <f>F8/D8*100</f>
        <v>126.21019568020151</v>
      </c>
      <c r="K8" s="140">
        <f>H8/F8*100</f>
        <v>109.29256802806945</v>
      </c>
      <c r="M8" s="53"/>
    </row>
    <row r="9" spans="2:13" ht="18" customHeight="1" x14ac:dyDescent="0.25">
      <c r="B9" s="267" t="s">
        <v>354</v>
      </c>
      <c r="C9" s="257" t="s">
        <v>59</v>
      </c>
      <c r="D9" s="35">
        <v>4329659</v>
      </c>
      <c r="E9" s="38">
        <f t="shared" ref="E9:E12" si="0">D9/D$13*100</f>
        <v>56.65928598442467</v>
      </c>
      <c r="F9" s="35">
        <v>4478515</v>
      </c>
      <c r="G9" s="38">
        <f t="shared" ref="G9:G12" si="1">F9/F$13*100</f>
        <v>60.401180641206587</v>
      </c>
      <c r="H9" s="258">
        <v>4304128</v>
      </c>
      <c r="I9" s="259">
        <f>H9/H$13*100</f>
        <v>57.843649126881189</v>
      </c>
      <c r="J9" s="41">
        <f t="shared" ref="J9:J12" si="2">F9/D9*100</f>
        <v>103.43805366658205</v>
      </c>
      <c r="K9" s="37">
        <f t="shared" ref="K9:K13" si="3">H9/F9*100</f>
        <v>96.106142326195183</v>
      </c>
      <c r="M9" s="53"/>
    </row>
    <row r="10" spans="2:13" ht="20.45" customHeight="1" x14ac:dyDescent="0.25">
      <c r="B10" s="267" t="s">
        <v>355</v>
      </c>
      <c r="C10" s="257" t="s">
        <v>332</v>
      </c>
      <c r="D10" s="35">
        <v>48611</v>
      </c>
      <c r="E10" s="38">
        <f t="shared" si="0"/>
        <v>0.63613890862741551</v>
      </c>
      <c r="F10" s="35">
        <v>30194</v>
      </c>
      <c r="G10" s="38">
        <f t="shared" si="1"/>
        <v>0.40722276207193497</v>
      </c>
      <c r="H10" s="258">
        <v>12082</v>
      </c>
      <c r="I10" s="259">
        <f>H10/H$13*100</f>
        <v>0.16237132556257122</v>
      </c>
      <c r="J10" s="41">
        <f t="shared" si="2"/>
        <v>62.113513402316343</v>
      </c>
      <c r="K10" s="37">
        <f t="shared" si="3"/>
        <v>40.014572431608933</v>
      </c>
      <c r="M10" s="53"/>
    </row>
    <row r="11" spans="2:13" ht="21" customHeight="1" x14ac:dyDescent="0.25">
      <c r="B11" s="267" t="s">
        <v>357</v>
      </c>
      <c r="C11" s="257" t="s">
        <v>331</v>
      </c>
      <c r="D11" s="35">
        <v>2258758</v>
      </c>
      <c r="E11" s="38">
        <f t="shared" si="0"/>
        <v>29.558821027616052</v>
      </c>
      <c r="F11" s="35">
        <v>1638190</v>
      </c>
      <c r="G11" s="38">
        <f t="shared" si="1"/>
        <v>22.094066920534647</v>
      </c>
      <c r="H11" s="258">
        <v>1739242</v>
      </c>
      <c r="I11" s="259">
        <f>H11/H$13*100</f>
        <v>23.373864344818532</v>
      </c>
      <c r="J11" s="41">
        <f t="shared" si="2"/>
        <v>72.526140471887643</v>
      </c>
      <c r="K11" s="37">
        <f t="shared" si="3"/>
        <v>106.16851525158863</v>
      </c>
      <c r="M11" s="53"/>
    </row>
    <row r="12" spans="2:13" ht="21" customHeight="1" thickBot="1" x14ac:dyDescent="0.3">
      <c r="B12" s="268" t="s">
        <v>358</v>
      </c>
      <c r="C12" s="269" t="s">
        <v>60</v>
      </c>
      <c r="D12" s="270">
        <v>97</v>
      </c>
      <c r="E12" s="271">
        <f t="shared" si="0"/>
        <v>1.269372655095746E-3</v>
      </c>
      <c r="F12" s="270">
        <v>4</v>
      </c>
      <c r="G12" s="271">
        <f t="shared" si="1"/>
        <v>5.3947507726294625E-5</v>
      </c>
      <c r="H12" s="272">
        <v>2</v>
      </c>
      <c r="I12" s="273">
        <f>H12/H$13*100</f>
        <v>2.6878219758743788E-5</v>
      </c>
      <c r="J12" s="274">
        <f t="shared" si="2"/>
        <v>4.1237113402061851</v>
      </c>
      <c r="K12" s="40">
        <f t="shared" si="3"/>
        <v>50</v>
      </c>
      <c r="M12" s="53"/>
    </row>
    <row r="13" spans="2:13" ht="19.5" customHeight="1" thickBot="1" x14ac:dyDescent="0.3">
      <c r="B13" s="1008" t="s">
        <v>61</v>
      </c>
      <c r="C13" s="1009"/>
      <c r="D13" s="36">
        <f t="shared" ref="D13:I13" si="4">SUM(D8:D12)</f>
        <v>7641570</v>
      </c>
      <c r="E13" s="131">
        <f t="shared" si="4"/>
        <v>100.00000000000001</v>
      </c>
      <c r="F13" s="36">
        <f t="shared" si="4"/>
        <v>7414615</v>
      </c>
      <c r="G13" s="131">
        <f t="shared" si="4"/>
        <v>99.999999999999986</v>
      </c>
      <c r="H13" s="261">
        <f t="shared" si="4"/>
        <v>7440969</v>
      </c>
      <c r="I13" s="262">
        <f t="shared" si="4"/>
        <v>100</v>
      </c>
      <c r="J13" s="131">
        <f>F13/D13*100</f>
        <v>97.029995144976752</v>
      </c>
      <c r="K13" s="39">
        <f t="shared" si="3"/>
        <v>100.35543315465469</v>
      </c>
      <c r="M13" s="53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M17"/>
  <sheetViews>
    <sheetView workbookViewId="0">
      <selection activeCell="M18" sqref="M18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3" ht="16.5" thickBot="1" x14ac:dyDescent="0.3">
      <c r="C4" s="7" t="s">
        <v>67</v>
      </c>
      <c r="D4" s="4"/>
      <c r="E4" s="4"/>
      <c r="F4" s="4"/>
      <c r="G4" s="4"/>
      <c r="H4" s="4"/>
      <c r="I4" s="4"/>
      <c r="J4" s="4"/>
      <c r="K4" s="28" t="s">
        <v>377</v>
      </c>
    </row>
    <row r="5" spans="2:13" ht="20.100000000000001" customHeight="1" thickBot="1" x14ac:dyDescent="0.3">
      <c r="B5" s="1014" t="s">
        <v>595</v>
      </c>
      <c r="C5" s="1015"/>
      <c r="D5" s="1015"/>
      <c r="E5" s="1015"/>
      <c r="F5" s="1015"/>
      <c r="G5" s="1015"/>
      <c r="H5" s="1015"/>
      <c r="I5" s="1015"/>
      <c r="J5" s="1015"/>
      <c r="K5" s="1016"/>
    </row>
    <row r="6" spans="2:13" ht="15.75" x14ac:dyDescent="0.25">
      <c r="B6" s="999" t="s">
        <v>137</v>
      </c>
      <c r="C6" s="1020" t="s">
        <v>63</v>
      </c>
      <c r="D6" s="1020" t="s">
        <v>321</v>
      </c>
      <c r="E6" s="1020"/>
      <c r="F6" s="1020" t="s">
        <v>551</v>
      </c>
      <c r="G6" s="1020"/>
      <c r="H6" s="1020" t="s">
        <v>571</v>
      </c>
      <c r="I6" s="1020"/>
      <c r="J6" s="1020" t="s">
        <v>1</v>
      </c>
      <c r="K6" s="1022"/>
    </row>
    <row r="7" spans="2:13" ht="16.5" thickBot="1" x14ac:dyDescent="0.3">
      <c r="B7" s="1013"/>
      <c r="C7" s="1021"/>
      <c r="D7" s="1021" t="s">
        <v>2</v>
      </c>
      <c r="E7" s="218" t="s">
        <v>27</v>
      </c>
      <c r="F7" s="1021" t="s">
        <v>2</v>
      </c>
      <c r="G7" s="218" t="s">
        <v>27</v>
      </c>
      <c r="H7" s="1021" t="s">
        <v>2</v>
      </c>
      <c r="I7" s="218" t="s">
        <v>27</v>
      </c>
      <c r="J7" s="1023" t="s">
        <v>478</v>
      </c>
      <c r="K7" s="1019" t="s">
        <v>479</v>
      </c>
    </row>
    <row r="8" spans="2:13" ht="15.75" hidden="1" x14ac:dyDescent="0.25">
      <c r="B8" s="275"/>
      <c r="C8" s="1021"/>
      <c r="D8" s="1021"/>
      <c r="E8" s="218" t="s">
        <v>64</v>
      </c>
      <c r="F8" s="1021"/>
      <c r="G8" s="218" t="s">
        <v>64</v>
      </c>
      <c r="H8" s="1021"/>
      <c r="I8" s="218" t="s">
        <v>64</v>
      </c>
      <c r="J8" s="1023"/>
      <c r="K8" s="1019"/>
    </row>
    <row r="9" spans="2:13" ht="15.75" thickBot="1" x14ac:dyDescent="0.3">
      <c r="B9" s="255">
        <v>1</v>
      </c>
      <c r="C9" s="276">
        <v>2</v>
      </c>
      <c r="D9" s="276">
        <v>3</v>
      </c>
      <c r="E9" s="276">
        <v>4</v>
      </c>
      <c r="F9" s="276">
        <v>5</v>
      </c>
      <c r="G9" s="276">
        <v>6</v>
      </c>
      <c r="H9" s="276">
        <v>7</v>
      </c>
      <c r="I9" s="276">
        <v>8</v>
      </c>
      <c r="J9" s="276">
        <v>9</v>
      </c>
      <c r="K9" s="277">
        <v>10</v>
      </c>
    </row>
    <row r="10" spans="2:13" ht="23.1" customHeight="1" x14ac:dyDescent="0.25">
      <c r="B10" s="290" t="s">
        <v>353</v>
      </c>
      <c r="C10" s="282" t="s">
        <v>65</v>
      </c>
      <c r="D10" s="136">
        <v>11762</v>
      </c>
      <c r="E10" s="283">
        <f>D10/D$15*100</f>
        <v>0.80409086869432655</v>
      </c>
      <c r="F10" s="136">
        <v>11844</v>
      </c>
      <c r="G10" s="283">
        <f>F10/F$15*100</f>
        <v>0.70188371984148945</v>
      </c>
      <c r="H10" s="136">
        <v>12147</v>
      </c>
      <c r="I10" s="283">
        <f>H10/H$15*100</f>
        <v>0.70342522393556772</v>
      </c>
      <c r="J10" s="284">
        <f>F10/D10*100</f>
        <v>100.69716034687978</v>
      </c>
      <c r="K10" s="285">
        <f>H10/F10*100</f>
        <v>102.55825734549137</v>
      </c>
    </row>
    <row r="11" spans="2:13" ht="23.1" customHeight="1" x14ac:dyDescent="0.25">
      <c r="B11" s="291" t="s">
        <v>354</v>
      </c>
      <c r="C11" s="278" t="s">
        <v>66</v>
      </c>
      <c r="D11" s="135">
        <f>SUM(D12:D14)</f>
        <v>1451008</v>
      </c>
      <c r="E11" s="279">
        <f t="shared" ref="E11:E14" si="0">D11/D$15*100</f>
        <v>99.195909131305669</v>
      </c>
      <c r="F11" s="135">
        <f>SUM(F12:F14)</f>
        <v>1675615</v>
      </c>
      <c r="G11" s="279">
        <f t="shared" ref="G11:G14" si="1">F11/F$15*100</f>
        <v>99.29811628015851</v>
      </c>
      <c r="H11" s="135">
        <f>SUM(H12:H14)</f>
        <v>1714689</v>
      </c>
      <c r="I11" s="279">
        <f t="shared" ref="I11:I14" si="2">H11/H$15*100</f>
        <v>99.296574776064432</v>
      </c>
      <c r="J11" s="280">
        <f t="shared" ref="J11:J14" si="3">F11/D11*100</f>
        <v>115.47937709509529</v>
      </c>
      <c r="K11" s="286">
        <f t="shared" ref="K11:K15" si="4">H11/F11*100</f>
        <v>102.3319199219391</v>
      </c>
    </row>
    <row r="12" spans="2:13" ht="18.75" customHeight="1" x14ac:dyDescent="0.25">
      <c r="B12" s="291" t="s">
        <v>394</v>
      </c>
      <c r="C12" s="278" t="s">
        <v>546</v>
      </c>
      <c r="D12" s="135">
        <v>747632</v>
      </c>
      <c r="E12" s="279">
        <f t="shared" si="0"/>
        <v>51.110700930426525</v>
      </c>
      <c r="F12" s="135">
        <v>992337</v>
      </c>
      <c r="G12" s="279">
        <f t="shared" si="1"/>
        <v>58.806584337752795</v>
      </c>
      <c r="H12" s="135">
        <v>1018841</v>
      </c>
      <c r="I12" s="279">
        <f t="shared" si="2"/>
        <v>59.000449376779265</v>
      </c>
      <c r="J12" s="280">
        <f t="shared" si="3"/>
        <v>132.73067498448435</v>
      </c>
      <c r="K12" s="286">
        <f t="shared" si="4"/>
        <v>102.67086685269217</v>
      </c>
    </row>
    <row r="13" spans="2:13" ht="23.25" customHeight="1" x14ac:dyDescent="0.25">
      <c r="B13" s="291" t="s">
        <v>395</v>
      </c>
      <c r="C13" s="278" t="s">
        <v>547</v>
      </c>
      <c r="D13" s="135">
        <v>549649</v>
      </c>
      <c r="E13" s="279">
        <f t="shared" si="0"/>
        <v>37.575900517511293</v>
      </c>
      <c r="F13" s="135">
        <v>544646</v>
      </c>
      <c r="G13" s="279">
        <f t="shared" si="1"/>
        <v>32.276102708273207</v>
      </c>
      <c r="H13" s="135">
        <v>562969</v>
      </c>
      <c r="I13" s="279">
        <f t="shared" si="2"/>
        <v>32.601185057527175</v>
      </c>
      <c r="J13" s="280">
        <f t="shared" si="3"/>
        <v>99.089782752265535</v>
      </c>
      <c r="K13" s="286">
        <f t="shared" si="4"/>
        <v>103.36420353771074</v>
      </c>
    </row>
    <row r="14" spans="2:13" ht="24.75" customHeight="1" thickBot="1" x14ac:dyDescent="0.3">
      <c r="B14" s="291" t="s">
        <v>396</v>
      </c>
      <c r="C14" s="281" t="s">
        <v>548</v>
      </c>
      <c r="D14" s="135">
        <v>153727</v>
      </c>
      <c r="E14" s="279">
        <f t="shared" si="0"/>
        <v>10.509307683367856</v>
      </c>
      <c r="F14" s="135">
        <v>138632</v>
      </c>
      <c r="G14" s="279">
        <f t="shared" si="1"/>
        <v>8.2154292341325021</v>
      </c>
      <c r="H14" s="135">
        <v>132879</v>
      </c>
      <c r="I14" s="279">
        <f t="shared" si="2"/>
        <v>7.6949403417579898</v>
      </c>
      <c r="J14" s="280">
        <f t="shared" si="3"/>
        <v>90.180644909482396</v>
      </c>
      <c r="K14" s="286">
        <f t="shared" si="4"/>
        <v>95.850164464192972</v>
      </c>
    </row>
    <row r="15" spans="2:13" ht="21" customHeight="1" thickBot="1" x14ac:dyDescent="0.3">
      <c r="B15" s="1017" t="s">
        <v>61</v>
      </c>
      <c r="C15" s="1018"/>
      <c r="D15" s="287">
        <f t="shared" ref="D15:I15" si="5">D10+D11</f>
        <v>1462770</v>
      </c>
      <c r="E15" s="216">
        <f t="shared" si="5"/>
        <v>100</v>
      </c>
      <c r="F15" s="287">
        <f t="shared" si="5"/>
        <v>1687459</v>
      </c>
      <c r="G15" s="216">
        <f t="shared" si="5"/>
        <v>100</v>
      </c>
      <c r="H15" s="287">
        <f t="shared" si="5"/>
        <v>1726836</v>
      </c>
      <c r="I15" s="216">
        <f t="shared" si="5"/>
        <v>100</v>
      </c>
      <c r="J15" s="288">
        <f>F15/D15*100</f>
        <v>115.36051464003228</v>
      </c>
      <c r="K15" s="289">
        <f t="shared" si="4"/>
        <v>102.33350854746692</v>
      </c>
      <c r="L15" s="53"/>
      <c r="M15" s="53"/>
    </row>
    <row r="16" spans="2:13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832" t="s">
        <v>625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L10:M14" numberStoredAsText="1"/>
    <ignoredError sqref="E11:F11 G11:H11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K14"/>
  <sheetViews>
    <sheetView workbookViewId="0">
      <selection activeCell="K19" sqref="K19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376</v>
      </c>
    </row>
    <row r="4" spans="2:11" ht="20.100000000000001" customHeight="1" thickBot="1" x14ac:dyDescent="0.3">
      <c r="B4" s="1014" t="s">
        <v>596</v>
      </c>
      <c r="C4" s="1015"/>
      <c r="D4" s="1015"/>
      <c r="E4" s="1015"/>
      <c r="F4" s="1015"/>
      <c r="G4" s="1015"/>
      <c r="H4" s="1015"/>
      <c r="I4" s="1015"/>
      <c r="J4" s="1015"/>
      <c r="K4" s="1016"/>
    </row>
    <row r="5" spans="2:11" ht="15.75" x14ac:dyDescent="0.25">
      <c r="B5" s="999" t="s">
        <v>137</v>
      </c>
      <c r="C5" s="1020" t="s">
        <v>63</v>
      </c>
      <c r="D5" s="1020" t="s">
        <v>321</v>
      </c>
      <c r="E5" s="1020"/>
      <c r="F5" s="1020" t="s">
        <v>551</v>
      </c>
      <c r="G5" s="1020"/>
      <c r="H5" s="1020" t="s">
        <v>571</v>
      </c>
      <c r="I5" s="1020"/>
      <c r="J5" s="1020" t="s">
        <v>1</v>
      </c>
      <c r="K5" s="1022"/>
    </row>
    <row r="6" spans="2:11" ht="16.5" thickBot="1" x14ac:dyDescent="0.3">
      <c r="B6" s="1000"/>
      <c r="C6" s="1024"/>
      <c r="D6" s="321" t="s">
        <v>2</v>
      </c>
      <c r="E6" s="321" t="s">
        <v>27</v>
      </c>
      <c r="F6" s="321" t="s">
        <v>2</v>
      </c>
      <c r="G6" s="321" t="s">
        <v>27</v>
      </c>
      <c r="H6" s="321" t="s">
        <v>2</v>
      </c>
      <c r="I6" s="321" t="s">
        <v>27</v>
      </c>
      <c r="J6" s="322" t="s">
        <v>478</v>
      </c>
      <c r="K6" s="323" t="s">
        <v>479</v>
      </c>
    </row>
    <row r="7" spans="2:11" s="320" customFormat="1" ht="13.5" thickBot="1" x14ac:dyDescent="0.25">
      <c r="B7" s="324">
        <v>1</v>
      </c>
      <c r="C7" s="318">
        <v>2</v>
      </c>
      <c r="D7" s="318">
        <v>3</v>
      </c>
      <c r="E7" s="318">
        <v>4</v>
      </c>
      <c r="F7" s="318">
        <v>5</v>
      </c>
      <c r="G7" s="318">
        <v>6</v>
      </c>
      <c r="H7" s="318">
        <v>7</v>
      </c>
      <c r="I7" s="318">
        <v>8</v>
      </c>
      <c r="J7" s="318">
        <v>9</v>
      </c>
      <c r="K7" s="319">
        <v>10</v>
      </c>
    </row>
    <row r="8" spans="2:11" ht="15.75" x14ac:dyDescent="0.25">
      <c r="B8" s="263" t="s">
        <v>353</v>
      </c>
      <c r="C8" s="325" t="s">
        <v>68</v>
      </c>
      <c r="D8" s="136">
        <f>D9+D10</f>
        <v>532147</v>
      </c>
      <c r="E8" s="283">
        <f t="shared" ref="E8:I8" si="0">E9+E10</f>
        <v>72.575132699431023</v>
      </c>
      <c r="F8" s="136">
        <f>F9+F10</f>
        <v>699554</v>
      </c>
      <c r="G8" s="283">
        <f t="shared" si="0"/>
        <v>71.537889657104813</v>
      </c>
      <c r="H8" s="136">
        <f>H9+H10</f>
        <v>694792</v>
      </c>
      <c r="I8" s="283">
        <f t="shared" si="0"/>
        <v>69.520912547528511</v>
      </c>
      <c r="J8" s="284">
        <f>F8/D8*100</f>
        <v>131.45878864298774</v>
      </c>
      <c r="K8" s="285">
        <f>H8/F8*100</f>
        <v>99.319280570191864</v>
      </c>
    </row>
    <row r="9" spans="2:11" ht="15.75" x14ac:dyDescent="0.25">
      <c r="B9" s="267" t="s">
        <v>92</v>
      </c>
      <c r="C9" s="116" t="s">
        <v>70</v>
      </c>
      <c r="D9" s="135">
        <v>18921</v>
      </c>
      <c r="E9" s="279">
        <f t="shared" ref="E9:E13" si="1">D9/D$14*100</f>
        <v>2.5804788635582541</v>
      </c>
      <c r="F9" s="135">
        <v>100007</v>
      </c>
      <c r="G9" s="279">
        <f t="shared" ref="G9:G13" si="2">F9/F$14*100</f>
        <v>10.226929916687034</v>
      </c>
      <c r="H9" s="135">
        <v>95028</v>
      </c>
      <c r="I9" s="279">
        <f t="shared" ref="I9:I13" si="3">H9/H$14*100</f>
        <v>9.5085051030618377</v>
      </c>
      <c r="J9" s="280">
        <f t="shared" ref="J9:J13" si="4">F9/D9*100</f>
        <v>528.55028803974426</v>
      </c>
      <c r="K9" s="286">
        <f t="shared" ref="K9:K14" si="5">H9/F9*100</f>
        <v>95.021348505604607</v>
      </c>
    </row>
    <row r="10" spans="2:11" ht="15.75" x14ac:dyDescent="0.25">
      <c r="B10" s="267" t="s">
        <v>125</v>
      </c>
      <c r="C10" s="116" t="s">
        <v>71</v>
      </c>
      <c r="D10" s="135">
        <v>513226</v>
      </c>
      <c r="E10" s="279">
        <f t="shared" si="1"/>
        <v>69.994653835872768</v>
      </c>
      <c r="F10" s="135">
        <v>599547</v>
      </c>
      <c r="G10" s="279">
        <f t="shared" si="2"/>
        <v>61.310959740417779</v>
      </c>
      <c r="H10" s="135">
        <v>599764</v>
      </c>
      <c r="I10" s="279">
        <f t="shared" si="3"/>
        <v>60.012407444466675</v>
      </c>
      <c r="J10" s="280">
        <f t="shared" si="4"/>
        <v>116.81929598266652</v>
      </c>
      <c r="K10" s="286">
        <f t="shared" si="5"/>
        <v>100.03619399313149</v>
      </c>
    </row>
    <row r="11" spans="2:11" ht="15.75" x14ac:dyDescent="0.25">
      <c r="B11" s="267" t="s">
        <v>354</v>
      </c>
      <c r="C11" s="116" t="s">
        <v>69</v>
      </c>
      <c r="D11" s="135">
        <f>D12+D13</f>
        <v>201089</v>
      </c>
      <c r="E11" s="279">
        <f t="shared" ref="E11:I11" si="6">E12+E13</f>
        <v>27.424867300568984</v>
      </c>
      <c r="F11" s="135">
        <f>F12+F13</f>
        <v>278325</v>
      </c>
      <c r="G11" s="279">
        <f t="shared" si="6"/>
        <v>28.462110342895183</v>
      </c>
      <c r="H11" s="135">
        <f>H12+H13</f>
        <v>304608</v>
      </c>
      <c r="I11" s="279">
        <f t="shared" si="6"/>
        <v>30.479087452471482</v>
      </c>
      <c r="J11" s="280">
        <f t="shared" si="4"/>
        <v>138.4088637369523</v>
      </c>
      <c r="K11" s="286">
        <f t="shared" si="5"/>
        <v>109.44327674481271</v>
      </c>
    </row>
    <row r="12" spans="2:11" ht="15.75" x14ac:dyDescent="0.25">
      <c r="B12" s="267" t="s">
        <v>394</v>
      </c>
      <c r="C12" s="116" t="s">
        <v>70</v>
      </c>
      <c r="D12" s="135">
        <v>0</v>
      </c>
      <c r="E12" s="279">
        <f t="shared" si="1"/>
        <v>0</v>
      </c>
      <c r="F12" s="135">
        <v>41759</v>
      </c>
      <c r="G12" s="279">
        <f t="shared" si="2"/>
        <v>4.2703647383776522</v>
      </c>
      <c r="H12" s="135">
        <v>59056</v>
      </c>
      <c r="I12" s="279">
        <f t="shared" si="3"/>
        <v>5.9091454872923759</v>
      </c>
      <c r="J12" s="280" t="s">
        <v>114</v>
      </c>
      <c r="K12" s="286" t="s">
        <v>114</v>
      </c>
    </row>
    <row r="13" spans="2:11" ht="16.5" thickBot="1" x14ac:dyDescent="0.3">
      <c r="B13" s="268" t="s">
        <v>395</v>
      </c>
      <c r="C13" s="14" t="s">
        <v>71</v>
      </c>
      <c r="D13" s="326">
        <v>201089</v>
      </c>
      <c r="E13" s="327">
        <f t="shared" si="1"/>
        <v>27.424867300568984</v>
      </c>
      <c r="F13" s="326">
        <v>236566</v>
      </c>
      <c r="G13" s="327">
        <f t="shared" si="2"/>
        <v>24.191745604517532</v>
      </c>
      <c r="H13" s="326">
        <v>245552</v>
      </c>
      <c r="I13" s="327">
        <f t="shared" si="3"/>
        <v>24.569941965179108</v>
      </c>
      <c r="J13" s="328">
        <f t="shared" si="4"/>
        <v>117.64243693091119</v>
      </c>
      <c r="K13" s="329">
        <f t="shared" si="5"/>
        <v>103.79851711573092</v>
      </c>
    </row>
    <row r="14" spans="2:11" ht="16.5" thickBot="1" x14ac:dyDescent="0.3">
      <c r="B14" s="1017" t="s">
        <v>19</v>
      </c>
      <c r="C14" s="1018"/>
      <c r="D14" s="287">
        <f t="shared" ref="D14:I14" si="7">D8+D11</f>
        <v>733236</v>
      </c>
      <c r="E14" s="222">
        <f t="shared" si="7"/>
        <v>100</v>
      </c>
      <c r="F14" s="287">
        <f t="shared" si="7"/>
        <v>977879</v>
      </c>
      <c r="G14" s="222">
        <f t="shared" si="7"/>
        <v>100</v>
      </c>
      <c r="H14" s="287">
        <f t="shared" si="7"/>
        <v>999400</v>
      </c>
      <c r="I14" s="222">
        <f t="shared" si="7"/>
        <v>100</v>
      </c>
      <c r="J14" s="330">
        <f>F14/D14*100</f>
        <v>133.36483751479741</v>
      </c>
      <c r="K14" s="289">
        <f t="shared" si="5"/>
        <v>102.20078353252293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M15"/>
  <sheetViews>
    <sheetView workbookViewId="0">
      <selection activeCell="K24" sqref="K24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79</v>
      </c>
      <c r="D3" s="4"/>
      <c r="E3" s="4"/>
      <c r="F3" s="4"/>
      <c r="G3" s="4"/>
      <c r="H3" s="4"/>
      <c r="I3" s="4"/>
      <c r="J3" s="4"/>
      <c r="K3" s="28" t="s">
        <v>377</v>
      </c>
    </row>
    <row r="4" spans="2:13" ht="20.100000000000001" customHeight="1" thickBot="1" x14ac:dyDescent="0.3">
      <c r="B4" s="1025" t="s">
        <v>597</v>
      </c>
      <c r="C4" s="1026"/>
      <c r="D4" s="1026"/>
      <c r="E4" s="1026"/>
      <c r="F4" s="1026"/>
      <c r="G4" s="1026"/>
      <c r="H4" s="1026"/>
      <c r="I4" s="1026"/>
      <c r="J4" s="1026"/>
      <c r="K4" s="1027"/>
    </row>
    <row r="5" spans="2:13" ht="15.75" x14ac:dyDescent="0.25">
      <c r="B5" s="999" t="s">
        <v>137</v>
      </c>
      <c r="C5" s="1010" t="s">
        <v>72</v>
      </c>
      <c r="D5" s="1010" t="s">
        <v>321</v>
      </c>
      <c r="E5" s="1010"/>
      <c r="F5" s="1010" t="s">
        <v>551</v>
      </c>
      <c r="G5" s="1010"/>
      <c r="H5" s="1010" t="s">
        <v>571</v>
      </c>
      <c r="I5" s="1010"/>
      <c r="J5" s="1010" t="s">
        <v>1</v>
      </c>
      <c r="K5" s="1011"/>
    </row>
    <row r="6" spans="2:13" ht="16.5" thickBot="1" x14ac:dyDescent="0.3">
      <c r="B6" s="1000"/>
      <c r="C6" s="1009"/>
      <c r="D6" s="226" t="s">
        <v>2</v>
      </c>
      <c r="E6" s="226" t="s">
        <v>27</v>
      </c>
      <c r="F6" s="226" t="s">
        <v>2</v>
      </c>
      <c r="G6" s="226" t="s">
        <v>27</v>
      </c>
      <c r="H6" s="226" t="s">
        <v>2</v>
      </c>
      <c r="I6" s="226" t="s">
        <v>27</v>
      </c>
      <c r="J6" s="226" t="s">
        <v>478</v>
      </c>
      <c r="K6" s="224" t="s">
        <v>479</v>
      </c>
    </row>
    <row r="7" spans="2:13" ht="15.75" thickBot="1" x14ac:dyDescent="0.3">
      <c r="B7" s="335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331">
        <v>7</v>
      </c>
      <c r="I7" s="331">
        <v>8</v>
      </c>
      <c r="J7" s="331">
        <v>9</v>
      </c>
      <c r="K7" s="332">
        <v>10</v>
      </c>
    </row>
    <row r="8" spans="2:13" ht="15.75" x14ac:dyDescent="0.25">
      <c r="B8" s="263" t="s">
        <v>353</v>
      </c>
      <c r="C8" s="336" t="s">
        <v>73</v>
      </c>
      <c r="D8" s="138">
        <v>2157147</v>
      </c>
      <c r="E8" s="137">
        <f>D8/D$15*100</f>
        <v>11.11112770827515</v>
      </c>
      <c r="F8" s="136">
        <v>2236845</v>
      </c>
      <c r="G8" s="137">
        <f>F8/F$15*100</f>
        <v>11.377146129198202</v>
      </c>
      <c r="H8" s="337">
        <v>2127379</v>
      </c>
      <c r="I8" s="137">
        <f>H8/H$15*100</f>
        <v>10.74134003099236</v>
      </c>
      <c r="J8" s="139">
        <f t="shared" ref="J8:J15" si="0">F8/D8*100</f>
        <v>103.6946021759296</v>
      </c>
      <c r="K8" s="140">
        <f>H8/F8*100</f>
        <v>95.106232215464189</v>
      </c>
      <c r="M8" s="53"/>
    </row>
    <row r="9" spans="2:13" ht="20.45" customHeight="1" x14ac:dyDescent="0.25">
      <c r="B9" s="267" t="s">
        <v>354</v>
      </c>
      <c r="C9" s="333" t="s">
        <v>74</v>
      </c>
      <c r="D9" s="35">
        <v>1651976</v>
      </c>
      <c r="E9" s="38">
        <f t="shared" ref="E9:E14" si="1">D9/D$15*100</f>
        <v>8.5090706878138338</v>
      </c>
      <c r="F9" s="35">
        <v>1453080</v>
      </c>
      <c r="G9" s="38">
        <f t="shared" ref="G9:G14" si="2">F9/F$15*100</f>
        <v>7.3907237637902146</v>
      </c>
      <c r="H9" s="334">
        <v>1566910</v>
      </c>
      <c r="I9" s="38">
        <f t="shared" ref="I9:I14" si="3">H9/H$15*100</f>
        <v>7.911478447405111</v>
      </c>
      <c r="J9" s="41">
        <f t="shared" si="0"/>
        <v>87.960115643326546</v>
      </c>
      <c r="K9" s="37">
        <f t="shared" ref="K9:K15" si="4">H9/F9*100</f>
        <v>107.83370495774494</v>
      </c>
      <c r="M9" s="53"/>
    </row>
    <row r="10" spans="2:13" ht="15.75" x14ac:dyDescent="0.25">
      <c r="B10" s="267" t="s">
        <v>355</v>
      </c>
      <c r="C10" s="257" t="s">
        <v>75</v>
      </c>
      <c r="D10" s="35">
        <v>3236224</v>
      </c>
      <c r="E10" s="38">
        <f t="shared" si="1"/>
        <v>16.669285012372843</v>
      </c>
      <c r="F10" s="135">
        <v>3783548</v>
      </c>
      <c r="G10" s="38">
        <f t="shared" si="2"/>
        <v>19.244059594131731</v>
      </c>
      <c r="H10" s="334">
        <v>3807312</v>
      </c>
      <c r="I10" s="38">
        <f t="shared" si="3"/>
        <v>19.223482414782499</v>
      </c>
      <c r="J10" s="41">
        <f t="shared" si="0"/>
        <v>116.91242633390024</v>
      </c>
      <c r="K10" s="37">
        <f t="shared" si="4"/>
        <v>100.62808771026562</v>
      </c>
      <c r="M10" s="53"/>
    </row>
    <row r="11" spans="2:13" ht="15.75" x14ac:dyDescent="0.25">
      <c r="B11" s="267" t="s">
        <v>357</v>
      </c>
      <c r="C11" s="333" t="s">
        <v>76</v>
      </c>
      <c r="D11" s="35">
        <v>1208613</v>
      </c>
      <c r="E11" s="38">
        <f t="shared" si="1"/>
        <v>6.2253770340554233</v>
      </c>
      <c r="F11" s="135">
        <v>568484</v>
      </c>
      <c r="G11" s="38">
        <f t="shared" si="2"/>
        <v>2.8914500289966942</v>
      </c>
      <c r="H11" s="334">
        <v>456554</v>
      </c>
      <c r="I11" s="38">
        <f t="shared" si="3"/>
        <v>2.3051848102804837</v>
      </c>
      <c r="J11" s="41">
        <f t="shared" si="0"/>
        <v>47.036065307919081</v>
      </c>
      <c r="K11" s="37">
        <f t="shared" si="4"/>
        <v>80.310791508644044</v>
      </c>
      <c r="M11" s="53"/>
    </row>
    <row r="12" spans="2:13" ht="18.75" customHeight="1" x14ac:dyDescent="0.25">
      <c r="B12" s="267" t="s">
        <v>358</v>
      </c>
      <c r="C12" s="333" t="s">
        <v>549</v>
      </c>
      <c r="D12" s="35">
        <v>803516</v>
      </c>
      <c r="E12" s="38">
        <f t="shared" si="1"/>
        <v>4.1387855772659048</v>
      </c>
      <c r="F12" s="135">
        <v>848319</v>
      </c>
      <c r="G12" s="38">
        <f t="shared" si="2"/>
        <v>4.3147599530478375</v>
      </c>
      <c r="H12" s="334">
        <v>801348</v>
      </c>
      <c r="I12" s="38">
        <f t="shared" si="3"/>
        <v>4.0460826919677517</v>
      </c>
      <c r="J12" s="41">
        <f t="shared" si="0"/>
        <v>105.57586905550107</v>
      </c>
      <c r="K12" s="37">
        <f t="shared" si="4"/>
        <v>94.463049866854334</v>
      </c>
      <c r="M12" s="53"/>
    </row>
    <row r="13" spans="2:13" ht="15.75" x14ac:dyDescent="0.25">
      <c r="B13" s="267" t="s">
        <v>359</v>
      </c>
      <c r="C13" s="333" t="s">
        <v>77</v>
      </c>
      <c r="D13" s="35">
        <v>9877414</v>
      </c>
      <c r="E13" s="38">
        <f t="shared" si="1"/>
        <v>50.877018757416572</v>
      </c>
      <c r="F13" s="135">
        <v>10236559</v>
      </c>
      <c r="G13" s="38">
        <f t="shared" si="2"/>
        <v>52.065667314078091</v>
      </c>
      <c r="H13" s="334">
        <v>10518357</v>
      </c>
      <c r="I13" s="38">
        <f t="shared" si="3"/>
        <v>53.108190456128732</v>
      </c>
      <c r="J13" s="41">
        <f t="shared" si="0"/>
        <v>103.63602254598219</v>
      </c>
      <c r="K13" s="37">
        <f t="shared" si="4"/>
        <v>102.75285865103695</v>
      </c>
      <c r="M13" s="53"/>
    </row>
    <row r="14" spans="2:13" ht="16.5" thickBot="1" x14ac:dyDescent="0.3">
      <c r="B14" s="268" t="s">
        <v>360</v>
      </c>
      <c r="C14" s="338" t="s">
        <v>78</v>
      </c>
      <c r="D14" s="270">
        <v>479404</v>
      </c>
      <c r="E14" s="271">
        <f t="shared" si="1"/>
        <v>2.469335222800273</v>
      </c>
      <c r="F14" s="326">
        <v>534027</v>
      </c>
      <c r="G14" s="271">
        <f t="shared" si="2"/>
        <v>2.7161932167572305</v>
      </c>
      <c r="H14" s="272">
        <v>527667</v>
      </c>
      <c r="I14" s="271">
        <f t="shared" si="3"/>
        <v>2.6642411484430584</v>
      </c>
      <c r="J14" s="274">
        <f t="shared" si="0"/>
        <v>111.3939391411002</v>
      </c>
      <c r="K14" s="40">
        <f t="shared" si="4"/>
        <v>98.809048980669516</v>
      </c>
      <c r="M14" s="53"/>
    </row>
    <row r="15" spans="2:13" ht="17.45" customHeight="1" thickBot="1" x14ac:dyDescent="0.3">
      <c r="B15" s="1028" t="s">
        <v>19</v>
      </c>
      <c r="C15" s="1029"/>
      <c r="D15" s="18">
        <f t="shared" ref="D15:I15" si="5">SUM(D8:D14)</f>
        <v>19414294</v>
      </c>
      <c r="E15" s="141">
        <f t="shared" si="5"/>
        <v>99.999999999999986</v>
      </c>
      <c r="F15" s="18">
        <f t="shared" si="5"/>
        <v>19660862</v>
      </c>
      <c r="G15" s="141">
        <f t="shared" si="5"/>
        <v>100</v>
      </c>
      <c r="H15" s="18">
        <f t="shared" si="5"/>
        <v>19805527</v>
      </c>
      <c r="I15" s="141">
        <f t="shared" si="5"/>
        <v>100</v>
      </c>
      <c r="J15" s="141">
        <f t="shared" si="0"/>
        <v>101.27003330638755</v>
      </c>
      <c r="K15" s="44">
        <f t="shared" si="4"/>
        <v>100.73580191956995</v>
      </c>
      <c r="M15" s="5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3:J14"/>
  <sheetViews>
    <sheetView workbookViewId="0">
      <selection activeCell="K17" sqref="K17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85</v>
      </c>
      <c r="D5" s="4"/>
      <c r="E5" s="4"/>
      <c r="F5" s="4"/>
      <c r="G5" s="4"/>
      <c r="H5" s="28" t="s">
        <v>377</v>
      </c>
    </row>
    <row r="6" spans="2:10" ht="20.100000000000001" customHeight="1" thickBot="1" x14ac:dyDescent="0.3">
      <c r="B6" s="1014" t="s">
        <v>598</v>
      </c>
      <c r="C6" s="1015"/>
      <c r="D6" s="1015"/>
      <c r="E6" s="1015"/>
      <c r="F6" s="1015"/>
      <c r="G6" s="1015"/>
      <c r="H6" s="1016"/>
    </row>
    <row r="7" spans="2:10" ht="15.75" x14ac:dyDescent="0.25">
      <c r="B7" s="999" t="s">
        <v>137</v>
      </c>
      <c r="C7" s="1010" t="s">
        <v>0</v>
      </c>
      <c r="D7" s="1010" t="s">
        <v>2</v>
      </c>
      <c r="E7" s="1010"/>
      <c r="F7" s="1010"/>
      <c r="G7" s="1010" t="s">
        <v>1</v>
      </c>
      <c r="H7" s="1011"/>
    </row>
    <row r="8" spans="2:10" ht="16.5" thickBot="1" x14ac:dyDescent="0.3">
      <c r="B8" s="1000"/>
      <c r="C8" s="1009"/>
      <c r="D8" s="226" t="s">
        <v>321</v>
      </c>
      <c r="E8" s="226" t="s">
        <v>551</v>
      </c>
      <c r="F8" s="226" t="s">
        <v>571</v>
      </c>
      <c r="G8" s="226" t="s">
        <v>81</v>
      </c>
      <c r="H8" s="224" t="s">
        <v>483</v>
      </c>
    </row>
    <row r="9" spans="2:10" s="317" customFormat="1" ht="13.5" thickBot="1" x14ac:dyDescent="0.25">
      <c r="B9" s="335">
        <v>1</v>
      </c>
      <c r="C9" s="331">
        <v>2</v>
      </c>
      <c r="D9" s="331">
        <v>3</v>
      </c>
      <c r="E9" s="331">
        <v>4</v>
      </c>
      <c r="F9" s="331">
        <v>5</v>
      </c>
      <c r="G9" s="331">
        <v>6</v>
      </c>
      <c r="H9" s="332">
        <v>7</v>
      </c>
    </row>
    <row r="10" spans="2:10" ht="15.75" x14ac:dyDescent="0.25">
      <c r="B10" s="290" t="s">
        <v>353</v>
      </c>
      <c r="C10" s="264" t="s">
        <v>82</v>
      </c>
      <c r="D10" s="138">
        <v>96979</v>
      </c>
      <c r="E10" s="136">
        <v>105980</v>
      </c>
      <c r="F10" s="136">
        <v>110315</v>
      </c>
      <c r="G10" s="450">
        <f>E10/D10*100</f>
        <v>109.28139081656853</v>
      </c>
      <c r="H10" s="451">
        <f>F10/E10*100</f>
        <v>104.09039441404038</v>
      </c>
    </row>
    <row r="11" spans="2:10" ht="16.5" thickBot="1" x14ac:dyDescent="0.3">
      <c r="B11" s="440" t="s">
        <v>354</v>
      </c>
      <c r="C11" s="269" t="s">
        <v>83</v>
      </c>
      <c r="D11" s="270">
        <v>9476470</v>
      </c>
      <c r="E11" s="326">
        <v>9809340</v>
      </c>
      <c r="F11" s="326">
        <v>10075759</v>
      </c>
      <c r="G11" s="452">
        <f>E11/D11*100</f>
        <v>103.51259487973898</v>
      </c>
      <c r="H11" s="453">
        <f t="shared" ref="H11:H12" si="0">F11/E11*100</f>
        <v>102.71597273618815</v>
      </c>
    </row>
    <row r="12" spans="2:10" ht="17.45" customHeight="1" thickBot="1" x14ac:dyDescent="0.3">
      <c r="B12" s="1028" t="s">
        <v>84</v>
      </c>
      <c r="C12" s="1029"/>
      <c r="D12" s="18">
        <f>SUM(D10:D11)</f>
        <v>9573449</v>
      </c>
      <c r="E12" s="287">
        <f>SUM(E10:E11)</f>
        <v>9915320</v>
      </c>
      <c r="F12" s="287">
        <f>F10+F11</f>
        <v>10186074</v>
      </c>
      <c r="G12" s="454">
        <f>E12/D12*100</f>
        <v>103.57103275945796</v>
      </c>
      <c r="H12" s="455">
        <f t="shared" si="0"/>
        <v>102.73066325645566</v>
      </c>
      <c r="J12" s="53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3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3:N13"/>
  <sheetViews>
    <sheetView workbookViewId="0">
      <selection activeCell="M15" sqref="M15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89</v>
      </c>
      <c r="D5" s="4"/>
      <c r="E5" s="4"/>
      <c r="F5" s="4"/>
      <c r="G5" s="4"/>
      <c r="H5" s="4"/>
      <c r="I5" s="4"/>
      <c r="J5" s="4"/>
      <c r="K5" s="28" t="s">
        <v>375</v>
      </c>
    </row>
    <row r="6" spans="2:14" ht="20.100000000000001" customHeight="1" thickBot="1" x14ac:dyDescent="0.3">
      <c r="B6" s="1014" t="s">
        <v>599</v>
      </c>
      <c r="C6" s="1015"/>
      <c r="D6" s="1015"/>
      <c r="E6" s="1015"/>
      <c r="F6" s="1015"/>
      <c r="G6" s="1015"/>
      <c r="H6" s="1015"/>
      <c r="I6" s="1015"/>
      <c r="J6" s="1015"/>
      <c r="K6" s="1016"/>
    </row>
    <row r="7" spans="2:14" ht="15.75" x14ac:dyDescent="0.25">
      <c r="B7" s="999" t="s">
        <v>137</v>
      </c>
      <c r="C7" s="1032" t="s">
        <v>484</v>
      </c>
      <c r="D7" s="1010" t="s">
        <v>321</v>
      </c>
      <c r="E7" s="1010"/>
      <c r="F7" s="1034" t="s">
        <v>551</v>
      </c>
      <c r="G7" s="1034"/>
      <c r="H7" s="1010" t="s">
        <v>571</v>
      </c>
      <c r="I7" s="1010"/>
      <c r="J7" s="1030" t="s">
        <v>86</v>
      </c>
      <c r="K7" s="1031"/>
    </row>
    <row r="8" spans="2:14" ht="16.5" thickBot="1" x14ac:dyDescent="0.3">
      <c r="B8" s="1000"/>
      <c r="C8" s="1033"/>
      <c r="D8" s="226" t="s">
        <v>2</v>
      </c>
      <c r="E8" s="226" t="s">
        <v>27</v>
      </c>
      <c r="F8" s="226" t="s">
        <v>2</v>
      </c>
      <c r="G8" s="226" t="s">
        <v>27</v>
      </c>
      <c r="H8" s="226" t="s">
        <v>2</v>
      </c>
      <c r="I8" s="226" t="s">
        <v>27</v>
      </c>
      <c r="J8" s="226" t="s">
        <v>478</v>
      </c>
      <c r="K8" s="224" t="s">
        <v>479</v>
      </c>
    </row>
    <row r="9" spans="2:14" ht="16.350000000000001" customHeight="1" thickBot="1" x14ac:dyDescent="0.3">
      <c r="B9" s="335">
        <v>1</v>
      </c>
      <c r="C9" s="331">
        <v>2</v>
      </c>
      <c r="D9" s="331">
        <v>3</v>
      </c>
      <c r="E9" s="331">
        <v>4</v>
      </c>
      <c r="F9" s="331">
        <v>5</v>
      </c>
      <c r="G9" s="331">
        <v>6</v>
      </c>
      <c r="H9" s="331">
        <v>7</v>
      </c>
      <c r="I9" s="331">
        <v>8</v>
      </c>
      <c r="J9" s="331">
        <v>9</v>
      </c>
      <c r="K9" s="332">
        <v>10</v>
      </c>
    </row>
    <row r="10" spans="2:14" ht="17.45" customHeight="1" x14ac:dyDescent="0.25">
      <c r="B10" s="263" t="s">
        <v>353</v>
      </c>
      <c r="C10" s="264" t="s">
        <v>87</v>
      </c>
      <c r="D10" s="138">
        <v>5634426</v>
      </c>
      <c r="E10" s="137">
        <f>D10/D12*100</f>
        <v>58.854713698271119</v>
      </c>
      <c r="F10" s="138">
        <v>6142454</v>
      </c>
      <c r="G10" s="137">
        <f>F10/F12*100</f>
        <v>61.949125192126928</v>
      </c>
      <c r="H10" s="138">
        <v>6385583</v>
      </c>
      <c r="I10" s="137">
        <f>H10/H12*100</f>
        <v>62.689344294965856</v>
      </c>
      <c r="J10" s="139">
        <f>F10/D10*100</f>
        <v>109.01649963989233</v>
      </c>
      <c r="K10" s="140">
        <f>H10/F10*100</f>
        <v>103.95817372014508</v>
      </c>
      <c r="M10" s="53"/>
      <c r="N10" s="119"/>
    </row>
    <row r="11" spans="2:14" ht="16.5" thickBot="1" x14ac:dyDescent="0.3">
      <c r="B11" s="268" t="s">
        <v>354</v>
      </c>
      <c r="C11" s="269" t="s">
        <v>88</v>
      </c>
      <c r="D11" s="270">
        <v>3939023</v>
      </c>
      <c r="E11" s="271">
        <f>D11/D12*100</f>
        <v>41.145286301728873</v>
      </c>
      <c r="F11" s="270">
        <v>3772866</v>
      </c>
      <c r="G11" s="271">
        <f>F11/F12*100</f>
        <v>38.050874807873072</v>
      </c>
      <c r="H11" s="270">
        <v>3800491</v>
      </c>
      <c r="I11" s="271">
        <f>H11/H12*100</f>
        <v>37.310655705034144</v>
      </c>
      <c r="J11" s="274">
        <f>F11/D11*100</f>
        <v>95.781771266631338</v>
      </c>
      <c r="K11" s="40">
        <f t="shared" ref="K11:K12" si="0">H11/F11*100</f>
        <v>100.73220199180146</v>
      </c>
      <c r="M11" s="53"/>
      <c r="N11" s="119"/>
    </row>
    <row r="12" spans="2:14" ht="22.35" customHeight="1" thickBot="1" x14ac:dyDescent="0.3">
      <c r="B12" s="1028" t="s">
        <v>5</v>
      </c>
      <c r="C12" s="1029"/>
      <c r="D12" s="18">
        <f>SUM(D10:D11)</f>
        <v>9573449</v>
      </c>
      <c r="E12" s="141">
        <f>SUM(E10:E11)</f>
        <v>100</v>
      </c>
      <c r="F12" s="18">
        <f>SUM(F10:F11)</f>
        <v>9915320</v>
      </c>
      <c r="G12" s="141">
        <f>SUM(G10:G11)</f>
        <v>100</v>
      </c>
      <c r="H12" s="18">
        <f>H10+H11</f>
        <v>10186074</v>
      </c>
      <c r="I12" s="141">
        <f>SUM(I10:I11)</f>
        <v>100</v>
      </c>
      <c r="J12" s="141">
        <f>F12/D12*100</f>
        <v>103.57103275945796</v>
      </c>
      <c r="K12" s="44">
        <f t="shared" si="0"/>
        <v>102.73066325645566</v>
      </c>
      <c r="M12" s="53"/>
      <c r="N12" s="119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H7:I7"/>
    <mergeCell ref="F7:G7"/>
  </mergeCells>
  <pageMargins left="0.7" right="0.7" top="0.75" bottom="0.75" header="0.3" footer="0.3"/>
  <ignoredErrors>
    <ignoredError sqref="D12:G12" formulaRange="1"/>
    <ignoredError sqref="H12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H14"/>
  <sheetViews>
    <sheetView workbookViewId="0">
      <selection activeCell="K13" sqref="K13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8" ht="16.5" thickBot="1" x14ac:dyDescent="0.3">
      <c r="C3" s="7" t="s">
        <v>89</v>
      </c>
      <c r="D3" s="4"/>
      <c r="E3" s="4"/>
      <c r="F3" s="4"/>
      <c r="G3" s="4"/>
      <c r="H3" s="29" t="s">
        <v>375</v>
      </c>
    </row>
    <row r="4" spans="2:8" ht="20.100000000000001" customHeight="1" thickBot="1" x14ac:dyDescent="0.3">
      <c r="B4" s="1005" t="s">
        <v>600</v>
      </c>
      <c r="C4" s="1006"/>
      <c r="D4" s="1006"/>
      <c r="E4" s="1006"/>
      <c r="F4" s="1006"/>
      <c r="G4" s="1006"/>
      <c r="H4" s="1007"/>
    </row>
    <row r="5" spans="2:8" x14ac:dyDescent="0.25">
      <c r="B5" s="999" t="s">
        <v>137</v>
      </c>
      <c r="C5" s="1032" t="s">
        <v>90</v>
      </c>
      <c r="D5" s="223" t="s">
        <v>321</v>
      </c>
      <c r="E5" s="840" t="s">
        <v>551</v>
      </c>
      <c r="F5" s="223" t="s">
        <v>571</v>
      </c>
      <c r="G5" s="1030" t="s">
        <v>320</v>
      </c>
      <c r="H5" s="1031"/>
    </row>
    <row r="6" spans="2:8" ht="16.5" thickBot="1" x14ac:dyDescent="0.3">
      <c r="B6" s="1000"/>
      <c r="C6" s="1033"/>
      <c r="D6" s="226" t="s">
        <v>2</v>
      </c>
      <c r="E6" s="226" t="s">
        <v>2</v>
      </c>
      <c r="F6" s="226" t="s">
        <v>2</v>
      </c>
      <c r="G6" s="226" t="s">
        <v>80</v>
      </c>
      <c r="H6" s="224" t="s">
        <v>81</v>
      </c>
    </row>
    <row r="7" spans="2:8" thickBot="1" x14ac:dyDescent="0.3">
      <c r="B7" s="324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332">
        <v>7</v>
      </c>
    </row>
    <row r="8" spans="2:8" ht="17.100000000000001" customHeight="1" x14ac:dyDescent="0.25">
      <c r="B8" s="263" t="s">
        <v>353</v>
      </c>
      <c r="C8" s="458" t="s">
        <v>485</v>
      </c>
      <c r="D8" s="459">
        <v>7400278</v>
      </c>
      <c r="E8" s="459">
        <v>7281540</v>
      </c>
      <c r="F8" s="724">
        <v>7322400</v>
      </c>
      <c r="G8" s="460">
        <f>E8/D8*100</f>
        <v>98.395492709868478</v>
      </c>
      <c r="H8" s="461">
        <f>F8/E8*100</f>
        <v>100.56114503250686</v>
      </c>
    </row>
    <row r="9" spans="2:8" ht="17.100000000000001" customHeight="1" x14ac:dyDescent="0.25">
      <c r="B9" s="267" t="s">
        <v>354</v>
      </c>
      <c r="C9" s="257" t="s">
        <v>486</v>
      </c>
      <c r="D9" s="45">
        <f>D10+D11</f>
        <v>9573449</v>
      </c>
      <c r="E9" s="45">
        <f>E10+E11</f>
        <v>9915320</v>
      </c>
      <c r="F9" s="45">
        <f>F10+F11</f>
        <v>10186074</v>
      </c>
      <c r="G9" s="457">
        <f t="shared" ref="G9:G11" si="0">E9/D9*100</f>
        <v>103.57103275945796</v>
      </c>
      <c r="H9" s="462">
        <f t="shared" ref="H9:H11" si="1">F9/E9*100</f>
        <v>102.73066325645566</v>
      </c>
    </row>
    <row r="10" spans="2:8" ht="17.100000000000001" customHeight="1" x14ac:dyDescent="0.25">
      <c r="B10" s="267" t="s">
        <v>394</v>
      </c>
      <c r="C10" s="257" t="s">
        <v>487</v>
      </c>
      <c r="D10" s="45">
        <v>4280620</v>
      </c>
      <c r="E10" s="45">
        <v>4089390</v>
      </c>
      <c r="F10" s="45">
        <v>4089754</v>
      </c>
      <c r="G10" s="457">
        <f t="shared" si="0"/>
        <v>95.532656484341047</v>
      </c>
      <c r="H10" s="462">
        <f t="shared" si="1"/>
        <v>100.00890108304661</v>
      </c>
    </row>
    <row r="11" spans="2:8" ht="17.100000000000001" customHeight="1" thickBot="1" x14ac:dyDescent="0.3">
      <c r="B11" s="268" t="s">
        <v>395</v>
      </c>
      <c r="C11" s="269" t="s">
        <v>488</v>
      </c>
      <c r="D11" s="463">
        <v>5292829</v>
      </c>
      <c r="E11" s="463">
        <v>5825930</v>
      </c>
      <c r="F11" s="463">
        <v>6096320</v>
      </c>
      <c r="G11" s="464">
        <f t="shared" si="0"/>
        <v>110.07213722566891</v>
      </c>
      <c r="H11" s="465">
        <f t="shared" si="1"/>
        <v>104.64114742195667</v>
      </c>
    </row>
    <row r="12" spans="2:8" ht="17.100000000000001" customHeight="1" thickBot="1" x14ac:dyDescent="0.3">
      <c r="B12" s="477" t="s">
        <v>355</v>
      </c>
      <c r="C12" s="466" t="s">
        <v>489</v>
      </c>
      <c r="D12" s="467">
        <f>D8/D9</f>
        <v>0.77300020086804666</v>
      </c>
      <c r="E12" s="467">
        <f t="shared" ref="E12" si="2">E8/E9</f>
        <v>0.73437266775051135</v>
      </c>
      <c r="F12" s="467">
        <f>F8/F9</f>
        <v>0.71886381347710615</v>
      </c>
      <c r="G12" s="468" t="s">
        <v>114</v>
      </c>
      <c r="H12" s="469" t="s">
        <v>114</v>
      </c>
    </row>
    <row r="13" spans="2:8" ht="17.100000000000001" customHeight="1" thickBot="1" x14ac:dyDescent="0.3">
      <c r="B13" s="477" t="s">
        <v>357</v>
      </c>
      <c r="C13" s="470" t="s">
        <v>490</v>
      </c>
      <c r="D13" s="471">
        <v>9877414</v>
      </c>
      <c r="E13" s="471">
        <v>10236559</v>
      </c>
      <c r="F13" s="471">
        <v>10518357</v>
      </c>
      <c r="G13" s="472">
        <f>E13/D13*100</f>
        <v>103.63602254598219</v>
      </c>
      <c r="H13" s="473">
        <f>F13/E13*100</f>
        <v>102.75285865103695</v>
      </c>
    </row>
    <row r="14" spans="2:8" ht="16.5" customHeight="1" thickBot="1" x14ac:dyDescent="0.3">
      <c r="B14" s="477" t="s">
        <v>358</v>
      </c>
      <c r="C14" s="456" t="s">
        <v>491</v>
      </c>
      <c r="D14" s="474">
        <f>D8/D13</f>
        <v>0.74921209134293654</v>
      </c>
      <c r="E14" s="474">
        <f t="shared" ref="E14" si="3">E8/E13</f>
        <v>0.71132692147820376</v>
      </c>
      <c r="F14" s="474">
        <f>F8/F13</f>
        <v>0.69615435186312846</v>
      </c>
      <c r="G14" s="475" t="s">
        <v>114</v>
      </c>
      <c r="H14" s="476" t="s">
        <v>114</v>
      </c>
    </row>
  </sheetData>
  <mergeCells count="4">
    <mergeCell ref="C5:C6"/>
    <mergeCell ref="G5:H5"/>
    <mergeCell ref="B5:B6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1"/>
  <sheetViews>
    <sheetView topLeftCell="A7" zoomScaleNormal="100" workbookViewId="0">
      <selection activeCell="B31" sqref="B31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10" width="8.85546875" style="19"/>
    <col min="11" max="11" width="10.7109375" style="19" bestFit="1" customWidth="1"/>
    <col min="12" max="16384" width="8.85546875" style="19"/>
  </cols>
  <sheetData>
    <row r="3" spans="2:11" ht="16.5" thickBot="1" x14ac:dyDescent="0.3">
      <c r="B3" s="47" t="s">
        <v>215</v>
      </c>
      <c r="C3" s="48"/>
      <c r="D3" s="48"/>
      <c r="E3" s="48"/>
      <c r="F3" s="48"/>
      <c r="G3" s="48"/>
      <c r="H3" s="49" t="s">
        <v>378</v>
      </c>
    </row>
    <row r="4" spans="2:11" ht="20.100000000000001" customHeight="1" thickBot="1" x14ac:dyDescent="0.3">
      <c r="B4" s="1035" t="s">
        <v>601</v>
      </c>
      <c r="C4" s="1036"/>
      <c r="D4" s="1036"/>
      <c r="E4" s="1036"/>
      <c r="F4" s="1036"/>
      <c r="G4" s="1036"/>
      <c r="H4" s="1037"/>
    </row>
    <row r="5" spans="2:11" ht="20.100000000000001" customHeight="1" thickBot="1" x14ac:dyDescent="0.3">
      <c r="B5" s="483" t="s">
        <v>137</v>
      </c>
      <c r="C5" s="484" t="s">
        <v>90</v>
      </c>
      <c r="D5" s="485" t="s">
        <v>628</v>
      </c>
      <c r="E5" s="485" t="s">
        <v>551</v>
      </c>
      <c r="F5" s="485" t="s">
        <v>571</v>
      </c>
      <c r="G5" s="1038" t="s">
        <v>1</v>
      </c>
      <c r="H5" s="1039"/>
    </row>
    <row r="6" spans="2:11" ht="15" customHeight="1" thickBot="1" x14ac:dyDescent="0.3">
      <c r="B6" s="486">
        <v>1</v>
      </c>
      <c r="C6" s="487">
        <v>2</v>
      </c>
      <c r="D6" s="488">
        <v>3</v>
      </c>
      <c r="E6" s="488">
        <v>4</v>
      </c>
      <c r="F6" s="488">
        <v>5</v>
      </c>
      <c r="G6" s="488" t="s">
        <v>492</v>
      </c>
      <c r="H6" s="489" t="s">
        <v>493</v>
      </c>
    </row>
    <row r="7" spans="2:11" ht="20.100000000000001" customHeight="1" thickBot="1" x14ac:dyDescent="0.3">
      <c r="B7" s="490">
        <v>1</v>
      </c>
      <c r="C7" s="491" t="s">
        <v>91</v>
      </c>
      <c r="D7" s="847">
        <f>D8+D24</f>
        <v>2696142</v>
      </c>
      <c r="E7" s="67">
        <f>E8+E24</f>
        <v>2698561</v>
      </c>
      <c r="F7" s="67">
        <f>F8+F24</f>
        <v>2711376</v>
      </c>
      <c r="G7" s="723">
        <f>E7/D7*100</f>
        <v>100.08972079363771</v>
      </c>
      <c r="H7" s="492">
        <f>F7/E7*100</f>
        <v>100.47488272453356</v>
      </c>
      <c r="J7" s="61"/>
      <c r="K7" s="133"/>
    </row>
    <row r="8" spans="2:11" ht="20.100000000000001" customHeight="1" thickBot="1" x14ac:dyDescent="0.3">
      <c r="B8" s="493" t="s">
        <v>92</v>
      </c>
      <c r="C8" s="491" t="s">
        <v>93</v>
      </c>
      <c r="D8" s="494">
        <f>D9+D23</f>
        <v>2662338</v>
      </c>
      <c r="E8" s="495">
        <f>E9+E23</f>
        <v>2581508</v>
      </c>
      <c r="F8" s="495">
        <f>F9+F23</f>
        <v>2596718</v>
      </c>
      <c r="G8" s="723">
        <f t="shared" ref="G8:G29" si="0">E8/D8*100</f>
        <v>96.96394672652383</v>
      </c>
      <c r="H8" s="492">
        <f t="shared" ref="H8:H26" si="1">F8/E8*100</f>
        <v>100.58919050415494</v>
      </c>
      <c r="J8" s="61"/>
      <c r="K8" s="133"/>
    </row>
    <row r="9" spans="2:11" ht="20.100000000000001" customHeight="1" thickBot="1" x14ac:dyDescent="0.3">
      <c r="B9" s="493" t="s">
        <v>94</v>
      </c>
      <c r="C9" s="491" t="s">
        <v>95</v>
      </c>
      <c r="D9" s="848">
        <f>SUM(D10:D22)</f>
        <v>2662338</v>
      </c>
      <c r="E9" s="495">
        <f>SUM(E10:E22)</f>
        <v>2581508</v>
      </c>
      <c r="F9" s="495">
        <f>SUM(F10:F22)</f>
        <v>2596718</v>
      </c>
      <c r="G9" s="723">
        <f t="shared" si="0"/>
        <v>96.96394672652383</v>
      </c>
      <c r="H9" s="492">
        <f t="shared" si="1"/>
        <v>100.58919050415494</v>
      </c>
      <c r="J9" s="61"/>
      <c r="K9" s="133"/>
    </row>
    <row r="10" spans="2:11" ht="15.95" customHeight="1" x14ac:dyDescent="0.25">
      <c r="B10" s="496" t="s">
        <v>96</v>
      </c>
      <c r="C10" s="497" t="s">
        <v>97</v>
      </c>
      <c r="D10" s="498">
        <v>1299335</v>
      </c>
      <c r="E10" s="499">
        <v>1299335</v>
      </c>
      <c r="F10" s="499">
        <v>1299335</v>
      </c>
      <c r="G10" s="724">
        <f t="shared" si="0"/>
        <v>100</v>
      </c>
      <c r="H10" s="246">
        <f t="shared" si="1"/>
        <v>100</v>
      </c>
      <c r="J10" s="61"/>
      <c r="K10" s="133"/>
    </row>
    <row r="11" spans="2:11" ht="15.95" customHeight="1" x14ac:dyDescent="0.25">
      <c r="B11" s="500" t="s">
        <v>98</v>
      </c>
      <c r="C11" s="478" t="s">
        <v>99</v>
      </c>
      <c r="D11" s="481">
        <v>137290</v>
      </c>
      <c r="E11" s="482">
        <v>137290</v>
      </c>
      <c r="F11" s="482">
        <v>137290</v>
      </c>
      <c r="G11" s="725">
        <f t="shared" si="0"/>
        <v>100</v>
      </c>
      <c r="H11" s="395">
        <f t="shared" si="1"/>
        <v>100</v>
      </c>
      <c r="J11" s="61"/>
      <c r="K11" s="133"/>
    </row>
    <row r="12" spans="2:11" ht="15.95" customHeight="1" x14ac:dyDescent="0.25">
      <c r="B12" s="500" t="s">
        <v>100</v>
      </c>
      <c r="C12" s="478" t="s">
        <v>101</v>
      </c>
      <c r="D12" s="479">
        <v>-215</v>
      </c>
      <c r="E12" s="480">
        <v>-214</v>
      </c>
      <c r="F12" s="480">
        <v>-214</v>
      </c>
      <c r="G12" s="725">
        <f t="shared" si="0"/>
        <v>99.534883720930239</v>
      </c>
      <c r="H12" s="395">
        <f>F12/E12*100</f>
        <v>100</v>
      </c>
      <c r="J12" s="61"/>
      <c r="K12" s="133"/>
    </row>
    <row r="13" spans="2:11" ht="15.95" customHeight="1" x14ac:dyDescent="0.25">
      <c r="B13" s="500" t="s">
        <v>102</v>
      </c>
      <c r="C13" s="478" t="s">
        <v>103</v>
      </c>
      <c r="D13" s="479">
        <v>403027</v>
      </c>
      <c r="E13" s="480">
        <v>343453</v>
      </c>
      <c r="F13" s="480">
        <v>335449</v>
      </c>
      <c r="G13" s="725">
        <f t="shared" si="0"/>
        <v>85.218360060244109</v>
      </c>
      <c r="H13" s="395">
        <f>F13/E13*100</f>
        <v>97.669550127673944</v>
      </c>
      <c r="J13" s="61"/>
      <c r="K13" s="133"/>
    </row>
    <row r="14" spans="2:11" ht="15.95" customHeight="1" x14ac:dyDescent="0.25">
      <c r="B14" s="500" t="s">
        <v>104</v>
      </c>
      <c r="C14" s="478" t="s">
        <v>105</v>
      </c>
      <c r="D14" s="479">
        <v>-36302</v>
      </c>
      <c r="E14" s="480">
        <v>-145228</v>
      </c>
      <c r="F14" s="480">
        <v>-130613</v>
      </c>
      <c r="G14" s="725">
        <f t="shared" si="0"/>
        <v>400.05509338328471</v>
      </c>
      <c r="H14" s="395">
        <f t="shared" si="1"/>
        <v>89.936513619963094</v>
      </c>
      <c r="J14" s="61"/>
      <c r="K14" s="133"/>
    </row>
    <row r="15" spans="2:11" ht="15.95" customHeight="1" x14ac:dyDescent="0.25">
      <c r="B15" s="500" t="s">
        <v>106</v>
      </c>
      <c r="C15" s="478" t="s">
        <v>107</v>
      </c>
      <c r="D15" s="849">
        <v>32434</v>
      </c>
      <c r="E15" s="480">
        <v>29151</v>
      </c>
      <c r="F15" s="480">
        <v>24268</v>
      </c>
      <c r="G15" s="725">
        <f t="shared" si="0"/>
        <v>89.877905901214774</v>
      </c>
      <c r="H15" s="395">
        <f t="shared" si="1"/>
        <v>83.249288189084425</v>
      </c>
      <c r="J15" s="61"/>
      <c r="K15" s="133"/>
    </row>
    <row r="16" spans="2:11" ht="15.95" customHeight="1" x14ac:dyDescent="0.25">
      <c r="B16" s="500" t="s">
        <v>108</v>
      </c>
      <c r="C16" s="478" t="s">
        <v>109</v>
      </c>
      <c r="D16" s="479">
        <v>970088</v>
      </c>
      <c r="E16" s="480">
        <v>1000959</v>
      </c>
      <c r="F16" s="480">
        <v>1012834</v>
      </c>
      <c r="G16" s="725">
        <f t="shared" si="0"/>
        <v>103.18228861711516</v>
      </c>
      <c r="H16" s="395">
        <f t="shared" si="1"/>
        <v>101.18636227857485</v>
      </c>
      <c r="J16" s="61"/>
      <c r="K16" s="133"/>
    </row>
    <row r="17" spans="2:11" ht="15.95" customHeight="1" x14ac:dyDescent="0.25">
      <c r="B17" s="500" t="s">
        <v>110</v>
      </c>
      <c r="C17" s="478" t="s">
        <v>111</v>
      </c>
      <c r="D17" s="479">
        <v>-57589</v>
      </c>
      <c r="E17" s="480">
        <v>-58638</v>
      </c>
      <c r="F17" s="480">
        <v>-56165</v>
      </c>
      <c r="G17" s="725">
        <f t="shared" si="0"/>
        <v>101.82152841688517</v>
      </c>
      <c r="H17" s="395">
        <f>F17/E17*100</f>
        <v>95.782598315085778</v>
      </c>
      <c r="J17" s="61"/>
      <c r="K17" s="133"/>
    </row>
    <row r="18" spans="2:11" ht="30" customHeight="1" x14ac:dyDescent="0.25">
      <c r="B18" s="500" t="s">
        <v>112</v>
      </c>
      <c r="C18" s="426" t="s">
        <v>113</v>
      </c>
      <c r="D18" s="479">
        <v>-14</v>
      </c>
      <c r="E18" s="480">
        <v>-34</v>
      </c>
      <c r="F18" s="846">
        <v>-1</v>
      </c>
      <c r="G18" s="725">
        <f t="shared" si="0"/>
        <v>242.85714285714283</v>
      </c>
      <c r="H18" s="395">
        <f t="shared" ref="H18:H21" si="2">F18/E18*100</f>
        <v>2.9411764705882351</v>
      </c>
      <c r="J18" s="61"/>
      <c r="K18" s="133"/>
    </row>
    <row r="19" spans="2:11" ht="30" customHeight="1" x14ac:dyDescent="0.25">
      <c r="B19" s="500" t="s">
        <v>115</v>
      </c>
      <c r="C19" s="426" t="s">
        <v>116</v>
      </c>
      <c r="D19" s="479">
        <v>-1255</v>
      </c>
      <c r="E19" s="480">
        <v>0</v>
      </c>
      <c r="F19" s="480">
        <v>0</v>
      </c>
      <c r="G19" s="725" t="s">
        <v>114</v>
      </c>
      <c r="H19" s="395" t="s">
        <v>114</v>
      </c>
      <c r="J19" s="61"/>
      <c r="K19" s="133"/>
    </row>
    <row r="20" spans="2:11" ht="30" customHeight="1" x14ac:dyDescent="0.25">
      <c r="B20" s="500" t="s">
        <v>117</v>
      </c>
      <c r="C20" s="426" t="s">
        <v>118</v>
      </c>
      <c r="D20" s="479">
        <v>-1349</v>
      </c>
      <c r="E20" s="480">
        <v>-8300</v>
      </c>
      <c r="F20" s="480">
        <v>-9199</v>
      </c>
      <c r="G20" s="725">
        <f t="shared" si="0"/>
        <v>615.27057079318013</v>
      </c>
      <c r="H20" s="395">
        <f>F20/E20*100</f>
        <v>110.83132530120481</v>
      </c>
      <c r="J20" s="61"/>
      <c r="K20" s="133"/>
    </row>
    <row r="21" spans="2:11" ht="30" customHeight="1" x14ac:dyDescent="0.25">
      <c r="B21" s="500" t="s">
        <v>119</v>
      </c>
      <c r="C21" s="426" t="s">
        <v>120</v>
      </c>
      <c r="D21" s="479">
        <v>-15950</v>
      </c>
      <c r="E21" s="480">
        <v>-16266</v>
      </c>
      <c r="F21" s="480">
        <v>-16266</v>
      </c>
      <c r="G21" s="725">
        <f t="shared" si="0"/>
        <v>101.98119122257052</v>
      </c>
      <c r="H21" s="395">
        <f t="shared" si="2"/>
        <v>100</v>
      </c>
      <c r="J21" s="61"/>
      <c r="K21" s="133"/>
    </row>
    <row r="22" spans="2:11" ht="15.95" customHeight="1" thickBot="1" x14ac:dyDescent="0.3">
      <c r="B22" s="501" t="s">
        <v>121</v>
      </c>
      <c r="C22" s="502" t="s">
        <v>122</v>
      </c>
      <c r="D22" s="503">
        <v>-67162</v>
      </c>
      <c r="E22" s="504">
        <v>0</v>
      </c>
      <c r="F22" s="504">
        <v>0</v>
      </c>
      <c r="G22" s="726" t="s">
        <v>114</v>
      </c>
      <c r="H22" s="395" t="s">
        <v>114</v>
      </c>
      <c r="J22" s="61"/>
      <c r="K22" s="133"/>
    </row>
    <row r="23" spans="2:11" ht="20.100000000000001" customHeight="1" thickBot="1" x14ac:dyDescent="0.3">
      <c r="B23" s="493" t="s">
        <v>123</v>
      </c>
      <c r="C23" s="491" t="s">
        <v>124</v>
      </c>
      <c r="D23" s="494">
        <v>0</v>
      </c>
      <c r="E23" s="495">
        <v>0</v>
      </c>
      <c r="F23" s="495">
        <v>0</v>
      </c>
      <c r="G23" s="723" t="s">
        <v>114</v>
      </c>
      <c r="H23" s="492" t="s">
        <v>114</v>
      </c>
      <c r="J23" s="61"/>
      <c r="K23" s="133"/>
    </row>
    <row r="24" spans="2:11" ht="20.100000000000001" customHeight="1" thickBot="1" x14ac:dyDescent="0.3">
      <c r="B24" s="493" t="s">
        <v>125</v>
      </c>
      <c r="C24" s="491" t="s">
        <v>126</v>
      </c>
      <c r="D24" s="494">
        <f>SUM(D25:D29)</f>
        <v>33804</v>
      </c>
      <c r="E24" s="495">
        <f>SUM(E25:E29)</f>
        <v>117053</v>
      </c>
      <c r="F24" s="495">
        <f>SUM(F25:F29)</f>
        <v>114658</v>
      </c>
      <c r="G24" s="723">
        <f t="shared" si="0"/>
        <v>346.26967222813869</v>
      </c>
      <c r="H24" s="492">
        <f t="shared" si="1"/>
        <v>97.953918310508911</v>
      </c>
      <c r="J24" s="61"/>
      <c r="K24" s="133"/>
    </row>
    <row r="25" spans="2:11" ht="15.95" customHeight="1" x14ac:dyDescent="0.25">
      <c r="B25" s="496" t="s">
        <v>127</v>
      </c>
      <c r="C25" s="497" t="s">
        <v>128</v>
      </c>
      <c r="D25" s="498">
        <v>170158</v>
      </c>
      <c r="E25" s="499">
        <v>117067</v>
      </c>
      <c r="F25" s="499">
        <v>114672</v>
      </c>
      <c r="G25" s="724">
        <f t="shared" si="0"/>
        <v>68.798998577792403</v>
      </c>
      <c r="H25" s="246">
        <f t="shared" si="1"/>
        <v>97.954163000674839</v>
      </c>
      <c r="J25" s="61"/>
      <c r="K25" s="133"/>
    </row>
    <row r="26" spans="2:11" ht="15.95" customHeight="1" x14ac:dyDescent="0.25">
      <c r="B26" s="500" t="s">
        <v>129</v>
      </c>
      <c r="C26" s="478" t="s">
        <v>130</v>
      </c>
      <c r="D26" s="479">
        <v>-14</v>
      </c>
      <c r="E26" s="480">
        <v>-14</v>
      </c>
      <c r="F26" s="480">
        <v>-14</v>
      </c>
      <c r="G26" s="725">
        <f t="shared" si="0"/>
        <v>100</v>
      </c>
      <c r="H26" s="395">
        <f t="shared" si="1"/>
        <v>100</v>
      </c>
      <c r="J26" s="61"/>
      <c r="K26" s="133"/>
    </row>
    <row r="27" spans="2:11" ht="15.95" customHeight="1" x14ac:dyDescent="0.25">
      <c r="B27" s="500" t="s">
        <v>131</v>
      </c>
      <c r="C27" s="426" t="s">
        <v>132</v>
      </c>
      <c r="D27" s="849">
        <v>163609</v>
      </c>
      <c r="E27" s="480">
        <v>0</v>
      </c>
      <c r="F27" s="480">
        <v>0</v>
      </c>
      <c r="G27" s="725">
        <f>E27/D27*100</f>
        <v>0</v>
      </c>
      <c r="H27" s="395" t="s">
        <v>114</v>
      </c>
      <c r="J27" s="61"/>
      <c r="K27" s="133"/>
    </row>
    <row r="28" spans="2:11" ht="30" customHeight="1" x14ac:dyDescent="0.25">
      <c r="B28" s="500" t="s">
        <v>133</v>
      </c>
      <c r="C28" s="426" t="s">
        <v>134</v>
      </c>
      <c r="D28" s="479">
        <v>1255</v>
      </c>
      <c r="E28" s="480">
        <v>0</v>
      </c>
      <c r="F28" s="480">
        <v>0</v>
      </c>
      <c r="G28" s="725">
        <f>E28/D28*100</f>
        <v>0</v>
      </c>
      <c r="H28" s="395" t="s">
        <v>114</v>
      </c>
      <c r="J28" s="61"/>
      <c r="K28" s="133"/>
    </row>
    <row r="29" spans="2:11" ht="15.95" customHeight="1" thickBot="1" x14ac:dyDescent="0.3">
      <c r="B29" s="501" t="s">
        <v>135</v>
      </c>
      <c r="C29" s="502" t="s">
        <v>136</v>
      </c>
      <c r="D29" s="503">
        <v>-301204</v>
      </c>
      <c r="E29" s="504">
        <v>0</v>
      </c>
      <c r="F29" s="504">
        <v>0</v>
      </c>
      <c r="G29" s="726">
        <f t="shared" si="0"/>
        <v>0</v>
      </c>
      <c r="H29" s="401" t="s">
        <v>114</v>
      </c>
      <c r="J29" s="61"/>
      <c r="K29" s="133"/>
    </row>
    <row r="31" spans="2:11" x14ac:dyDescent="0.25">
      <c r="B31" s="317" t="s">
        <v>668</v>
      </c>
      <c r="C31" s="832"/>
      <c r="D31" s="832"/>
      <c r="E31" s="832"/>
      <c r="F31" s="832"/>
      <c r="G31" s="832"/>
      <c r="H31" s="832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M19"/>
  <sheetViews>
    <sheetView workbookViewId="0">
      <selection activeCell="C17" sqref="C17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6384" width="8.85546875" style="52"/>
  </cols>
  <sheetData>
    <row r="3" spans="2:13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377</v>
      </c>
    </row>
    <row r="4" spans="2:13" ht="20.100000000000001" customHeight="1" thickBot="1" x14ac:dyDescent="0.3">
      <c r="B4" s="1035" t="s">
        <v>602</v>
      </c>
      <c r="C4" s="1036"/>
      <c r="D4" s="1036"/>
      <c r="E4" s="1036"/>
      <c r="F4" s="1036"/>
      <c r="G4" s="1036"/>
      <c r="H4" s="1036"/>
      <c r="I4" s="1036"/>
      <c r="J4" s="1036"/>
      <c r="K4" s="1037"/>
    </row>
    <row r="5" spans="2:13" ht="15.75" x14ac:dyDescent="0.25">
      <c r="B5" s="1046" t="s">
        <v>137</v>
      </c>
      <c r="C5" s="1044" t="s">
        <v>433</v>
      </c>
      <c r="D5" s="1040" t="s">
        <v>628</v>
      </c>
      <c r="E5" s="1040"/>
      <c r="F5" s="1048" t="s">
        <v>551</v>
      </c>
      <c r="G5" s="1048"/>
      <c r="H5" s="1040" t="s">
        <v>571</v>
      </c>
      <c r="I5" s="1040"/>
      <c r="J5" s="1040" t="s">
        <v>1</v>
      </c>
      <c r="K5" s="1041"/>
    </row>
    <row r="6" spans="2:13" ht="16.5" thickBot="1" x14ac:dyDescent="0.3">
      <c r="B6" s="1047"/>
      <c r="C6" s="1045"/>
      <c r="D6" s="103" t="s">
        <v>2</v>
      </c>
      <c r="E6" s="103" t="s">
        <v>27</v>
      </c>
      <c r="F6" s="103" t="s">
        <v>2</v>
      </c>
      <c r="G6" s="103" t="s">
        <v>27</v>
      </c>
      <c r="H6" s="103" t="s">
        <v>313</v>
      </c>
      <c r="I6" s="103" t="s">
        <v>161</v>
      </c>
      <c r="J6" s="519" t="s">
        <v>478</v>
      </c>
      <c r="K6" s="520" t="s">
        <v>479</v>
      </c>
    </row>
    <row r="7" spans="2:13" s="517" customFormat="1" ht="13.5" thickBot="1" x14ac:dyDescent="0.25">
      <c r="B7" s="518">
        <v>1</v>
      </c>
      <c r="C7" s="514">
        <v>2</v>
      </c>
      <c r="D7" s="515">
        <v>3</v>
      </c>
      <c r="E7" s="515">
        <v>4</v>
      </c>
      <c r="F7" s="515">
        <v>5</v>
      </c>
      <c r="G7" s="515">
        <v>6</v>
      </c>
      <c r="H7" s="515">
        <v>7</v>
      </c>
      <c r="I7" s="515">
        <v>8</v>
      </c>
      <c r="J7" s="515">
        <v>9</v>
      </c>
      <c r="K7" s="516">
        <v>10</v>
      </c>
    </row>
    <row r="8" spans="2:13" ht="21.75" customHeight="1" x14ac:dyDescent="0.25">
      <c r="B8" s="539" t="s">
        <v>353</v>
      </c>
      <c r="C8" s="521" t="s">
        <v>138</v>
      </c>
      <c r="D8" s="522">
        <v>13088785</v>
      </c>
      <c r="E8" s="523">
        <f>D8/D12*100</f>
        <v>87.07104466015025</v>
      </c>
      <c r="F8" s="522">
        <v>12843833</v>
      </c>
      <c r="G8" s="524">
        <f>F8/F12*100</f>
        <v>91.006242837345695</v>
      </c>
      <c r="H8" s="525">
        <v>12974612</v>
      </c>
      <c r="I8" s="524">
        <f>H8/H12*100</f>
        <v>90.805136358050149</v>
      </c>
      <c r="J8" s="526">
        <f>F8/D8*100</f>
        <v>98.128535230733789</v>
      </c>
      <c r="K8" s="527">
        <f>H8/F8*100</f>
        <v>101.018224076878</v>
      </c>
      <c r="L8" s="63"/>
      <c r="M8" s="860"/>
    </row>
    <row r="9" spans="2:13" ht="20.25" customHeight="1" x14ac:dyDescent="0.25">
      <c r="B9" s="540" t="s">
        <v>354</v>
      </c>
      <c r="C9" s="505" t="s">
        <v>432</v>
      </c>
      <c r="D9" s="506">
        <v>0</v>
      </c>
      <c r="E9" s="507">
        <f>D9/D12*100</f>
        <v>0</v>
      </c>
      <c r="F9" s="506">
        <v>0</v>
      </c>
      <c r="G9" s="507">
        <v>0</v>
      </c>
      <c r="H9" s="511">
        <v>0</v>
      </c>
      <c r="I9" s="507">
        <v>0</v>
      </c>
      <c r="J9" s="510">
        <v>0</v>
      </c>
      <c r="K9" s="528">
        <v>0</v>
      </c>
      <c r="L9" s="63"/>
      <c r="M9" s="860"/>
    </row>
    <row r="10" spans="2:13" ht="22.5" customHeight="1" x14ac:dyDescent="0.25">
      <c r="B10" s="540" t="s">
        <v>355</v>
      </c>
      <c r="C10" s="505" t="s">
        <v>139</v>
      </c>
      <c r="D10" s="512">
        <v>237686</v>
      </c>
      <c r="E10" s="507">
        <f>D10/D12*100</f>
        <v>1.5811680244646447</v>
      </c>
      <c r="F10" s="512">
        <v>119065</v>
      </c>
      <c r="G10" s="508">
        <f>F10/F12*100</f>
        <v>0.84364677611648842</v>
      </c>
      <c r="H10" s="509">
        <v>166501</v>
      </c>
      <c r="I10" s="508">
        <f>H10/H12*100</f>
        <v>1.1652869472128882</v>
      </c>
      <c r="J10" s="510">
        <f t="shared" ref="J10:J12" si="0">F10/D10*100</f>
        <v>50.093400536842722</v>
      </c>
      <c r="K10" s="528">
        <f t="shared" ref="K10:K12" si="1">H10/F10*100</f>
        <v>139.84042329819846</v>
      </c>
      <c r="L10" s="63"/>
      <c r="M10" s="860"/>
    </row>
    <row r="11" spans="2:13" ht="21.75" customHeight="1" thickBot="1" x14ac:dyDescent="0.3">
      <c r="B11" s="541" t="s">
        <v>357</v>
      </c>
      <c r="C11" s="529" t="s">
        <v>140</v>
      </c>
      <c r="D11" s="530">
        <v>1705834</v>
      </c>
      <c r="E11" s="531">
        <f>D11/D12*100</f>
        <v>11.3477873153851</v>
      </c>
      <c r="F11" s="530">
        <v>1150236</v>
      </c>
      <c r="G11" s="531">
        <f>F11/F12*100</f>
        <v>8.1501103865378166</v>
      </c>
      <c r="H11" s="532">
        <v>1147299</v>
      </c>
      <c r="I11" s="531">
        <f>H11/H12*100</f>
        <v>8.0295766947369653</v>
      </c>
      <c r="J11" s="533">
        <f t="shared" si="0"/>
        <v>67.429538864860234</v>
      </c>
      <c r="K11" s="62">
        <f t="shared" si="1"/>
        <v>99.744661095636019</v>
      </c>
      <c r="L11" s="63"/>
      <c r="M11" s="860"/>
    </row>
    <row r="12" spans="2:13" ht="25.5" customHeight="1" thickBot="1" x14ac:dyDescent="0.3">
      <c r="B12" s="1042" t="s">
        <v>141</v>
      </c>
      <c r="C12" s="1043"/>
      <c r="D12" s="534">
        <f t="shared" ref="D12:I12" si="2">SUM(D8:D11)</f>
        <v>15032305</v>
      </c>
      <c r="E12" s="535">
        <f t="shared" si="2"/>
        <v>100</v>
      </c>
      <c r="F12" s="534">
        <f t="shared" si="2"/>
        <v>14113134</v>
      </c>
      <c r="G12" s="513">
        <f t="shared" si="2"/>
        <v>100</v>
      </c>
      <c r="H12" s="536">
        <f t="shared" si="2"/>
        <v>14288412</v>
      </c>
      <c r="I12" s="535">
        <f t="shared" si="2"/>
        <v>100</v>
      </c>
      <c r="J12" s="537">
        <f t="shared" si="0"/>
        <v>93.88536222488834</v>
      </c>
      <c r="K12" s="538">
        <f t="shared" si="1"/>
        <v>101.24194952021288</v>
      </c>
      <c r="L12" s="63"/>
      <c r="M12" s="860"/>
    </row>
    <row r="13" spans="2:13" x14ac:dyDescent="0.25">
      <c r="K13" s="69"/>
    </row>
    <row r="14" spans="2:13" x14ac:dyDescent="0.25">
      <c r="B14" s="517" t="s">
        <v>669</v>
      </c>
    </row>
    <row r="15" spans="2:13" x14ac:dyDescent="0.25">
      <c r="D15" s="63"/>
      <c r="F15" s="63"/>
      <c r="H15" s="63"/>
    </row>
    <row r="17" spans="4:8" x14ac:dyDescent="0.25">
      <c r="D17" s="63"/>
      <c r="F17" s="63"/>
      <c r="H17" s="63"/>
    </row>
    <row r="18" spans="4:8" x14ac:dyDescent="0.25">
      <c r="D18" s="63"/>
      <c r="F18" s="63"/>
      <c r="H18" s="63"/>
    </row>
    <row r="19" spans="4:8" x14ac:dyDescent="0.25">
      <c r="D19" s="63"/>
      <c r="F19" s="63"/>
      <c r="H19" s="63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L29"/>
  <sheetViews>
    <sheetView topLeftCell="A4" workbookViewId="0"/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2" spans="2:12" x14ac:dyDescent="0.25">
      <c r="I2" s="317"/>
    </row>
    <row r="3" spans="2:12" ht="15.75" thickBot="1" x14ac:dyDescent="0.3"/>
    <row r="4" spans="2:12" ht="20.100000000000001" customHeight="1" thickBot="1" x14ac:dyDescent="0.3">
      <c r="B4" s="937" t="s">
        <v>671</v>
      </c>
      <c r="C4" s="938"/>
      <c r="D4" s="938"/>
      <c r="E4" s="938"/>
      <c r="F4" s="938"/>
      <c r="G4" s="939"/>
    </row>
    <row r="5" spans="2:12" ht="64.5" customHeight="1" thickBot="1" x14ac:dyDescent="0.3">
      <c r="B5" s="101" t="s">
        <v>137</v>
      </c>
      <c r="C5" s="233" t="s">
        <v>348</v>
      </c>
      <c r="D5" s="233" t="s">
        <v>480</v>
      </c>
      <c r="E5" s="234" t="s">
        <v>349</v>
      </c>
      <c r="F5" s="233" t="s">
        <v>350</v>
      </c>
      <c r="G5" s="101" t="s">
        <v>351</v>
      </c>
    </row>
    <row r="6" spans="2:12" ht="15" customHeight="1" thickBot="1" x14ac:dyDescent="0.3">
      <c r="B6" s="235">
        <v>1</v>
      </c>
      <c r="C6" s="236">
        <v>2</v>
      </c>
      <c r="D6" s="236">
        <v>3</v>
      </c>
      <c r="E6" s="236">
        <v>4</v>
      </c>
      <c r="F6" s="236">
        <v>5</v>
      </c>
      <c r="G6" s="237">
        <v>6</v>
      </c>
    </row>
    <row r="7" spans="2:12" ht="16.5" thickBot="1" x14ac:dyDescent="0.3">
      <c r="B7" s="239"/>
      <c r="C7" s="933" t="s">
        <v>352</v>
      </c>
      <c r="D7" s="933"/>
      <c r="E7" s="933"/>
      <c r="F7" s="933"/>
      <c r="G7" s="934"/>
    </row>
    <row r="8" spans="2:12" ht="15.75" x14ac:dyDescent="0.25">
      <c r="B8" s="347" t="s">
        <v>353</v>
      </c>
      <c r="C8" s="348" t="s">
        <v>416</v>
      </c>
      <c r="D8" s="349">
        <v>32</v>
      </c>
      <c r="E8" s="349">
        <v>0</v>
      </c>
      <c r="F8" s="349">
        <v>0</v>
      </c>
      <c r="G8" s="350">
        <v>81</v>
      </c>
      <c r="J8" s="800"/>
      <c r="K8" s="800"/>
      <c r="L8" s="800"/>
    </row>
    <row r="9" spans="2:12" ht="15.75" x14ac:dyDescent="0.25">
      <c r="B9" s="351" t="s">
        <v>354</v>
      </c>
      <c r="C9" s="344" t="s">
        <v>373</v>
      </c>
      <c r="D9" s="345">
        <v>12</v>
      </c>
      <c r="E9" s="345">
        <v>9</v>
      </c>
      <c r="F9" s="345">
        <v>0</v>
      </c>
      <c r="G9" s="352">
        <v>29</v>
      </c>
      <c r="J9" s="800"/>
      <c r="K9" s="800"/>
      <c r="L9" s="800"/>
    </row>
    <row r="10" spans="2:12" ht="15.75" x14ac:dyDescent="0.25">
      <c r="B10" s="351" t="s">
        <v>355</v>
      </c>
      <c r="C10" s="344" t="s">
        <v>356</v>
      </c>
      <c r="D10" s="345">
        <v>35</v>
      </c>
      <c r="E10" s="345">
        <v>1</v>
      </c>
      <c r="F10" s="345">
        <v>0</v>
      </c>
      <c r="G10" s="352">
        <v>59</v>
      </c>
      <c r="J10" s="800"/>
      <c r="K10" s="800"/>
      <c r="L10" s="800"/>
    </row>
    <row r="11" spans="2:12" ht="15.75" x14ac:dyDescent="0.25">
      <c r="B11" s="351" t="s">
        <v>357</v>
      </c>
      <c r="C11" s="344" t="s">
        <v>417</v>
      </c>
      <c r="D11" s="345">
        <v>47</v>
      </c>
      <c r="E11" s="345">
        <v>0</v>
      </c>
      <c r="F11" s="346">
        <v>2940</v>
      </c>
      <c r="G11" s="352">
        <v>118</v>
      </c>
      <c r="J11" s="800"/>
      <c r="K11" s="800"/>
      <c r="L11" s="800"/>
    </row>
    <row r="12" spans="2:12" ht="15.75" x14ac:dyDescent="0.25">
      <c r="B12" s="351" t="s">
        <v>358</v>
      </c>
      <c r="C12" s="344" t="s">
        <v>374</v>
      </c>
      <c r="D12" s="345">
        <v>5</v>
      </c>
      <c r="E12" s="345">
        <v>7</v>
      </c>
      <c r="F12" s="345">
        <v>0</v>
      </c>
      <c r="G12" s="352">
        <v>4</v>
      </c>
      <c r="J12" s="800"/>
      <c r="K12" s="800"/>
      <c r="L12" s="800"/>
    </row>
    <row r="13" spans="2:12" ht="15.75" x14ac:dyDescent="0.25">
      <c r="B13" s="351" t="s">
        <v>359</v>
      </c>
      <c r="C13" s="344" t="s">
        <v>418</v>
      </c>
      <c r="D13" s="345">
        <v>42</v>
      </c>
      <c r="E13" s="345">
        <v>0</v>
      </c>
      <c r="F13" s="346">
        <v>1819</v>
      </c>
      <c r="G13" s="352">
        <v>87</v>
      </c>
      <c r="J13" s="800"/>
      <c r="K13" s="800"/>
      <c r="L13" s="800"/>
    </row>
    <row r="14" spans="2:12" ht="15.75" x14ac:dyDescent="0.25">
      <c r="B14" s="351" t="s">
        <v>360</v>
      </c>
      <c r="C14" s="344" t="s">
        <v>419</v>
      </c>
      <c r="D14" s="345">
        <v>7</v>
      </c>
      <c r="E14" s="345">
        <v>10</v>
      </c>
      <c r="F14" s="345">
        <v>0</v>
      </c>
      <c r="G14" s="352">
        <v>25</v>
      </c>
      <c r="J14" s="800"/>
      <c r="K14" s="800"/>
      <c r="L14" s="800"/>
    </row>
    <row r="15" spans="2:12" ht="15.75" x14ac:dyDescent="0.25">
      <c r="B15" s="351" t="s">
        <v>361</v>
      </c>
      <c r="C15" s="344" t="s">
        <v>420</v>
      </c>
      <c r="D15" s="345">
        <v>3</v>
      </c>
      <c r="E15" s="345">
        <v>3</v>
      </c>
      <c r="F15" s="345">
        <v>0</v>
      </c>
      <c r="G15" s="352">
        <v>16</v>
      </c>
      <c r="J15" s="800"/>
      <c r="K15" s="800"/>
      <c r="L15" s="800"/>
    </row>
    <row r="16" spans="2:12" ht="15.75" x14ac:dyDescent="0.25">
      <c r="B16" s="351" t="s">
        <v>362</v>
      </c>
      <c r="C16" s="344" t="s">
        <v>421</v>
      </c>
      <c r="D16" s="345">
        <v>38</v>
      </c>
      <c r="E16" s="345">
        <v>63</v>
      </c>
      <c r="F16" s="346">
        <v>9210</v>
      </c>
      <c r="G16" s="352">
        <v>292</v>
      </c>
      <c r="J16" s="800"/>
      <c r="K16" s="800"/>
      <c r="L16" s="800"/>
    </row>
    <row r="17" spans="2:12" ht="16.5" customHeight="1" x14ac:dyDescent="0.25">
      <c r="B17" s="351" t="s">
        <v>363</v>
      </c>
      <c r="C17" s="344" t="s">
        <v>422</v>
      </c>
      <c r="D17" s="345">
        <v>32</v>
      </c>
      <c r="E17" s="345">
        <v>0</v>
      </c>
      <c r="F17" s="345">
        <v>33</v>
      </c>
      <c r="G17" s="352">
        <v>66</v>
      </c>
      <c r="J17" s="800"/>
      <c r="K17" s="800"/>
      <c r="L17" s="800"/>
    </row>
    <row r="18" spans="2:12" ht="15.75" x14ac:dyDescent="0.25">
      <c r="B18" s="351" t="s">
        <v>364</v>
      </c>
      <c r="C18" s="344" t="s">
        <v>423</v>
      </c>
      <c r="D18" s="345">
        <v>46</v>
      </c>
      <c r="E18" s="345">
        <v>0</v>
      </c>
      <c r="F18" s="345">
        <v>0</v>
      </c>
      <c r="G18" s="352">
        <v>108</v>
      </c>
      <c r="J18" s="800"/>
      <c r="K18" s="800"/>
      <c r="L18" s="800"/>
    </row>
    <row r="19" spans="2:12" ht="15.75" x14ac:dyDescent="0.25">
      <c r="B19" s="351" t="s">
        <v>365</v>
      </c>
      <c r="C19" s="344" t="s">
        <v>424</v>
      </c>
      <c r="D19" s="345">
        <v>70</v>
      </c>
      <c r="E19" s="345">
        <v>0</v>
      </c>
      <c r="F19" s="346">
        <v>9258</v>
      </c>
      <c r="G19" s="352">
        <v>265</v>
      </c>
      <c r="J19" s="800"/>
      <c r="K19" s="800"/>
      <c r="L19" s="800"/>
    </row>
    <row r="20" spans="2:12" ht="15.75" x14ac:dyDescent="0.25">
      <c r="B20" s="351" t="s">
        <v>366</v>
      </c>
      <c r="C20" s="344" t="s">
        <v>564</v>
      </c>
      <c r="D20" s="345">
        <v>4</v>
      </c>
      <c r="E20" s="345">
        <v>9</v>
      </c>
      <c r="F20" s="345">
        <v>0</v>
      </c>
      <c r="G20" s="352">
        <v>15</v>
      </c>
      <c r="J20" s="800"/>
      <c r="K20" s="800"/>
      <c r="L20" s="800"/>
    </row>
    <row r="21" spans="2:12" ht="15.75" x14ac:dyDescent="0.25">
      <c r="B21" s="351" t="s">
        <v>367</v>
      </c>
      <c r="C21" s="344" t="s">
        <v>425</v>
      </c>
      <c r="D21" s="345">
        <v>17</v>
      </c>
      <c r="E21" s="345">
        <v>1</v>
      </c>
      <c r="F21" s="345">
        <v>0</v>
      </c>
      <c r="G21" s="352">
        <v>22</v>
      </c>
      <c r="J21" s="800"/>
      <c r="K21" s="800"/>
      <c r="L21" s="800"/>
    </row>
    <row r="22" spans="2:12" ht="16.5" customHeight="1" thickBot="1" x14ac:dyDescent="0.3">
      <c r="B22" s="339" t="s">
        <v>368</v>
      </c>
      <c r="C22" s="353" t="s">
        <v>426</v>
      </c>
      <c r="D22" s="354">
        <v>18</v>
      </c>
      <c r="E22" s="354">
        <v>14</v>
      </c>
      <c r="F22" s="354">
        <v>797</v>
      </c>
      <c r="G22" s="355">
        <v>66</v>
      </c>
      <c r="J22" s="800"/>
      <c r="K22" s="800"/>
      <c r="L22" s="800"/>
    </row>
    <row r="23" spans="2:12" ht="16.5" thickBot="1" x14ac:dyDescent="0.3">
      <c r="B23" s="940" t="s">
        <v>511</v>
      </c>
      <c r="C23" s="941"/>
      <c r="D23" s="341">
        <f>SUM(D8:D22)</f>
        <v>408</v>
      </c>
      <c r="E23" s="341">
        <f>SUM(E8:E22)</f>
        <v>117</v>
      </c>
      <c r="F23" s="342">
        <f>SUM(F8:F22)</f>
        <v>24057</v>
      </c>
      <c r="G23" s="343">
        <f>SUM(G8:G22)</f>
        <v>1253</v>
      </c>
      <c r="J23" s="800"/>
      <c r="K23" s="800"/>
      <c r="L23" s="800"/>
    </row>
    <row r="24" spans="2:12" ht="16.5" customHeight="1" thickBot="1" x14ac:dyDescent="0.3">
      <c r="B24" s="347"/>
      <c r="C24" s="935" t="s">
        <v>369</v>
      </c>
      <c r="D24" s="935"/>
      <c r="E24" s="935"/>
      <c r="F24" s="935"/>
      <c r="G24" s="936"/>
      <c r="J24" s="800"/>
      <c r="K24" s="800"/>
      <c r="L24" s="800"/>
    </row>
    <row r="25" spans="2:12" ht="15.75" x14ac:dyDescent="0.25">
      <c r="B25" s="347" t="s">
        <v>353</v>
      </c>
      <c r="C25" s="348" t="s">
        <v>370</v>
      </c>
      <c r="D25" s="348">
        <v>2</v>
      </c>
      <c r="E25" s="349">
        <v>0</v>
      </c>
      <c r="F25" s="349">
        <v>1</v>
      </c>
      <c r="G25" s="350">
        <v>2</v>
      </c>
      <c r="J25" s="800"/>
      <c r="K25" s="800"/>
      <c r="L25" s="800"/>
    </row>
    <row r="26" spans="2:12" ht="15.75" x14ac:dyDescent="0.25">
      <c r="B26" s="351" t="s">
        <v>354</v>
      </c>
      <c r="C26" s="344" t="s">
        <v>371</v>
      </c>
      <c r="D26" s="344">
        <v>3</v>
      </c>
      <c r="E26" s="345">
        <v>10</v>
      </c>
      <c r="F26" s="345">
        <v>524</v>
      </c>
      <c r="G26" s="352">
        <v>26</v>
      </c>
      <c r="J26" s="800"/>
      <c r="K26" s="800"/>
      <c r="L26" s="800"/>
    </row>
    <row r="27" spans="2:12" ht="16.5" thickBot="1" x14ac:dyDescent="0.3">
      <c r="B27" s="339" t="s">
        <v>355</v>
      </c>
      <c r="C27" s="353" t="s">
        <v>372</v>
      </c>
      <c r="D27" s="353">
        <v>5</v>
      </c>
      <c r="E27" s="354">
        <v>8</v>
      </c>
      <c r="F27" s="354">
        <v>70</v>
      </c>
      <c r="G27" s="355">
        <v>11</v>
      </c>
      <c r="J27" s="800"/>
      <c r="K27" s="800"/>
      <c r="L27" s="800"/>
    </row>
    <row r="28" spans="2:12" ht="16.5" thickBot="1" x14ac:dyDescent="0.3">
      <c r="B28" s="940" t="s">
        <v>512</v>
      </c>
      <c r="C28" s="941"/>
      <c r="D28" s="340">
        <f>SUM(D25:D27)</f>
        <v>10</v>
      </c>
      <c r="E28" s="340">
        <f>SUM(E25:E27)</f>
        <v>18</v>
      </c>
      <c r="F28" s="340">
        <f>SUM(F25:F27)</f>
        <v>595</v>
      </c>
      <c r="G28" s="356">
        <f>SUM(G25:G27)</f>
        <v>39</v>
      </c>
      <c r="J28" s="800"/>
      <c r="K28" s="800"/>
      <c r="L28" s="800"/>
    </row>
    <row r="29" spans="2:12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I15"/>
  <sheetViews>
    <sheetView workbookViewId="0">
      <selection activeCell="B15" sqref="B15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0.140625" bestFit="1" customWidth="1"/>
  </cols>
  <sheetData>
    <row r="2" spans="2:9" ht="15.75" x14ac:dyDescent="0.25">
      <c r="C2" s="1"/>
      <c r="D2" s="1"/>
      <c r="E2" s="1"/>
      <c r="F2" s="1"/>
      <c r="G2" s="1"/>
      <c r="H2" s="1"/>
    </row>
    <row r="3" spans="2:9" ht="16.5" thickBot="1" x14ac:dyDescent="0.3">
      <c r="D3" s="1"/>
      <c r="F3" s="27" t="s">
        <v>376</v>
      </c>
      <c r="G3" s="1"/>
      <c r="H3" s="1"/>
    </row>
    <row r="4" spans="2:9" ht="20.100000000000001" customHeight="1" thickBot="1" x14ac:dyDescent="0.3">
      <c r="B4" s="104" t="s">
        <v>603</v>
      </c>
      <c r="C4" s="105"/>
      <c r="D4" s="105"/>
      <c r="E4" s="105"/>
      <c r="F4" s="106"/>
      <c r="G4" s="1"/>
      <c r="H4" s="1"/>
    </row>
    <row r="5" spans="2:9" ht="15.95" customHeight="1" x14ac:dyDescent="0.25">
      <c r="B5" s="999" t="s">
        <v>137</v>
      </c>
      <c r="C5" s="1050" t="s">
        <v>319</v>
      </c>
      <c r="D5" s="1034" t="s">
        <v>142</v>
      </c>
      <c r="E5" s="1034"/>
      <c r="F5" s="1049"/>
      <c r="G5" s="1"/>
      <c r="H5" s="1"/>
    </row>
    <row r="6" spans="2:9" ht="15.95" customHeight="1" thickBot="1" x14ac:dyDescent="0.3">
      <c r="B6" s="1000"/>
      <c r="C6" s="1051"/>
      <c r="D6" s="227" t="s">
        <v>628</v>
      </c>
      <c r="E6" s="227" t="s">
        <v>551</v>
      </c>
      <c r="F6" s="544" t="s">
        <v>571</v>
      </c>
      <c r="G6" s="1"/>
      <c r="H6" s="1"/>
    </row>
    <row r="7" spans="2:9" s="317" customFormat="1" ht="15.95" customHeight="1" thickBot="1" x14ac:dyDescent="0.25">
      <c r="B7" s="335">
        <v>1</v>
      </c>
      <c r="C7" s="551">
        <v>2</v>
      </c>
      <c r="D7" s="551">
        <v>3</v>
      </c>
      <c r="E7" s="551">
        <v>4</v>
      </c>
      <c r="F7" s="552">
        <v>5</v>
      </c>
    </row>
    <row r="8" spans="2:9" ht="20.100000000000001" customHeight="1" thickBot="1" x14ac:dyDescent="0.3">
      <c r="B8" s="477" t="s">
        <v>353</v>
      </c>
      <c r="C8" s="228" t="s">
        <v>143</v>
      </c>
      <c r="D8" s="549">
        <v>0.17699999999999999</v>
      </c>
      <c r="E8" s="549">
        <v>0.183</v>
      </c>
      <c r="F8" s="550">
        <v>0.182</v>
      </c>
      <c r="G8" s="1"/>
      <c r="H8" s="207"/>
      <c r="I8" s="90"/>
    </row>
    <row r="9" spans="2:9" ht="20.100000000000001" customHeight="1" thickBot="1" x14ac:dyDescent="0.3">
      <c r="B9" s="267" t="s">
        <v>354</v>
      </c>
      <c r="C9" s="542" t="s">
        <v>144</v>
      </c>
      <c r="D9" s="852">
        <v>1647657</v>
      </c>
      <c r="E9" s="543">
        <v>1628872</v>
      </c>
      <c r="F9" s="545">
        <v>1632247</v>
      </c>
      <c r="G9" s="1"/>
      <c r="H9" s="856"/>
      <c r="I9" s="53"/>
    </row>
    <row r="10" spans="2:9" ht="20.100000000000001" customHeight="1" thickBot="1" x14ac:dyDescent="0.3">
      <c r="B10" s="477" t="s">
        <v>355</v>
      </c>
      <c r="C10" s="228" t="s">
        <v>145</v>
      </c>
      <c r="D10" s="853">
        <v>0.17699999999999999</v>
      </c>
      <c r="E10" s="549">
        <v>0.183</v>
      </c>
      <c r="F10" s="550">
        <v>0.182</v>
      </c>
      <c r="G10" s="1"/>
      <c r="H10" s="207"/>
      <c r="I10" s="90"/>
    </row>
    <row r="11" spans="2:9" ht="20.100000000000001" customHeight="1" thickBot="1" x14ac:dyDescent="0.3">
      <c r="B11" s="351" t="s">
        <v>357</v>
      </c>
      <c r="C11" s="542" t="s">
        <v>146</v>
      </c>
      <c r="D11" s="852">
        <v>1309430</v>
      </c>
      <c r="E11" s="543">
        <v>1311327</v>
      </c>
      <c r="F11" s="545">
        <v>1310756</v>
      </c>
      <c r="G11" s="1"/>
      <c r="H11" s="856"/>
      <c r="I11" s="53"/>
    </row>
    <row r="12" spans="2:9" ht="20.100000000000001" customHeight="1" thickBot="1" x14ac:dyDescent="0.3">
      <c r="B12" s="102" t="s">
        <v>358</v>
      </c>
      <c r="C12" s="228" t="s">
        <v>147</v>
      </c>
      <c r="D12" s="853">
        <v>0.17899999999999999</v>
      </c>
      <c r="E12" s="549">
        <v>0.191</v>
      </c>
      <c r="F12" s="550">
        <v>0.19</v>
      </c>
      <c r="G12" s="1"/>
      <c r="H12" s="207"/>
      <c r="I12" s="90"/>
    </row>
    <row r="13" spans="2:9" ht="20.100000000000001" customHeight="1" thickBot="1" x14ac:dyDescent="0.3">
      <c r="B13" s="339" t="s">
        <v>359</v>
      </c>
      <c r="C13" s="546" t="s">
        <v>148</v>
      </c>
      <c r="D13" s="854">
        <v>892267</v>
      </c>
      <c r="E13" s="547">
        <v>1004986</v>
      </c>
      <c r="F13" s="548">
        <v>996761</v>
      </c>
      <c r="G13" s="1"/>
      <c r="H13" s="856"/>
      <c r="I13" s="53"/>
    </row>
    <row r="15" spans="2:9" x14ac:dyDescent="0.25">
      <c r="B15" s="317" t="s">
        <v>670</v>
      </c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I11"/>
  <sheetViews>
    <sheetView workbookViewId="0">
      <selection activeCell="G12" sqref="G12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  <col min="8" max="9" width="10.140625" bestFit="1" customWidth="1"/>
  </cols>
  <sheetData>
    <row r="3" spans="2:9" ht="15" customHeight="1" thickBot="1" x14ac:dyDescent="0.3">
      <c r="C3" s="6"/>
      <c r="D3" s="6"/>
      <c r="E3" s="6"/>
      <c r="F3" s="31" t="s">
        <v>379</v>
      </c>
    </row>
    <row r="4" spans="2:9" ht="20.100000000000001" customHeight="1" thickBot="1" x14ac:dyDescent="0.3">
      <c r="B4" s="1014" t="s">
        <v>604</v>
      </c>
      <c r="C4" s="1015"/>
      <c r="D4" s="1015"/>
      <c r="E4" s="1015"/>
      <c r="F4" s="1016"/>
    </row>
    <row r="5" spans="2:9" ht="20.100000000000001" customHeight="1" thickBot="1" x14ac:dyDescent="0.3">
      <c r="B5" s="555" t="s">
        <v>137</v>
      </c>
      <c r="C5" s="556" t="s">
        <v>149</v>
      </c>
      <c r="D5" s="557" t="s">
        <v>628</v>
      </c>
      <c r="E5" s="845" t="s">
        <v>551</v>
      </c>
      <c r="F5" s="13" t="s">
        <v>571</v>
      </c>
    </row>
    <row r="6" spans="2:9" s="320" customFormat="1" ht="14.25" customHeight="1" thickBot="1" x14ac:dyDescent="0.25">
      <c r="B6" s="324">
        <v>1</v>
      </c>
      <c r="C6" s="558">
        <v>2</v>
      </c>
      <c r="D6" s="558">
        <v>3</v>
      </c>
      <c r="E6" s="559">
        <v>4</v>
      </c>
      <c r="F6" s="560">
        <v>5</v>
      </c>
    </row>
    <row r="7" spans="2:9" ht="31.5" x14ac:dyDescent="0.25">
      <c r="B7" s="291" t="s">
        <v>353</v>
      </c>
      <c r="C7" s="553" t="s">
        <v>150</v>
      </c>
      <c r="D7" s="135">
        <v>25208367</v>
      </c>
      <c r="E7" s="135">
        <v>25523184</v>
      </c>
      <c r="F7" s="554">
        <v>25659823</v>
      </c>
      <c r="H7" s="53"/>
      <c r="I7" s="53"/>
    </row>
    <row r="8" spans="2:9" ht="20.100000000000001" customHeight="1" thickBot="1" x14ac:dyDescent="0.3">
      <c r="B8" s="291" t="s">
        <v>354</v>
      </c>
      <c r="C8" s="278" t="s">
        <v>151</v>
      </c>
      <c r="D8" s="135">
        <v>2662338</v>
      </c>
      <c r="E8" s="135">
        <v>2581508</v>
      </c>
      <c r="F8" s="828">
        <v>2596718</v>
      </c>
      <c r="H8" s="53"/>
      <c r="I8" s="53"/>
    </row>
    <row r="9" spans="2:9" ht="33" customHeight="1" thickBot="1" x14ac:dyDescent="0.3">
      <c r="B9" s="449"/>
      <c r="C9" s="563" t="s">
        <v>152</v>
      </c>
      <c r="D9" s="561">
        <f>D8/D7</f>
        <v>0.10561326721401668</v>
      </c>
      <c r="E9" s="561">
        <f>E8/E7</f>
        <v>0.1011436504160296</v>
      </c>
      <c r="F9" s="562">
        <f>F8/F7</f>
        <v>0.10119781418601367</v>
      </c>
      <c r="H9" s="90"/>
      <c r="I9" s="90"/>
    </row>
    <row r="11" spans="2:9" x14ac:dyDescent="0.25">
      <c r="B11" s="317" t="s">
        <v>669</v>
      </c>
      <c r="C11" s="317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1:O18"/>
  <sheetViews>
    <sheetView workbookViewId="0">
      <selection activeCell="O18" sqref="O18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6384" width="9.140625" style="19"/>
  </cols>
  <sheetData>
    <row r="1" spans="2:15" s="832" customFormat="1" x14ac:dyDescent="0.25"/>
    <row r="3" spans="2:15" ht="16.5" thickBot="1" x14ac:dyDescent="0.3">
      <c r="D3" s="48"/>
      <c r="E3" s="48"/>
      <c r="F3" s="48"/>
      <c r="G3" s="48"/>
      <c r="H3" s="48"/>
      <c r="I3" s="48"/>
      <c r="J3" s="48"/>
      <c r="K3" s="48"/>
      <c r="L3" s="60" t="s">
        <v>376</v>
      </c>
    </row>
    <row r="4" spans="2:15" ht="20.100000000000001" customHeight="1" thickBot="1" x14ac:dyDescent="0.3">
      <c r="B4" s="1052" t="s">
        <v>605</v>
      </c>
      <c r="C4" s="1053"/>
      <c r="D4" s="1053"/>
      <c r="E4" s="1053"/>
      <c r="F4" s="1053"/>
      <c r="G4" s="1053"/>
      <c r="H4" s="1053"/>
      <c r="I4" s="1053"/>
      <c r="J4" s="1053"/>
      <c r="K4" s="1053"/>
      <c r="L4" s="1054"/>
    </row>
    <row r="5" spans="2:15" ht="15.75" x14ac:dyDescent="0.25">
      <c r="B5" s="971" t="s">
        <v>137</v>
      </c>
      <c r="C5" s="959" t="s">
        <v>90</v>
      </c>
      <c r="D5" s="994" t="s">
        <v>321</v>
      </c>
      <c r="E5" s="994"/>
      <c r="F5" s="994"/>
      <c r="G5" s="959" t="s">
        <v>551</v>
      </c>
      <c r="H5" s="959"/>
      <c r="I5" s="959"/>
      <c r="J5" s="959" t="s">
        <v>571</v>
      </c>
      <c r="K5" s="959"/>
      <c r="L5" s="961"/>
    </row>
    <row r="6" spans="2:15" ht="16.5" thickBot="1" x14ac:dyDescent="0.3">
      <c r="B6" s="972"/>
      <c r="C6" s="960"/>
      <c r="D6" s="214" t="s">
        <v>2</v>
      </c>
      <c r="E6" s="214" t="s">
        <v>435</v>
      </c>
      <c r="F6" s="214" t="s">
        <v>436</v>
      </c>
      <c r="G6" s="214" t="s">
        <v>2</v>
      </c>
      <c r="H6" s="214" t="s">
        <v>435</v>
      </c>
      <c r="I6" s="214" t="s">
        <v>436</v>
      </c>
      <c r="J6" s="214" t="s">
        <v>2</v>
      </c>
      <c r="K6" s="214" t="s">
        <v>435</v>
      </c>
      <c r="L6" s="115" t="s">
        <v>436</v>
      </c>
    </row>
    <row r="7" spans="2:15" ht="13.5" customHeight="1" thickBot="1" x14ac:dyDescent="0.3">
      <c r="B7" s="229">
        <v>1</v>
      </c>
      <c r="C7" s="221">
        <v>2</v>
      </c>
      <c r="D7" s="221">
        <v>3</v>
      </c>
      <c r="E7" s="221">
        <v>4</v>
      </c>
      <c r="F7" s="221">
        <v>5</v>
      </c>
      <c r="G7" s="221">
        <v>6</v>
      </c>
      <c r="H7" s="221">
        <v>7</v>
      </c>
      <c r="I7" s="221">
        <v>8</v>
      </c>
      <c r="J7" s="221">
        <v>9</v>
      </c>
      <c r="K7" s="221">
        <v>10</v>
      </c>
      <c r="L7" s="220">
        <v>11</v>
      </c>
    </row>
    <row r="8" spans="2:15" ht="15.95" customHeight="1" x14ac:dyDescent="0.25">
      <c r="B8" s="347" t="s">
        <v>353</v>
      </c>
      <c r="C8" s="566" t="s">
        <v>494</v>
      </c>
      <c r="D8" s="109">
        <v>7796241</v>
      </c>
      <c r="E8" s="109">
        <v>7696</v>
      </c>
      <c r="F8" s="120">
        <f>E8/D8*100</f>
        <v>9.8714239336623905E-2</v>
      </c>
      <c r="G8" s="110">
        <v>7693909</v>
      </c>
      <c r="H8" s="109">
        <v>9887</v>
      </c>
      <c r="I8" s="120">
        <f>H8/G8*100</f>
        <v>0.12850424927042936</v>
      </c>
      <c r="J8" s="109">
        <v>7754535</v>
      </c>
      <c r="K8" s="109">
        <v>10215</v>
      </c>
      <c r="L8" s="125">
        <f>K8/J8*100</f>
        <v>0.1317293686855498</v>
      </c>
      <c r="N8" s="61"/>
    </row>
    <row r="9" spans="2:15" ht="16.5" customHeight="1" x14ac:dyDescent="0.25">
      <c r="B9" s="351" t="s">
        <v>354</v>
      </c>
      <c r="C9" s="565" t="s">
        <v>568</v>
      </c>
      <c r="D9" s="68">
        <v>15417105</v>
      </c>
      <c r="E9" s="68">
        <v>1150848</v>
      </c>
      <c r="F9" s="121">
        <f>E9/D9*100</f>
        <v>7.464747759063715</v>
      </c>
      <c r="G9" s="108">
        <v>15460513</v>
      </c>
      <c r="H9" s="68">
        <v>1136925</v>
      </c>
      <c r="I9" s="121">
        <f t="shared" ref="I9:I18" si="0">H9/G9*100</f>
        <v>7.3537339931734476</v>
      </c>
      <c r="J9" s="68">
        <v>15538569</v>
      </c>
      <c r="K9" s="68">
        <v>1130952</v>
      </c>
      <c r="L9" s="123">
        <f t="shared" ref="L9:L11" si="1">K9/J9*100</f>
        <v>7.278353624455379</v>
      </c>
      <c r="N9" s="61"/>
      <c r="O9" s="832"/>
    </row>
    <row r="10" spans="2:15" ht="15.95" customHeight="1" x14ac:dyDescent="0.25">
      <c r="B10" s="351" t="s">
        <v>355</v>
      </c>
      <c r="C10" s="565" t="s">
        <v>495</v>
      </c>
      <c r="D10" s="68">
        <v>1325084</v>
      </c>
      <c r="E10" s="68">
        <v>0</v>
      </c>
      <c r="F10" s="121">
        <f t="shared" ref="F10:F11" si="2">E10/D10*100</f>
        <v>0</v>
      </c>
      <c r="G10" s="68">
        <v>1552559</v>
      </c>
      <c r="H10" s="68">
        <v>0</v>
      </c>
      <c r="I10" s="121">
        <f t="shared" si="0"/>
        <v>0</v>
      </c>
      <c r="J10" s="68">
        <v>1598451</v>
      </c>
      <c r="K10" s="68">
        <v>0</v>
      </c>
      <c r="L10" s="123">
        <f t="shared" si="1"/>
        <v>0</v>
      </c>
      <c r="N10" s="61"/>
      <c r="O10" s="832"/>
    </row>
    <row r="11" spans="2:15" ht="15.95" customHeight="1" thickBot="1" x14ac:dyDescent="0.3">
      <c r="B11" s="351" t="s">
        <v>357</v>
      </c>
      <c r="C11" s="564" t="s">
        <v>496</v>
      </c>
      <c r="D11" s="68">
        <v>224665</v>
      </c>
      <c r="E11" s="68">
        <v>36030</v>
      </c>
      <c r="F11" s="121">
        <f t="shared" si="2"/>
        <v>16.037210958538267</v>
      </c>
      <c r="G11" s="108">
        <v>258027</v>
      </c>
      <c r="H11" s="68">
        <v>33250</v>
      </c>
      <c r="I11" s="121">
        <f t="shared" si="0"/>
        <v>12.886248338352187</v>
      </c>
      <c r="J11" s="68">
        <v>201418</v>
      </c>
      <c r="K11" s="68">
        <v>34209</v>
      </c>
      <c r="L11" s="123">
        <f t="shared" si="1"/>
        <v>16.984082852575241</v>
      </c>
      <c r="N11" s="61"/>
      <c r="O11" s="832"/>
    </row>
    <row r="12" spans="2:15" ht="20.25" customHeight="1" thickBot="1" x14ac:dyDescent="0.3">
      <c r="B12" s="1055" t="s">
        <v>501</v>
      </c>
      <c r="C12" s="1056"/>
      <c r="D12" s="113">
        <f>SUM(D8:D11)</f>
        <v>24763095</v>
      </c>
      <c r="E12" s="113">
        <f>SUM(E8:E11)</f>
        <v>1194574</v>
      </c>
      <c r="F12" s="122">
        <f>E12/D12*100</f>
        <v>4.8240092767079394</v>
      </c>
      <c r="G12" s="117">
        <f>SUM(G8:G11)</f>
        <v>24965008</v>
      </c>
      <c r="H12" s="117">
        <f>SUM(H8:H11)</f>
        <v>1180062</v>
      </c>
      <c r="I12" s="122">
        <f t="shared" si="0"/>
        <v>4.726864097139484</v>
      </c>
      <c r="J12" s="113">
        <f>SUM(J8:J11)</f>
        <v>25092973</v>
      </c>
      <c r="K12" s="113">
        <f>SUM(K8:K11)</f>
        <v>1175376</v>
      </c>
      <c r="L12" s="124">
        <f>K12/J12*100</f>
        <v>4.6840842653439267</v>
      </c>
      <c r="N12" s="61"/>
      <c r="O12" s="832"/>
    </row>
    <row r="13" spans="2:15" ht="15.95" customHeight="1" x14ac:dyDescent="0.25">
      <c r="B13" s="351" t="s">
        <v>358</v>
      </c>
      <c r="C13" s="565" t="s">
        <v>497</v>
      </c>
      <c r="D13" s="68">
        <v>1350083</v>
      </c>
      <c r="E13" s="68">
        <v>21488</v>
      </c>
      <c r="F13" s="121">
        <f>E13/D13*100</f>
        <v>1.5916058494181471</v>
      </c>
      <c r="G13" s="108">
        <v>1373899</v>
      </c>
      <c r="H13" s="108">
        <v>24965</v>
      </c>
      <c r="I13" s="121">
        <f t="shared" si="0"/>
        <v>1.8170913582439465</v>
      </c>
      <c r="J13" s="68">
        <v>1354465</v>
      </c>
      <c r="K13" s="68">
        <v>24450</v>
      </c>
      <c r="L13" s="123">
        <f>K13/J13*100</f>
        <v>1.8051407751399999</v>
      </c>
      <c r="N13" s="61"/>
      <c r="O13" s="832"/>
    </row>
    <row r="14" spans="2:15" ht="15.95" customHeight="1" x14ac:dyDescent="0.25">
      <c r="B14" s="351" t="s">
        <v>359</v>
      </c>
      <c r="C14" s="565" t="s">
        <v>498</v>
      </c>
      <c r="D14" s="68">
        <v>48255</v>
      </c>
      <c r="E14" s="68">
        <v>554</v>
      </c>
      <c r="F14" s="121">
        <f t="shared" ref="F14:F17" si="3">E14/D14*100</f>
        <v>1.1480675577660346</v>
      </c>
      <c r="G14" s="108">
        <v>39203</v>
      </c>
      <c r="H14" s="108">
        <v>1432</v>
      </c>
      <c r="I14" s="121">
        <f t="shared" si="0"/>
        <v>3.6527816748718211</v>
      </c>
      <c r="J14" s="68">
        <v>49051</v>
      </c>
      <c r="K14" s="68">
        <v>1973</v>
      </c>
      <c r="L14" s="123">
        <f t="shared" ref="L14:L16" si="4">K14/J14*100</f>
        <v>4.0223440908442232</v>
      </c>
      <c r="N14" s="61"/>
      <c r="O14" s="832"/>
    </row>
    <row r="15" spans="2:15" ht="15.95" customHeight="1" x14ac:dyDescent="0.25">
      <c r="B15" s="351" t="s">
        <v>360</v>
      </c>
      <c r="C15" s="565" t="s">
        <v>499</v>
      </c>
      <c r="D15" s="68">
        <v>2058199</v>
      </c>
      <c r="E15" s="68">
        <v>19685</v>
      </c>
      <c r="F15" s="121">
        <f t="shared" si="3"/>
        <v>0.95641869420789727</v>
      </c>
      <c r="G15" s="108">
        <v>2468359</v>
      </c>
      <c r="H15" s="108">
        <v>32597</v>
      </c>
      <c r="I15" s="121">
        <f t="shared" si="0"/>
        <v>1.3205939654645049</v>
      </c>
      <c r="J15" s="68">
        <v>2137619</v>
      </c>
      <c r="K15" s="68">
        <v>23787</v>
      </c>
      <c r="L15" s="123">
        <f t="shared" si="4"/>
        <v>1.1127801539937661</v>
      </c>
      <c r="N15" s="61"/>
      <c r="O15" s="832"/>
    </row>
    <row r="16" spans="2:15" ht="15.95" customHeight="1" thickBot="1" x14ac:dyDescent="0.3">
      <c r="B16" s="351" t="s">
        <v>361</v>
      </c>
      <c r="C16" s="565" t="s">
        <v>500</v>
      </c>
      <c r="D16" s="68">
        <v>54122</v>
      </c>
      <c r="E16" s="68">
        <v>310</v>
      </c>
      <c r="F16" s="121">
        <f t="shared" si="3"/>
        <v>0.57278001552049074</v>
      </c>
      <c r="G16" s="108">
        <v>8274</v>
      </c>
      <c r="H16" s="108">
        <v>26</v>
      </c>
      <c r="I16" s="121">
        <f t="shared" si="0"/>
        <v>0.31423737007493352</v>
      </c>
      <c r="J16" s="68">
        <v>229595</v>
      </c>
      <c r="K16" s="68">
        <v>5478</v>
      </c>
      <c r="L16" s="123">
        <f t="shared" si="4"/>
        <v>2.3859404603758794</v>
      </c>
      <c r="N16" s="61"/>
      <c r="O16" s="832"/>
    </row>
    <row r="17" spans="2:15" s="114" customFormat="1" ht="20.25" customHeight="1" thickBot="1" x14ac:dyDescent="0.3">
      <c r="B17" s="1055" t="s">
        <v>502</v>
      </c>
      <c r="C17" s="1056"/>
      <c r="D17" s="113">
        <f>SUM(D13:D16)</f>
        <v>3510659</v>
      </c>
      <c r="E17" s="113">
        <f>SUM(E13:E16)</f>
        <v>42037</v>
      </c>
      <c r="F17" s="122">
        <f t="shared" si="3"/>
        <v>1.1974105146640559</v>
      </c>
      <c r="G17" s="117">
        <f>SUM(G13:G16)</f>
        <v>3889735</v>
      </c>
      <c r="H17" s="113">
        <f>SUM(H13:H16)</f>
        <v>59020</v>
      </c>
      <c r="I17" s="122">
        <f t="shared" si="0"/>
        <v>1.5173270158506942</v>
      </c>
      <c r="J17" s="117">
        <f>SUM(J13:J16)</f>
        <v>3770730</v>
      </c>
      <c r="K17" s="113">
        <f>SUM(K13:K16)</f>
        <v>55688</v>
      </c>
      <c r="L17" s="124">
        <f>K17/J17*100</f>
        <v>1.4768493103457421</v>
      </c>
      <c r="N17" s="61"/>
      <c r="O17" s="832"/>
    </row>
    <row r="18" spans="2:15" ht="21" customHeight="1" thickBot="1" x14ac:dyDescent="0.3">
      <c r="B18" s="1057" t="s">
        <v>434</v>
      </c>
      <c r="C18" s="1058"/>
      <c r="D18" s="215">
        <f>D12+D17</f>
        <v>28273754</v>
      </c>
      <c r="E18" s="215">
        <f>E12+E17</f>
        <v>1236611</v>
      </c>
      <c r="F18" s="127">
        <f>E18/D18*100</f>
        <v>4.37370644167025</v>
      </c>
      <c r="G18" s="215">
        <f>G12+G17</f>
        <v>28854743</v>
      </c>
      <c r="H18" s="215">
        <f>H12+H17</f>
        <v>1239082</v>
      </c>
      <c r="I18" s="127">
        <f t="shared" si="0"/>
        <v>4.294205635447871</v>
      </c>
      <c r="J18" s="215">
        <f>J12+J17</f>
        <v>28863703</v>
      </c>
      <c r="K18" s="215">
        <f>K12+K17</f>
        <v>1231064</v>
      </c>
      <c r="L18" s="129">
        <f>K18/J18*100</f>
        <v>4.2650937753898033</v>
      </c>
      <c r="N18" s="61"/>
      <c r="O18" s="832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P16"/>
  <sheetViews>
    <sheetView workbookViewId="0">
      <selection activeCell="B4" sqref="B4:L4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6" width="9.5703125" style="134" bestFit="1" customWidth="1"/>
  </cols>
  <sheetData>
    <row r="3" spans="2:16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376</v>
      </c>
    </row>
    <row r="4" spans="2:16" ht="16.5" customHeight="1" thickBot="1" x14ac:dyDescent="0.3">
      <c r="B4" s="1052" t="s">
        <v>672</v>
      </c>
      <c r="C4" s="1053"/>
      <c r="D4" s="1053"/>
      <c r="E4" s="1053"/>
      <c r="F4" s="1053"/>
      <c r="G4" s="1053"/>
      <c r="H4" s="1053"/>
      <c r="I4" s="1053"/>
      <c r="J4" s="1053"/>
      <c r="K4" s="1053"/>
      <c r="L4" s="1054"/>
    </row>
    <row r="5" spans="2:16" ht="15.75" x14ac:dyDescent="0.25">
      <c r="B5" s="999" t="s">
        <v>137</v>
      </c>
      <c r="C5" s="959" t="s">
        <v>90</v>
      </c>
      <c r="D5" s="994" t="s">
        <v>321</v>
      </c>
      <c r="E5" s="994"/>
      <c r="F5" s="994"/>
      <c r="G5" s="959" t="s">
        <v>551</v>
      </c>
      <c r="H5" s="959"/>
      <c r="I5" s="959"/>
      <c r="J5" s="959" t="s">
        <v>571</v>
      </c>
      <c r="K5" s="959"/>
      <c r="L5" s="961"/>
    </row>
    <row r="6" spans="2:16" ht="16.5" thickBot="1" x14ac:dyDescent="0.3">
      <c r="B6" s="1000"/>
      <c r="C6" s="960"/>
      <c r="D6" s="214" t="s">
        <v>2</v>
      </c>
      <c r="E6" s="214" t="s">
        <v>435</v>
      </c>
      <c r="F6" s="214" t="s">
        <v>436</v>
      </c>
      <c r="G6" s="214" t="s">
        <v>2</v>
      </c>
      <c r="H6" s="214" t="s">
        <v>435</v>
      </c>
      <c r="I6" s="214" t="s">
        <v>436</v>
      </c>
      <c r="J6" s="214" t="s">
        <v>2</v>
      </c>
      <c r="K6" s="214" t="s">
        <v>435</v>
      </c>
      <c r="L6" s="115" t="s">
        <v>436</v>
      </c>
    </row>
    <row r="7" spans="2:16" s="317" customFormat="1" ht="13.5" thickBot="1" x14ac:dyDescent="0.25">
      <c r="B7" s="324">
        <v>1</v>
      </c>
      <c r="C7" s="375">
        <v>2</v>
      </c>
      <c r="D7" s="375">
        <v>3</v>
      </c>
      <c r="E7" s="375">
        <v>4</v>
      </c>
      <c r="F7" s="375">
        <v>5</v>
      </c>
      <c r="G7" s="375">
        <v>6</v>
      </c>
      <c r="H7" s="375">
        <v>7</v>
      </c>
      <c r="I7" s="375">
        <v>8</v>
      </c>
      <c r="J7" s="375">
        <v>9</v>
      </c>
      <c r="K7" s="375">
        <v>10</v>
      </c>
      <c r="L7" s="376">
        <v>11</v>
      </c>
      <c r="O7" s="748"/>
      <c r="P7" s="748"/>
    </row>
    <row r="8" spans="2:16" ht="20.100000000000001" customHeight="1" x14ac:dyDescent="0.25">
      <c r="B8" s="267" t="s">
        <v>353</v>
      </c>
      <c r="C8" s="564" t="s">
        <v>437</v>
      </c>
      <c r="D8" s="68">
        <v>21793866</v>
      </c>
      <c r="E8" s="68">
        <v>123558</v>
      </c>
      <c r="F8" s="121">
        <f>E8/D8*100</f>
        <v>0.56693933972063515</v>
      </c>
      <c r="G8" s="108">
        <v>22301920</v>
      </c>
      <c r="H8" s="68">
        <v>179478</v>
      </c>
      <c r="I8" s="121">
        <f>H8/G8*100</f>
        <v>0.80476479155157954</v>
      </c>
      <c r="J8" s="68">
        <v>22481111</v>
      </c>
      <c r="K8" s="68">
        <v>176629</v>
      </c>
      <c r="L8" s="123">
        <f>K8/J8*100</f>
        <v>0.78567736265347388</v>
      </c>
      <c r="N8" s="119"/>
    </row>
    <row r="9" spans="2:16" ht="20.100000000000001" customHeight="1" x14ac:dyDescent="0.25">
      <c r="B9" s="267" t="s">
        <v>354</v>
      </c>
      <c r="C9" s="564" t="s">
        <v>438</v>
      </c>
      <c r="D9" s="68">
        <v>1652439</v>
      </c>
      <c r="E9" s="68">
        <v>113839</v>
      </c>
      <c r="F9" s="121">
        <f t="shared" ref="F9:F16" si="0">E9/D9*100</f>
        <v>6.8891499171830244</v>
      </c>
      <c r="G9" s="108">
        <v>1645274</v>
      </c>
      <c r="H9" s="68">
        <v>204681</v>
      </c>
      <c r="I9" s="121">
        <f t="shared" ref="I9:I16" si="1">H9/G9*100</f>
        <v>12.440541818566391</v>
      </c>
      <c r="J9" s="68">
        <v>1605005</v>
      </c>
      <c r="K9" s="68">
        <v>209219</v>
      </c>
      <c r="L9" s="123">
        <f t="shared" ref="L9:L16" si="2">K9/J9*100</f>
        <v>13.035411104638303</v>
      </c>
      <c r="N9" s="119"/>
    </row>
    <row r="10" spans="2:16" ht="20.100000000000001" customHeight="1" thickBot="1" x14ac:dyDescent="0.3">
      <c r="B10" s="267" t="s">
        <v>355</v>
      </c>
      <c r="C10" s="564" t="s">
        <v>439</v>
      </c>
      <c r="D10" s="68">
        <v>1316790</v>
      </c>
      <c r="E10" s="68">
        <v>957177</v>
      </c>
      <c r="F10" s="121">
        <f t="shared" si="0"/>
        <v>72.690178388353502</v>
      </c>
      <c r="G10" s="68">
        <v>1017814</v>
      </c>
      <c r="H10" s="68">
        <v>795903</v>
      </c>
      <c r="I10" s="121">
        <f t="shared" si="1"/>
        <v>78.19729341510336</v>
      </c>
      <c r="J10" s="68">
        <v>1006857</v>
      </c>
      <c r="K10" s="68">
        <v>789528</v>
      </c>
      <c r="L10" s="123">
        <f t="shared" si="2"/>
        <v>78.415107607137855</v>
      </c>
      <c r="M10" s="53"/>
      <c r="N10" s="119"/>
    </row>
    <row r="11" spans="2:16" ht="20.100000000000001" customHeight="1" thickBot="1" x14ac:dyDescent="0.3">
      <c r="B11" s="1055" t="s">
        <v>501</v>
      </c>
      <c r="C11" s="1056"/>
      <c r="D11" s="113">
        <f>SUM(D8:D10)</f>
        <v>24763095</v>
      </c>
      <c r="E11" s="113">
        <f>SUM(E8:E10)</f>
        <v>1194574</v>
      </c>
      <c r="F11" s="122">
        <f t="shared" si="0"/>
        <v>4.8240092767079394</v>
      </c>
      <c r="G11" s="117">
        <f>SUM(G8:G10)</f>
        <v>24965008</v>
      </c>
      <c r="H11" s="113">
        <f>SUM(H8:H10)</f>
        <v>1180062</v>
      </c>
      <c r="I11" s="122">
        <f t="shared" si="1"/>
        <v>4.726864097139484</v>
      </c>
      <c r="J11" s="113">
        <f>SUM(J8:J10)</f>
        <v>25092973</v>
      </c>
      <c r="K11" s="113">
        <f>SUM(K8:K10)</f>
        <v>1175376</v>
      </c>
      <c r="L11" s="124">
        <f t="shared" si="2"/>
        <v>4.6840842653439267</v>
      </c>
      <c r="N11" s="119"/>
    </row>
    <row r="12" spans="2:16" ht="20.100000000000001" customHeight="1" x14ac:dyDescent="0.25">
      <c r="B12" s="267" t="s">
        <v>357</v>
      </c>
      <c r="C12" s="564" t="s">
        <v>437</v>
      </c>
      <c r="D12" s="389">
        <v>3027094</v>
      </c>
      <c r="E12" s="389">
        <v>20431</v>
      </c>
      <c r="F12" s="390">
        <f t="shared" si="0"/>
        <v>0.6749377455738077</v>
      </c>
      <c r="G12" s="567">
        <v>3440487</v>
      </c>
      <c r="H12" s="567">
        <v>21343</v>
      </c>
      <c r="I12" s="390">
        <f t="shared" si="1"/>
        <v>0.62034822395782918</v>
      </c>
      <c r="J12" s="389">
        <v>3408902</v>
      </c>
      <c r="K12" s="389">
        <v>23030</v>
      </c>
      <c r="L12" s="568">
        <f t="shared" si="2"/>
        <v>0.67558410303376282</v>
      </c>
      <c r="N12" s="119"/>
    </row>
    <row r="13" spans="2:16" ht="20.100000000000001" customHeight="1" x14ac:dyDescent="0.25">
      <c r="B13" s="267" t="s">
        <v>358</v>
      </c>
      <c r="C13" s="564" t="s">
        <v>438</v>
      </c>
      <c r="D13" s="389">
        <v>474159</v>
      </c>
      <c r="E13" s="389">
        <v>15610</v>
      </c>
      <c r="F13" s="390">
        <f t="shared" si="0"/>
        <v>3.2921446181555134</v>
      </c>
      <c r="G13" s="567">
        <v>443246</v>
      </c>
      <c r="H13" s="567">
        <v>34354</v>
      </c>
      <c r="I13" s="390">
        <f t="shared" si="1"/>
        <v>7.750549356339369</v>
      </c>
      <c r="J13" s="389">
        <v>356992</v>
      </c>
      <c r="K13" s="829">
        <v>29698</v>
      </c>
      <c r="L13" s="568">
        <f t="shared" si="2"/>
        <v>8.3189539261384002</v>
      </c>
      <c r="N13" s="119"/>
    </row>
    <row r="14" spans="2:16" ht="20.100000000000001" customHeight="1" thickBot="1" x14ac:dyDescent="0.3">
      <c r="B14" s="267" t="s">
        <v>359</v>
      </c>
      <c r="C14" s="564" t="s">
        <v>439</v>
      </c>
      <c r="D14" s="389">
        <v>9406</v>
      </c>
      <c r="E14" s="389">
        <v>5996</v>
      </c>
      <c r="F14" s="390">
        <f t="shared" si="0"/>
        <v>63.746544758664683</v>
      </c>
      <c r="G14" s="567">
        <v>6002</v>
      </c>
      <c r="H14" s="567">
        <v>3323</v>
      </c>
      <c r="I14" s="390">
        <f t="shared" si="1"/>
        <v>55.364878373875371</v>
      </c>
      <c r="J14" s="389">
        <v>4836</v>
      </c>
      <c r="K14" s="389">
        <v>2960</v>
      </c>
      <c r="L14" s="568">
        <f t="shared" si="2"/>
        <v>61.207609594706369</v>
      </c>
      <c r="N14" s="119"/>
    </row>
    <row r="15" spans="2:16" ht="20.100000000000001" customHeight="1" thickBot="1" x14ac:dyDescent="0.3">
      <c r="B15" s="1055" t="s">
        <v>502</v>
      </c>
      <c r="C15" s="1056"/>
      <c r="D15" s="113">
        <f>SUM(D12:D14)</f>
        <v>3510659</v>
      </c>
      <c r="E15" s="113">
        <f t="shared" ref="E15" si="3">SUM(E12:E14)</f>
        <v>42037</v>
      </c>
      <c r="F15" s="122">
        <f t="shared" si="0"/>
        <v>1.1974105146640559</v>
      </c>
      <c r="G15" s="117">
        <f>SUM(G12:G14)</f>
        <v>3889735</v>
      </c>
      <c r="H15" s="117">
        <f t="shared" ref="H15" si="4">SUM(H12:H14)</f>
        <v>59020</v>
      </c>
      <c r="I15" s="122">
        <f t="shared" si="1"/>
        <v>1.5173270158506942</v>
      </c>
      <c r="J15" s="117">
        <f>SUM(J12:J14)</f>
        <v>3770730</v>
      </c>
      <c r="K15" s="113">
        <f>SUM(K12:K14)</f>
        <v>55688</v>
      </c>
      <c r="L15" s="124">
        <f t="shared" si="2"/>
        <v>1.4768493103457421</v>
      </c>
      <c r="N15" s="119"/>
    </row>
    <row r="16" spans="2:16" ht="21" customHeight="1" thickBot="1" x14ac:dyDescent="0.3">
      <c r="B16" s="1057" t="s">
        <v>434</v>
      </c>
      <c r="C16" s="1058"/>
      <c r="D16" s="569">
        <f>D11+D15</f>
        <v>28273754</v>
      </c>
      <c r="E16" s="569">
        <f>E11+E15</f>
        <v>1236611</v>
      </c>
      <c r="F16" s="122">
        <f t="shared" si="0"/>
        <v>4.37370644167025</v>
      </c>
      <c r="G16" s="569">
        <f>G11+G15</f>
        <v>28854743</v>
      </c>
      <c r="H16" s="569">
        <f>H11+H15</f>
        <v>1239082</v>
      </c>
      <c r="I16" s="122">
        <f t="shared" si="1"/>
        <v>4.294205635447871</v>
      </c>
      <c r="J16" s="569">
        <f>J11+J15</f>
        <v>28863703</v>
      </c>
      <c r="K16" s="569">
        <f>K11+K15</f>
        <v>1231064</v>
      </c>
      <c r="L16" s="124">
        <f t="shared" si="2"/>
        <v>4.2650937753898033</v>
      </c>
      <c r="N16" s="119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M17"/>
  <sheetViews>
    <sheetView workbookViewId="0">
      <selection activeCell="G25" sqref="G25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</cols>
  <sheetData>
    <row r="3" spans="2:13" ht="16.5" thickBot="1" x14ac:dyDescent="0.3">
      <c r="D3" s="4"/>
      <c r="E3" s="4"/>
      <c r="F3" s="4"/>
      <c r="G3" s="4"/>
      <c r="H3" s="4"/>
      <c r="I3" s="4"/>
      <c r="J3" s="4"/>
      <c r="K3" s="31" t="s">
        <v>376</v>
      </c>
    </row>
    <row r="4" spans="2:13" ht="16.5" customHeight="1" thickBot="1" x14ac:dyDescent="0.3">
      <c r="B4" s="1052" t="s">
        <v>606</v>
      </c>
      <c r="C4" s="1053"/>
      <c r="D4" s="1053"/>
      <c r="E4" s="1053"/>
      <c r="F4" s="1053"/>
      <c r="G4" s="1053"/>
      <c r="H4" s="1053"/>
      <c r="I4" s="1053"/>
      <c r="J4" s="1053"/>
      <c r="K4" s="1054"/>
    </row>
    <row r="5" spans="2:13" ht="15.75" x14ac:dyDescent="0.25">
      <c r="B5" s="999" t="s">
        <v>137</v>
      </c>
      <c r="C5" s="1010" t="s">
        <v>72</v>
      </c>
      <c r="D5" s="1010" t="s">
        <v>321</v>
      </c>
      <c r="E5" s="1010"/>
      <c r="F5" s="1010" t="s">
        <v>551</v>
      </c>
      <c r="G5" s="1010"/>
      <c r="H5" s="1010" t="s">
        <v>571</v>
      </c>
      <c r="I5" s="1010"/>
      <c r="J5" s="1010" t="s">
        <v>1</v>
      </c>
      <c r="K5" s="1011"/>
    </row>
    <row r="6" spans="2:13" ht="15.75" customHeight="1" thickBot="1" x14ac:dyDescent="0.3">
      <c r="B6" s="1000"/>
      <c r="C6" s="1009"/>
      <c r="D6" s="226" t="s">
        <v>2</v>
      </c>
      <c r="E6" s="226" t="s">
        <v>27</v>
      </c>
      <c r="F6" s="226" t="s">
        <v>2</v>
      </c>
      <c r="G6" s="226" t="s">
        <v>27</v>
      </c>
      <c r="H6" s="226" t="s">
        <v>2</v>
      </c>
      <c r="I6" s="226" t="s">
        <v>27</v>
      </c>
      <c r="J6" s="571" t="s">
        <v>478</v>
      </c>
      <c r="K6" s="570" t="s">
        <v>479</v>
      </c>
    </row>
    <row r="7" spans="2:13" s="320" customFormat="1" ht="15.75" customHeight="1" thickBot="1" x14ac:dyDescent="0.25">
      <c r="B7" s="324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331">
        <v>7</v>
      </c>
      <c r="I7" s="331">
        <v>8</v>
      </c>
      <c r="J7" s="331">
        <v>9</v>
      </c>
      <c r="K7" s="572">
        <v>10</v>
      </c>
    </row>
    <row r="8" spans="2:13" ht="15.75" x14ac:dyDescent="0.25">
      <c r="B8" s="267" t="s">
        <v>353</v>
      </c>
      <c r="C8" s="257" t="s">
        <v>73</v>
      </c>
      <c r="D8" s="135">
        <v>189360</v>
      </c>
      <c r="E8" s="38">
        <f>D8/D$15*100</f>
        <v>1.2440903899733253</v>
      </c>
      <c r="F8" s="35">
        <v>199032</v>
      </c>
      <c r="G8" s="38">
        <f>F8/F$15*100</f>
        <v>1.3047299476074543</v>
      </c>
      <c r="H8" s="118">
        <v>191396</v>
      </c>
      <c r="I8" s="432">
        <f>H8/H$15*100</f>
        <v>1.2474633892150822</v>
      </c>
      <c r="J8" s="457">
        <f>F8/D8*100</f>
        <v>105.10773130544995</v>
      </c>
      <c r="K8" s="462">
        <f>H8/F8*100</f>
        <v>96.163431006069374</v>
      </c>
      <c r="M8" s="53"/>
    </row>
    <row r="9" spans="2:13" ht="16.5" customHeight="1" x14ac:dyDescent="0.25">
      <c r="B9" s="267" t="s">
        <v>354</v>
      </c>
      <c r="C9" s="257" t="s">
        <v>504</v>
      </c>
      <c r="D9" s="135">
        <v>359635</v>
      </c>
      <c r="E9" s="38">
        <f t="shared" ref="E9:E14" si="0">D9/D$15*100</f>
        <v>2.3627928147341404</v>
      </c>
      <c r="F9" s="35">
        <v>395157</v>
      </c>
      <c r="G9" s="38">
        <f t="shared" ref="G9:G14" si="1">F9/F$15*100</f>
        <v>2.5904034120479058</v>
      </c>
      <c r="H9" s="118">
        <v>393525</v>
      </c>
      <c r="I9" s="432">
        <f t="shared" ref="I9:I14" si="2">H9/H$15*100</f>
        <v>2.5648813467411293</v>
      </c>
      <c r="J9" s="457">
        <f t="shared" ref="J9:J15" si="3">F9/D9*100</f>
        <v>109.87723664270719</v>
      </c>
      <c r="K9" s="462">
        <f t="shared" ref="K9:K14" si="4">H9/F9*100</f>
        <v>99.586999597628292</v>
      </c>
      <c r="M9" s="53"/>
    </row>
    <row r="10" spans="2:13" ht="16.5" customHeight="1" x14ac:dyDescent="0.25">
      <c r="B10" s="267" t="s">
        <v>503</v>
      </c>
      <c r="C10" s="257" t="s">
        <v>505</v>
      </c>
      <c r="D10" s="135">
        <v>6922742</v>
      </c>
      <c r="E10" s="38">
        <f t="shared" si="0"/>
        <v>45.482239092019</v>
      </c>
      <c r="F10" s="35">
        <v>6500322</v>
      </c>
      <c r="G10" s="38">
        <f t="shared" si="1"/>
        <v>42.612066313414843</v>
      </c>
      <c r="H10" s="118">
        <v>6571346</v>
      </c>
      <c r="I10" s="432">
        <f t="shared" si="2"/>
        <v>42.830119505449296</v>
      </c>
      <c r="J10" s="457">
        <f t="shared" si="3"/>
        <v>93.898082580572833</v>
      </c>
      <c r="K10" s="462">
        <f t="shared" si="4"/>
        <v>101.09262279622455</v>
      </c>
      <c r="M10" s="53"/>
    </row>
    <row r="11" spans="2:13" ht="15.75" x14ac:dyDescent="0.25">
      <c r="B11" s="267" t="s">
        <v>357</v>
      </c>
      <c r="C11" s="257" t="s">
        <v>76</v>
      </c>
      <c r="D11" s="35">
        <v>247501</v>
      </c>
      <c r="E11" s="38">
        <f t="shared" si="0"/>
        <v>1.6260752831051328</v>
      </c>
      <c r="F11" s="35">
        <v>772554</v>
      </c>
      <c r="G11" s="38">
        <f t="shared" si="1"/>
        <v>5.064383314964072</v>
      </c>
      <c r="H11" s="118">
        <v>772746</v>
      </c>
      <c r="I11" s="432">
        <f t="shared" si="2"/>
        <v>5.0365333871261564</v>
      </c>
      <c r="J11" s="457">
        <f t="shared" si="3"/>
        <v>312.14176912416514</v>
      </c>
      <c r="K11" s="462">
        <f t="shared" si="4"/>
        <v>100.02485263166069</v>
      </c>
      <c r="M11" s="53"/>
    </row>
    <row r="12" spans="2:13" ht="15.75" x14ac:dyDescent="0.25">
      <c r="B12" s="267" t="s">
        <v>358</v>
      </c>
      <c r="C12" s="257" t="s">
        <v>506</v>
      </c>
      <c r="D12" s="135">
        <v>86902</v>
      </c>
      <c r="E12" s="38">
        <f t="shared" si="0"/>
        <v>0.57094393255947351</v>
      </c>
      <c r="F12" s="35">
        <v>83921</v>
      </c>
      <c r="G12" s="38">
        <f t="shared" si="1"/>
        <v>0.55013385753630151</v>
      </c>
      <c r="H12" s="118">
        <v>69284</v>
      </c>
      <c r="I12" s="432">
        <f t="shared" si="2"/>
        <v>0.4515729349535923</v>
      </c>
      <c r="J12" s="457">
        <f t="shared" si="3"/>
        <v>96.569699201399274</v>
      </c>
      <c r="K12" s="462">
        <f t="shared" si="4"/>
        <v>82.558596775538888</v>
      </c>
      <c r="M12" s="53"/>
    </row>
    <row r="13" spans="2:13" ht="15.75" x14ac:dyDescent="0.25">
      <c r="B13" s="267" t="s">
        <v>359</v>
      </c>
      <c r="C13" s="257" t="s">
        <v>154</v>
      </c>
      <c r="D13" s="135">
        <v>7400278</v>
      </c>
      <c r="E13" s="38">
        <f t="shared" si="0"/>
        <v>48.619638481891734</v>
      </c>
      <c r="F13" s="35">
        <v>7281540</v>
      </c>
      <c r="G13" s="38">
        <f t="shared" si="1"/>
        <v>47.733245421347235</v>
      </c>
      <c r="H13" s="118">
        <v>7322400</v>
      </c>
      <c r="I13" s="432">
        <f t="shared" si="2"/>
        <v>47.725270753769763</v>
      </c>
      <c r="J13" s="457">
        <f t="shared" si="3"/>
        <v>98.395492709868478</v>
      </c>
      <c r="K13" s="462">
        <f t="shared" si="4"/>
        <v>100.56114503250686</v>
      </c>
      <c r="M13" s="53"/>
    </row>
    <row r="14" spans="2:13" ht="16.5" thickBot="1" x14ac:dyDescent="0.3">
      <c r="B14" s="267" t="s">
        <v>360</v>
      </c>
      <c r="C14" s="257" t="s">
        <v>78</v>
      </c>
      <c r="D14" s="135">
        <v>14341</v>
      </c>
      <c r="E14" s="38">
        <f t="shared" si="0"/>
        <v>9.4220005717191885E-2</v>
      </c>
      <c r="F14" s="35">
        <v>22125</v>
      </c>
      <c r="G14" s="38">
        <f t="shared" si="1"/>
        <v>0.14503773308219245</v>
      </c>
      <c r="H14" s="118">
        <v>22118</v>
      </c>
      <c r="I14" s="432">
        <f t="shared" si="2"/>
        <v>0.14415868274498519</v>
      </c>
      <c r="J14" s="457">
        <f t="shared" si="3"/>
        <v>154.2779443553448</v>
      </c>
      <c r="K14" s="462">
        <f t="shared" si="4"/>
        <v>99.968361581920902</v>
      </c>
      <c r="M14" s="53"/>
    </row>
    <row r="15" spans="2:13" ht="16.5" thickBot="1" x14ac:dyDescent="0.3">
      <c r="B15" s="1028" t="s">
        <v>19</v>
      </c>
      <c r="C15" s="1029"/>
      <c r="D15" s="18">
        <f t="shared" ref="D15:I15" si="5">SUM(D8:D14)</f>
        <v>15220759</v>
      </c>
      <c r="E15" s="141">
        <f t="shared" si="5"/>
        <v>99.999999999999986</v>
      </c>
      <c r="F15" s="18">
        <f t="shared" si="5"/>
        <v>15254651</v>
      </c>
      <c r="G15" s="141">
        <f t="shared" si="5"/>
        <v>100.00000000000001</v>
      </c>
      <c r="H15" s="18">
        <f t="shared" si="5"/>
        <v>15342815</v>
      </c>
      <c r="I15" s="141">
        <f t="shared" si="5"/>
        <v>100</v>
      </c>
      <c r="J15" s="43">
        <f t="shared" si="3"/>
        <v>100.22266957909261</v>
      </c>
      <c r="K15" s="44">
        <f>H15/F15*100</f>
        <v>100.57794832539926</v>
      </c>
      <c r="M15" s="53"/>
    </row>
    <row r="16" spans="2:13" x14ac:dyDescent="0.25">
      <c r="M16" s="53"/>
    </row>
    <row r="17" spans="6:6" x14ac:dyDescent="0.25">
      <c r="F17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19"/>
  <sheetViews>
    <sheetView workbookViewId="0">
      <selection activeCell="K27" sqref="K27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380</v>
      </c>
    </row>
    <row r="4" spans="2:16" ht="20.100000000000001" customHeight="1" thickBot="1" x14ac:dyDescent="0.3">
      <c r="B4" s="1014" t="s">
        <v>607</v>
      </c>
      <c r="C4" s="1015"/>
      <c r="D4" s="1015"/>
      <c r="E4" s="1015"/>
      <c r="F4" s="1015"/>
      <c r="G4" s="1015"/>
      <c r="H4" s="1015"/>
      <c r="I4" s="1015"/>
      <c r="J4" s="1015"/>
      <c r="K4" s="1015"/>
      <c r="L4" s="1016"/>
    </row>
    <row r="5" spans="2:16" ht="15.95" customHeight="1" x14ac:dyDescent="0.25">
      <c r="B5" s="999" t="s">
        <v>137</v>
      </c>
      <c r="C5" s="1010" t="s">
        <v>72</v>
      </c>
      <c r="D5" s="1020" t="s">
        <v>551</v>
      </c>
      <c r="E5" s="1020"/>
      <c r="F5" s="1020"/>
      <c r="G5" s="1020" t="s">
        <v>571</v>
      </c>
      <c r="H5" s="1020"/>
      <c r="I5" s="1020"/>
      <c r="J5" s="1010" t="s">
        <v>1</v>
      </c>
      <c r="K5" s="1010"/>
      <c r="L5" s="1011"/>
    </row>
    <row r="6" spans="2:16" ht="15.95" customHeight="1" x14ac:dyDescent="0.25">
      <c r="B6" s="1013"/>
      <c r="C6" s="1063"/>
      <c r="D6" s="225" t="s">
        <v>155</v>
      </c>
      <c r="E6" s="225" t="s">
        <v>157</v>
      </c>
      <c r="F6" s="1063" t="s">
        <v>277</v>
      </c>
      <c r="G6" s="225" t="s">
        <v>155</v>
      </c>
      <c r="H6" s="225" t="s">
        <v>157</v>
      </c>
      <c r="I6" s="1063" t="s">
        <v>277</v>
      </c>
      <c r="J6" s="1059" t="s">
        <v>507</v>
      </c>
      <c r="K6" s="1059" t="s">
        <v>481</v>
      </c>
      <c r="L6" s="1061" t="s">
        <v>508</v>
      </c>
    </row>
    <row r="7" spans="2:16" ht="15.95" customHeight="1" thickBot="1" x14ac:dyDescent="0.3">
      <c r="B7" s="1000"/>
      <c r="C7" s="1009"/>
      <c r="D7" s="226" t="s">
        <v>156</v>
      </c>
      <c r="E7" s="226" t="s">
        <v>158</v>
      </c>
      <c r="F7" s="1009"/>
      <c r="G7" s="226" t="s">
        <v>156</v>
      </c>
      <c r="H7" s="226" t="s">
        <v>158</v>
      </c>
      <c r="I7" s="1009"/>
      <c r="J7" s="1060"/>
      <c r="K7" s="1060"/>
      <c r="L7" s="1062"/>
    </row>
    <row r="8" spans="2:16" ht="15.75" thickBot="1" x14ac:dyDescent="0.3">
      <c r="B8" s="324">
        <v>1</v>
      </c>
      <c r="C8" s="331">
        <v>2</v>
      </c>
      <c r="D8" s="331">
        <v>3</v>
      </c>
      <c r="E8" s="331">
        <v>4</v>
      </c>
      <c r="F8" s="331">
        <v>5</v>
      </c>
      <c r="G8" s="331">
        <v>6</v>
      </c>
      <c r="H8" s="331">
        <v>7</v>
      </c>
      <c r="I8" s="331">
        <v>8</v>
      </c>
      <c r="J8" s="331">
        <v>9</v>
      </c>
      <c r="K8" s="331">
        <v>10</v>
      </c>
      <c r="L8" s="332">
        <v>11</v>
      </c>
    </row>
    <row r="9" spans="2:16" ht="15.95" customHeight="1" x14ac:dyDescent="0.25">
      <c r="B9" s="267" t="s">
        <v>353</v>
      </c>
      <c r="C9" s="257" t="s">
        <v>73</v>
      </c>
      <c r="D9" s="35">
        <v>4732</v>
      </c>
      <c r="E9" s="35">
        <v>193928</v>
      </c>
      <c r="F9" s="35">
        <v>372</v>
      </c>
      <c r="G9" s="35">
        <v>3661</v>
      </c>
      <c r="H9" s="35">
        <v>187577</v>
      </c>
      <c r="I9" s="142">
        <v>158</v>
      </c>
      <c r="J9" s="45">
        <f>G9/D9*100</f>
        <v>77.366863905325445</v>
      </c>
      <c r="K9" s="45">
        <f>H9/E9*100</f>
        <v>96.725073223051851</v>
      </c>
      <c r="L9" s="144">
        <f>I9/F9*100</f>
        <v>42.473118279569896</v>
      </c>
      <c r="N9" s="53"/>
      <c r="O9" s="53"/>
    </row>
    <row r="10" spans="2:16" ht="15.95" customHeight="1" x14ac:dyDescent="0.25">
      <c r="B10" s="267" t="s">
        <v>354</v>
      </c>
      <c r="C10" s="257" t="s">
        <v>74</v>
      </c>
      <c r="D10" s="35">
        <v>40618</v>
      </c>
      <c r="E10" s="35">
        <v>342373</v>
      </c>
      <c r="F10" s="35">
        <v>12166</v>
      </c>
      <c r="G10" s="35">
        <v>64981</v>
      </c>
      <c r="H10" s="35">
        <v>325229</v>
      </c>
      <c r="I10" s="142">
        <v>3315</v>
      </c>
      <c r="J10" s="45">
        <f t="shared" ref="J10:J16" si="0">G10/D10*100</f>
        <v>159.98079669112218</v>
      </c>
      <c r="K10" s="45">
        <f t="shared" ref="K10:K16" si="1">H10/E10*100</f>
        <v>94.992595794645013</v>
      </c>
      <c r="L10" s="144">
        <f t="shared" ref="L10:L16" si="2">I10/F10*100</f>
        <v>27.248068387308894</v>
      </c>
      <c r="N10" s="53"/>
      <c r="O10" s="53"/>
      <c r="P10" s="53"/>
    </row>
    <row r="11" spans="2:16" ht="15.95" customHeight="1" x14ac:dyDescent="0.25">
      <c r="B11" s="267" t="s">
        <v>355</v>
      </c>
      <c r="C11" s="257" t="s">
        <v>159</v>
      </c>
      <c r="D11" s="35">
        <v>2301850</v>
      </c>
      <c r="E11" s="35">
        <v>3782059</v>
      </c>
      <c r="F11" s="35">
        <v>416413</v>
      </c>
      <c r="G11" s="35">
        <v>2358658</v>
      </c>
      <c r="H11" s="35">
        <v>3767581</v>
      </c>
      <c r="I11" s="142">
        <v>445107</v>
      </c>
      <c r="J11" s="45">
        <f t="shared" si="0"/>
        <v>102.46792797097986</v>
      </c>
      <c r="K11" s="45">
        <f t="shared" si="1"/>
        <v>99.617192645593306</v>
      </c>
      <c r="L11" s="144">
        <f t="shared" si="2"/>
        <v>106.89075509169983</v>
      </c>
      <c r="N11" s="53"/>
      <c r="O11" s="53"/>
      <c r="P11" s="53"/>
    </row>
    <row r="12" spans="2:16" ht="15.95" customHeight="1" x14ac:dyDescent="0.25">
      <c r="B12" s="267" t="s">
        <v>357</v>
      </c>
      <c r="C12" s="257" t="s">
        <v>76</v>
      </c>
      <c r="D12" s="35">
        <v>772554</v>
      </c>
      <c r="E12" s="35">
        <v>0</v>
      </c>
      <c r="F12" s="35">
        <v>0</v>
      </c>
      <c r="G12" s="35">
        <v>772746</v>
      </c>
      <c r="H12" s="35">
        <v>0</v>
      </c>
      <c r="I12" s="142">
        <v>0</v>
      </c>
      <c r="J12" s="45">
        <f t="shared" si="0"/>
        <v>100.02485263166069</v>
      </c>
      <c r="K12" s="45" t="s">
        <v>114</v>
      </c>
      <c r="L12" s="144" t="s">
        <v>114</v>
      </c>
      <c r="N12" s="53"/>
    </row>
    <row r="13" spans="2:16" ht="15.95" customHeight="1" x14ac:dyDescent="0.25">
      <c r="B13" s="267" t="s">
        <v>358</v>
      </c>
      <c r="C13" s="257" t="s">
        <v>160</v>
      </c>
      <c r="D13" s="35">
        <v>18777</v>
      </c>
      <c r="E13" s="35">
        <v>65113</v>
      </c>
      <c r="F13" s="35">
        <v>31</v>
      </c>
      <c r="G13" s="35">
        <v>10765</v>
      </c>
      <c r="H13" s="35">
        <v>58480</v>
      </c>
      <c r="I13" s="142">
        <v>39</v>
      </c>
      <c r="J13" s="45">
        <f t="shared" si="0"/>
        <v>57.330777014432556</v>
      </c>
      <c r="K13" s="45">
        <f t="shared" si="1"/>
        <v>89.813094159384448</v>
      </c>
      <c r="L13" s="144">
        <f t="shared" si="2"/>
        <v>125.80645161290323</v>
      </c>
      <c r="N13" s="53"/>
      <c r="O13" s="53"/>
    </row>
    <row r="14" spans="2:16" ht="15.95" customHeight="1" x14ac:dyDescent="0.25">
      <c r="B14" s="267" t="s">
        <v>359</v>
      </c>
      <c r="C14" s="257" t="s">
        <v>154</v>
      </c>
      <c r="D14" s="35">
        <v>400340</v>
      </c>
      <c r="E14" s="35">
        <v>6655109</v>
      </c>
      <c r="F14" s="118">
        <v>226091</v>
      </c>
      <c r="G14" s="35">
        <v>397517</v>
      </c>
      <c r="H14" s="35">
        <v>6687580</v>
      </c>
      <c r="I14" s="118">
        <v>237303</v>
      </c>
      <c r="J14" s="45">
        <f t="shared" si="0"/>
        <v>99.294849378028673</v>
      </c>
      <c r="K14" s="45">
        <f t="shared" si="1"/>
        <v>100.48791086667401</v>
      </c>
      <c r="L14" s="144">
        <f t="shared" si="2"/>
        <v>104.95906515518088</v>
      </c>
      <c r="N14" s="53"/>
      <c r="O14" s="53"/>
      <c r="P14" s="53"/>
    </row>
    <row r="15" spans="2:16" ht="15.95" customHeight="1" thickBot="1" x14ac:dyDescent="0.3">
      <c r="B15" s="267" t="s">
        <v>360</v>
      </c>
      <c r="C15" s="257" t="s">
        <v>78</v>
      </c>
      <c r="D15" s="35">
        <v>6476</v>
      </c>
      <c r="E15" s="35">
        <v>15426</v>
      </c>
      <c r="F15" s="35">
        <v>223</v>
      </c>
      <c r="G15" s="35">
        <v>6757</v>
      </c>
      <c r="H15" s="35">
        <v>15090</v>
      </c>
      <c r="I15" s="142">
        <v>271</v>
      </c>
      <c r="J15" s="45">
        <f t="shared" si="0"/>
        <v>104.33909820877085</v>
      </c>
      <c r="K15" s="45">
        <f t="shared" si="1"/>
        <v>97.821859198755348</v>
      </c>
      <c r="L15" s="144">
        <f t="shared" si="2"/>
        <v>121.52466367713004</v>
      </c>
      <c r="N15" s="53"/>
      <c r="O15" s="53"/>
    </row>
    <row r="16" spans="2:16" ht="20.100000000000001" customHeight="1" thickBot="1" x14ac:dyDescent="0.3">
      <c r="B16" s="1028" t="s">
        <v>19</v>
      </c>
      <c r="C16" s="1029"/>
      <c r="D16" s="18">
        <f>SUM(D9:D15)</f>
        <v>3545347</v>
      </c>
      <c r="E16" s="18">
        <f>SUM(E9:E15)</f>
        <v>11054008</v>
      </c>
      <c r="F16" s="18">
        <f>SUM(F9:F15)</f>
        <v>655296</v>
      </c>
      <c r="G16" s="18">
        <f>SUM(G9:G15)</f>
        <v>3615085</v>
      </c>
      <c r="H16" s="18">
        <f t="shared" ref="H16:I16" si="3">SUM(H9:H15)</f>
        <v>11041537</v>
      </c>
      <c r="I16" s="145">
        <f t="shared" si="3"/>
        <v>686193</v>
      </c>
      <c r="J16" s="146">
        <f t="shared" si="0"/>
        <v>101.96702889731245</v>
      </c>
      <c r="K16" s="146">
        <f t="shared" si="1"/>
        <v>99.887181192559297</v>
      </c>
      <c r="L16" s="147">
        <f t="shared" si="2"/>
        <v>104.71496850278348</v>
      </c>
      <c r="N16" s="53"/>
      <c r="O16" s="53"/>
      <c r="P16" s="53"/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8" spans="3:12" x14ac:dyDescent="0.25">
      <c r="D18" s="53"/>
      <c r="E18" s="53"/>
      <c r="F18" s="53"/>
      <c r="G18" s="53"/>
      <c r="H18" s="53"/>
      <c r="I18" s="53"/>
    </row>
    <row r="19" spans="3:12" x14ac:dyDescent="0.25">
      <c r="D19" s="119"/>
      <c r="E19" s="119"/>
      <c r="F19" s="119"/>
      <c r="G19" s="119"/>
      <c r="H19" s="119"/>
      <c r="I19" s="119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P24"/>
  <sheetViews>
    <sheetView workbookViewId="0">
      <selection activeCell="N20" sqref="N20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830" bestFit="1" customWidth="1"/>
  </cols>
  <sheetData>
    <row r="3" spans="2:15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376</v>
      </c>
    </row>
    <row r="4" spans="2:15" ht="16.5" customHeight="1" thickBot="1" x14ac:dyDescent="0.3">
      <c r="B4" s="1052" t="s">
        <v>608</v>
      </c>
      <c r="C4" s="1053"/>
      <c r="D4" s="1053"/>
      <c r="E4" s="1053"/>
      <c r="F4" s="1053"/>
      <c r="G4" s="1053"/>
      <c r="H4" s="1053"/>
      <c r="I4" s="1053"/>
      <c r="J4" s="1053"/>
      <c r="K4" s="1053"/>
      <c r="L4" s="1054"/>
    </row>
    <row r="5" spans="2:15" ht="15.75" x14ac:dyDescent="0.25">
      <c r="B5" s="1064" t="s">
        <v>137</v>
      </c>
      <c r="C5" s="959" t="s">
        <v>90</v>
      </c>
      <c r="D5" s="994" t="s">
        <v>321</v>
      </c>
      <c r="E5" s="994"/>
      <c r="F5" s="994"/>
      <c r="G5" s="959" t="s">
        <v>551</v>
      </c>
      <c r="H5" s="959"/>
      <c r="I5" s="959"/>
      <c r="J5" s="959" t="s">
        <v>571</v>
      </c>
      <c r="K5" s="959"/>
      <c r="L5" s="961"/>
    </row>
    <row r="6" spans="2:15" ht="16.5" thickBot="1" x14ac:dyDescent="0.3">
      <c r="B6" s="1065"/>
      <c r="C6" s="960"/>
      <c r="D6" s="374" t="s">
        <v>2</v>
      </c>
      <c r="E6" s="374" t="s">
        <v>435</v>
      </c>
      <c r="F6" s="374" t="s">
        <v>436</v>
      </c>
      <c r="G6" s="374" t="s">
        <v>2</v>
      </c>
      <c r="H6" s="374" t="s">
        <v>435</v>
      </c>
      <c r="I6" s="374" t="s">
        <v>436</v>
      </c>
      <c r="J6" s="374" t="s">
        <v>2</v>
      </c>
      <c r="K6" s="374" t="s">
        <v>435</v>
      </c>
      <c r="L6" s="115" t="s">
        <v>436</v>
      </c>
    </row>
    <row r="7" spans="2:15" s="317" customFormat="1" ht="13.5" thickBot="1" x14ac:dyDescent="0.25">
      <c r="B7" s="324">
        <v>1</v>
      </c>
      <c r="C7" s="375">
        <v>2</v>
      </c>
      <c r="D7" s="375">
        <v>3</v>
      </c>
      <c r="E7" s="375">
        <v>4</v>
      </c>
      <c r="F7" s="375">
        <v>5</v>
      </c>
      <c r="G7" s="375">
        <v>6</v>
      </c>
      <c r="H7" s="375">
        <v>7</v>
      </c>
      <c r="I7" s="375">
        <v>8</v>
      </c>
      <c r="J7" s="375">
        <v>9</v>
      </c>
      <c r="K7" s="375">
        <v>10</v>
      </c>
      <c r="L7" s="376">
        <v>11</v>
      </c>
      <c r="N7" s="831"/>
    </row>
    <row r="8" spans="2:15" ht="16.5" customHeight="1" x14ac:dyDescent="0.25">
      <c r="B8" s="275"/>
      <c r="C8" s="574" t="s">
        <v>509</v>
      </c>
      <c r="D8" s="573"/>
      <c r="E8" s="573"/>
      <c r="F8" s="573"/>
      <c r="G8" s="573"/>
      <c r="H8" s="573"/>
      <c r="I8" s="573"/>
      <c r="J8" s="573"/>
      <c r="K8" s="573"/>
      <c r="L8" s="581"/>
    </row>
    <row r="9" spans="2:15" ht="23.1" customHeight="1" x14ac:dyDescent="0.25">
      <c r="B9" s="728" t="s">
        <v>353</v>
      </c>
      <c r="C9" s="564" t="s">
        <v>437</v>
      </c>
      <c r="D9" s="68">
        <v>6146371</v>
      </c>
      <c r="E9" s="68">
        <v>51146</v>
      </c>
      <c r="F9" s="121">
        <f>E9/D9*100</f>
        <v>0.83213330272448571</v>
      </c>
      <c r="G9" s="108">
        <v>6272170</v>
      </c>
      <c r="H9" s="68">
        <v>78817</v>
      </c>
      <c r="I9" s="121">
        <f>H9/G9*100</f>
        <v>1.2566145369146564</v>
      </c>
      <c r="J9" s="68">
        <v>6385386</v>
      </c>
      <c r="K9" s="68">
        <v>76210</v>
      </c>
      <c r="L9" s="123">
        <f>K9/J9*100</f>
        <v>1.1935065476073021</v>
      </c>
      <c r="O9" s="53"/>
    </row>
    <row r="10" spans="2:15" ht="23.1" customHeight="1" x14ac:dyDescent="0.25">
      <c r="B10" s="728" t="s">
        <v>354</v>
      </c>
      <c r="C10" s="564" t="s">
        <v>438</v>
      </c>
      <c r="D10" s="68">
        <v>904039</v>
      </c>
      <c r="E10" s="68">
        <v>55829</v>
      </c>
      <c r="F10" s="121">
        <f t="shared" ref="F10:F11" si="0">E10/D10*100</f>
        <v>6.1755079150346397</v>
      </c>
      <c r="G10" s="108">
        <v>1157194</v>
      </c>
      <c r="H10" s="68">
        <v>141218</v>
      </c>
      <c r="I10" s="121">
        <f t="shared" ref="I10:I21" si="1">H10/G10*100</f>
        <v>12.203485327438614</v>
      </c>
      <c r="J10" s="68">
        <v>1114635</v>
      </c>
      <c r="K10" s="68">
        <v>145366</v>
      </c>
      <c r="L10" s="123">
        <f t="shared" ref="L10:L22" si="2">K10/J10*100</f>
        <v>13.041578633364285</v>
      </c>
      <c r="O10" s="53"/>
    </row>
    <row r="11" spans="2:15" ht="23.1" customHeight="1" thickBot="1" x14ac:dyDescent="0.3">
      <c r="B11" s="728" t="s">
        <v>355</v>
      </c>
      <c r="C11" s="564" t="s">
        <v>439</v>
      </c>
      <c r="D11" s="68">
        <v>770071</v>
      </c>
      <c r="E11" s="68">
        <v>516128</v>
      </c>
      <c r="F11" s="121">
        <f t="shared" si="0"/>
        <v>67.023430307075586</v>
      </c>
      <c r="G11" s="68">
        <v>543747</v>
      </c>
      <c r="H11" s="68">
        <v>421893</v>
      </c>
      <c r="I11" s="121">
        <f t="shared" si="1"/>
        <v>77.589945323836275</v>
      </c>
      <c r="J11" s="68">
        <v>520394</v>
      </c>
      <c r="K11" s="68">
        <v>404677</v>
      </c>
      <c r="L11" s="123">
        <f t="shared" si="2"/>
        <v>77.763579134271339</v>
      </c>
      <c r="N11" s="119"/>
      <c r="O11" s="119"/>
    </row>
    <row r="12" spans="2:15" ht="23.1" customHeight="1" thickBot="1" x14ac:dyDescent="0.3">
      <c r="B12" s="1055" t="s">
        <v>511</v>
      </c>
      <c r="C12" s="1056"/>
      <c r="D12" s="113">
        <f>SUM(D9:D11)</f>
        <v>7820481</v>
      </c>
      <c r="E12" s="113">
        <f>SUM(E9:E11)</f>
        <v>623103</v>
      </c>
      <c r="F12" s="122">
        <f>E12/D12*100</f>
        <v>7.9675789762803593</v>
      </c>
      <c r="G12" s="117">
        <f>SUM(G9:G11)</f>
        <v>7973111</v>
      </c>
      <c r="H12" s="113">
        <f>SUM(H9:H11)</f>
        <v>641928</v>
      </c>
      <c r="I12" s="122">
        <f t="shared" si="1"/>
        <v>8.0511609583762223</v>
      </c>
      <c r="J12" s="113">
        <f>SUM(J9:J11)</f>
        <v>8020415</v>
      </c>
      <c r="K12" s="113">
        <f>SUM(K9:K11)</f>
        <v>626253</v>
      </c>
      <c r="L12" s="124">
        <f t="shared" si="2"/>
        <v>7.8082368555741812</v>
      </c>
      <c r="O12" s="119"/>
    </row>
    <row r="13" spans="2:15" ht="19.5" customHeight="1" x14ac:dyDescent="0.25">
      <c r="B13" s="582"/>
      <c r="C13" s="575" t="s">
        <v>510</v>
      </c>
      <c r="D13" s="292"/>
      <c r="E13" s="292"/>
      <c r="F13" s="121"/>
      <c r="G13" s="577"/>
      <c r="H13" s="292"/>
      <c r="I13" s="121"/>
      <c r="J13" s="292"/>
      <c r="K13" s="292"/>
      <c r="L13" s="123"/>
    </row>
    <row r="14" spans="2:15" ht="23.1" customHeight="1" x14ac:dyDescent="0.25">
      <c r="B14" s="728" t="s">
        <v>357</v>
      </c>
      <c r="C14" s="564" t="s">
        <v>437</v>
      </c>
      <c r="D14" s="68">
        <v>6451878</v>
      </c>
      <c r="E14" s="68">
        <v>59562</v>
      </c>
      <c r="F14" s="121">
        <f>E14/D14*100</f>
        <v>0.9231730668186845</v>
      </c>
      <c r="G14" s="108">
        <v>6395495</v>
      </c>
      <c r="H14" s="108">
        <v>84591</v>
      </c>
      <c r="I14" s="121">
        <f t="shared" si="1"/>
        <v>1.3226654074469606</v>
      </c>
      <c r="J14" s="68">
        <v>6404318</v>
      </c>
      <c r="K14" s="68">
        <v>84695</v>
      </c>
      <c r="L14" s="123">
        <f t="shared" si="2"/>
        <v>1.3224671229629761</v>
      </c>
      <c r="O14" s="53"/>
    </row>
    <row r="15" spans="2:15" ht="23.1" customHeight="1" x14ac:dyDescent="0.25">
      <c r="B15" s="728" t="s">
        <v>358</v>
      </c>
      <c r="C15" s="564" t="s">
        <v>438</v>
      </c>
      <c r="D15" s="68">
        <v>471019</v>
      </c>
      <c r="E15" s="68">
        <v>57081</v>
      </c>
      <c r="F15" s="121">
        <f t="shared" ref="F15:F17" si="3">E15/D15*100</f>
        <v>12.118619418749562</v>
      </c>
      <c r="G15" s="108">
        <v>446971</v>
      </c>
      <c r="H15" s="108">
        <v>58801</v>
      </c>
      <c r="I15" s="121">
        <f t="shared" si="1"/>
        <v>13.155439614650616</v>
      </c>
      <c r="J15" s="68">
        <v>467556</v>
      </c>
      <c r="K15" s="112">
        <v>60274</v>
      </c>
      <c r="L15" s="123">
        <f t="shared" si="2"/>
        <v>12.89129002729085</v>
      </c>
      <c r="O15" s="53"/>
    </row>
    <row r="16" spans="2:15" ht="23.1" customHeight="1" thickBot="1" x14ac:dyDescent="0.3">
      <c r="B16" s="728" t="s">
        <v>359</v>
      </c>
      <c r="C16" s="564" t="s">
        <v>439</v>
      </c>
      <c r="D16" s="68">
        <v>477381</v>
      </c>
      <c r="E16" s="68">
        <v>381194</v>
      </c>
      <c r="F16" s="121">
        <f t="shared" si="3"/>
        <v>79.85110425425394</v>
      </c>
      <c r="G16" s="108">
        <v>439074</v>
      </c>
      <c r="H16" s="108">
        <v>341856</v>
      </c>
      <c r="I16" s="121">
        <f t="shared" si="1"/>
        <v>77.858402000573932</v>
      </c>
      <c r="J16" s="68">
        <v>450526</v>
      </c>
      <c r="K16" s="68">
        <v>351758</v>
      </c>
      <c r="L16" s="123">
        <f t="shared" si="2"/>
        <v>78.077180895220252</v>
      </c>
      <c r="N16" s="857"/>
      <c r="O16" s="119"/>
    </row>
    <row r="17" spans="2:16" ht="23.1" customHeight="1" thickBot="1" x14ac:dyDescent="0.3">
      <c r="B17" s="1055" t="s">
        <v>512</v>
      </c>
      <c r="C17" s="1056"/>
      <c r="D17" s="113">
        <f>SUM(D14:D16)</f>
        <v>7400278</v>
      </c>
      <c r="E17" s="113">
        <f t="shared" ref="E17" si="4">SUM(E14:E16)</f>
        <v>497837</v>
      </c>
      <c r="F17" s="122">
        <f t="shared" si="3"/>
        <v>6.7272742996952282</v>
      </c>
      <c r="G17" s="117">
        <f>SUM(G14:G16)</f>
        <v>7281540</v>
      </c>
      <c r="H17" s="117">
        <f t="shared" ref="H17" si="5">SUM(H14:H16)</f>
        <v>485248</v>
      </c>
      <c r="I17" s="122">
        <f t="shared" si="1"/>
        <v>6.664084795249356</v>
      </c>
      <c r="J17" s="117">
        <f>SUM(J14:J16)</f>
        <v>7322400</v>
      </c>
      <c r="K17" s="113">
        <f>SUM(K14:K16)</f>
        <v>496727</v>
      </c>
      <c r="L17" s="124">
        <f t="shared" si="2"/>
        <v>6.7836638260679551</v>
      </c>
      <c r="O17" s="119"/>
    </row>
    <row r="18" spans="2:16" ht="16.5" customHeight="1" x14ac:dyDescent="0.25">
      <c r="B18" s="582"/>
      <c r="C18" s="578" t="s">
        <v>513</v>
      </c>
      <c r="D18" s="292"/>
      <c r="E18" s="292"/>
      <c r="F18" s="576"/>
      <c r="G18" s="292"/>
      <c r="H18" s="292"/>
      <c r="I18" s="121"/>
      <c r="J18" s="292"/>
      <c r="K18" s="292"/>
      <c r="L18" s="123"/>
    </row>
    <row r="19" spans="2:16" s="149" customFormat="1" ht="23.1" customHeight="1" x14ac:dyDescent="0.25">
      <c r="B19" s="728" t="s">
        <v>360</v>
      </c>
      <c r="C19" s="579" t="s">
        <v>437</v>
      </c>
      <c r="D19" s="150">
        <f t="shared" ref="D19:E21" si="6">D9+D14</f>
        <v>12598249</v>
      </c>
      <c r="E19" s="150">
        <f t="shared" si="6"/>
        <v>110708</v>
      </c>
      <c r="F19" s="130">
        <f>E19/D19*100</f>
        <v>0.87875703996642707</v>
      </c>
      <c r="G19" s="150">
        <f t="shared" ref="G19:H21" si="7">G9+G14</f>
        <v>12667665</v>
      </c>
      <c r="H19" s="150">
        <f t="shared" si="7"/>
        <v>163408</v>
      </c>
      <c r="I19" s="148">
        <f t="shared" si="1"/>
        <v>1.2899614885616253</v>
      </c>
      <c r="J19" s="150">
        <f t="shared" ref="J19:K21" si="8">J9+J14</f>
        <v>12789704</v>
      </c>
      <c r="K19" s="150">
        <f t="shared" si="8"/>
        <v>160905</v>
      </c>
      <c r="L19" s="151">
        <f t="shared" si="2"/>
        <v>1.2580822824359346</v>
      </c>
      <c r="N19" s="830"/>
      <c r="O19" s="53"/>
    </row>
    <row r="20" spans="2:16" ht="23.1" customHeight="1" x14ac:dyDescent="0.25">
      <c r="B20" s="728" t="s">
        <v>361</v>
      </c>
      <c r="C20" s="580" t="s">
        <v>438</v>
      </c>
      <c r="D20" s="150">
        <f t="shared" si="6"/>
        <v>1375058</v>
      </c>
      <c r="E20" s="150">
        <f t="shared" si="6"/>
        <v>112910</v>
      </c>
      <c r="F20" s="130">
        <f t="shared" ref="F20:F22" si="9">E20/D20*100</f>
        <v>8.2112899964946937</v>
      </c>
      <c r="G20" s="150">
        <f t="shared" si="7"/>
        <v>1604165</v>
      </c>
      <c r="H20" s="150">
        <f t="shared" si="7"/>
        <v>200019</v>
      </c>
      <c r="I20" s="148">
        <f t="shared" si="1"/>
        <v>12.468729837641391</v>
      </c>
      <c r="J20" s="150">
        <f t="shared" si="8"/>
        <v>1582191</v>
      </c>
      <c r="K20" s="150">
        <f t="shared" si="8"/>
        <v>205640</v>
      </c>
      <c r="L20" s="151">
        <f t="shared" si="2"/>
        <v>12.997166587346282</v>
      </c>
      <c r="O20" s="53"/>
      <c r="P20" s="149"/>
    </row>
    <row r="21" spans="2:16" ht="23.1" customHeight="1" thickBot="1" x14ac:dyDescent="0.3">
      <c r="B21" s="728" t="s">
        <v>362</v>
      </c>
      <c r="C21" s="580" t="s">
        <v>439</v>
      </c>
      <c r="D21" s="150">
        <f t="shared" si="6"/>
        <v>1247452</v>
      </c>
      <c r="E21" s="150">
        <f t="shared" si="6"/>
        <v>897322</v>
      </c>
      <c r="F21" s="130">
        <f t="shared" si="9"/>
        <v>71.932386977615167</v>
      </c>
      <c r="G21" s="150">
        <f t="shared" si="7"/>
        <v>982821</v>
      </c>
      <c r="H21" s="150">
        <f t="shared" si="7"/>
        <v>763749</v>
      </c>
      <c r="I21" s="148">
        <f t="shared" si="1"/>
        <v>77.709877994059951</v>
      </c>
      <c r="J21" s="150">
        <f t="shared" si="8"/>
        <v>970920</v>
      </c>
      <c r="K21" s="150">
        <f t="shared" si="8"/>
        <v>756435</v>
      </c>
      <c r="L21" s="151">
        <f t="shared" si="2"/>
        <v>77.909096527005318</v>
      </c>
      <c r="O21" s="53"/>
      <c r="P21" s="149"/>
    </row>
    <row r="22" spans="2:16" ht="23.1" customHeight="1" thickBot="1" x14ac:dyDescent="0.3">
      <c r="B22" s="1066" t="s">
        <v>514</v>
      </c>
      <c r="C22" s="1067"/>
      <c r="D22" s="737">
        <f>SUM(D19:D21)</f>
        <v>15220759</v>
      </c>
      <c r="E22" s="737">
        <f>SUM(E19:E21)</f>
        <v>1120940</v>
      </c>
      <c r="F22" s="747">
        <f t="shared" si="9"/>
        <v>7.3645473264506709</v>
      </c>
      <c r="G22" s="737">
        <f>SUM(G19:G21)</f>
        <v>15254651</v>
      </c>
      <c r="H22" s="737">
        <f>SUM(H19:H21)</f>
        <v>1127176</v>
      </c>
      <c r="I22" s="122">
        <f>H22/G22*100</f>
        <v>7.3890644892498694</v>
      </c>
      <c r="J22" s="855">
        <f>SUM(J19:J21)</f>
        <v>15342815</v>
      </c>
      <c r="K22" s="855">
        <f>SUM(K19:K21)</f>
        <v>1122980</v>
      </c>
      <c r="L22" s="124">
        <f t="shared" si="2"/>
        <v>7.3192566031722333</v>
      </c>
      <c r="O22" s="53"/>
      <c r="P22" s="149"/>
    </row>
    <row r="24" spans="2:16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K10"/>
  <sheetViews>
    <sheetView workbookViewId="0">
      <selection activeCell="L16" sqref="L16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5" t="s">
        <v>170</v>
      </c>
      <c r="D3" s="16"/>
      <c r="E3" s="16"/>
      <c r="F3" s="16"/>
      <c r="G3" s="16"/>
      <c r="H3" s="16"/>
      <c r="I3" s="30" t="s">
        <v>379</v>
      </c>
    </row>
    <row r="4" spans="2:11" ht="20.100000000000001" customHeight="1" thickBot="1" x14ac:dyDescent="0.3">
      <c r="B4" s="1025" t="s">
        <v>609</v>
      </c>
      <c r="C4" s="1026"/>
      <c r="D4" s="1026"/>
      <c r="E4" s="1026"/>
      <c r="F4" s="1026"/>
      <c r="G4" s="1026"/>
      <c r="H4" s="1026"/>
      <c r="I4" s="1027"/>
    </row>
    <row r="5" spans="2:11" ht="15.75" x14ac:dyDescent="0.25">
      <c r="B5" s="1068" t="s">
        <v>137</v>
      </c>
      <c r="C5" s="1003" t="s">
        <v>153</v>
      </c>
      <c r="D5" s="1003" t="s">
        <v>573</v>
      </c>
      <c r="E5" s="1003"/>
      <c r="F5" s="1003" t="s">
        <v>574</v>
      </c>
      <c r="G5" s="1003"/>
      <c r="H5" s="1003" t="s">
        <v>571</v>
      </c>
      <c r="I5" s="1004"/>
    </row>
    <row r="6" spans="2:11" ht="16.5" thickBot="1" x14ac:dyDescent="0.3">
      <c r="B6" s="1069"/>
      <c r="C6" s="1002"/>
      <c r="D6" s="293" t="s">
        <v>163</v>
      </c>
      <c r="E6" s="293" t="s">
        <v>164</v>
      </c>
      <c r="F6" s="293" t="s">
        <v>165</v>
      </c>
      <c r="G6" s="293" t="s">
        <v>166</v>
      </c>
      <c r="H6" s="293" t="s">
        <v>167</v>
      </c>
      <c r="I6" s="54" t="s">
        <v>47</v>
      </c>
    </row>
    <row r="7" spans="2:11" ht="15.75" thickBot="1" x14ac:dyDescent="0.3">
      <c r="B7" s="324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331">
        <v>7</v>
      </c>
      <c r="I7" s="332">
        <v>8</v>
      </c>
    </row>
    <row r="8" spans="2:11" ht="15.75" x14ac:dyDescent="0.25">
      <c r="B8" s="582" t="s">
        <v>353</v>
      </c>
      <c r="C8" s="591" t="s">
        <v>169</v>
      </c>
      <c r="D8" s="142">
        <v>89941</v>
      </c>
      <c r="E8" s="433">
        <v>14</v>
      </c>
      <c r="F8" s="142">
        <v>76391</v>
      </c>
      <c r="G8" s="433">
        <v>12</v>
      </c>
      <c r="H8" s="142">
        <v>79046</v>
      </c>
      <c r="I8" s="439">
        <v>14</v>
      </c>
      <c r="K8" s="53"/>
    </row>
    <row r="9" spans="2:11" ht="16.5" thickBot="1" x14ac:dyDescent="0.3">
      <c r="B9" s="582" t="s">
        <v>354</v>
      </c>
      <c r="C9" s="591" t="s">
        <v>168</v>
      </c>
      <c r="D9" s="142">
        <v>132</v>
      </c>
      <c r="E9" s="433">
        <v>1</v>
      </c>
      <c r="F9" s="142">
        <v>3824</v>
      </c>
      <c r="G9" s="433">
        <v>3</v>
      </c>
      <c r="H9" s="142">
        <v>16</v>
      </c>
      <c r="I9" s="439">
        <v>1</v>
      </c>
      <c r="K9" s="53"/>
    </row>
    <row r="10" spans="2:11" ht="20.100000000000001" customHeight="1" thickBot="1" x14ac:dyDescent="0.3">
      <c r="B10" s="1070" t="s">
        <v>19</v>
      </c>
      <c r="C10" s="1071"/>
      <c r="D10" s="145">
        <f>D8-D9</f>
        <v>89809</v>
      </c>
      <c r="E10" s="24">
        <f>E8+E9</f>
        <v>15</v>
      </c>
      <c r="F10" s="145">
        <f>F8-F9</f>
        <v>72567</v>
      </c>
      <c r="G10" s="24">
        <f t="shared" ref="G10:I10" si="0">G8+G9</f>
        <v>15</v>
      </c>
      <c r="H10" s="145">
        <f>H8-H9</f>
        <v>79030</v>
      </c>
      <c r="I10" s="25">
        <f t="shared" si="0"/>
        <v>15</v>
      </c>
      <c r="K10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J24"/>
  <sheetViews>
    <sheetView workbookViewId="0">
      <selection activeCell="K24" sqref="K24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30" t="s">
        <v>379</v>
      </c>
    </row>
    <row r="4" spans="2:10" ht="20.100000000000001" customHeight="1" thickBot="1" x14ac:dyDescent="0.3">
      <c r="B4" s="1014" t="s">
        <v>610</v>
      </c>
      <c r="C4" s="1015"/>
      <c r="D4" s="1015"/>
      <c r="E4" s="1015"/>
      <c r="F4" s="1015"/>
      <c r="G4" s="1015"/>
      <c r="H4" s="1016"/>
    </row>
    <row r="5" spans="2:10" ht="15.95" customHeight="1" x14ac:dyDescent="0.25">
      <c r="B5" s="999" t="s">
        <v>137</v>
      </c>
      <c r="C5" s="1003" t="s">
        <v>171</v>
      </c>
      <c r="D5" s="1003" t="s">
        <v>574</v>
      </c>
      <c r="E5" s="1003"/>
      <c r="F5" s="1003" t="s">
        <v>575</v>
      </c>
      <c r="G5" s="1003"/>
      <c r="H5" s="587" t="s">
        <v>1</v>
      </c>
    </row>
    <row r="6" spans="2:10" ht="21" customHeight="1" thickBot="1" x14ac:dyDescent="0.3">
      <c r="B6" s="1000"/>
      <c r="C6" s="1002"/>
      <c r="D6" s="58" t="s">
        <v>172</v>
      </c>
      <c r="E6" s="590" t="s">
        <v>173</v>
      </c>
      <c r="F6" s="590" t="s">
        <v>174</v>
      </c>
      <c r="G6" s="590" t="s">
        <v>175</v>
      </c>
      <c r="H6" s="588" t="s">
        <v>478</v>
      </c>
    </row>
    <row r="7" spans="2:10" ht="16.5" customHeight="1" thickBot="1" x14ac:dyDescent="0.3">
      <c r="B7" s="324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572">
        <v>7</v>
      </c>
    </row>
    <row r="8" spans="2:10" ht="19.350000000000001" customHeight="1" x14ac:dyDescent="0.25">
      <c r="B8" s="128"/>
      <c r="C8" s="589" t="s">
        <v>515</v>
      </c>
      <c r="D8" s="213"/>
      <c r="E8" s="213"/>
      <c r="F8" s="213"/>
      <c r="G8" s="583"/>
      <c r="H8" s="585"/>
    </row>
    <row r="9" spans="2:10" ht="17.45" customHeight="1" x14ac:dyDescent="0.25">
      <c r="B9" s="267" t="s">
        <v>353</v>
      </c>
      <c r="C9" s="591" t="s">
        <v>516</v>
      </c>
      <c r="D9" s="732">
        <v>1091</v>
      </c>
      <c r="E9" s="432">
        <f>D9/D18*100</f>
        <v>0.37258638471678651</v>
      </c>
      <c r="F9" s="142">
        <v>194</v>
      </c>
      <c r="G9" s="432">
        <f>F9/F18*100</f>
        <v>6.6704947512833818E-2</v>
      </c>
      <c r="H9" s="462">
        <f>F9/D9*100</f>
        <v>17.781851512373969</v>
      </c>
      <c r="J9" s="53"/>
    </row>
    <row r="10" spans="2:10" ht="15.75" x14ac:dyDescent="0.25">
      <c r="B10" s="267" t="s">
        <v>354</v>
      </c>
      <c r="C10" s="431" t="s">
        <v>517</v>
      </c>
      <c r="D10" s="732">
        <v>159120</v>
      </c>
      <c r="E10" s="432">
        <f>D10/D18*100</f>
        <v>54.340921664651766</v>
      </c>
      <c r="F10" s="142">
        <v>154291</v>
      </c>
      <c r="G10" s="432">
        <f>F10/F18*100</f>
        <v>53.051407508776514</v>
      </c>
      <c r="H10" s="462">
        <f t="shared" ref="H10:H18" si="0">F10/D10*100</f>
        <v>96.965183509301156</v>
      </c>
      <c r="J10" s="53"/>
    </row>
    <row r="11" spans="2:10" ht="16.5" thickBot="1" x14ac:dyDescent="0.3">
      <c r="B11" s="267" t="s">
        <v>355</v>
      </c>
      <c r="C11" s="431" t="s">
        <v>518</v>
      </c>
      <c r="D11" s="732">
        <v>17805</v>
      </c>
      <c r="E11" s="432">
        <f>D11/D18*100</f>
        <v>6.080568817490728</v>
      </c>
      <c r="F11" s="142">
        <v>16693</v>
      </c>
      <c r="G11" s="432">
        <f>F11/F18*100</f>
        <v>5.7397200455244075</v>
      </c>
      <c r="H11" s="462">
        <f t="shared" si="0"/>
        <v>93.75456332490873</v>
      </c>
      <c r="J11" s="53"/>
    </row>
    <row r="12" spans="2:10" ht="16.5" thickBot="1" x14ac:dyDescent="0.3">
      <c r="B12" s="1070" t="s">
        <v>176</v>
      </c>
      <c r="C12" s="1071"/>
      <c r="D12" s="176">
        <f>SUM(D9:D11)</f>
        <v>178016</v>
      </c>
      <c r="E12" s="91">
        <f>D12/D18*100</f>
        <v>60.794076866859278</v>
      </c>
      <c r="F12" s="145">
        <f>SUM(F9:F11)</f>
        <v>171178</v>
      </c>
      <c r="G12" s="91">
        <f>F12/F18*100</f>
        <v>58.857832501813753</v>
      </c>
      <c r="H12" s="44">
        <f t="shared" si="0"/>
        <v>96.158772245191443</v>
      </c>
      <c r="J12" s="53"/>
    </row>
    <row r="13" spans="2:10" ht="15.75" x14ac:dyDescent="0.25">
      <c r="B13" s="128"/>
      <c r="C13" s="589" t="s">
        <v>519</v>
      </c>
      <c r="D13" s="700"/>
      <c r="E13" s="432"/>
      <c r="F13" s="584"/>
      <c r="G13" s="432"/>
      <c r="H13" s="462"/>
      <c r="J13" s="53"/>
    </row>
    <row r="14" spans="2:10" ht="16.350000000000001" customHeight="1" x14ac:dyDescent="0.25">
      <c r="B14" s="267" t="s">
        <v>357</v>
      </c>
      <c r="C14" s="431" t="s">
        <v>520</v>
      </c>
      <c r="D14" s="732">
        <v>85049</v>
      </c>
      <c r="E14" s="432">
        <f>D14/D18*100</f>
        <v>29.045004063957819</v>
      </c>
      <c r="F14" s="142">
        <v>87059</v>
      </c>
      <c r="G14" s="432">
        <f>F14/F18*100</f>
        <v>29.93436095628763</v>
      </c>
      <c r="H14" s="462">
        <f t="shared" si="0"/>
        <v>102.36334348434433</v>
      </c>
      <c r="J14" s="53"/>
    </row>
    <row r="15" spans="2:10" ht="16.350000000000001" customHeight="1" x14ac:dyDescent="0.25">
      <c r="B15" s="267" t="s">
        <v>358</v>
      </c>
      <c r="C15" s="431" t="s">
        <v>521</v>
      </c>
      <c r="D15" s="732">
        <v>13831</v>
      </c>
      <c r="E15" s="432">
        <f>D15/D18*100</f>
        <v>4.7234118121153754</v>
      </c>
      <c r="F15" s="142">
        <v>13770</v>
      </c>
      <c r="G15" s="432">
        <f>F15/F18*100</f>
        <v>4.7346759136686689</v>
      </c>
      <c r="H15" s="462">
        <f t="shared" si="0"/>
        <v>99.558961752584779</v>
      </c>
      <c r="J15" s="53"/>
    </row>
    <row r="16" spans="2:10" ht="16.5" thickBot="1" x14ac:dyDescent="0.3">
      <c r="B16" s="267" t="s">
        <v>359</v>
      </c>
      <c r="C16" s="431" t="s">
        <v>522</v>
      </c>
      <c r="D16" s="732">
        <v>15922</v>
      </c>
      <c r="E16" s="432">
        <f>D16/D18*100</f>
        <v>5.43750725706753</v>
      </c>
      <c r="F16" s="142">
        <v>18826</v>
      </c>
      <c r="G16" s="432">
        <f>F16/F18*100</f>
        <v>6.4731306282299466</v>
      </c>
      <c r="H16" s="462">
        <f t="shared" si="0"/>
        <v>118.23891470920738</v>
      </c>
      <c r="J16" s="53"/>
    </row>
    <row r="17" spans="2:10" ht="16.5" thickBot="1" x14ac:dyDescent="0.3">
      <c r="B17" s="1070" t="s">
        <v>441</v>
      </c>
      <c r="C17" s="1071"/>
      <c r="D17" s="145">
        <f>SUM(D14:D16)</f>
        <v>114802</v>
      </c>
      <c r="E17" s="91">
        <f>D17/D18*100</f>
        <v>39.205923133140722</v>
      </c>
      <c r="F17" s="145">
        <f>SUM(F14:F16)</f>
        <v>119655</v>
      </c>
      <c r="G17" s="91">
        <f>F17/F18*100</f>
        <v>41.142167498186247</v>
      </c>
      <c r="H17" s="44">
        <f t="shared" si="0"/>
        <v>104.22727827041341</v>
      </c>
      <c r="J17" s="53"/>
    </row>
    <row r="18" spans="2:10" ht="16.5" thickBot="1" x14ac:dyDescent="0.3">
      <c r="B18" s="1070" t="s">
        <v>442</v>
      </c>
      <c r="C18" s="1071"/>
      <c r="D18" s="256">
        <f>D12+D17</f>
        <v>292818</v>
      </c>
      <c r="E18" s="42">
        <f>E12+E17</f>
        <v>100</v>
      </c>
      <c r="F18" s="256">
        <f>F12+F17</f>
        <v>290833</v>
      </c>
      <c r="G18" s="42">
        <f>G12+G17</f>
        <v>100</v>
      </c>
      <c r="H18" s="39">
        <f t="shared" si="0"/>
        <v>99.322104515432798</v>
      </c>
      <c r="J18" s="53"/>
    </row>
    <row r="19" spans="2:10" x14ac:dyDescent="0.25">
      <c r="C19" s="21"/>
      <c r="D19" s="21"/>
      <c r="E19" s="21"/>
      <c r="F19" s="21"/>
      <c r="G19" s="21"/>
      <c r="H19" s="21"/>
    </row>
    <row r="20" spans="2:10" x14ac:dyDescent="0.25">
      <c r="F20" s="53"/>
    </row>
    <row r="21" spans="2:10" x14ac:dyDescent="0.25">
      <c r="D21" s="53"/>
      <c r="F21" s="107"/>
    </row>
    <row r="22" spans="2:10" x14ac:dyDescent="0.25">
      <c r="D22" s="53"/>
    </row>
    <row r="23" spans="2:10" x14ac:dyDescent="0.25">
      <c r="D23" s="53"/>
    </row>
    <row r="24" spans="2:10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J22"/>
  <sheetViews>
    <sheetView workbookViewId="0">
      <selection activeCell="J21" sqref="J21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0" ht="16.5" thickBot="1" x14ac:dyDescent="0.3">
      <c r="H3" s="27" t="s">
        <v>377</v>
      </c>
    </row>
    <row r="4" spans="2:10" ht="20.100000000000001" customHeight="1" thickBot="1" x14ac:dyDescent="0.3">
      <c r="B4" s="1025" t="s">
        <v>611</v>
      </c>
      <c r="C4" s="1026"/>
      <c r="D4" s="1026"/>
      <c r="E4" s="1026"/>
      <c r="F4" s="1026"/>
      <c r="G4" s="1026"/>
      <c r="H4" s="1027"/>
    </row>
    <row r="5" spans="2:10" ht="15.95" customHeight="1" x14ac:dyDescent="0.25">
      <c r="B5" s="999" t="s">
        <v>137</v>
      </c>
      <c r="C5" s="1003" t="s">
        <v>178</v>
      </c>
      <c r="D5" s="1003" t="s">
        <v>574</v>
      </c>
      <c r="E5" s="1003"/>
      <c r="F5" s="1072" t="s">
        <v>571</v>
      </c>
      <c r="G5" s="1072"/>
      <c r="H5" s="592" t="s">
        <v>1</v>
      </c>
    </row>
    <row r="6" spans="2:10" ht="15.95" customHeight="1" thickBot="1" x14ac:dyDescent="0.3">
      <c r="B6" s="1000"/>
      <c r="C6" s="1002"/>
      <c r="D6" s="293" t="s">
        <v>172</v>
      </c>
      <c r="E6" s="293" t="s">
        <v>64</v>
      </c>
      <c r="F6" s="293" t="s">
        <v>174</v>
      </c>
      <c r="G6" s="293" t="s">
        <v>64</v>
      </c>
      <c r="H6" s="593" t="s">
        <v>478</v>
      </c>
    </row>
    <row r="7" spans="2:10" ht="15.75" thickBot="1" x14ac:dyDescent="0.3">
      <c r="B7" s="324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332">
        <v>7</v>
      </c>
    </row>
    <row r="8" spans="2:10" ht="15.75" x14ac:dyDescent="0.25">
      <c r="B8" s="128"/>
      <c r="C8" s="589" t="s">
        <v>523</v>
      </c>
      <c r="D8" s="213"/>
      <c r="E8" s="589"/>
      <c r="F8" s="213"/>
      <c r="G8" s="583"/>
      <c r="H8" s="585"/>
    </row>
    <row r="9" spans="2:10" ht="15.75" x14ac:dyDescent="0.25">
      <c r="B9" s="291" t="s">
        <v>353</v>
      </c>
      <c r="C9" s="431" t="s">
        <v>38</v>
      </c>
      <c r="D9" s="732">
        <v>24025</v>
      </c>
      <c r="E9" s="432">
        <f>D9/D20*100</f>
        <v>10.932430526167302</v>
      </c>
      <c r="F9" s="142">
        <v>20654</v>
      </c>
      <c r="G9" s="432">
        <f>F9/F20*100</f>
        <v>9.7695032944993923</v>
      </c>
      <c r="H9" s="462">
        <f>F9/D9*100</f>
        <v>85.96878251821019</v>
      </c>
      <c r="J9" s="53"/>
    </row>
    <row r="10" spans="2:10" ht="31.5" x14ac:dyDescent="0.25">
      <c r="B10" s="291" t="s">
        <v>354</v>
      </c>
      <c r="C10" s="431" t="s">
        <v>524</v>
      </c>
      <c r="D10" s="732">
        <v>2044</v>
      </c>
      <c r="E10" s="432">
        <f>D10/D20*100</f>
        <v>0.93010980210139294</v>
      </c>
      <c r="F10" s="142">
        <v>1851</v>
      </c>
      <c r="G10" s="432">
        <f>F10/F20*100</f>
        <v>0.8755374551233841</v>
      </c>
      <c r="H10" s="462">
        <f>F10/D10*100</f>
        <v>90.557729941291583</v>
      </c>
      <c r="J10" s="53"/>
    </row>
    <row r="11" spans="2:10" ht="16.5" thickBot="1" x14ac:dyDescent="0.3">
      <c r="B11" s="291" t="s">
        <v>355</v>
      </c>
      <c r="C11" s="431" t="s">
        <v>525</v>
      </c>
      <c r="D11" s="732">
        <v>7808</v>
      </c>
      <c r="E11" s="432">
        <f>D11/D20*100</f>
        <v>3.5529830405125611</v>
      </c>
      <c r="F11" s="142">
        <v>7757</v>
      </c>
      <c r="G11" s="432">
        <f>F11/F20*100</f>
        <v>3.6691215771972394</v>
      </c>
      <c r="H11" s="462">
        <f>F11/D11*100</f>
        <v>99.346823770491795</v>
      </c>
      <c r="J11" s="53"/>
    </row>
    <row r="12" spans="2:10" ht="16.5" thickBot="1" x14ac:dyDescent="0.3">
      <c r="B12" s="1070" t="s">
        <v>176</v>
      </c>
      <c r="C12" s="1071"/>
      <c r="D12" s="816">
        <f>SUM(D9:D11)</f>
        <v>33877</v>
      </c>
      <c r="E12" s="91">
        <f>D12/D20*100</f>
        <v>15.415523368781257</v>
      </c>
      <c r="F12" s="145">
        <f>SUM(F9:F11)</f>
        <v>30262</v>
      </c>
      <c r="G12" s="91">
        <f>F12/F20*100</f>
        <v>14.314162326820016</v>
      </c>
      <c r="H12" s="44">
        <f>F12/D12*100</f>
        <v>89.329043303716389</v>
      </c>
      <c r="J12" s="53"/>
    </row>
    <row r="13" spans="2:10" ht="15.75" x14ac:dyDescent="0.25">
      <c r="B13" s="128"/>
      <c r="C13" s="589" t="s">
        <v>526</v>
      </c>
      <c r="D13" s="817"/>
      <c r="E13" s="432"/>
      <c r="F13" s="584"/>
      <c r="G13" s="432"/>
      <c r="H13" s="462"/>
      <c r="J13" s="53"/>
    </row>
    <row r="14" spans="2:10" ht="35.25" customHeight="1" x14ac:dyDescent="0.25">
      <c r="B14" s="291" t="s">
        <v>357</v>
      </c>
      <c r="C14" s="431" t="s">
        <v>527</v>
      </c>
      <c r="D14" s="732">
        <v>20659</v>
      </c>
      <c r="E14" s="432">
        <f>D14/D20*100</f>
        <v>9.4007526426676495</v>
      </c>
      <c r="F14" s="142">
        <v>20661</v>
      </c>
      <c r="G14" s="432">
        <f>F14/F20*100</f>
        <v>9.7728143491649035</v>
      </c>
      <c r="H14" s="462">
        <f t="shared" ref="H14:H20" si="0">F14/D14*100</f>
        <v>100.00968101069752</v>
      </c>
      <c r="J14" s="53"/>
    </row>
    <row r="15" spans="2:10" ht="15.75" x14ac:dyDescent="0.25">
      <c r="B15" s="291" t="s">
        <v>358</v>
      </c>
      <c r="C15" s="431" t="s">
        <v>179</v>
      </c>
      <c r="D15" s="732">
        <v>64056</v>
      </c>
      <c r="E15" s="432">
        <f>D15/D20*100</f>
        <v>29.148294267811558</v>
      </c>
      <c r="F15" s="142">
        <v>64186</v>
      </c>
      <c r="G15" s="432">
        <f>F15/F20*100</f>
        <v>30.360479251512441</v>
      </c>
      <c r="H15" s="462">
        <f t="shared" si="0"/>
        <v>100.20294742100661</v>
      </c>
      <c r="J15" s="53"/>
    </row>
    <row r="16" spans="2:10" ht="15" customHeight="1" x14ac:dyDescent="0.25">
      <c r="B16" s="291" t="s">
        <v>359</v>
      </c>
      <c r="C16" s="431" t="s">
        <v>180</v>
      </c>
      <c r="D16" s="732">
        <v>38763</v>
      </c>
      <c r="E16" s="432">
        <f>D16/D20*100</f>
        <v>17.638868032708558</v>
      </c>
      <c r="F16" s="142">
        <v>39802</v>
      </c>
      <c r="G16" s="432">
        <f>F16/F20*100</f>
        <v>18.826656828104234</v>
      </c>
      <c r="H16" s="462">
        <f t="shared" si="0"/>
        <v>102.68039109460052</v>
      </c>
      <c r="J16" s="53"/>
    </row>
    <row r="17" spans="2:10" ht="15.75" x14ac:dyDescent="0.25">
      <c r="B17" s="291" t="s">
        <v>360</v>
      </c>
      <c r="C17" s="431" t="s">
        <v>181</v>
      </c>
      <c r="D17" s="732">
        <v>33859</v>
      </c>
      <c r="E17" s="432">
        <f>D17/D20*100</f>
        <v>15.407332577960403</v>
      </c>
      <c r="F17" s="142">
        <v>33574</v>
      </c>
      <c r="G17" s="432">
        <f>F17/F20*100</f>
        <v>15.8807641914168</v>
      </c>
      <c r="H17" s="462">
        <f t="shared" si="0"/>
        <v>99.158274018724711</v>
      </c>
      <c r="J17" s="53"/>
    </row>
    <row r="18" spans="2:10" ht="16.5" thickBot="1" x14ac:dyDescent="0.3">
      <c r="B18" s="291" t="s">
        <v>361</v>
      </c>
      <c r="C18" s="431" t="s">
        <v>182</v>
      </c>
      <c r="D18" s="732">
        <v>28545</v>
      </c>
      <c r="E18" s="432">
        <f>D18/D20*100</f>
        <v>12.989229110070577</v>
      </c>
      <c r="F18" s="142">
        <v>22928</v>
      </c>
      <c r="G18" s="432">
        <f>F18/F20*100</f>
        <v>10.845123052981604</v>
      </c>
      <c r="H18" s="462">
        <f t="shared" si="0"/>
        <v>80.322298125766338</v>
      </c>
      <c r="J18" s="53"/>
    </row>
    <row r="19" spans="2:10" ht="16.5" thickBot="1" x14ac:dyDescent="0.3">
      <c r="B19" s="1070" t="s">
        <v>177</v>
      </c>
      <c r="C19" s="1071"/>
      <c r="D19" s="594">
        <f>SUM(D14:D18)</f>
        <v>185882</v>
      </c>
      <c r="E19" s="91">
        <f>D19/D20*100</f>
        <v>84.584476631218735</v>
      </c>
      <c r="F19" s="145">
        <f>SUM(F14:F18)</f>
        <v>181151</v>
      </c>
      <c r="G19" s="91">
        <f>F19/F20*100</f>
        <v>85.685837673179989</v>
      </c>
      <c r="H19" s="44">
        <f t="shared" si="0"/>
        <v>97.454836939563805</v>
      </c>
      <c r="J19" s="53"/>
    </row>
    <row r="20" spans="2:10" ht="16.5" thickBot="1" x14ac:dyDescent="0.3">
      <c r="B20" s="1070" t="s">
        <v>183</v>
      </c>
      <c r="C20" s="1071"/>
      <c r="D20" s="595">
        <f>D12+D19</f>
        <v>219759</v>
      </c>
      <c r="E20" s="42">
        <f>E12+E19</f>
        <v>99.999999999999986</v>
      </c>
      <c r="F20" s="256">
        <f>F12+F19</f>
        <v>211413</v>
      </c>
      <c r="G20" s="42">
        <f>G12+G19</f>
        <v>100</v>
      </c>
      <c r="H20" s="39">
        <f t="shared" si="0"/>
        <v>96.20220332273081</v>
      </c>
      <c r="J20" s="53"/>
    </row>
    <row r="22" spans="2:10" x14ac:dyDescent="0.25">
      <c r="F22" s="53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N17"/>
  <sheetViews>
    <sheetView workbookViewId="0">
      <selection activeCell="N14" sqref="N14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4" ht="15.75" x14ac:dyDescent="0.25">
      <c r="C3" s="70"/>
      <c r="D3" s="71"/>
      <c r="E3" s="71"/>
      <c r="F3" s="71"/>
      <c r="G3" s="71"/>
      <c r="H3" s="71"/>
      <c r="I3" s="71"/>
      <c r="J3" s="71"/>
      <c r="K3" s="71"/>
    </row>
    <row r="4" spans="2:14" ht="15.75" x14ac:dyDescent="0.25">
      <c r="C4" s="71"/>
      <c r="D4" s="71"/>
      <c r="E4" s="71"/>
      <c r="F4" s="71"/>
      <c r="G4" s="71"/>
      <c r="H4" s="71"/>
      <c r="I4" s="71"/>
      <c r="J4" s="71"/>
      <c r="K4" s="71"/>
    </row>
    <row r="5" spans="2:14" ht="16.5" thickBot="1" x14ac:dyDescent="0.3">
      <c r="C5" s="72" t="s">
        <v>6</v>
      </c>
      <c r="D5" s="71"/>
      <c r="E5" s="71"/>
      <c r="F5" s="71"/>
      <c r="G5" s="71"/>
      <c r="H5" s="71"/>
      <c r="I5" s="71"/>
      <c r="J5" s="71"/>
      <c r="K5" s="73" t="s">
        <v>375</v>
      </c>
    </row>
    <row r="6" spans="2:14" ht="20.100000000000001" customHeight="1" thickBot="1" x14ac:dyDescent="0.3">
      <c r="B6" s="944" t="s">
        <v>586</v>
      </c>
      <c r="C6" s="945"/>
      <c r="D6" s="945"/>
      <c r="E6" s="945"/>
      <c r="F6" s="945"/>
      <c r="G6" s="945"/>
      <c r="H6" s="945"/>
      <c r="I6" s="945"/>
      <c r="J6" s="945"/>
      <c r="K6" s="946"/>
    </row>
    <row r="7" spans="2:14" ht="15.75" x14ac:dyDescent="0.25">
      <c r="B7" s="942" t="s">
        <v>137</v>
      </c>
      <c r="C7" s="949" t="s">
        <v>0</v>
      </c>
      <c r="D7" s="949" t="s">
        <v>321</v>
      </c>
      <c r="E7" s="949"/>
      <c r="F7" s="949" t="s">
        <v>551</v>
      </c>
      <c r="G7" s="949"/>
      <c r="H7" s="949" t="s">
        <v>571</v>
      </c>
      <c r="I7" s="949"/>
      <c r="J7" s="949" t="s">
        <v>1</v>
      </c>
      <c r="K7" s="950"/>
    </row>
    <row r="8" spans="2:14" ht="16.5" thickBot="1" x14ac:dyDescent="0.3">
      <c r="B8" s="943"/>
      <c r="C8" s="951"/>
      <c r="D8" s="357" t="s">
        <v>2</v>
      </c>
      <c r="E8" s="357" t="s">
        <v>27</v>
      </c>
      <c r="F8" s="357" t="s">
        <v>2</v>
      </c>
      <c r="G8" s="357" t="s">
        <v>27</v>
      </c>
      <c r="H8" s="357" t="s">
        <v>2</v>
      </c>
      <c r="I8" s="357" t="s">
        <v>27</v>
      </c>
      <c r="J8" s="357" t="s">
        <v>478</v>
      </c>
      <c r="K8" s="358" t="s">
        <v>479</v>
      </c>
    </row>
    <row r="9" spans="2:14" ht="15.75" thickBot="1" x14ac:dyDescent="0.3">
      <c r="B9" s="229">
        <v>1</v>
      </c>
      <c r="C9" s="230">
        <v>2</v>
      </c>
      <c r="D9" s="230">
        <v>3</v>
      </c>
      <c r="E9" s="230">
        <v>4</v>
      </c>
      <c r="F9" s="230">
        <v>5</v>
      </c>
      <c r="G9" s="230">
        <v>6</v>
      </c>
      <c r="H9" s="230">
        <v>7</v>
      </c>
      <c r="I9" s="230">
        <v>8</v>
      </c>
      <c r="J9" s="230">
        <v>9</v>
      </c>
      <c r="K9" s="231">
        <v>10</v>
      </c>
    </row>
    <row r="10" spans="2:14" ht="15.75" x14ac:dyDescent="0.25">
      <c r="B10" s="347" t="s">
        <v>353</v>
      </c>
      <c r="C10" s="359" t="s">
        <v>3</v>
      </c>
      <c r="D10" s="360">
        <v>68881</v>
      </c>
      <c r="E10" s="361">
        <f>D10/D12*100</f>
        <v>2.1956496931298966</v>
      </c>
      <c r="F10" s="360">
        <v>63642</v>
      </c>
      <c r="G10" s="361">
        <f>F10/F12*100</f>
        <v>2.0756783412837621</v>
      </c>
      <c r="H10" s="839">
        <v>64665</v>
      </c>
      <c r="I10" s="361">
        <f>H10/H12*100</f>
        <v>2.0634468832746089</v>
      </c>
      <c r="J10" s="362">
        <f>F10/D10*100</f>
        <v>92.394129005095749</v>
      </c>
      <c r="K10" s="363">
        <f>H10/F10*100</f>
        <v>101.60742905628359</v>
      </c>
    </row>
    <row r="11" spans="2:14" ht="16.5" thickBot="1" x14ac:dyDescent="0.3">
      <c r="B11" s="339" t="s">
        <v>354</v>
      </c>
      <c r="C11" s="364" t="s">
        <v>4</v>
      </c>
      <c r="D11" s="365">
        <v>3068277</v>
      </c>
      <c r="E11" s="366">
        <f>D11/D12*100</f>
        <v>97.804350306870106</v>
      </c>
      <c r="F11" s="365">
        <v>3002440</v>
      </c>
      <c r="G11" s="366">
        <f>F11/F12*100</f>
        <v>97.924321658716238</v>
      </c>
      <c r="H11" s="365">
        <v>3069169</v>
      </c>
      <c r="I11" s="366">
        <f>H11/H12*100</f>
        <v>97.936553116725392</v>
      </c>
      <c r="J11" s="367">
        <f>F11/D11*100</f>
        <v>97.854268046854969</v>
      </c>
      <c r="K11" s="368">
        <f>H11/F11*100</f>
        <v>102.22249237287006</v>
      </c>
    </row>
    <row r="12" spans="2:14" ht="21" customHeight="1" thickBot="1" x14ac:dyDescent="0.3">
      <c r="B12" s="947" t="s">
        <v>5</v>
      </c>
      <c r="C12" s="948"/>
      <c r="D12" s="369">
        <f>SUM(D10:D11)</f>
        <v>3137158</v>
      </c>
      <c r="E12" s="370">
        <f t="shared" ref="E12:I12" si="0">SUM(E10:E11)</f>
        <v>100</v>
      </c>
      <c r="F12" s="369">
        <f>SUM(F10:F11)</f>
        <v>3066082</v>
      </c>
      <c r="G12" s="370">
        <f t="shared" si="0"/>
        <v>100</v>
      </c>
      <c r="H12" s="369">
        <f t="shared" si="0"/>
        <v>3133834</v>
      </c>
      <c r="I12" s="370">
        <f t="shared" si="0"/>
        <v>100</v>
      </c>
      <c r="J12" s="370">
        <f t="shared" ref="J12" si="1">F12/D12*100</f>
        <v>97.734382520740098</v>
      </c>
      <c r="K12" s="371">
        <f t="shared" ref="K12" si="2">H12/F12*100</f>
        <v>102.2097256368225</v>
      </c>
      <c r="M12" s="61"/>
      <c r="N12" s="133"/>
    </row>
    <row r="14" spans="2:14" x14ac:dyDescent="0.25">
      <c r="H14" s="61"/>
    </row>
    <row r="17" spans="6:6" x14ac:dyDescent="0.25">
      <c r="F17" s="53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3:H26"/>
  <sheetViews>
    <sheetView workbookViewId="0">
      <selection activeCell="H21" sqref="H21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8" ht="15.75" x14ac:dyDescent="0.25">
      <c r="C3" s="17"/>
      <c r="D3" s="4"/>
      <c r="E3" s="4"/>
      <c r="F3" s="30"/>
    </row>
    <row r="4" spans="2:8" ht="15.75" x14ac:dyDescent="0.25">
      <c r="F4" s="30"/>
    </row>
    <row r="5" spans="2:8" ht="16.5" thickBot="1" x14ac:dyDescent="0.3">
      <c r="F5" s="30" t="s">
        <v>344</v>
      </c>
    </row>
    <row r="6" spans="2:8" ht="20.100000000000001" customHeight="1" thickBot="1" x14ac:dyDescent="0.3">
      <c r="B6" s="1025" t="s">
        <v>612</v>
      </c>
      <c r="C6" s="1026"/>
      <c r="D6" s="1026"/>
      <c r="E6" s="1026"/>
      <c r="F6" s="1027"/>
    </row>
    <row r="7" spans="2:8" ht="20.100000000000001" customHeight="1" thickBot="1" x14ac:dyDescent="0.3">
      <c r="B7" s="555" t="s">
        <v>137</v>
      </c>
      <c r="C7" s="24" t="s">
        <v>90</v>
      </c>
      <c r="D7" s="596" t="s">
        <v>576</v>
      </c>
      <c r="E7" s="596" t="s">
        <v>577</v>
      </c>
      <c r="F7" s="25" t="s">
        <v>578</v>
      </c>
    </row>
    <row r="8" spans="2:8" s="317" customFormat="1" ht="15.75" customHeight="1" thickBot="1" x14ac:dyDescent="0.25">
      <c r="B8" s="821">
        <v>1</v>
      </c>
      <c r="C8" s="822">
        <v>2</v>
      </c>
      <c r="D8" s="823">
        <v>3</v>
      </c>
      <c r="E8" s="823">
        <v>4</v>
      </c>
      <c r="F8" s="824">
        <v>5</v>
      </c>
    </row>
    <row r="9" spans="2:8" ht="15.75" x14ac:dyDescent="0.25">
      <c r="B9" s="290" t="s">
        <v>353</v>
      </c>
      <c r="C9" s="434" t="s">
        <v>334</v>
      </c>
      <c r="D9" s="742">
        <v>89809</v>
      </c>
      <c r="E9" s="742">
        <v>72567</v>
      </c>
      <c r="F9" s="825">
        <v>79030</v>
      </c>
      <c r="H9" s="53"/>
    </row>
    <row r="10" spans="2:8" ht="15.75" x14ac:dyDescent="0.25">
      <c r="B10" s="291" t="s">
        <v>354</v>
      </c>
      <c r="C10" s="431" t="s">
        <v>335</v>
      </c>
      <c r="D10" s="738">
        <v>22310596</v>
      </c>
      <c r="E10" s="699">
        <v>23949225</v>
      </c>
      <c r="F10" s="55">
        <v>24343169</v>
      </c>
      <c r="H10" s="53"/>
    </row>
    <row r="11" spans="2:8" ht="15.75" x14ac:dyDescent="0.25">
      <c r="B11" s="291" t="s">
        <v>355</v>
      </c>
      <c r="C11" s="431" t="s">
        <v>336</v>
      </c>
      <c r="D11" s="738">
        <v>3035999</v>
      </c>
      <c r="E11" s="699">
        <v>2933541</v>
      </c>
      <c r="F11" s="55">
        <v>3105297</v>
      </c>
      <c r="H11" s="53"/>
    </row>
    <row r="12" spans="2:8" ht="15.75" x14ac:dyDescent="0.25">
      <c r="B12" s="291" t="s">
        <v>357</v>
      </c>
      <c r="C12" s="431" t="s">
        <v>337</v>
      </c>
      <c r="D12" s="738">
        <v>256231</v>
      </c>
      <c r="E12" s="699">
        <v>258941</v>
      </c>
      <c r="F12" s="55">
        <v>260571</v>
      </c>
      <c r="H12" s="53"/>
    </row>
    <row r="13" spans="2:8" ht="15.75" x14ac:dyDescent="0.25">
      <c r="B13" s="291" t="s">
        <v>358</v>
      </c>
      <c r="C13" s="431" t="s">
        <v>338</v>
      </c>
      <c r="D13" s="738">
        <v>149419</v>
      </c>
      <c r="E13" s="699">
        <v>144139</v>
      </c>
      <c r="F13" s="55">
        <v>140916</v>
      </c>
      <c r="H13" s="53"/>
    </row>
    <row r="14" spans="2:8" ht="15.75" x14ac:dyDescent="0.25">
      <c r="B14" s="291" t="s">
        <v>359</v>
      </c>
      <c r="C14" s="431" t="s">
        <v>272</v>
      </c>
      <c r="D14" s="738">
        <v>106812</v>
      </c>
      <c r="E14" s="699">
        <v>114802</v>
      </c>
      <c r="F14" s="55">
        <v>119655</v>
      </c>
      <c r="H14" s="53"/>
    </row>
    <row r="15" spans="2:8" ht="15.75" x14ac:dyDescent="0.25">
      <c r="B15" s="291" t="s">
        <v>360</v>
      </c>
      <c r="C15" s="431" t="s">
        <v>273</v>
      </c>
      <c r="D15" s="738">
        <v>126045</v>
      </c>
      <c r="E15" s="699">
        <v>131364</v>
      </c>
      <c r="F15" s="55">
        <v>126916</v>
      </c>
      <c r="H15" s="53"/>
    </row>
    <row r="16" spans="2:8" ht="15.75" x14ac:dyDescent="0.25">
      <c r="B16" s="291" t="s">
        <v>361</v>
      </c>
      <c r="C16" s="431" t="s">
        <v>339</v>
      </c>
      <c r="D16" s="738">
        <v>39900</v>
      </c>
      <c r="E16" s="699">
        <v>54518</v>
      </c>
      <c r="F16" s="55">
        <v>54235</v>
      </c>
      <c r="H16" s="53"/>
    </row>
    <row r="17" spans="2:8" ht="15.75" x14ac:dyDescent="0.25">
      <c r="B17" s="291" t="s">
        <v>362</v>
      </c>
      <c r="C17" s="431" t="s">
        <v>181</v>
      </c>
      <c r="D17" s="738">
        <v>29610</v>
      </c>
      <c r="E17" s="699">
        <v>33859</v>
      </c>
      <c r="F17" s="55">
        <v>33574</v>
      </c>
      <c r="H17" s="53"/>
    </row>
    <row r="18" spans="2:8" ht="15.75" x14ac:dyDescent="0.25">
      <c r="B18" s="291"/>
      <c r="C18" s="431"/>
      <c r="D18" s="818"/>
      <c r="E18" s="818"/>
      <c r="F18" s="55"/>
    </row>
    <row r="19" spans="2:8" ht="15.75" x14ac:dyDescent="0.25">
      <c r="B19" s="291" t="s">
        <v>363</v>
      </c>
      <c r="C19" s="431" t="s">
        <v>340</v>
      </c>
      <c r="D19" s="819">
        <f>D9/D10*100</f>
        <v>0.40253967218087766</v>
      </c>
      <c r="E19" s="819">
        <f t="shared" ref="E19:F19" si="0">E9/E10*100</f>
        <v>0.30300354186826506</v>
      </c>
      <c r="F19" s="56">
        <f t="shared" si="0"/>
        <v>0.32464959677189115</v>
      </c>
    </row>
    <row r="20" spans="2:8" ht="15.75" x14ac:dyDescent="0.25">
      <c r="B20" s="291" t="s">
        <v>364</v>
      </c>
      <c r="C20" s="431" t="s">
        <v>341</v>
      </c>
      <c r="D20" s="820">
        <f>D9/D11*100</f>
        <v>2.9581366792281552</v>
      </c>
      <c r="E20" s="820">
        <f t="shared" ref="E20:F20" si="1">E9/E11*100</f>
        <v>2.4736998732930613</v>
      </c>
      <c r="F20" s="56">
        <f t="shared" si="1"/>
        <v>2.5450061620514881</v>
      </c>
    </row>
    <row r="21" spans="2:8" ht="15.75" x14ac:dyDescent="0.25">
      <c r="B21" s="291" t="s">
        <v>365</v>
      </c>
      <c r="C21" s="431" t="s">
        <v>333</v>
      </c>
      <c r="D21" s="819">
        <f>D12/D10*100</f>
        <v>1.14847223265573</v>
      </c>
      <c r="E21" s="819">
        <f t="shared" ref="E21:F21" si="2">E12/E10*100</f>
        <v>1.0812082645680601</v>
      </c>
      <c r="F21" s="56">
        <f t="shared" si="2"/>
        <v>1.0704070616278432</v>
      </c>
    </row>
    <row r="22" spans="2:8" ht="15.75" x14ac:dyDescent="0.25">
      <c r="B22" s="291" t="s">
        <v>366</v>
      </c>
      <c r="C22" s="431" t="s">
        <v>342</v>
      </c>
      <c r="D22" s="819">
        <f>D13/D10*100</f>
        <v>0.66972213561663707</v>
      </c>
      <c r="E22" s="819">
        <f t="shared" ref="E22:F22" si="3">E13/E10*100</f>
        <v>0.60185246077900223</v>
      </c>
      <c r="F22" s="56">
        <f t="shared" si="3"/>
        <v>0.57887286573083396</v>
      </c>
    </row>
    <row r="23" spans="2:8" ht="32.25" customHeight="1" x14ac:dyDescent="0.25">
      <c r="B23" s="291" t="s">
        <v>367</v>
      </c>
      <c r="C23" s="431" t="s">
        <v>427</v>
      </c>
      <c r="D23" s="746">
        <v>0.7</v>
      </c>
      <c r="E23" s="850">
        <v>0.62</v>
      </c>
      <c r="F23" s="56">
        <v>0.6</v>
      </c>
    </row>
    <row r="24" spans="2:8" ht="32.25" thickBot="1" x14ac:dyDescent="0.3">
      <c r="B24" s="440" t="s">
        <v>368</v>
      </c>
      <c r="C24" s="441" t="s">
        <v>343</v>
      </c>
      <c r="D24" s="741">
        <v>55.6</v>
      </c>
      <c r="E24" s="851">
        <v>58.36</v>
      </c>
      <c r="F24" s="57">
        <v>55.9</v>
      </c>
    </row>
    <row r="25" spans="2:8" x14ac:dyDescent="0.25">
      <c r="C25" s="59" t="s">
        <v>345</v>
      </c>
    </row>
    <row r="26" spans="2:8" x14ac:dyDescent="0.25">
      <c r="C26" s="59" t="s">
        <v>346</v>
      </c>
    </row>
  </sheetData>
  <mergeCells count="1">
    <mergeCell ref="B6:F6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9"/>
  <sheetViews>
    <sheetView workbookViewId="0">
      <selection activeCell="C25" sqref="C25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375</v>
      </c>
      <c r="I3" s="4"/>
    </row>
    <row r="4" spans="2:11" ht="20.100000000000001" customHeight="1" thickBot="1" x14ac:dyDescent="0.3">
      <c r="B4" s="1005" t="s">
        <v>613</v>
      </c>
      <c r="C4" s="1006"/>
      <c r="D4" s="1006"/>
      <c r="E4" s="1006"/>
      <c r="F4" s="1006"/>
      <c r="G4" s="1006"/>
      <c r="H4" s="1007"/>
      <c r="I4" s="8"/>
    </row>
    <row r="5" spans="2:11" ht="16.5" thickBot="1" x14ac:dyDescent="0.3">
      <c r="B5" s="555" t="s">
        <v>137</v>
      </c>
      <c r="C5" s="294" t="s">
        <v>90</v>
      </c>
      <c r="D5" s="294" t="s">
        <v>321</v>
      </c>
      <c r="E5" s="294" t="s">
        <v>551</v>
      </c>
      <c r="F5" s="294" t="s">
        <v>571</v>
      </c>
      <c r="G5" s="1029" t="s">
        <v>1</v>
      </c>
      <c r="H5" s="1073"/>
      <c r="I5" s="116"/>
    </row>
    <row r="6" spans="2:11" ht="16.5" thickBot="1" x14ac:dyDescent="0.3">
      <c r="B6" s="324">
        <v>1</v>
      </c>
      <c r="C6" s="331">
        <v>2</v>
      </c>
      <c r="D6" s="331">
        <v>3</v>
      </c>
      <c r="E6" s="331">
        <v>4</v>
      </c>
      <c r="F6" s="331">
        <v>5</v>
      </c>
      <c r="G6" s="331" t="s">
        <v>492</v>
      </c>
      <c r="H6" s="332" t="s">
        <v>493</v>
      </c>
      <c r="I6" s="8"/>
      <c r="K6" s="53"/>
    </row>
    <row r="7" spans="2:11" ht="15.75" x14ac:dyDescent="0.25">
      <c r="B7" s="267" t="s">
        <v>353</v>
      </c>
      <c r="C7" s="257" t="s">
        <v>184</v>
      </c>
      <c r="D7" s="45">
        <v>4727454</v>
      </c>
      <c r="E7" s="46">
        <v>5849379</v>
      </c>
      <c r="F7" s="826">
        <v>5805339</v>
      </c>
      <c r="G7" s="46">
        <f>E7/D7*100</f>
        <v>123.73211881067483</v>
      </c>
      <c r="H7" s="286">
        <f>F7/E7*100</f>
        <v>99.247099563902424</v>
      </c>
      <c r="I7" s="8"/>
      <c r="K7" s="53"/>
    </row>
    <row r="8" spans="2:11" ht="16.5" thickBot="1" x14ac:dyDescent="0.3">
      <c r="B8" s="267" t="s">
        <v>354</v>
      </c>
      <c r="C8" s="257" t="s">
        <v>185</v>
      </c>
      <c r="D8" s="45">
        <v>1628421</v>
      </c>
      <c r="E8" s="46">
        <v>2186642</v>
      </c>
      <c r="F8" s="826">
        <v>2246228</v>
      </c>
      <c r="G8" s="46">
        <f t="shared" ref="G8:G9" si="0">E8/D8*100</f>
        <v>134.27989444989961</v>
      </c>
      <c r="H8" s="286">
        <f>F8/E8*100</f>
        <v>102.72500025152722</v>
      </c>
      <c r="I8" s="8"/>
      <c r="K8" s="749"/>
    </row>
    <row r="9" spans="2:11" ht="16.5" thickBot="1" x14ac:dyDescent="0.3">
      <c r="B9" s="1028" t="s">
        <v>186</v>
      </c>
      <c r="C9" s="1029"/>
      <c r="D9" s="474">
        <f>D7/D8</f>
        <v>2.9030907854909755</v>
      </c>
      <c r="E9" s="597">
        <f>E7/E8</f>
        <v>2.6750510600272017</v>
      </c>
      <c r="F9" s="827">
        <f>F7/F8</f>
        <v>2.584483409520316</v>
      </c>
      <c r="G9" s="598">
        <f t="shared" si="0"/>
        <v>92.144933027810666</v>
      </c>
      <c r="H9" s="289">
        <f t="shared" ref="H9" si="1">F9/E9*100</f>
        <v>96.614358063656368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16"/>
  <sheetViews>
    <sheetView workbookViewId="0">
      <selection activeCell="H25" sqref="H25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K3" s="27" t="s">
        <v>375</v>
      </c>
    </row>
    <row r="4" spans="2:15" ht="20.100000000000001" customHeight="1" thickBot="1" x14ac:dyDescent="0.3">
      <c r="B4" s="1014" t="s">
        <v>614</v>
      </c>
      <c r="C4" s="1015"/>
      <c r="D4" s="1015"/>
      <c r="E4" s="1015"/>
      <c r="F4" s="1015"/>
      <c r="G4" s="1015"/>
      <c r="H4" s="1015"/>
      <c r="I4" s="1015"/>
      <c r="J4" s="1015"/>
      <c r="K4" s="1016"/>
    </row>
    <row r="5" spans="2:15" ht="15.75" x14ac:dyDescent="0.25">
      <c r="B5" s="999" t="s">
        <v>137</v>
      </c>
      <c r="C5" s="1003" t="s">
        <v>38</v>
      </c>
      <c r="D5" s="1003" t="s">
        <v>321</v>
      </c>
      <c r="E5" s="1003"/>
      <c r="F5" s="1003" t="s">
        <v>551</v>
      </c>
      <c r="G5" s="1003"/>
      <c r="H5" s="1003" t="s">
        <v>571</v>
      </c>
      <c r="I5" s="1003"/>
      <c r="J5" s="1003" t="s">
        <v>1</v>
      </c>
      <c r="K5" s="1004"/>
    </row>
    <row r="6" spans="2:15" ht="16.5" thickBot="1" x14ac:dyDescent="0.3">
      <c r="B6" s="1000"/>
      <c r="C6" s="1002"/>
      <c r="D6" s="293" t="s">
        <v>2</v>
      </c>
      <c r="E6" s="293" t="s">
        <v>27</v>
      </c>
      <c r="F6" s="293" t="s">
        <v>2</v>
      </c>
      <c r="G6" s="293" t="s">
        <v>27</v>
      </c>
      <c r="H6" s="293" t="s">
        <v>2</v>
      </c>
      <c r="I6" s="293" t="s">
        <v>27</v>
      </c>
      <c r="J6" s="293" t="s">
        <v>478</v>
      </c>
      <c r="K6" s="54" t="s">
        <v>481</v>
      </c>
    </row>
    <row r="7" spans="2:15" ht="15.75" thickBot="1" x14ac:dyDescent="0.3">
      <c r="B7" s="324">
        <v>1</v>
      </c>
      <c r="C7" s="331">
        <v>2</v>
      </c>
      <c r="D7" s="331">
        <v>3</v>
      </c>
      <c r="E7" s="331">
        <v>4</v>
      </c>
      <c r="F7" s="331">
        <v>5</v>
      </c>
      <c r="G7" s="331">
        <v>6</v>
      </c>
      <c r="H7" s="331">
        <v>7</v>
      </c>
      <c r="I7" s="331">
        <v>8</v>
      </c>
      <c r="J7" s="331">
        <v>9</v>
      </c>
      <c r="K7" s="332">
        <v>10</v>
      </c>
    </row>
    <row r="8" spans="2:15" ht="20.100000000000001" customHeight="1" x14ac:dyDescent="0.25">
      <c r="B8" s="291" t="s">
        <v>353</v>
      </c>
      <c r="C8" s="599" t="s">
        <v>187</v>
      </c>
      <c r="D8" s="142">
        <v>11196133</v>
      </c>
      <c r="E8" s="432">
        <f>D8/D$15*100</f>
        <v>57.669534622273666</v>
      </c>
      <c r="F8" s="142">
        <v>12948828</v>
      </c>
      <c r="G8" s="432">
        <f>F8/F$15*100</f>
        <v>65.860937328180228</v>
      </c>
      <c r="H8" s="142">
        <v>13313038</v>
      </c>
      <c r="I8" s="432">
        <f>H8/H15*100</f>
        <v>67.218802105089154</v>
      </c>
      <c r="J8" s="457">
        <f>F8/D8*100</f>
        <v>115.65446748444306</v>
      </c>
      <c r="K8" s="462">
        <f>H8/F8*100</f>
        <v>102.81268698603456</v>
      </c>
      <c r="M8" s="53"/>
      <c r="O8" s="53"/>
    </row>
    <row r="9" spans="2:15" ht="20.100000000000001" customHeight="1" x14ac:dyDescent="0.25">
      <c r="B9" s="291" t="s">
        <v>354</v>
      </c>
      <c r="C9" s="599" t="s">
        <v>191</v>
      </c>
      <c r="D9" s="142">
        <v>855191</v>
      </c>
      <c r="E9" s="432">
        <f t="shared" ref="E9:E14" si="0">D9/D$15*100</f>
        <v>4.404955441593704</v>
      </c>
      <c r="F9" s="142">
        <v>989184</v>
      </c>
      <c r="G9" s="432">
        <f t="shared" ref="G9:G14" si="1">F9/F$15*100</f>
        <v>5.0312341340883222</v>
      </c>
      <c r="H9" s="142">
        <v>765261</v>
      </c>
      <c r="I9" s="432">
        <f>H9/H15*100</f>
        <v>3.8638759776500775</v>
      </c>
      <c r="J9" s="457">
        <f t="shared" ref="J9:J15" si="2">F9/D9*100</f>
        <v>115.66819575977765</v>
      </c>
      <c r="K9" s="462">
        <f t="shared" ref="K9:K15" si="3">H9/F9*100</f>
        <v>77.362856657608688</v>
      </c>
      <c r="M9" s="53"/>
      <c r="O9" s="53"/>
    </row>
    <row r="10" spans="2:15" ht="20.100000000000001" customHeight="1" thickBot="1" x14ac:dyDescent="0.3">
      <c r="B10" s="291" t="s">
        <v>355</v>
      </c>
      <c r="C10" s="599" t="s">
        <v>192</v>
      </c>
      <c r="D10" s="142">
        <v>3175998</v>
      </c>
      <c r="E10" s="432">
        <f t="shared" si="0"/>
        <v>16.359070280897157</v>
      </c>
      <c r="F10" s="142">
        <v>2153403</v>
      </c>
      <c r="G10" s="432">
        <f t="shared" si="1"/>
        <v>10.95273950857292</v>
      </c>
      <c r="H10" s="142">
        <v>2338803</v>
      </c>
      <c r="I10" s="432">
        <f>H10/H15*100</f>
        <v>11.808840027331764</v>
      </c>
      <c r="J10" s="457">
        <f t="shared" si="2"/>
        <v>67.802404157685231</v>
      </c>
      <c r="K10" s="462">
        <f t="shared" si="3"/>
        <v>108.60962857393623</v>
      </c>
      <c r="M10" s="53"/>
      <c r="O10" s="53"/>
    </row>
    <row r="11" spans="2:15" ht="20.100000000000001" customHeight="1" thickBot="1" x14ac:dyDescent="0.3">
      <c r="B11" s="1070" t="s">
        <v>188</v>
      </c>
      <c r="C11" s="1071"/>
      <c r="D11" s="145">
        <f>SUM(D8:D10)</f>
        <v>15227322</v>
      </c>
      <c r="E11" s="91">
        <f t="shared" si="0"/>
        <v>78.43356034476453</v>
      </c>
      <c r="F11" s="145">
        <f>SUM(F8:F10)</f>
        <v>16091415</v>
      </c>
      <c r="G11" s="91">
        <f t="shared" si="1"/>
        <v>81.844910970841468</v>
      </c>
      <c r="H11" s="145">
        <f>SUM(H8:H10)</f>
        <v>16417102</v>
      </c>
      <c r="I11" s="91">
        <f>H11/H15*100</f>
        <v>82.89151811007099</v>
      </c>
      <c r="J11" s="43">
        <f t="shared" si="2"/>
        <v>105.67462223495372</v>
      </c>
      <c r="K11" s="44">
        <f t="shared" si="3"/>
        <v>102.02397986752563</v>
      </c>
      <c r="M11" s="53"/>
      <c r="O11" s="53"/>
    </row>
    <row r="12" spans="2:15" ht="20.100000000000001" customHeight="1" x14ac:dyDescent="0.25">
      <c r="B12" s="291" t="s">
        <v>357</v>
      </c>
      <c r="C12" s="599" t="s">
        <v>193</v>
      </c>
      <c r="D12" s="142">
        <v>3983643</v>
      </c>
      <c r="E12" s="432">
        <f t="shared" si="0"/>
        <v>20.519123693089224</v>
      </c>
      <c r="F12" s="142">
        <v>3388072</v>
      </c>
      <c r="G12" s="432">
        <f t="shared" si="1"/>
        <v>17.232570982899936</v>
      </c>
      <c r="H12" s="142">
        <v>3199909</v>
      </c>
      <c r="I12" s="432">
        <f>H12/H15*100</f>
        <v>16.156646576483425</v>
      </c>
      <c r="J12" s="457">
        <f t="shared" si="2"/>
        <v>85.049589031948898</v>
      </c>
      <c r="K12" s="462">
        <f t="shared" si="3"/>
        <v>94.446310468018396</v>
      </c>
      <c r="M12" s="53"/>
      <c r="O12" s="53"/>
    </row>
    <row r="13" spans="2:15" ht="20.100000000000001" customHeight="1" thickBot="1" x14ac:dyDescent="0.3">
      <c r="B13" s="291" t="s">
        <v>358</v>
      </c>
      <c r="C13" s="599" t="s">
        <v>194</v>
      </c>
      <c r="D13" s="142">
        <v>203329</v>
      </c>
      <c r="E13" s="432">
        <f t="shared" si="0"/>
        <v>1.0473159621462413</v>
      </c>
      <c r="F13" s="142">
        <v>181375</v>
      </c>
      <c r="G13" s="432">
        <f t="shared" si="1"/>
        <v>0.92251804625860245</v>
      </c>
      <c r="H13" s="142">
        <v>188516</v>
      </c>
      <c r="I13" s="432">
        <f>H13/H15*100</f>
        <v>0.95183531344558514</v>
      </c>
      <c r="J13" s="457">
        <f t="shared" si="2"/>
        <v>89.202720713720126</v>
      </c>
      <c r="K13" s="462">
        <f t="shared" si="3"/>
        <v>103.93714679531358</v>
      </c>
      <c r="M13" s="53"/>
      <c r="O13" s="53"/>
    </row>
    <row r="14" spans="2:15" ht="20.100000000000001" customHeight="1" thickBot="1" x14ac:dyDescent="0.3">
      <c r="B14" s="1070" t="s">
        <v>189</v>
      </c>
      <c r="C14" s="1071"/>
      <c r="D14" s="145">
        <f>SUM(D12:D13)</f>
        <v>4186972</v>
      </c>
      <c r="E14" s="91">
        <f t="shared" si="0"/>
        <v>21.566439655235467</v>
      </c>
      <c r="F14" s="145">
        <f>SUM(F12:F13)</f>
        <v>3569447</v>
      </c>
      <c r="G14" s="91">
        <f t="shared" si="1"/>
        <v>18.155089029158539</v>
      </c>
      <c r="H14" s="145">
        <f>SUM(H12:H13)</f>
        <v>3388425</v>
      </c>
      <c r="I14" s="91">
        <f>H14/H15*100</f>
        <v>17.10848188992901</v>
      </c>
      <c r="J14" s="43">
        <f t="shared" si="2"/>
        <v>85.251274668185033</v>
      </c>
      <c r="K14" s="44">
        <f t="shared" si="3"/>
        <v>94.928570167871939</v>
      </c>
      <c r="M14" s="53"/>
      <c r="O14" s="53"/>
    </row>
    <row r="15" spans="2:15" ht="20.100000000000001" customHeight="1" thickBot="1" x14ac:dyDescent="0.3">
      <c r="B15" s="1070" t="s">
        <v>190</v>
      </c>
      <c r="C15" s="1071"/>
      <c r="D15" s="256">
        <f t="shared" ref="D15:G15" si="4">D11+D14</f>
        <v>19414294</v>
      </c>
      <c r="E15" s="42">
        <f t="shared" si="4"/>
        <v>100</v>
      </c>
      <c r="F15" s="256">
        <f t="shared" si="4"/>
        <v>19660862</v>
      </c>
      <c r="G15" s="293">
        <f t="shared" si="4"/>
        <v>100</v>
      </c>
      <c r="H15" s="256">
        <f>H11+H14</f>
        <v>19805527</v>
      </c>
      <c r="I15" s="42">
        <f>I11+I14</f>
        <v>100</v>
      </c>
      <c r="J15" s="42">
        <f t="shared" si="2"/>
        <v>101.27003330638755</v>
      </c>
      <c r="K15" s="39">
        <f t="shared" si="3"/>
        <v>100.73580191956995</v>
      </c>
      <c r="M15" s="53"/>
      <c r="O15" s="53"/>
    </row>
    <row r="16" spans="2:15" x14ac:dyDescent="0.25">
      <c r="I16" s="134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workbookViewId="0">
      <selection activeCell="J8" sqref="J8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31" t="s">
        <v>381</v>
      </c>
    </row>
    <row r="4" spans="2:7" ht="20.100000000000001" customHeight="1" thickBot="1" x14ac:dyDescent="0.3">
      <c r="B4" s="1005" t="s">
        <v>615</v>
      </c>
      <c r="C4" s="1006"/>
      <c r="D4" s="1006"/>
      <c r="E4" s="1006"/>
      <c r="F4" s="1007"/>
    </row>
    <row r="5" spans="2:7" ht="16.5" thickBot="1" x14ac:dyDescent="0.3">
      <c r="B5" s="603" t="s">
        <v>137</v>
      </c>
      <c r="C5" s="24" t="s">
        <v>195</v>
      </c>
      <c r="D5" s="24" t="s">
        <v>321</v>
      </c>
      <c r="E5" s="24" t="s">
        <v>551</v>
      </c>
      <c r="F5" s="25" t="s">
        <v>571</v>
      </c>
    </row>
    <row r="6" spans="2:7" ht="15.75" thickBot="1" x14ac:dyDescent="0.3">
      <c r="B6" s="335">
        <v>1</v>
      </c>
      <c r="C6" s="331">
        <v>2</v>
      </c>
      <c r="D6" s="331">
        <v>3</v>
      </c>
      <c r="E6" s="331">
        <v>4</v>
      </c>
      <c r="F6" s="332">
        <v>5</v>
      </c>
    </row>
    <row r="7" spans="2:7" ht="15.75" x14ac:dyDescent="0.25">
      <c r="B7" s="263" t="s">
        <v>353</v>
      </c>
      <c r="C7" s="348" t="s">
        <v>550</v>
      </c>
      <c r="D7" s="604">
        <v>31.9</v>
      </c>
      <c r="E7" s="841">
        <v>31.297221463271274</v>
      </c>
      <c r="F7" s="729">
        <v>31.230968715396624</v>
      </c>
    </row>
    <row r="8" spans="2:7" ht="15.75" x14ac:dyDescent="0.25">
      <c r="B8" s="267" t="s">
        <v>354</v>
      </c>
      <c r="C8" s="601" t="s">
        <v>347</v>
      </c>
      <c r="D8" s="600">
        <v>49.2</v>
      </c>
      <c r="E8" s="842">
        <v>45.875589204332485</v>
      </c>
      <c r="F8" s="730">
        <v>45.221929442069026</v>
      </c>
    </row>
    <row r="9" spans="2:7" ht="15.75" x14ac:dyDescent="0.25">
      <c r="B9" s="267" t="s">
        <v>355</v>
      </c>
      <c r="C9" s="601" t="s">
        <v>440</v>
      </c>
      <c r="D9" s="600">
        <v>75.400000000000006</v>
      </c>
      <c r="E9" s="842">
        <v>78.880384604189686</v>
      </c>
      <c r="F9" s="730">
        <v>80.008341502826113</v>
      </c>
    </row>
    <row r="10" spans="2:7" ht="15.75" x14ac:dyDescent="0.25">
      <c r="B10" s="267" t="s">
        <v>357</v>
      </c>
      <c r="C10" s="602" t="s">
        <v>565</v>
      </c>
      <c r="D10" s="600">
        <v>75.099999999999994</v>
      </c>
      <c r="E10" s="842">
        <v>74.516996747870579</v>
      </c>
      <c r="F10" s="730">
        <v>74.557800048468266</v>
      </c>
    </row>
    <row r="11" spans="2:7" ht="16.5" thickBot="1" x14ac:dyDescent="0.3">
      <c r="B11" s="268" t="s">
        <v>358</v>
      </c>
      <c r="C11" s="605" t="s">
        <v>566</v>
      </c>
      <c r="D11" s="606">
        <v>74.400000000000006</v>
      </c>
      <c r="E11" s="843">
        <v>73.844806777140022</v>
      </c>
      <c r="F11" s="731">
        <v>73.888664818183685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196</v>
      </c>
      <c r="D13" s="16"/>
      <c r="E13" s="16"/>
      <c r="F13" s="16"/>
      <c r="G13" s="2"/>
    </row>
    <row r="14" spans="2:7" ht="15.75" x14ac:dyDescent="0.25">
      <c r="B14" s="12" t="s">
        <v>567</v>
      </c>
      <c r="D14" s="16"/>
      <c r="E14" s="16"/>
      <c r="F14" s="16"/>
      <c r="G14" s="2"/>
    </row>
    <row r="15" spans="2:7" ht="15.75" x14ac:dyDescent="0.25">
      <c r="C15" s="2"/>
      <c r="D15" s="2"/>
      <c r="E15" s="2"/>
      <c r="F15" s="2"/>
      <c r="G15" s="2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3:H33"/>
  <sheetViews>
    <sheetView workbookViewId="0"/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3" spans="2:8" ht="16.5" thickBot="1" x14ac:dyDescent="0.3">
      <c r="D3" s="4"/>
      <c r="E3" s="4"/>
      <c r="F3" s="4"/>
      <c r="G3" s="4"/>
      <c r="H3" s="31" t="s">
        <v>382</v>
      </c>
    </row>
    <row r="4" spans="2:8" ht="20.100000000000001" customHeight="1" thickBot="1" x14ac:dyDescent="0.3">
      <c r="B4" s="1014" t="s">
        <v>616</v>
      </c>
      <c r="C4" s="1015"/>
      <c r="D4" s="1015"/>
      <c r="E4" s="1015"/>
      <c r="F4" s="1015"/>
      <c r="G4" s="1015"/>
      <c r="H4" s="1016"/>
    </row>
    <row r="5" spans="2:8" ht="15.75" x14ac:dyDescent="0.25">
      <c r="B5" s="999" t="s">
        <v>137</v>
      </c>
      <c r="C5" s="1003" t="s">
        <v>153</v>
      </c>
      <c r="D5" s="447" t="s">
        <v>628</v>
      </c>
      <c r="E5" s="447" t="s">
        <v>551</v>
      </c>
      <c r="F5" s="447" t="s">
        <v>571</v>
      </c>
      <c r="G5" s="1003" t="s">
        <v>1</v>
      </c>
      <c r="H5" s="1004"/>
    </row>
    <row r="6" spans="2:8" ht="16.5" thickBot="1" x14ac:dyDescent="0.3">
      <c r="B6" s="1000"/>
      <c r="C6" s="1002"/>
      <c r="D6" s="293" t="s">
        <v>2</v>
      </c>
      <c r="E6" s="293" t="s">
        <v>2</v>
      </c>
      <c r="F6" s="293" t="s">
        <v>2</v>
      </c>
      <c r="G6" s="293" t="s">
        <v>81</v>
      </c>
      <c r="H6" s="54" t="s">
        <v>483</v>
      </c>
    </row>
    <row r="7" spans="2:8" ht="15.75" thickBot="1" x14ac:dyDescent="0.3">
      <c r="B7" s="260">
        <v>1</v>
      </c>
      <c r="C7" s="253">
        <v>2</v>
      </c>
      <c r="D7" s="253">
        <v>3</v>
      </c>
      <c r="E7" s="253">
        <v>4</v>
      </c>
      <c r="F7" s="253">
        <v>5</v>
      </c>
      <c r="G7" s="253">
        <v>6</v>
      </c>
      <c r="H7" s="254">
        <v>7</v>
      </c>
    </row>
    <row r="8" spans="2:8" ht="15.75" x14ac:dyDescent="0.25">
      <c r="B8" s="263"/>
      <c r="C8" s="609" t="s">
        <v>197</v>
      </c>
      <c r="D8" s="610"/>
      <c r="E8" s="610"/>
      <c r="F8" s="610"/>
      <c r="G8" s="610"/>
      <c r="H8" s="611"/>
    </row>
    <row r="9" spans="2:8" ht="15.75" x14ac:dyDescent="0.25">
      <c r="B9" s="267" t="s">
        <v>353</v>
      </c>
      <c r="C9" s="599" t="s">
        <v>528</v>
      </c>
      <c r="D9" s="612">
        <v>10586283</v>
      </c>
      <c r="E9" s="613">
        <v>10981471</v>
      </c>
      <c r="F9" s="612">
        <v>11097806</v>
      </c>
      <c r="G9" s="457">
        <f>E9/D9*100</f>
        <v>103.73301941767474</v>
      </c>
      <c r="H9" s="462">
        <f>F9/E9*100</f>
        <v>101.05937537876302</v>
      </c>
    </row>
    <row r="10" spans="2:8" ht="15.75" x14ac:dyDescent="0.25">
      <c r="B10" s="267" t="s">
        <v>354</v>
      </c>
      <c r="C10" s="599" t="s">
        <v>529</v>
      </c>
      <c r="D10" s="612">
        <v>11624766</v>
      </c>
      <c r="E10" s="613">
        <v>13510009</v>
      </c>
      <c r="F10" s="613">
        <v>13740255</v>
      </c>
      <c r="G10" s="457">
        <f>E10/D10*100</f>
        <v>116.2174705280089</v>
      </c>
      <c r="H10" s="462">
        <f t="shared" ref="H10:H26" si="0">F10/E10*100</f>
        <v>101.7042623731783</v>
      </c>
    </row>
    <row r="11" spans="2:8" ht="15.75" x14ac:dyDescent="0.25">
      <c r="B11" s="267" t="s">
        <v>355</v>
      </c>
      <c r="C11" s="599" t="s">
        <v>530</v>
      </c>
      <c r="D11" s="612">
        <f>D9-D10</f>
        <v>-1038483</v>
      </c>
      <c r="E11" s="612">
        <f>E9-E10</f>
        <v>-2528538</v>
      </c>
      <c r="F11" s="612">
        <f>F9-F10</f>
        <v>-2642449</v>
      </c>
      <c r="G11" s="433" t="s">
        <v>114</v>
      </c>
      <c r="H11" s="462" t="s">
        <v>114</v>
      </c>
    </row>
    <row r="12" spans="2:8" ht="15.75" customHeight="1" x14ac:dyDescent="0.25">
      <c r="B12" s="267"/>
      <c r="C12" s="431" t="s">
        <v>198</v>
      </c>
      <c r="D12" s="614"/>
      <c r="E12" s="600"/>
      <c r="F12" s="600"/>
      <c r="G12" s="433"/>
      <c r="H12" s="462"/>
    </row>
    <row r="13" spans="2:8" ht="15.75" x14ac:dyDescent="0.25">
      <c r="B13" s="267" t="s">
        <v>325</v>
      </c>
      <c r="C13" s="431" t="s">
        <v>531</v>
      </c>
      <c r="D13" s="615">
        <f>D9/D10</f>
        <v>0.9106663308319497</v>
      </c>
      <c r="E13" s="615">
        <f>E9/E10</f>
        <v>0.81283965095804156</v>
      </c>
      <c r="F13" s="615">
        <f>F9/F10</f>
        <v>0.80768559244351723</v>
      </c>
      <c r="G13" s="616"/>
      <c r="H13" s="462"/>
    </row>
    <row r="14" spans="2:8" ht="16.5" thickBot="1" x14ac:dyDescent="0.3">
      <c r="B14" s="267" t="s">
        <v>326</v>
      </c>
      <c r="C14" s="431" t="s">
        <v>532</v>
      </c>
      <c r="D14" s="433" t="s">
        <v>199</v>
      </c>
      <c r="E14" s="844">
        <v>0.65</v>
      </c>
      <c r="F14" s="615">
        <v>0.65</v>
      </c>
      <c r="G14" s="616"/>
      <c r="H14" s="462"/>
    </row>
    <row r="15" spans="2:8" ht="16.5" thickBot="1" x14ac:dyDescent="0.3">
      <c r="B15" s="1070" t="s">
        <v>200</v>
      </c>
      <c r="C15" s="1071"/>
      <c r="D15" s="607">
        <f>D13-D14</f>
        <v>6.0666330831949722E-2</v>
      </c>
      <c r="E15" s="607">
        <f>E13-E14</f>
        <v>0.16283965095804154</v>
      </c>
      <c r="F15" s="607">
        <f>F13-F14</f>
        <v>0.15768559244351721</v>
      </c>
      <c r="G15" s="608"/>
      <c r="H15" s="44"/>
    </row>
    <row r="16" spans="2:8" ht="16.350000000000001" customHeight="1" x14ac:dyDescent="0.25">
      <c r="B16" s="267"/>
      <c r="C16" s="589" t="s">
        <v>201</v>
      </c>
      <c r="D16" s="433"/>
      <c r="E16" s="600"/>
      <c r="F16" s="600"/>
      <c r="G16" s="433"/>
      <c r="H16" s="462"/>
    </row>
    <row r="17" spans="2:8" ht="15.75" x14ac:dyDescent="0.25">
      <c r="B17" s="267" t="s">
        <v>353</v>
      </c>
      <c r="C17" s="431" t="s">
        <v>528</v>
      </c>
      <c r="D17" s="612">
        <v>11648306</v>
      </c>
      <c r="E17" s="613">
        <v>12065528</v>
      </c>
      <c r="F17" s="613">
        <v>12225629</v>
      </c>
      <c r="G17" s="457">
        <f>E17/D17*100</f>
        <v>103.58182554613519</v>
      </c>
      <c r="H17" s="462">
        <f t="shared" si="0"/>
        <v>101.32692908258967</v>
      </c>
    </row>
    <row r="18" spans="2:8" ht="15.75" x14ac:dyDescent="0.25">
      <c r="B18" s="267" t="s">
        <v>354</v>
      </c>
      <c r="C18" s="431" t="s">
        <v>529</v>
      </c>
      <c r="D18" s="612">
        <v>12367913</v>
      </c>
      <c r="E18" s="613">
        <v>14303357</v>
      </c>
      <c r="F18" s="613">
        <v>14403195</v>
      </c>
      <c r="G18" s="457">
        <f>E18/D18*100</f>
        <v>115.64891344238919</v>
      </c>
      <c r="H18" s="462">
        <f t="shared" si="0"/>
        <v>100.69800397207453</v>
      </c>
    </row>
    <row r="19" spans="2:8" ht="15.75" x14ac:dyDescent="0.25">
      <c r="B19" s="267" t="s">
        <v>355</v>
      </c>
      <c r="C19" s="431" t="s">
        <v>530</v>
      </c>
      <c r="D19" s="612">
        <f>D17-D18</f>
        <v>-719607</v>
      </c>
      <c r="E19" s="612">
        <f>E17-E18</f>
        <v>-2237829</v>
      </c>
      <c r="F19" s="612">
        <f>F17-F18</f>
        <v>-2177566</v>
      </c>
      <c r="G19" s="433" t="s">
        <v>114</v>
      </c>
      <c r="H19" s="462" t="s">
        <v>114</v>
      </c>
    </row>
    <row r="20" spans="2:8" ht="15.75" customHeight="1" x14ac:dyDescent="0.25">
      <c r="B20" s="267"/>
      <c r="C20" s="431" t="s">
        <v>198</v>
      </c>
      <c r="D20" s="614"/>
      <c r="E20" s="600"/>
      <c r="F20" s="600"/>
      <c r="G20" s="433"/>
      <c r="H20" s="462"/>
    </row>
    <row r="21" spans="2:8" ht="15.75" x14ac:dyDescent="0.25">
      <c r="B21" s="267" t="s">
        <v>325</v>
      </c>
      <c r="C21" s="431" t="s">
        <v>531</v>
      </c>
      <c r="D21" s="615">
        <f>D17/D18</f>
        <v>0.94181661853539878</v>
      </c>
      <c r="E21" s="615">
        <f>E17/E18</f>
        <v>0.84354519012564677</v>
      </c>
      <c r="F21" s="615">
        <f>F17/F18</f>
        <v>0.84881368335289498</v>
      </c>
      <c r="G21" s="616"/>
      <c r="H21" s="462"/>
    </row>
    <row r="22" spans="2:8" ht="16.5" thickBot="1" x14ac:dyDescent="0.3">
      <c r="B22" s="267" t="s">
        <v>326</v>
      </c>
      <c r="C22" s="431" t="s">
        <v>532</v>
      </c>
      <c r="D22" s="433" t="s">
        <v>202</v>
      </c>
      <c r="E22" s="844">
        <v>0.6</v>
      </c>
      <c r="F22" s="615">
        <v>0.6</v>
      </c>
      <c r="G22" s="616"/>
      <c r="H22" s="462"/>
    </row>
    <row r="23" spans="2:8" ht="15.6" customHeight="1" thickBot="1" x14ac:dyDescent="0.3">
      <c r="B23" s="1070" t="s">
        <v>200</v>
      </c>
      <c r="C23" s="1071"/>
      <c r="D23" s="607">
        <f>D21-D22</f>
        <v>0.14181661853539873</v>
      </c>
      <c r="E23" s="607">
        <f>E21-E22</f>
        <v>0.24354519012564679</v>
      </c>
      <c r="F23" s="607">
        <f>F21-F22</f>
        <v>0.248813683352895</v>
      </c>
      <c r="G23" s="608"/>
      <c r="H23" s="44"/>
    </row>
    <row r="24" spans="2:8" ht="16.5" customHeight="1" x14ac:dyDescent="0.25">
      <c r="B24" s="267"/>
      <c r="C24" s="589" t="s">
        <v>203</v>
      </c>
      <c r="D24" s="433"/>
      <c r="E24" s="600"/>
      <c r="F24" s="600"/>
      <c r="G24" s="433"/>
      <c r="H24" s="462"/>
    </row>
    <row r="25" spans="2:8" ht="15.75" x14ac:dyDescent="0.25">
      <c r="B25" s="267" t="s">
        <v>353</v>
      </c>
      <c r="C25" s="431" t="s">
        <v>528</v>
      </c>
      <c r="D25" s="612">
        <v>12992018</v>
      </c>
      <c r="E25" s="613">
        <v>13257364</v>
      </c>
      <c r="F25" s="613">
        <v>13441543</v>
      </c>
      <c r="G25" s="457">
        <f>E25/D25*100</f>
        <v>102.04237709646031</v>
      </c>
      <c r="H25" s="462">
        <f t="shared" si="0"/>
        <v>101.38925807573813</v>
      </c>
    </row>
    <row r="26" spans="2:8" ht="19.350000000000001" customHeight="1" x14ac:dyDescent="0.25">
      <c r="B26" s="267" t="s">
        <v>354</v>
      </c>
      <c r="C26" s="431" t="s">
        <v>529</v>
      </c>
      <c r="D26" s="612">
        <v>13550664</v>
      </c>
      <c r="E26" s="613">
        <v>15167836</v>
      </c>
      <c r="F26" s="613">
        <v>15228273</v>
      </c>
      <c r="G26" s="457">
        <f>E26/D26*100</f>
        <v>111.93426388551882</v>
      </c>
      <c r="H26" s="462">
        <f t="shared" si="0"/>
        <v>100.39845499384354</v>
      </c>
    </row>
    <row r="27" spans="2:8" ht="15.75" x14ac:dyDescent="0.25">
      <c r="B27" s="267" t="s">
        <v>355</v>
      </c>
      <c r="C27" s="431" t="s">
        <v>530</v>
      </c>
      <c r="D27" s="612">
        <f>D25-D26</f>
        <v>-558646</v>
      </c>
      <c r="E27" s="612">
        <f>E25-E26</f>
        <v>-1910472</v>
      </c>
      <c r="F27" s="612">
        <f>F25-F26</f>
        <v>-1786730</v>
      </c>
      <c r="G27" s="433" t="s">
        <v>114</v>
      </c>
      <c r="H27" s="462" t="s">
        <v>114</v>
      </c>
    </row>
    <row r="28" spans="2:8" ht="15.75" customHeight="1" x14ac:dyDescent="0.25">
      <c r="B28" s="267"/>
      <c r="C28" s="431" t="s">
        <v>198</v>
      </c>
      <c r="D28" s="614"/>
      <c r="E28" s="600"/>
      <c r="F28" s="600"/>
      <c r="G28" s="433"/>
      <c r="H28" s="462"/>
    </row>
    <row r="29" spans="2:8" ht="15" customHeight="1" x14ac:dyDescent="0.25">
      <c r="B29" s="267" t="s">
        <v>325</v>
      </c>
      <c r="C29" s="431" t="s">
        <v>531</v>
      </c>
      <c r="D29" s="615">
        <f>D25/D26</f>
        <v>0.95877353316413128</v>
      </c>
      <c r="E29" s="615">
        <f>E25/E26</f>
        <v>0.87404452421558354</v>
      </c>
      <c r="F29" s="615">
        <f>F25/F26</f>
        <v>0.88267021480374042</v>
      </c>
      <c r="G29" s="616"/>
      <c r="H29" s="462"/>
    </row>
    <row r="30" spans="2:8" ht="21" customHeight="1" thickBot="1" x14ac:dyDescent="0.3">
      <c r="B30" s="267" t="s">
        <v>326</v>
      </c>
      <c r="C30" s="431" t="s">
        <v>532</v>
      </c>
      <c r="D30" s="433" t="s">
        <v>204</v>
      </c>
      <c r="E30" s="844">
        <v>0.55000000000000004</v>
      </c>
      <c r="F30" s="615">
        <v>0.55000000000000004</v>
      </c>
      <c r="G30" s="616"/>
      <c r="H30" s="462"/>
    </row>
    <row r="31" spans="2:8" ht="18.75" customHeight="1" thickBot="1" x14ac:dyDescent="0.3">
      <c r="B31" s="1070" t="s">
        <v>200</v>
      </c>
      <c r="C31" s="1071"/>
      <c r="D31" s="607">
        <f>D29-D30</f>
        <v>0.20877353316413128</v>
      </c>
      <c r="E31" s="607">
        <f>E29-E30</f>
        <v>0.3240445242155835</v>
      </c>
      <c r="F31" s="607">
        <f>F29-F30</f>
        <v>0.33267021480374037</v>
      </c>
      <c r="G31" s="617"/>
      <c r="H31" s="618"/>
    </row>
    <row r="33" spans="2:2" x14ac:dyDescent="0.25">
      <c r="B33" s="317" t="s">
        <v>669</v>
      </c>
    </row>
  </sheetData>
  <mergeCells count="7">
    <mergeCell ref="B4:H4"/>
    <mergeCell ref="B5:B6"/>
    <mergeCell ref="B15:C15"/>
    <mergeCell ref="B23:C23"/>
    <mergeCell ref="B31:C31"/>
    <mergeCell ref="C5:C6"/>
    <mergeCell ref="G5:H5"/>
  </mergeCells>
  <pageMargins left="0.7" right="0.7" top="0.75" bottom="0.75" header="0.3" footer="0.3"/>
  <pageSetup orientation="portrait" r:id="rId1"/>
  <ignoredErrors>
    <ignoredError sqref="D12:E12 D20:E20 D28:E28 D14 D16:E16 D22 D24:E24 D30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M34"/>
  <sheetViews>
    <sheetView workbookViewId="0">
      <selection activeCell="G24" sqref="G24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3" spans="2:13" ht="16.5" thickBot="1" x14ac:dyDescent="0.3">
      <c r="C3" s="7" t="s">
        <v>214</v>
      </c>
      <c r="D3" s="4"/>
      <c r="E3" s="4"/>
      <c r="F3" s="4"/>
      <c r="G3" s="4"/>
      <c r="H3" s="4"/>
      <c r="I3" s="4"/>
      <c r="J3" s="4"/>
      <c r="K3" s="4"/>
      <c r="L3" s="33" t="s">
        <v>383</v>
      </c>
    </row>
    <row r="4" spans="2:13" ht="20.100000000000001" customHeight="1" thickBot="1" x14ac:dyDescent="0.3">
      <c r="B4" s="1075" t="s">
        <v>617</v>
      </c>
      <c r="C4" s="1076"/>
      <c r="D4" s="1076"/>
      <c r="E4" s="1076"/>
      <c r="F4" s="1076"/>
      <c r="G4" s="1076"/>
      <c r="H4" s="1076"/>
      <c r="I4" s="1076"/>
      <c r="J4" s="1076"/>
      <c r="K4" s="1076"/>
      <c r="L4" s="1076"/>
      <c r="M4" s="1077"/>
    </row>
    <row r="5" spans="2:13" ht="15.75" x14ac:dyDescent="0.25">
      <c r="B5" s="999" t="s">
        <v>137</v>
      </c>
      <c r="C5" s="1003" t="s">
        <v>153</v>
      </c>
      <c r="D5" s="1003" t="s">
        <v>551</v>
      </c>
      <c r="E5" s="1003"/>
      <c r="F5" s="1003"/>
      <c r="G5" s="1003"/>
      <c r="H5" s="1003" t="s">
        <v>571</v>
      </c>
      <c r="I5" s="1003"/>
      <c r="J5" s="1003"/>
      <c r="K5" s="1003"/>
      <c r="L5" s="1003" t="s">
        <v>1</v>
      </c>
      <c r="M5" s="1004"/>
    </row>
    <row r="6" spans="2:13" ht="15.75" x14ac:dyDescent="0.25">
      <c r="B6" s="1013"/>
      <c r="C6" s="1074"/>
      <c r="D6" s="1074" t="s">
        <v>205</v>
      </c>
      <c r="E6" s="1074"/>
      <c r="F6" s="1074" t="s">
        <v>19</v>
      </c>
      <c r="G6" s="1074"/>
      <c r="H6" s="1074" t="s">
        <v>205</v>
      </c>
      <c r="I6" s="1074"/>
      <c r="J6" s="1074" t="s">
        <v>19</v>
      </c>
      <c r="K6" s="1074"/>
      <c r="L6" s="583" t="s">
        <v>205</v>
      </c>
      <c r="M6" s="585" t="s">
        <v>19</v>
      </c>
    </row>
    <row r="7" spans="2:13" ht="16.5" thickBot="1" x14ac:dyDescent="0.3">
      <c r="B7" s="1000"/>
      <c r="C7" s="1002"/>
      <c r="D7" s="293" t="s">
        <v>2</v>
      </c>
      <c r="E7" s="293" t="s">
        <v>27</v>
      </c>
      <c r="F7" s="293" t="s">
        <v>2</v>
      </c>
      <c r="G7" s="293" t="s">
        <v>27</v>
      </c>
      <c r="H7" s="293" t="s">
        <v>2</v>
      </c>
      <c r="I7" s="293" t="s">
        <v>27</v>
      </c>
      <c r="J7" s="293" t="s">
        <v>2</v>
      </c>
      <c r="K7" s="293" t="s">
        <v>27</v>
      </c>
      <c r="L7" s="293" t="s">
        <v>535</v>
      </c>
      <c r="M7" s="54" t="s">
        <v>536</v>
      </c>
    </row>
    <row r="8" spans="2:13" ht="15.75" thickBot="1" x14ac:dyDescent="0.3">
      <c r="B8" s="324">
        <v>1</v>
      </c>
      <c r="C8" s="331">
        <v>2</v>
      </c>
      <c r="D8" s="331">
        <v>3</v>
      </c>
      <c r="E8" s="331">
        <v>4</v>
      </c>
      <c r="F8" s="331">
        <v>5</v>
      </c>
      <c r="G8" s="331">
        <v>6</v>
      </c>
      <c r="H8" s="331">
        <v>7</v>
      </c>
      <c r="I8" s="331">
        <v>8</v>
      </c>
      <c r="J8" s="331">
        <v>9</v>
      </c>
      <c r="K8" s="331">
        <v>10</v>
      </c>
      <c r="L8" s="331">
        <v>11</v>
      </c>
      <c r="M8" s="332">
        <v>12</v>
      </c>
    </row>
    <row r="9" spans="2:13" ht="15.75" x14ac:dyDescent="0.25">
      <c r="B9" s="267"/>
      <c r="C9" s="589" t="s">
        <v>206</v>
      </c>
      <c r="D9" s="616"/>
      <c r="E9" s="433"/>
      <c r="F9" s="616"/>
      <c r="G9" s="431"/>
      <c r="H9" s="601"/>
      <c r="I9" s="616"/>
      <c r="J9" s="433"/>
      <c r="K9" s="433"/>
      <c r="L9" s="433"/>
      <c r="M9" s="620"/>
    </row>
    <row r="10" spans="2:13" ht="20.100000000000001" customHeight="1" x14ac:dyDescent="0.25">
      <c r="B10" s="267" t="s">
        <v>353</v>
      </c>
      <c r="C10" s="431" t="s">
        <v>29</v>
      </c>
      <c r="D10" s="612">
        <v>1405</v>
      </c>
      <c r="E10" s="432">
        <f>D10/D$15*100</f>
        <v>14.527970220246097</v>
      </c>
      <c r="F10" s="612">
        <v>1950</v>
      </c>
      <c r="G10" s="432">
        <f>F10/F$15*100</f>
        <v>18.739188929463772</v>
      </c>
      <c r="H10" s="612">
        <v>1551</v>
      </c>
      <c r="I10" s="432">
        <f>H10/H15*100</f>
        <v>15.880004095423365</v>
      </c>
      <c r="J10" s="612">
        <v>2136</v>
      </c>
      <c r="K10" s="432">
        <f>J10/J15*100</f>
        <v>20.340919912389296</v>
      </c>
      <c r="L10" s="457">
        <f>H10/D10*100</f>
        <v>110.39145907473309</v>
      </c>
      <c r="M10" s="462">
        <f>J10/F10*100</f>
        <v>109.53846153846155</v>
      </c>
    </row>
    <row r="11" spans="2:13" ht="18.600000000000001" customHeight="1" x14ac:dyDescent="0.25">
      <c r="B11" s="267" t="s">
        <v>354</v>
      </c>
      <c r="C11" s="431" t="s">
        <v>467</v>
      </c>
      <c r="D11" s="612">
        <v>826</v>
      </c>
      <c r="E11" s="432">
        <f t="shared" ref="E11:E14" si="0">D11/D$15*100</f>
        <v>8.540998862578844</v>
      </c>
      <c r="F11" s="612">
        <v>826</v>
      </c>
      <c r="G11" s="432">
        <f t="shared" ref="G11:G14" si="1">F11/F$15*100</f>
        <v>7.9377282337113204</v>
      </c>
      <c r="H11" s="612">
        <v>826</v>
      </c>
      <c r="I11" s="432">
        <f>H11/H15*100</f>
        <v>8.4570492474659567</v>
      </c>
      <c r="J11" s="612">
        <v>826</v>
      </c>
      <c r="K11" s="432">
        <f>J11/J15*100</f>
        <v>7.8659175316636505</v>
      </c>
      <c r="L11" s="457">
        <f t="shared" ref="L11:L15" si="2">H11/D11*100</f>
        <v>100</v>
      </c>
      <c r="M11" s="462">
        <f t="shared" ref="M11:M15" si="3">J11/F11*100</f>
        <v>100</v>
      </c>
    </row>
    <row r="12" spans="2:13" ht="23.1" customHeight="1" x14ac:dyDescent="0.25">
      <c r="B12" s="267" t="s">
        <v>355</v>
      </c>
      <c r="C12" s="431" t="s">
        <v>561</v>
      </c>
      <c r="D12" s="612">
        <v>6321</v>
      </c>
      <c r="E12" s="432">
        <f t="shared" si="0"/>
        <v>65.360355702616062</v>
      </c>
      <c r="F12" s="612">
        <v>6323</v>
      </c>
      <c r="G12" s="432">
        <f t="shared" si="1"/>
        <v>60.763021333845856</v>
      </c>
      <c r="H12" s="612">
        <v>6222</v>
      </c>
      <c r="I12" s="432">
        <f>H12/H15*100</f>
        <v>63.704310433091017</v>
      </c>
      <c r="J12" s="612">
        <v>6223</v>
      </c>
      <c r="K12" s="432">
        <f>J12/J15*100</f>
        <v>59.261022759737173</v>
      </c>
      <c r="L12" s="457">
        <f t="shared" si="2"/>
        <v>98.433792121499764</v>
      </c>
      <c r="M12" s="462">
        <f t="shared" si="3"/>
        <v>98.418472244187882</v>
      </c>
    </row>
    <row r="13" spans="2:13" ht="17.45" customHeight="1" x14ac:dyDescent="0.25">
      <c r="B13" s="267" t="s">
        <v>357</v>
      </c>
      <c r="C13" s="431" t="s">
        <v>78</v>
      </c>
      <c r="D13" s="612">
        <v>929</v>
      </c>
      <c r="E13" s="432">
        <f t="shared" si="0"/>
        <v>9.6060386723193041</v>
      </c>
      <c r="F13" s="612">
        <v>1117</v>
      </c>
      <c r="G13" s="432">
        <f t="shared" si="1"/>
        <v>10.734191812415913</v>
      </c>
      <c r="H13" s="612">
        <v>964</v>
      </c>
      <c r="I13" s="432">
        <f>H13/H15*100</f>
        <v>9.8699703081806067</v>
      </c>
      <c r="J13" s="612">
        <v>1112</v>
      </c>
      <c r="K13" s="432">
        <f>J13/J15*100</f>
        <v>10.589467669745739</v>
      </c>
      <c r="L13" s="457">
        <f t="shared" si="2"/>
        <v>103.76749192680302</v>
      </c>
      <c r="M13" s="462">
        <f t="shared" si="3"/>
        <v>99.55237242614146</v>
      </c>
    </row>
    <row r="14" spans="2:13" ht="22.35" customHeight="1" thickBot="1" x14ac:dyDescent="0.3">
      <c r="B14" s="267" t="s">
        <v>358</v>
      </c>
      <c r="C14" s="431" t="s">
        <v>562</v>
      </c>
      <c r="D14" s="612">
        <v>190</v>
      </c>
      <c r="E14" s="432">
        <f t="shared" si="0"/>
        <v>1.9646365422396856</v>
      </c>
      <c r="F14" s="612">
        <v>190</v>
      </c>
      <c r="G14" s="432">
        <f t="shared" si="1"/>
        <v>1.8258696905631366</v>
      </c>
      <c r="H14" s="612">
        <v>204</v>
      </c>
      <c r="I14" s="432">
        <f>H14/H15*100</f>
        <v>2.0886659158390497</v>
      </c>
      <c r="J14" s="612">
        <v>204</v>
      </c>
      <c r="K14" s="432">
        <f>J14/J15*100</f>
        <v>1.9426721264641462</v>
      </c>
      <c r="L14" s="457">
        <f t="shared" si="2"/>
        <v>107.36842105263158</v>
      </c>
      <c r="M14" s="462">
        <f t="shared" si="3"/>
        <v>107.36842105263158</v>
      </c>
    </row>
    <row r="15" spans="2:13" ht="23.25" customHeight="1" thickBot="1" x14ac:dyDescent="0.3">
      <c r="B15" s="1070" t="s">
        <v>207</v>
      </c>
      <c r="C15" s="1071"/>
      <c r="D15" s="146">
        <f t="shared" ref="D15:K15" si="4">SUM(D10:D14)</f>
        <v>9671</v>
      </c>
      <c r="E15" s="43">
        <f t="shared" si="4"/>
        <v>99.999999999999986</v>
      </c>
      <c r="F15" s="146">
        <f t="shared" si="4"/>
        <v>10406</v>
      </c>
      <c r="G15" s="43">
        <f t="shared" si="4"/>
        <v>100</v>
      </c>
      <c r="H15" s="146">
        <f t="shared" si="4"/>
        <v>9767</v>
      </c>
      <c r="I15" s="43">
        <f t="shared" si="4"/>
        <v>99.999999999999986</v>
      </c>
      <c r="J15" s="146">
        <f t="shared" si="4"/>
        <v>10501</v>
      </c>
      <c r="K15" s="43">
        <f t="shared" si="4"/>
        <v>100.00000000000001</v>
      </c>
      <c r="L15" s="43">
        <f t="shared" si="2"/>
        <v>100.99265846344743</v>
      </c>
      <c r="M15" s="44">
        <f t="shared" si="3"/>
        <v>100.91293484528157</v>
      </c>
    </row>
    <row r="16" spans="2:13" ht="19.350000000000001" customHeight="1" x14ac:dyDescent="0.25">
      <c r="B16" s="267"/>
      <c r="C16" s="589" t="s">
        <v>208</v>
      </c>
      <c r="D16" s="619"/>
      <c r="E16" s="600"/>
      <c r="F16" s="613"/>
      <c r="G16" s="600"/>
      <c r="H16" s="621"/>
      <c r="I16" s="622"/>
      <c r="J16" s="621"/>
      <c r="K16" s="622"/>
      <c r="L16" s="623"/>
      <c r="M16" s="624"/>
    </row>
    <row r="17" spans="2:13" ht="22.35" customHeight="1" x14ac:dyDescent="0.25">
      <c r="B17" s="267" t="s">
        <v>359</v>
      </c>
      <c r="C17" s="431" t="s">
        <v>38</v>
      </c>
      <c r="D17" s="612">
        <v>6221</v>
      </c>
      <c r="E17" s="432">
        <f>D17/D$21*100</f>
        <v>72.514279053502733</v>
      </c>
      <c r="F17" s="612">
        <v>6965</v>
      </c>
      <c r="G17" s="432">
        <f>F17/F$21*100</f>
        <v>74.595694548570208</v>
      </c>
      <c r="H17" s="612">
        <v>6260</v>
      </c>
      <c r="I17" s="432">
        <f>H17/H$21*100</f>
        <v>72.782234623880953</v>
      </c>
      <c r="J17" s="612">
        <v>7021</v>
      </c>
      <c r="K17" s="432">
        <f>J17/J21*100</f>
        <v>74.874693398741599</v>
      </c>
      <c r="L17" s="457">
        <f>H17/D17*100</f>
        <v>100.62690885709694</v>
      </c>
      <c r="M17" s="462">
        <f>J17/F17*100</f>
        <v>100.80402010050251</v>
      </c>
    </row>
    <row r="18" spans="2:13" ht="20.45" customHeight="1" x14ac:dyDescent="0.25">
      <c r="B18" s="267" t="s">
        <v>360</v>
      </c>
      <c r="C18" s="431" t="s">
        <v>533</v>
      </c>
      <c r="D18" s="612">
        <v>809</v>
      </c>
      <c r="E18" s="432">
        <f t="shared" ref="E18:E20" si="5">D18/D$21*100</f>
        <v>9.4300034969110609</v>
      </c>
      <c r="F18" s="612">
        <v>809</v>
      </c>
      <c r="G18" s="432">
        <f t="shared" ref="G18:G20" si="6">F18/F$21*100</f>
        <v>8.6644532505087284</v>
      </c>
      <c r="H18" s="612">
        <v>770</v>
      </c>
      <c r="I18" s="432">
        <f t="shared" ref="I18:I20" si="7">H18/H$21*100</f>
        <v>8.9524473898383903</v>
      </c>
      <c r="J18" s="612">
        <v>770</v>
      </c>
      <c r="K18" s="432">
        <f>J18/J21*100</f>
        <v>8.2115815292737544</v>
      </c>
      <c r="L18" s="457">
        <f t="shared" ref="L18:L21" si="8">H18/D18*100</f>
        <v>95.179233621755259</v>
      </c>
      <c r="M18" s="462">
        <f t="shared" ref="M18:M21" si="9">J18/F18*100</f>
        <v>95.179233621755259</v>
      </c>
    </row>
    <row r="19" spans="2:13" ht="19.350000000000001" customHeight="1" x14ac:dyDescent="0.25">
      <c r="B19" s="267" t="s">
        <v>361</v>
      </c>
      <c r="C19" s="431" t="s">
        <v>563</v>
      </c>
      <c r="D19" s="612">
        <v>1319</v>
      </c>
      <c r="E19" s="432">
        <f t="shared" si="5"/>
        <v>15.374752302133116</v>
      </c>
      <c r="F19" s="612">
        <v>1319</v>
      </c>
      <c r="G19" s="432">
        <f t="shared" si="6"/>
        <v>14.126593124129805</v>
      </c>
      <c r="H19" s="612">
        <v>1324</v>
      </c>
      <c r="I19" s="432">
        <f t="shared" si="7"/>
        <v>15.393558888501339</v>
      </c>
      <c r="J19" s="612">
        <v>1324</v>
      </c>
      <c r="K19" s="432">
        <f>J19/J21*100</f>
        <v>14.119654473712275</v>
      </c>
      <c r="L19" s="457">
        <f t="shared" si="8"/>
        <v>100.37907505686125</v>
      </c>
      <c r="M19" s="462">
        <f t="shared" si="9"/>
        <v>100.37907505686125</v>
      </c>
    </row>
    <row r="20" spans="2:13" ht="22.35" customHeight="1" thickBot="1" x14ac:dyDescent="0.3">
      <c r="B20" s="267" t="s">
        <v>362</v>
      </c>
      <c r="C20" s="431" t="s">
        <v>78</v>
      </c>
      <c r="D20" s="612">
        <v>230</v>
      </c>
      <c r="E20" s="432">
        <f t="shared" si="5"/>
        <v>2.6809651474530831</v>
      </c>
      <c r="F20" s="612">
        <v>244</v>
      </c>
      <c r="G20" s="432">
        <f t="shared" si="6"/>
        <v>2.6132590767912607</v>
      </c>
      <c r="H20" s="612">
        <v>247</v>
      </c>
      <c r="I20" s="432">
        <f t="shared" si="7"/>
        <v>2.8717590977793281</v>
      </c>
      <c r="J20" s="612">
        <v>262</v>
      </c>
      <c r="K20" s="432">
        <f>J20/J21*100</f>
        <v>2.7940705982723686</v>
      </c>
      <c r="L20" s="457">
        <f t="shared" si="8"/>
        <v>107.39130434782609</v>
      </c>
      <c r="M20" s="462">
        <f t="shared" si="9"/>
        <v>107.37704918032787</v>
      </c>
    </row>
    <row r="21" spans="2:13" ht="22.35" customHeight="1" thickBot="1" x14ac:dyDescent="0.3">
      <c r="B21" s="1070" t="s">
        <v>534</v>
      </c>
      <c r="C21" s="1071"/>
      <c r="D21" s="146">
        <f t="shared" ref="D21:K21" si="10">SUM(D17:D20)</f>
        <v>8579</v>
      </c>
      <c r="E21" s="43">
        <f t="shared" si="10"/>
        <v>99.999999999999986</v>
      </c>
      <c r="F21" s="146">
        <f t="shared" si="10"/>
        <v>9337</v>
      </c>
      <c r="G21" s="43">
        <f t="shared" si="10"/>
        <v>100.00000000000001</v>
      </c>
      <c r="H21" s="146">
        <f t="shared" si="10"/>
        <v>8601</v>
      </c>
      <c r="I21" s="43">
        <f t="shared" si="10"/>
        <v>100.00000000000001</v>
      </c>
      <c r="J21" s="146">
        <f t="shared" si="10"/>
        <v>9377</v>
      </c>
      <c r="K21" s="43">
        <f t="shared" si="10"/>
        <v>100</v>
      </c>
      <c r="L21" s="43">
        <f t="shared" si="8"/>
        <v>100.25644014453898</v>
      </c>
      <c r="M21" s="44">
        <f t="shared" si="9"/>
        <v>100.42840312734282</v>
      </c>
    </row>
    <row r="22" spans="2:13" ht="18" customHeight="1" x14ac:dyDescent="0.25">
      <c r="B22" s="267"/>
      <c r="C22" s="589" t="s">
        <v>209</v>
      </c>
      <c r="D22" s="601"/>
      <c r="E22" s="601"/>
      <c r="F22" s="601"/>
      <c r="G22" s="601"/>
      <c r="H22" s="601"/>
      <c r="I22" s="601"/>
      <c r="J22" s="601"/>
      <c r="K22" s="601"/>
      <c r="L22" s="601"/>
      <c r="M22" s="625"/>
    </row>
    <row r="23" spans="2:13" ht="19.350000000000001" customHeight="1" x14ac:dyDescent="0.25">
      <c r="B23" s="267" t="s">
        <v>363</v>
      </c>
      <c r="C23" s="431" t="s">
        <v>21</v>
      </c>
      <c r="D23" s="433">
        <v>26</v>
      </c>
      <c r="E23" s="433"/>
      <c r="F23" s="433">
        <v>61</v>
      </c>
      <c r="G23" s="433"/>
      <c r="H23" s="433">
        <v>16</v>
      </c>
      <c r="I23" s="433"/>
      <c r="J23" s="433">
        <v>69</v>
      </c>
      <c r="K23" s="433"/>
      <c r="L23" s="601"/>
      <c r="M23" s="625"/>
    </row>
    <row r="24" spans="2:13" ht="17.100000000000001" customHeight="1" x14ac:dyDescent="0.25">
      <c r="B24" s="267" t="s">
        <v>364</v>
      </c>
      <c r="C24" s="431" t="s">
        <v>537</v>
      </c>
      <c r="D24" s="433">
        <v>1025</v>
      </c>
      <c r="E24" s="433"/>
      <c r="F24" s="433">
        <v>1034</v>
      </c>
      <c r="G24" s="433"/>
      <c r="H24" s="612">
        <v>1026</v>
      </c>
      <c r="I24" s="433"/>
      <c r="J24" s="612">
        <v>1035</v>
      </c>
      <c r="K24" s="433"/>
      <c r="L24" s="601"/>
      <c r="M24" s="625"/>
    </row>
    <row r="25" spans="2:13" ht="20.100000000000001" customHeight="1" thickBot="1" x14ac:dyDescent="0.3">
      <c r="B25" s="267"/>
      <c r="C25" s="589" t="s">
        <v>210</v>
      </c>
      <c r="D25" s="601"/>
      <c r="E25" s="601"/>
      <c r="F25" s="601"/>
      <c r="G25" s="601"/>
      <c r="H25" s="601"/>
      <c r="I25" s="601"/>
      <c r="J25" s="601"/>
      <c r="K25" s="601"/>
      <c r="L25" s="601"/>
      <c r="M25" s="625"/>
    </row>
    <row r="26" spans="2:13" ht="17.45" customHeight="1" thickBot="1" x14ac:dyDescent="0.3">
      <c r="B26" s="477"/>
      <c r="C26" s="627" t="s">
        <v>211</v>
      </c>
      <c r="D26" s="629">
        <f>D15-D21+D23-D24</f>
        <v>93</v>
      </c>
      <c r="E26" s="628"/>
      <c r="F26" s="629">
        <f>F15-F21+F23-F24</f>
        <v>96</v>
      </c>
      <c r="G26" s="628"/>
      <c r="H26" s="633">
        <f>H15-H21+H23-H24</f>
        <v>156</v>
      </c>
      <c r="I26" s="629"/>
      <c r="J26" s="633">
        <f>J15-J21+J23-J24</f>
        <v>158</v>
      </c>
      <c r="K26" s="628"/>
      <c r="L26" s="628"/>
      <c r="M26" s="630"/>
    </row>
    <row r="27" spans="2:13" ht="16.5" thickBot="1" x14ac:dyDescent="0.3">
      <c r="B27" s="267"/>
      <c r="C27" s="431" t="s">
        <v>64</v>
      </c>
      <c r="D27" s="615">
        <v>3.4000000000000002E-2</v>
      </c>
      <c r="E27" s="601"/>
      <c r="F27" s="615">
        <v>3.5999999999999997E-2</v>
      </c>
      <c r="G27" s="601"/>
      <c r="H27" s="615">
        <v>5.7000000000000002E-2</v>
      </c>
      <c r="I27" s="433"/>
      <c r="J27" s="615">
        <v>5.8000000000000003E-2</v>
      </c>
      <c r="K27" s="601"/>
      <c r="L27" s="601"/>
      <c r="M27" s="625"/>
    </row>
    <row r="28" spans="2:13" ht="16.5" thickBot="1" x14ac:dyDescent="0.3">
      <c r="B28" s="477"/>
      <c r="C28" s="627" t="s">
        <v>538</v>
      </c>
      <c r="D28" s="629"/>
      <c r="E28" s="629"/>
      <c r="F28" s="629"/>
      <c r="G28" s="628"/>
      <c r="H28" s="634"/>
      <c r="I28" s="628"/>
      <c r="J28" s="634"/>
      <c r="K28" s="628"/>
      <c r="L28" s="628"/>
      <c r="M28" s="630"/>
    </row>
    <row r="29" spans="2:13" ht="15.75" x14ac:dyDescent="0.25">
      <c r="B29" s="267"/>
      <c r="C29" s="431" t="s">
        <v>64</v>
      </c>
      <c r="D29" s="433"/>
      <c r="E29" s="433"/>
      <c r="F29" s="433"/>
      <c r="G29" s="601"/>
      <c r="H29" s="626"/>
      <c r="I29" s="601"/>
      <c r="J29" s="626"/>
      <c r="K29" s="601"/>
      <c r="L29" s="601"/>
      <c r="M29" s="625"/>
    </row>
    <row r="30" spans="2:13" ht="18.600000000000001" customHeight="1" thickBot="1" x14ac:dyDescent="0.3">
      <c r="B30" s="267"/>
      <c r="C30" s="431" t="s">
        <v>212</v>
      </c>
      <c r="D30" s="844">
        <v>0.4</v>
      </c>
      <c r="E30" s="433"/>
      <c r="F30" s="844">
        <v>0.4</v>
      </c>
      <c r="G30" s="601"/>
      <c r="H30" s="615">
        <v>0.4</v>
      </c>
      <c r="I30" s="433"/>
      <c r="J30" s="615">
        <v>0.4</v>
      </c>
      <c r="K30" s="601"/>
      <c r="L30" s="601"/>
      <c r="M30" s="625"/>
    </row>
    <row r="31" spans="2:13" ht="19.350000000000001" customHeight="1" thickBot="1" x14ac:dyDescent="0.3">
      <c r="B31" s="1070" t="s">
        <v>213</v>
      </c>
      <c r="C31" s="1071"/>
      <c r="D31" s="607">
        <f>D30-D27</f>
        <v>0.36599999999999999</v>
      </c>
      <c r="E31" s="607"/>
      <c r="F31" s="607">
        <f>F30-F27</f>
        <v>0.36400000000000005</v>
      </c>
      <c r="G31" s="631"/>
      <c r="H31" s="607">
        <f>H30-H27</f>
        <v>0.34300000000000003</v>
      </c>
      <c r="I31" s="24"/>
      <c r="J31" s="607">
        <f>J30-J27</f>
        <v>0.34200000000000003</v>
      </c>
      <c r="K31" s="631"/>
      <c r="L31" s="631"/>
      <c r="M31" s="632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3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E27 G27 E30 G30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K28" sqref="K28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3" spans="2:10" ht="15.75" thickBot="1" x14ac:dyDescent="0.3"/>
    <row r="4" spans="2:10" ht="17.25" thickTop="1" thickBot="1" x14ac:dyDescent="0.3">
      <c r="B4" s="1080" t="s">
        <v>618</v>
      </c>
      <c r="C4" s="1081"/>
      <c r="D4" s="1081"/>
      <c r="E4" s="1081"/>
      <c r="F4" s="1081"/>
      <c r="G4" s="1081"/>
      <c r="H4" s="1082"/>
    </row>
    <row r="5" spans="2:10" ht="15.75" x14ac:dyDescent="0.25">
      <c r="B5" s="1083" t="s">
        <v>137</v>
      </c>
      <c r="C5" s="1085" t="s">
        <v>13</v>
      </c>
      <c r="D5" s="1085" t="s">
        <v>552</v>
      </c>
      <c r="E5" s="1085"/>
      <c r="F5" s="1085" t="s">
        <v>572</v>
      </c>
      <c r="G5" s="1085"/>
      <c r="H5" s="300" t="s">
        <v>1</v>
      </c>
    </row>
    <row r="6" spans="2:10" ht="32.25" thickBot="1" x14ac:dyDescent="0.3">
      <c r="B6" s="1084"/>
      <c r="C6" s="1086"/>
      <c r="D6" s="298" t="s">
        <v>14</v>
      </c>
      <c r="E6" s="298" t="s">
        <v>27</v>
      </c>
      <c r="F6" s="298" t="s">
        <v>14</v>
      </c>
      <c r="G6" s="298" t="s">
        <v>27</v>
      </c>
      <c r="H6" s="301" t="s">
        <v>478</v>
      </c>
    </row>
    <row r="7" spans="2:10" ht="15.75" thickBot="1" x14ac:dyDescent="0.3">
      <c r="B7" s="635">
        <v>1</v>
      </c>
      <c r="C7" s="636">
        <v>2</v>
      </c>
      <c r="D7" s="636">
        <v>3</v>
      </c>
      <c r="E7" s="636">
        <v>4</v>
      </c>
      <c r="F7" s="636">
        <v>5</v>
      </c>
      <c r="G7" s="636">
        <v>6</v>
      </c>
      <c r="H7" s="637">
        <v>7</v>
      </c>
    </row>
    <row r="8" spans="2:10" ht="15.75" x14ac:dyDescent="0.25">
      <c r="B8" s="185" t="s">
        <v>353</v>
      </c>
      <c r="C8" s="178" t="s">
        <v>384</v>
      </c>
      <c r="D8" s="179">
        <v>743</v>
      </c>
      <c r="E8" s="180">
        <f>D8/D12*100</f>
        <v>53.299856527977042</v>
      </c>
      <c r="F8" s="753">
        <v>743</v>
      </c>
      <c r="G8" s="180">
        <f>F8/F12*100</f>
        <v>53.3381191672649</v>
      </c>
      <c r="H8" s="96">
        <f>F8/D8*100</f>
        <v>100</v>
      </c>
    </row>
    <row r="9" spans="2:10" ht="15.75" x14ac:dyDescent="0.25">
      <c r="B9" s="185" t="s">
        <v>354</v>
      </c>
      <c r="C9" s="178" t="s">
        <v>385</v>
      </c>
      <c r="D9" s="179">
        <v>104</v>
      </c>
      <c r="E9" s="180">
        <f>D9/D12*100</f>
        <v>7.4605451936872305</v>
      </c>
      <c r="F9" s="754">
        <v>108</v>
      </c>
      <c r="G9" s="180">
        <f>F9/F12*100</f>
        <v>7.7530509691313716</v>
      </c>
      <c r="H9" s="96">
        <f>F9/D9*100</f>
        <v>103.84615384615385</v>
      </c>
    </row>
    <row r="10" spans="2:10" ht="15.75" x14ac:dyDescent="0.25">
      <c r="B10" s="185" t="s">
        <v>355</v>
      </c>
      <c r="C10" s="178" t="s">
        <v>17</v>
      </c>
      <c r="D10" s="179">
        <v>536</v>
      </c>
      <c r="E10" s="180">
        <f>D10/D12*100</f>
        <v>38.450502152080347</v>
      </c>
      <c r="F10" s="754">
        <v>532</v>
      </c>
      <c r="G10" s="180">
        <f>F10/F12*100</f>
        <v>38.190954773869343</v>
      </c>
      <c r="H10" s="96">
        <f>F10/D10*100</f>
        <v>99.253731343283576</v>
      </c>
    </row>
    <row r="11" spans="2:10" ht="16.5" thickBot="1" x14ac:dyDescent="0.3">
      <c r="B11" s="181" t="s">
        <v>357</v>
      </c>
      <c r="C11" s="182" t="s">
        <v>18</v>
      </c>
      <c r="D11" s="183">
        <v>11</v>
      </c>
      <c r="E11" s="184">
        <f>D11/D12*100</f>
        <v>0.78909612625538017</v>
      </c>
      <c r="F11" s="741">
        <v>10</v>
      </c>
      <c r="G11" s="184">
        <f>F11/F12*100</f>
        <v>0.71787508973438618</v>
      </c>
      <c r="H11" s="96">
        <f>F11/D11*100</f>
        <v>90.909090909090907</v>
      </c>
    </row>
    <row r="12" spans="2:10" ht="16.5" thickBot="1" x14ac:dyDescent="0.3">
      <c r="B12" s="1078" t="s">
        <v>19</v>
      </c>
      <c r="C12" s="1079"/>
      <c r="D12" s="205">
        <f>SUM(D8:D11)</f>
        <v>1394</v>
      </c>
      <c r="E12" s="206">
        <v>100</v>
      </c>
      <c r="F12" s="205">
        <f>SUM(F8:F11)</f>
        <v>1393</v>
      </c>
      <c r="G12" s="206">
        <f>SUM(G8:G11)</f>
        <v>100.00000000000001</v>
      </c>
      <c r="H12" s="79">
        <f>F12/D12*100</f>
        <v>99.928263988522232</v>
      </c>
      <c r="J12" s="53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6"/>
  <sheetViews>
    <sheetView topLeftCell="A13" workbookViewId="0">
      <selection activeCell="K35" sqref="K35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0" customWidth="1"/>
    <col min="12" max="12" width="11.5703125" customWidth="1"/>
  </cols>
  <sheetData>
    <row r="3" spans="2:16" ht="16.5" thickBot="1" x14ac:dyDescent="0.3">
      <c r="B3" s="1"/>
      <c r="C3" s="1"/>
      <c r="D3" s="1"/>
      <c r="E3" s="1"/>
      <c r="F3" s="1"/>
      <c r="G3" s="1"/>
      <c r="H3" s="1"/>
      <c r="I3" s="1"/>
      <c r="J3" s="1"/>
      <c r="K3" s="207"/>
      <c r="L3" s="27" t="s">
        <v>386</v>
      </c>
    </row>
    <row r="4" spans="2:16" ht="16.5" thickBot="1" x14ac:dyDescent="0.3">
      <c r="B4" s="1087" t="s">
        <v>619</v>
      </c>
      <c r="C4" s="1088"/>
      <c r="D4" s="1088"/>
      <c r="E4" s="1088"/>
      <c r="F4" s="1088"/>
      <c r="G4" s="1088"/>
      <c r="H4" s="1088"/>
      <c r="I4" s="1088"/>
      <c r="J4" s="1088"/>
      <c r="K4" s="1088"/>
      <c r="L4" s="1089"/>
    </row>
    <row r="5" spans="2:16" ht="15.75" x14ac:dyDescent="0.25">
      <c r="B5" s="1090" t="s">
        <v>137</v>
      </c>
      <c r="C5" s="1085" t="s">
        <v>90</v>
      </c>
      <c r="D5" s="1093" t="s">
        <v>553</v>
      </c>
      <c r="E5" s="1093"/>
      <c r="F5" s="1093"/>
      <c r="G5" s="1093"/>
      <c r="H5" s="1094" t="s">
        <v>579</v>
      </c>
      <c r="I5" s="1094"/>
      <c r="J5" s="1094"/>
      <c r="K5" s="1094"/>
      <c r="L5" s="864" t="s">
        <v>1</v>
      </c>
    </row>
    <row r="6" spans="2:16" ht="16.5" thickBot="1" x14ac:dyDescent="0.3">
      <c r="B6" s="1091"/>
      <c r="C6" s="1092"/>
      <c r="D6" s="865" t="s">
        <v>216</v>
      </c>
      <c r="E6" s="865" t="s">
        <v>217</v>
      </c>
      <c r="F6" s="865" t="s">
        <v>19</v>
      </c>
      <c r="G6" s="865" t="s">
        <v>64</v>
      </c>
      <c r="H6" s="865" t="s">
        <v>216</v>
      </c>
      <c r="I6" s="865" t="s">
        <v>217</v>
      </c>
      <c r="J6" s="865" t="s">
        <v>19</v>
      </c>
      <c r="K6" s="868" t="s">
        <v>64</v>
      </c>
      <c r="L6" s="687" t="s">
        <v>536</v>
      </c>
    </row>
    <row r="7" spans="2:16" ht="15" customHeight="1" thickBot="1" x14ac:dyDescent="0.3">
      <c r="B7" s="679">
        <v>1</v>
      </c>
      <c r="C7" s="688">
        <v>2</v>
      </c>
      <c r="D7" s="688">
        <v>3</v>
      </c>
      <c r="E7" s="688">
        <v>4</v>
      </c>
      <c r="F7" s="688" t="s">
        <v>428</v>
      </c>
      <c r="G7" s="688">
        <v>6</v>
      </c>
      <c r="H7" s="688">
        <v>7</v>
      </c>
      <c r="I7" s="688">
        <v>8</v>
      </c>
      <c r="J7" s="688" t="s">
        <v>429</v>
      </c>
      <c r="K7" s="680">
        <v>10</v>
      </c>
      <c r="L7" s="689">
        <v>11</v>
      </c>
    </row>
    <row r="8" spans="2:16" ht="15.75" x14ac:dyDescent="0.25">
      <c r="B8" s="869"/>
      <c r="C8" s="870" t="s">
        <v>219</v>
      </c>
      <c r="D8" s="1096"/>
      <c r="E8" s="1096"/>
      <c r="F8" s="1096"/>
      <c r="G8" s="1096"/>
      <c r="H8" s="1096"/>
      <c r="I8" s="1096"/>
      <c r="J8" s="1096"/>
      <c r="K8" s="1096"/>
      <c r="L8" s="1097"/>
    </row>
    <row r="9" spans="2:16" ht="15.75" x14ac:dyDescent="0.25">
      <c r="B9" s="639" t="s">
        <v>353</v>
      </c>
      <c r="C9" s="92" t="s">
        <v>29</v>
      </c>
      <c r="D9" s="93">
        <v>42575</v>
      </c>
      <c r="E9" s="93">
        <v>12356</v>
      </c>
      <c r="F9" s="93">
        <f t="shared" ref="F9:F17" si="0">D9+E9</f>
        <v>54931</v>
      </c>
      <c r="G9" s="94">
        <f>F9/F18*100</f>
        <v>8.3474785542241907</v>
      </c>
      <c r="H9" s="93">
        <v>46822</v>
      </c>
      <c r="I9" s="93">
        <v>12615</v>
      </c>
      <c r="J9" s="93">
        <f t="shared" ref="J9:J17" si="1">H9+I9</f>
        <v>59437</v>
      </c>
      <c r="K9" s="95">
        <f>J9/J18*100</f>
        <v>9.0082129828480664</v>
      </c>
      <c r="L9" s="640">
        <f>J9/F9*100</f>
        <v>108.20301833208934</v>
      </c>
      <c r="N9" s="756"/>
      <c r="O9" s="756"/>
      <c r="P9" s="871"/>
    </row>
    <row r="10" spans="2:16" ht="15.75" x14ac:dyDescent="0.25">
      <c r="B10" s="641" t="s">
        <v>354</v>
      </c>
      <c r="C10" s="642" t="s">
        <v>466</v>
      </c>
      <c r="D10" s="643">
        <v>110</v>
      </c>
      <c r="E10" s="643">
        <v>0</v>
      </c>
      <c r="F10" s="643">
        <f t="shared" si="0"/>
        <v>110</v>
      </c>
      <c r="G10" s="644">
        <f>F10/F18*100</f>
        <v>1.6715927999939213E-2</v>
      </c>
      <c r="H10" s="643">
        <v>110</v>
      </c>
      <c r="I10" s="643">
        <v>0</v>
      </c>
      <c r="J10" s="643">
        <f t="shared" si="1"/>
        <v>110</v>
      </c>
      <c r="K10" s="645">
        <f>J10/J18*100</f>
        <v>1.667149129520816E-2</v>
      </c>
      <c r="L10" s="96">
        <f t="shared" ref="L10:L18" si="2">J10/F10*100</f>
        <v>100</v>
      </c>
      <c r="N10" s="757"/>
      <c r="O10" s="757"/>
      <c r="P10" s="871"/>
    </row>
    <row r="11" spans="2:16" ht="15.75" x14ac:dyDescent="0.25">
      <c r="B11" s="308" t="s">
        <v>355</v>
      </c>
      <c r="C11" s="642" t="s">
        <v>467</v>
      </c>
      <c r="D11" s="643">
        <v>389972</v>
      </c>
      <c r="E11" s="643">
        <v>150918</v>
      </c>
      <c r="F11" s="643">
        <f t="shared" si="0"/>
        <v>540890</v>
      </c>
      <c r="G11" s="644">
        <f>F11/F18*100</f>
        <v>82.195257235337465</v>
      </c>
      <c r="H11" s="643">
        <v>384381</v>
      </c>
      <c r="I11" s="643">
        <v>153977</v>
      </c>
      <c r="J11" s="643">
        <f t="shared" si="1"/>
        <v>538358</v>
      </c>
      <c r="K11" s="645">
        <f>J11/J18*100</f>
        <v>81.593006460960666</v>
      </c>
      <c r="L11" s="96">
        <f t="shared" si="2"/>
        <v>99.531882637874617</v>
      </c>
      <c r="N11" s="756"/>
      <c r="O11" s="756"/>
      <c r="P11" s="871"/>
    </row>
    <row r="12" spans="2:16" ht="15.75" x14ac:dyDescent="0.25">
      <c r="B12" s="308" t="s">
        <v>357</v>
      </c>
      <c r="C12" s="642" t="s">
        <v>468</v>
      </c>
      <c r="D12" s="643">
        <v>4108</v>
      </c>
      <c r="E12" s="643">
        <v>2936</v>
      </c>
      <c r="F12" s="643">
        <f t="shared" si="0"/>
        <v>7044</v>
      </c>
      <c r="G12" s="644">
        <f>F12/F18*100</f>
        <v>1.0704272439233802</v>
      </c>
      <c r="H12" s="643">
        <v>4306</v>
      </c>
      <c r="I12" s="643">
        <v>3430</v>
      </c>
      <c r="J12" s="643">
        <f t="shared" si="1"/>
        <v>7736</v>
      </c>
      <c r="K12" s="645">
        <f>J12/J18*100</f>
        <v>1.1724605150884575</v>
      </c>
      <c r="L12" s="96">
        <f t="shared" si="2"/>
        <v>109.82396365701305</v>
      </c>
      <c r="N12" s="756"/>
      <c r="O12" s="756"/>
      <c r="P12" s="871"/>
    </row>
    <row r="13" spans="2:16" ht="15.75" x14ac:dyDescent="0.25">
      <c r="B13" s="308" t="s">
        <v>358</v>
      </c>
      <c r="C13" s="642" t="s">
        <v>469</v>
      </c>
      <c r="D13" s="643">
        <f>D11-D12</f>
        <v>385864</v>
      </c>
      <c r="E13" s="643">
        <f>E11-E12</f>
        <v>147982</v>
      </c>
      <c r="F13" s="643">
        <f>D13+E13</f>
        <v>533846</v>
      </c>
      <c r="G13" s="644">
        <f>F13/F18*100</f>
        <v>81.124829991414089</v>
      </c>
      <c r="H13" s="643">
        <f>H11-H12</f>
        <v>380075</v>
      </c>
      <c r="I13" s="643">
        <f>I11-I12</f>
        <v>150547</v>
      </c>
      <c r="J13" s="643">
        <f>H13+I13</f>
        <v>530622</v>
      </c>
      <c r="K13" s="645">
        <f>J13/J18*100</f>
        <v>80.420545945872206</v>
      </c>
      <c r="L13" s="96">
        <f t="shared" si="2"/>
        <v>99.396080517602456</v>
      </c>
      <c r="N13" s="756"/>
      <c r="O13" s="756"/>
      <c r="P13" s="871"/>
    </row>
    <row r="14" spans="2:16" ht="15.75" x14ac:dyDescent="0.25">
      <c r="B14" s="308" t="s">
        <v>359</v>
      </c>
      <c r="C14" s="642" t="s">
        <v>470</v>
      </c>
      <c r="D14" s="643">
        <v>26764</v>
      </c>
      <c r="E14" s="643">
        <v>4540</v>
      </c>
      <c r="F14" s="643">
        <f t="shared" si="0"/>
        <v>31304</v>
      </c>
      <c r="G14" s="644">
        <f>F14/F18*100</f>
        <v>4.7570491828190651</v>
      </c>
      <c r="H14" s="643">
        <v>26389</v>
      </c>
      <c r="I14" s="643">
        <v>4630</v>
      </c>
      <c r="J14" s="643">
        <f t="shared" si="1"/>
        <v>31019</v>
      </c>
      <c r="K14" s="645">
        <f>J14/J18*100</f>
        <v>4.7012089862369262</v>
      </c>
      <c r="L14" s="96">
        <f t="shared" si="2"/>
        <v>99.089573217480194</v>
      </c>
      <c r="N14" s="756"/>
      <c r="O14" s="756"/>
      <c r="P14" s="871"/>
    </row>
    <row r="15" spans="2:16" ht="15.75" x14ac:dyDescent="0.25">
      <c r="B15" s="308" t="s">
        <v>360</v>
      </c>
      <c r="C15" s="642" t="s">
        <v>471</v>
      </c>
      <c r="D15" s="643">
        <v>33061</v>
      </c>
      <c r="E15" s="643">
        <v>0</v>
      </c>
      <c r="F15" s="643">
        <f t="shared" si="0"/>
        <v>33061</v>
      </c>
      <c r="G15" s="644">
        <f>F15/F18*100</f>
        <v>5.0240481418726395</v>
      </c>
      <c r="H15" s="643">
        <v>33344</v>
      </c>
      <c r="I15" s="643">
        <v>0</v>
      </c>
      <c r="J15" s="643">
        <f t="shared" si="1"/>
        <v>33344</v>
      </c>
      <c r="K15" s="645">
        <f>J15/J18*100</f>
        <v>5.0535836886129175</v>
      </c>
      <c r="L15" s="96">
        <f t="shared" si="2"/>
        <v>100.85599346662231</v>
      </c>
      <c r="N15" s="756"/>
      <c r="O15" s="757"/>
      <c r="P15" s="871"/>
    </row>
    <row r="16" spans="2:16" ht="15.75" x14ac:dyDescent="0.25">
      <c r="B16" s="308" t="s">
        <v>361</v>
      </c>
      <c r="C16" s="642" t="s">
        <v>36</v>
      </c>
      <c r="D16" s="643">
        <v>3565</v>
      </c>
      <c r="E16" s="643">
        <v>1248</v>
      </c>
      <c r="F16" s="643">
        <f t="shared" si="0"/>
        <v>4813</v>
      </c>
      <c r="G16" s="644">
        <f>F16/F18*100</f>
        <v>0.73139783148824944</v>
      </c>
      <c r="H16" s="643">
        <v>3812</v>
      </c>
      <c r="I16" s="643">
        <v>1475</v>
      </c>
      <c r="J16" s="643">
        <f t="shared" si="1"/>
        <v>5287</v>
      </c>
      <c r="K16" s="645">
        <f>J16/J18*100</f>
        <v>0.80129249525241386</v>
      </c>
      <c r="L16" s="96">
        <f t="shared" si="2"/>
        <v>109.84832744649906</v>
      </c>
      <c r="N16" s="756"/>
      <c r="O16" s="756"/>
      <c r="P16" s="871"/>
    </row>
    <row r="17" spans="2:16" ht="16.5" thickBot="1" x14ac:dyDescent="0.3">
      <c r="B17" s="308" t="s">
        <v>362</v>
      </c>
      <c r="C17" s="661" t="s">
        <v>472</v>
      </c>
      <c r="D17" s="643">
        <v>10</v>
      </c>
      <c r="E17" s="643">
        <v>0</v>
      </c>
      <c r="F17" s="643">
        <f t="shared" si="0"/>
        <v>10</v>
      </c>
      <c r="G17" s="644">
        <f>F17/F18*100</f>
        <v>1.5196298181762923E-3</v>
      </c>
      <c r="H17" s="643">
        <v>10</v>
      </c>
      <c r="I17" s="643">
        <v>0</v>
      </c>
      <c r="J17" s="643">
        <f t="shared" si="1"/>
        <v>10</v>
      </c>
      <c r="K17" s="645">
        <f>J17/J18*100</f>
        <v>1.5155901177461963E-3</v>
      </c>
      <c r="L17" s="96">
        <f t="shared" si="2"/>
        <v>100</v>
      </c>
      <c r="N17" s="757"/>
      <c r="O17" s="757"/>
      <c r="P17" s="871"/>
    </row>
    <row r="18" spans="2:16" ht="16.5" thickBot="1" x14ac:dyDescent="0.3">
      <c r="B18" s="1102" t="s">
        <v>220</v>
      </c>
      <c r="C18" s="1103"/>
      <c r="D18" s="656">
        <f>D9+D10+D13+D14+D15+D16-D17</f>
        <v>491929</v>
      </c>
      <c r="E18" s="656">
        <f>E9+E10+E13+E14+E15+E16-E17</f>
        <v>166126</v>
      </c>
      <c r="F18" s="656">
        <f>F9+F10+F13+F14+F15+F16-F17</f>
        <v>658055</v>
      </c>
      <c r="G18" s="657">
        <f>G9+G10+G13+G14+G15+G16+G17</f>
        <v>100.00303925963635</v>
      </c>
      <c r="H18" s="656">
        <f>H9+H10+H13+H14+H15+H16-H17</f>
        <v>490542</v>
      </c>
      <c r="I18" s="658">
        <f>I9+I10+I13+I14+I15+I16-I17</f>
        <v>169267</v>
      </c>
      <c r="J18" s="658">
        <f>J9+J10+J13+J14+J15+J16-J17</f>
        <v>659809</v>
      </c>
      <c r="K18" s="662">
        <f t="shared" ref="K18" si="3">K9+K10+K13+K14+K15+K16+K17</f>
        <v>100.00303118023548</v>
      </c>
      <c r="L18" s="663">
        <f t="shared" si="2"/>
        <v>100.26654307010811</v>
      </c>
      <c r="N18" s="872"/>
      <c r="O18" s="872"/>
      <c r="P18" s="871"/>
    </row>
    <row r="19" spans="2:16" ht="15.75" x14ac:dyDescent="0.25">
      <c r="B19" s="1098" t="s">
        <v>221</v>
      </c>
      <c r="C19" s="1099"/>
      <c r="D19" s="1100"/>
      <c r="E19" s="1100"/>
      <c r="F19" s="1100"/>
      <c r="G19" s="1100"/>
      <c r="H19" s="1100"/>
      <c r="I19" s="1100"/>
      <c r="J19" s="1100"/>
      <c r="K19" s="1100"/>
      <c r="L19" s="1101"/>
      <c r="N19" s="1095"/>
      <c r="O19" s="1095"/>
      <c r="P19" s="1095"/>
    </row>
    <row r="20" spans="2:16" ht="15.75" x14ac:dyDescent="0.25">
      <c r="B20" s="646" t="s">
        <v>363</v>
      </c>
      <c r="C20" s="647" t="s">
        <v>473</v>
      </c>
      <c r="D20" s="648">
        <v>207503</v>
      </c>
      <c r="E20" s="648">
        <v>107920</v>
      </c>
      <c r="F20" s="648">
        <f>D20+E20</f>
        <v>315423</v>
      </c>
      <c r="G20" s="649">
        <f>F20/F23*100</f>
        <v>47.932619613862066</v>
      </c>
      <c r="H20" s="732">
        <v>203102</v>
      </c>
      <c r="I20" s="732">
        <v>109380</v>
      </c>
      <c r="J20" s="643">
        <f>H20+I20</f>
        <v>312482</v>
      </c>
      <c r="K20" s="650">
        <f>J20/J23*100</f>
        <v>47.35946311735669</v>
      </c>
      <c r="L20" s="651">
        <f>J20/F20*100</f>
        <v>99.067601284624146</v>
      </c>
      <c r="N20" s="756"/>
      <c r="O20" s="756"/>
      <c r="P20" s="871"/>
    </row>
    <row r="21" spans="2:16" ht="15.75" x14ac:dyDescent="0.25">
      <c r="B21" s="646" t="s">
        <v>364</v>
      </c>
      <c r="C21" s="647" t="s">
        <v>41</v>
      </c>
      <c r="D21" s="648">
        <v>23130</v>
      </c>
      <c r="E21" s="648">
        <v>7928</v>
      </c>
      <c r="F21" s="648">
        <f>D21+E21</f>
        <v>31058</v>
      </c>
      <c r="G21" s="649">
        <f>F21/F23*100</f>
        <v>4.7196662892919283</v>
      </c>
      <c r="H21" s="732">
        <v>22730</v>
      </c>
      <c r="I21" s="732">
        <v>7841</v>
      </c>
      <c r="J21" s="643">
        <f>H21+I21</f>
        <v>30571</v>
      </c>
      <c r="K21" s="650">
        <f>J21/J23*100</f>
        <v>4.6333105489618962</v>
      </c>
      <c r="L21" s="651">
        <f>J21/F21*100</f>
        <v>98.431965999098452</v>
      </c>
      <c r="N21" s="756"/>
      <c r="O21" s="756"/>
      <c r="P21" s="871"/>
    </row>
    <row r="22" spans="2:16" ht="16.5" thickBot="1" x14ac:dyDescent="0.3">
      <c r="B22" s="646" t="s">
        <v>365</v>
      </c>
      <c r="C22" s="647" t="s">
        <v>43</v>
      </c>
      <c r="D22" s="648">
        <v>261296</v>
      </c>
      <c r="E22" s="648">
        <v>50278</v>
      </c>
      <c r="F22" s="648">
        <f>D22+E22</f>
        <v>311574</v>
      </c>
      <c r="G22" s="649">
        <f>F22/F23*100</f>
        <v>47.347714096846012</v>
      </c>
      <c r="H22" s="734">
        <v>264710</v>
      </c>
      <c r="I22" s="734">
        <v>52046</v>
      </c>
      <c r="J22" s="643">
        <f>H22+I22</f>
        <v>316756</v>
      </c>
      <c r="K22" s="650">
        <f>J22/J23*100</f>
        <v>48.007226333681416</v>
      </c>
      <c r="L22" s="651">
        <f>J22/F22*100</f>
        <v>101.66316830030746</v>
      </c>
      <c r="N22" s="756"/>
      <c r="O22" s="756"/>
      <c r="P22" s="871"/>
    </row>
    <row r="23" spans="2:16" ht="16.5" thickBot="1" x14ac:dyDescent="0.3">
      <c r="B23" s="1102" t="s">
        <v>222</v>
      </c>
      <c r="C23" s="1103"/>
      <c r="D23" s="656">
        <f t="shared" ref="D23:I23" si="4">SUM(D20:D22)</f>
        <v>491929</v>
      </c>
      <c r="E23" s="656">
        <f t="shared" si="4"/>
        <v>166126</v>
      </c>
      <c r="F23" s="656">
        <f t="shared" si="4"/>
        <v>658055</v>
      </c>
      <c r="G23" s="657">
        <f t="shared" si="4"/>
        <v>100</v>
      </c>
      <c r="H23" s="658">
        <f t="shared" si="4"/>
        <v>490542</v>
      </c>
      <c r="I23" s="658">
        <f t="shared" si="4"/>
        <v>169267</v>
      </c>
      <c r="J23" s="658">
        <f>H23+I23</f>
        <v>659809</v>
      </c>
      <c r="K23" s="659">
        <f>SUM(K20:K22)</f>
        <v>100</v>
      </c>
      <c r="L23" s="660">
        <f>J23/F23*100</f>
        <v>100.26654307010811</v>
      </c>
      <c r="N23" s="872"/>
      <c r="O23" s="872"/>
      <c r="P23" s="871"/>
    </row>
    <row r="24" spans="2:16" ht="16.5" thickBot="1" x14ac:dyDescent="0.3">
      <c r="B24" s="181" t="s">
        <v>366</v>
      </c>
      <c r="C24" s="182" t="s">
        <v>474</v>
      </c>
      <c r="D24" s="652">
        <v>190541</v>
      </c>
      <c r="E24" s="652">
        <v>35801</v>
      </c>
      <c r="F24" s="652">
        <f>D24+E24</f>
        <v>226342</v>
      </c>
      <c r="G24" s="653"/>
      <c r="H24" s="755">
        <v>188977</v>
      </c>
      <c r="I24" s="755">
        <v>30755</v>
      </c>
      <c r="J24" s="652">
        <f>H24+I24</f>
        <v>219732</v>
      </c>
      <c r="K24" s="654"/>
      <c r="L24" s="655">
        <f>J24/F24*100</f>
        <v>97.079640543955605</v>
      </c>
      <c r="N24" s="756"/>
      <c r="O24" s="756"/>
      <c r="P24" s="871"/>
    </row>
    <row r="25" spans="2:16" x14ac:dyDescent="0.25">
      <c r="N25" s="21"/>
      <c r="O25" s="21"/>
      <c r="P25" s="21"/>
    </row>
    <row r="26" spans="2:16" x14ac:dyDescent="0.25">
      <c r="N26" s="21"/>
      <c r="O26" s="21"/>
      <c r="P26" s="21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2"/>
  <sheetViews>
    <sheetView workbookViewId="0">
      <selection activeCell="M24" sqref="M24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387</v>
      </c>
    </row>
    <row r="4" spans="2:12" ht="20.100000000000001" customHeight="1" thickBot="1" x14ac:dyDescent="0.3">
      <c r="B4" s="1106" t="s">
        <v>620</v>
      </c>
      <c r="C4" s="1107"/>
      <c r="D4" s="1107"/>
      <c r="E4" s="1107"/>
      <c r="F4" s="1107"/>
      <c r="G4" s="1107"/>
      <c r="H4" s="1107"/>
      <c r="I4" s="1107"/>
      <c r="J4" s="1107"/>
      <c r="K4" s="1107"/>
      <c r="L4" s="1108"/>
    </row>
    <row r="5" spans="2:12" ht="15.75" x14ac:dyDescent="0.25">
      <c r="B5" s="1109" t="s">
        <v>137</v>
      </c>
      <c r="C5" s="1110" t="s">
        <v>90</v>
      </c>
      <c r="D5" s="1110" t="s">
        <v>553</v>
      </c>
      <c r="E5" s="1110"/>
      <c r="F5" s="1110"/>
      <c r="G5" s="1110"/>
      <c r="H5" s="1110" t="s">
        <v>579</v>
      </c>
      <c r="I5" s="1110"/>
      <c r="J5" s="1110"/>
      <c r="K5" s="1110"/>
      <c r="L5" s="448" t="s">
        <v>1</v>
      </c>
    </row>
    <row r="6" spans="2:12" ht="16.5" thickBot="1" x14ac:dyDescent="0.3">
      <c r="B6" s="1001"/>
      <c r="C6" s="1111"/>
      <c r="D6" s="23" t="s">
        <v>223</v>
      </c>
      <c r="E6" s="23" t="s">
        <v>224</v>
      </c>
      <c r="F6" s="23" t="s">
        <v>19</v>
      </c>
      <c r="G6" s="23" t="s">
        <v>64</v>
      </c>
      <c r="H6" s="23" t="s">
        <v>223</v>
      </c>
      <c r="I6" s="23" t="s">
        <v>224</v>
      </c>
      <c r="J6" s="23" t="s">
        <v>19</v>
      </c>
      <c r="K6" s="23" t="s">
        <v>64</v>
      </c>
      <c r="L6" s="54" t="s">
        <v>536</v>
      </c>
    </row>
    <row r="7" spans="2:12" ht="15.75" thickBot="1" x14ac:dyDescent="0.3">
      <c r="B7" s="586">
        <v>1</v>
      </c>
      <c r="C7" s="675">
        <v>2</v>
      </c>
      <c r="D7" s="675">
        <v>3</v>
      </c>
      <c r="E7" s="675">
        <v>4</v>
      </c>
      <c r="F7" s="675" t="s">
        <v>428</v>
      </c>
      <c r="G7" s="675">
        <v>6</v>
      </c>
      <c r="H7" s="675">
        <v>7</v>
      </c>
      <c r="I7" s="675">
        <v>8</v>
      </c>
      <c r="J7" s="675" t="s">
        <v>429</v>
      </c>
      <c r="K7" s="675">
        <v>10</v>
      </c>
      <c r="L7" s="676">
        <v>11</v>
      </c>
    </row>
    <row r="8" spans="2:12" ht="15.75" x14ac:dyDescent="0.25">
      <c r="B8" s="669" t="s">
        <v>353</v>
      </c>
      <c r="C8" s="664" t="s">
        <v>226</v>
      </c>
      <c r="D8" s="665">
        <v>20476</v>
      </c>
      <c r="E8" s="665">
        <v>360</v>
      </c>
      <c r="F8" s="665">
        <f>D8+E8</f>
        <v>20836</v>
      </c>
      <c r="G8" s="666">
        <f>F8/F11*100</f>
        <v>6.6057326193714472</v>
      </c>
      <c r="H8" s="758">
        <v>8899</v>
      </c>
      <c r="I8" s="668">
        <v>4360</v>
      </c>
      <c r="J8" s="839">
        <f>H8+I8</f>
        <v>13259</v>
      </c>
      <c r="K8" s="666">
        <f>J8/J$11*100</f>
        <v>4.2431244039656688</v>
      </c>
      <c r="L8" s="670">
        <f>J8/F8*100</f>
        <v>63.635054712996741</v>
      </c>
    </row>
    <row r="9" spans="2:12" ht="15.75" x14ac:dyDescent="0.25">
      <c r="B9" s="669" t="s">
        <v>354</v>
      </c>
      <c r="C9" s="664" t="s">
        <v>227</v>
      </c>
      <c r="D9" s="665">
        <v>186128</v>
      </c>
      <c r="E9" s="668">
        <v>106468</v>
      </c>
      <c r="F9" s="665">
        <f>D9+E9</f>
        <v>292596</v>
      </c>
      <c r="G9" s="666">
        <f>F9/F11*100</f>
        <v>92.763051521290464</v>
      </c>
      <c r="H9" s="735">
        <v>193000</v>
      </c>
      <c r="I9" s="668">
        <v>104028</v>
      </c>
      <c r="J9" s="839">
        <f t="shared" ref="J9:J10" si="0">H9+I9</f>
        <v>297028</v>
      </c>
      <c r="K9" s="666">
        <f t="shared" ref="K9:K10" si="1">J9/J$11*100</f>
        <v>95.054435135463805</v>
      </c>
      <c r="L9" s="670">
        <f t="shared" ref="L9:L10" si="2">J9/F9*100</f>
        <v>101.51471653747831</v>
      </c>
    </row>
    <row r="10" spans="2:12" ht="16.5" thickBot="1" x14ac:dyDescent="0.3">
      <c r="B10" s="669" t="s">
        <v>355</v>
      </c>
      <c r="C10" s="664" t="s">
        <v>443</v>
      </c>
      <c r="D10" s="665">
        <v>899</v>
      </c>
      <c r="E10" s="668">
        <v>1092</v>
      </c>
      <c r="F10" s="665">
        <f>D10+E10</f>
        <v>1991</v>
      </c>
      <c r="G10" s="666">
        <f>F10/F11*100</f>
        <v>0.63121585933809521</v>
      </c>
      <c r="H10" s="759">
        <v>1203</v>
      </c>
      <c r="I10" s="668">
        <v>992</v>
      </c>
      <c r="J10" s="839">
        <f t="shared" si="0"/>
        <v>2195</v>
      </c>
      <c r="K10" s="666">
        <f t="shared" si="1"/>
        <v>0.70244046057052889</v>
      </c>
      <c r="L10" s="670">
        <f t="shared" si="2"/>
        <v>110.24610748367654</v>
      </c>
    </row>
    <row r="11" spans="2:12" ht="16.5" thickBot="1" x14ac:dyDescent="0.3">
      <c r="B11" s="1104" t="s">
        <v>228</v>
      </c>
      <c r="C11" s="1105"/>
      <c r="D11" s="671">
        <f t="shared" ref="D11:K11" si="3">SUM(D8:D10)</f>
        <v>207503</v>
      </c>
      <c r="E11" s="671">
        <f t="shared" si="3"/>
        <v>107920</v>
      </c>
      <c r="F11" s="671">
        <f t="shared" si="3"/>
        <v>315423</v>
      </c>
      <c r="G11" s="672">
        <f t="shared" si="3"/>
        <v>100.00000000000001</v>
      </c>
      <c r="H11" s="673">
        <f t="shared" si="3"/>
        <v>203102</v>
      </c>
      <c r="I11" s="671">
        <f t="shared" si="3"/>
        <v>109380</v>
      </c>
      <c r="J11" s="671">
        <f t="shared" si="3"/>
        <v>312482</v>
      </c>
      <c r="K11" s="672">
        <f t="shared" si="3"/>
        <v>100</v>
      </c>
      <c r="L11" s="674">
        <f>J11/F11*100</f>
        <v>99.067601284624146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E11 H11:I1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L16"/>
  <sheetViews>
    <sheetView workbookViewId="0">
      <selection activeCell="L29" sqref="L29"/>
    </sheetView>
  </sheetViews>
  <sheetFormatPr defaultRowHeight="15" x14ac:dyDescent="0.25"/>
  <cols>
    <col min="1" max="1" width="9.140625" style="152"/>
    <col min="2" max="2" width="8" style="152" customWidth="1"/>
    <col min="3" max="3" width="32.85546875" style="152" customWidth="1"/>
    <col min="4" max="4" width="13.140625" style="152" customWidth="1"/>
    <col min="5" max="5" width="13.42578125" style="152" customWidth="1"/>
    <col min="6" max="6" width="13.140625" style="152" customWidth="1"/>
    <col min="7" max="7" width="10.42578125" style="152" customWidth="1"/>
    <col min="8" max="8" width="12.42578125" style="152" customWidth="1"/>
    <col min="9" max="9" width="12.28515625" style="152" customWidth="1"/>
    <col min="10" max="10" width="12.42578125" style="152" customWidth="1"/>
    <col min="11" max="11" width="10.42578125" style="152" customWidth="1"/>
    <col min="12" max="12" width="11.28515625" style="152" customWidth="1"/>
    <col min="13" max="16384" width="9.140625" style="152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56" t="s">
        <v>388</v>
      </c>
    </row>
    <row r="4" spans="2:12" ht="16.5" thickBot="1" x14ac:dyDescent="0.3">
      <c r="B4" s="1114" t="s">
        <v>621</v>
      </c>
      <c r="C4" s="1115"/>
      <c r="D4" s="1115"/>
      <c r="E4" s="1115"/>
      <c r="F4" s="1115"/>
      <c r="G4" s="1115"/>
      <c r="H4" s="1115"/>
      <c r="I4" s="1115"/>
      <c r="J4" s="1115"/>
      <c r="K4" s="1115"/>
      <c r="L4" s="1116"/>
    </row>
    <row r="5" spans="2:12" ht="14.45" customHeight="1" x14ac:dyDescent="0.25">
      <c r="B5" s="1090" t="s">
        <v>137</v>
      </c>
      <c r="C5" s="1118" t="s">
        <v>229</v>
      </c>
      <c r="D5" s="1085" t="s">
        <v>553</v>
      </c>
      <c r="E5" s="1085"/>
      <c r="F5" s="1085"/>
      <c r="G5" s="1085"/>
      <c r="H5" s="1085" t="s">
        <v>579</v>
      </c>
      <c r="I5" s="1085"/>
      <c r="J5" s="1085"/>
      <c r="K5" s="1085"/>
      <c r="L5" s="312" t="s">
        <v>1</v>
      </c>
    </row>
    <row r="6" spans="2:12" ht="15" customHeight="1" x14ac:dyDescent="0.25">
      <c r="B6" s="1091"/>
      <c r="C6" s="1119"/>
      <c r="D6" s="1092" t="s">
        <v>216</v>
      </c>
      <c r="E6" s="1092" t="s">
        <v>430</v>
      </c>
      <c r="F6" s="1092" t="s">
        <v>19</v>
      </c>
      <c r="G6" s="1121" t="s">
        <v>64</v>
      </c>
      <c r="H6" s="1121" t="s">
        <v>230</v>
      </c>
      <c r="I6" s="1121" t="s">
        <v>217</v>
      </c>
      <c r="J6" s="1121" t="s">
        <v>19</v>
      </c>
      <c r="K6" s="1121" t="s">
        <v>64</v>
      </c>
      <c r="L6" s="1122" t="s">
        <v>536</v>
      </c>
    </row>
    <row r="7" spans="2:12" ht="15.75" customHeight="1" thickBot="1" x14ac:dyDescent="0.3">
      <c r="B7" s="1117"/>
      <c r="C7" s="1120"/>
      <c r="D7" s="1086"/>
      <c r="E7" s="1086"/>
      <c r="F7" s="1086"/>
      <c r="G7" s="964"/>
      <c r="H7" s="964"/>
      <c r="I7" s="964"/>
      <c r="J7" s="964"/>
      <c r="K7" s="964"/>
      <c r="L7" s="1123"/>
    </row>
    <row r="8" spans="2:12" s="153" customFormat="1" ht="15.75" thickBot="1" x14ac:dyDescent="0.3">
      <c r="B8" s="679">
        <v>1</v>
      </c>
      <c r="C8" s="680">
        <v>2</v>
      </c>
      <c r="D8" s="680">
        <v>3</v>
      </c>
      <c r="E8" s="680">
        <v>4</v>
      </c>
      <c r="F8" s="680" t="s">
        <v>444</v>
      </c>
      <c r="G8" s="680">
        <v>6</v>
      </c>
      <c r="H8" s="680">
        <v>7</v>
      </c>
      <c r="I8" s="680">
        <v>8</v>
      </c>
      <c r="J8" s="680" t="s">
        <v>429</v>
      </c>
      <c r="K8" s="680">
        <v>10</v>
      </c>
      <c r="L8" s="681">
        <v>11</v>
      </c>
    </row>
    <row r="9" spans="2:12" ht="15.75" x14ac:dyDescent="0.25">
      <c r="B9" s="308" t="s">
        <v>353</v>
      </c>
      <c r="C9" s="98" t="s">
        <v>231</v>
      </c>
      <c r="D9" s="212">
        <v>48076</v>
      </c>
      <c r="E9" s="212">
        <v>0</v>
      </c>
      <c r="F9" s="212">
        <f t="shared" ref="F9:F15" si="0">D9+E9</f>
        <v>48076</v>
      </c>
      <c r="G9" s="154">
        <f>F9/F16*100</f>
        <v>15.430042301347353</v>
      </c>
      <c r="H9" s="758">
        <v>48076</v>
      </c>
      <c r="I9" s="743">
        <v>0</v>
      </c>
      <c r="J9" s="99">
        <f t="shared" ref="J9:J15" si="1">H9+I9</f>
        <v>48076</v>
      </c>
      <c r="K9" s="154">
        <f>J9/J16*100</f>
        <v>15.177613052317874</v>
      </c>
      <c r="L9" s="100">
        <f>J9/F9*100</f>
        <v>100</v>
      </c>
    </row>
    <row r="10" spans="2:12" ht="18.75" customHeight="1" x14ac:dyDescent="0.25">
      <c r="B10" s="308" t="s">
        <v>354</v>
      </c>
      <c r="C10" s="98" t="s">
        <v>93</v>
      </c>
      <c r="D10" s="212">
        <v>3868</v>
      </c>
      <c r="E10" s="212">
        <v>33100</v>
      </c>
      <c r="F10" s="212">
        <f t="shared" si="0"/>
        <v>36968</v>
      </c>
      <c r="G10" s="154">
        <f>F10/F16*100</f>
        <v>11.864918125389153</v>
      </c>
      <c r="H10" s="735">
        <v>3767</v>
      </c>
      <c r="I10" s="735">
        <v>33100</v>
      </c>
      <c r="J10" s="99">
        <f t="shared" si="1"/>
        <v>36867</v>
      </c>
      <c r="K10" s="154">
        <f>J10/J16*100</f>
        <v>11.638927123716677</v>
      </c>
      <c r="L10" s="100">
        <f>J10/F10*100</f>
        <v>99.726790737935517</v>
      </c>
    </row>
    <row r="11" spans="2:12" ht="20.25" customHeight="1" x14ac:dyDescent="0.25">
      <c r="B11" s="308" t="s">
        <v>355</v>
      </c>
      <c r="C11" s="155" t="s">
        <v>431</v>
      </c>
      <c r="D11" s="212">
        <v>209248</v>
      </c>
      <c r="E11" s="99">
        <v>0</v>
      </c>
      <c r="F11" s="99">
        <f t="shared" si="0"/>
        <v>209248</v>
      </c>
      <c r="G11" s="154">
        <f>F11/F16*100</f>
        <v>67.158363663206813</v>
      </c>
      <c r="H11" s="735">
        <v>212766</v>
      </c>
      <c r="I11" s="739">
        <v>0</v>
      </c>
      <c r="J11" s="99">
        <f t="shared" si="1"/>
        <v>212766</v>
      </c>
      <c r="K11" s="154">
        <f>J11/J16*100</f>
        <v>67.170314058770785</v>
      </c>
      <c r="L11" s="100">
        <f>J11/F11*100</f>
        <v>101.68125860223276</v>
      </c>
    </row>
    <row r="12" spans="2:12" ht="15.75" x14ac:dyDescent="0.25">
      <c r="B12" s="308" t="s">
        <v>357</v>
      </c>
      <c r="C12" s="98" t="s">
        <v>232</v>
      </c>
      <c r="D12" s="212">
        <v>0</v>
      </c>
      <c r="E12" s="212">
        <v>0</v>
      </c>
      <c r="F12" s="212">
        <f t="shared" si="0"/>
        <v>0</v>
      </c>
      <c r="G12" s="154">
        <f>F12/F16*100</f>
        <v>0</v>
      </c>
      <c r="H12" s="739">
        <v>0</v>
      </c>
      <c r="I12" s="739">
        <v>0</v>
      </c>
      <c r="J12" s="99">
        <f t="shared" si="1"/>
        <v>0</v>
      </c>
      <c r="K12" s="154">
        <f>J12/J16*100</f>
        <v>0</v>
      </c>
      <c r="L12" s="100">
        <v>0</v>
      </c>
    </row>
    <row r="13" spans="2:12" ht="15.75" x14ac:dyDescent="0.25">
      <c r="B13" s="308" t="s">
        <v>358</v>
      </c>
      <c r="C13" s="98" t="s">
        <v>233</v>
      </c>
      <c r="D13" s="212">
        <v>0</v>
      </c>
      <c r="E13" s="212">
        <v>9168</v>
      </c>
      <c r="F13" s="212">
        <f t="shared" si="0"/>
        <v>9168</v>
      </c>
      <c r="G13" s="154">
        <f>F13/F16*100</f>
        <v>2.9424791542298139</v>
      </c>
      <c r="H13" s="739">
        <v>0</v>
      </c>
      <c r="I13" s="735">
        <v>9536</v>
      </c>
      <c r="J13" s="99">
        <f t="shared" si="1"/>
        <v>9536</v>
      </c>
      <c r="K13" s="154">
        <f>J13/J16*100</f>
        <v>3.0105191377590321</v>
      </c>
      <c r="L13" s="100">
        <f>J13/F13*100</f>
        <v>104.01396160558465</v>
      </c>
    </row>
    <row r="14" spans="2:12" ht="15.75" x14ac:dyDescent="0.25">
      <c r="B14" s="308" t="s">
        <v>359</v>
      </c>
      <c r="C14" s="98" t="s">
        <v>234</v>
      </c>
      <c r="D14" s="212">
        <v>0</v>
      </c>
      <c r="E14" s="212">
        <v>3568</v>
      </c>
      <c r="F14" s="212">
        <f t="shared" si="0"/>
        <v>3568</v>
      </c>
      <c r="G14" s="154">
        <f>F14/F16*100</f>
        <v>1.1451533183128244</v>
      </c>
      <c r="H14" s="739">
        <v>0</v>
      </c>
      <c r="I14" s="735">
        <v>3568</v>
      </c>
      <c r="J14" s="99">
        <f t="shared" si="1"/>
        <v>3568</v>
      </c>
      <c r="K14" s="154">
        <f>J14/J16*100</f>
        <v>1.1264190733561479</v>
      </c>
      <c r="L14" s="100">
        <f>J14/F14*100</f>
        <v>100</v>
      </c>
    </row>
    <row r="15" spans="2:12" ht="16.5" thickBot="1" x14ac:dyDescent="0.3">
      <c r="B15" s="308" t="s">
        <v>360</v>
      </c>
      <c r="C15" s="98" t="s">
        <v>235</v>
      </c>
      <c r="D15" s="212">
        <v>104</v>
      </c>
      <c r="E15" s="212">
        <v>4442</v>
      </c>
      <c r="F15" s="212">
        <f t="shared" si="0"/>
        <v>4546</v>
      </c>
      <c r="G15" s="154">
        <f>F15/F16*100</f>
        <v>1.4590434375140415</v>
      </c>
      <c r="H15" s="759">
        <v>101</v>
      </c>
      <c r="I15" s="736">
        <v>5842</v>
      </c>
      <c r="J15" s="99">
        <f t="shared" si="1"/>
        <v>5943</v>
      </c>
      <c r="K15" s="154">
        <f>J15/J16*100</f>
        <v>1.8762075540794807</v>
      </c>
      <c r="L15" s="100">
        <f>J15/F15*100</f>
        <v>130.73031236251649</v>
      </c>
    </row>
    <row r="16" spans="2:12" ht="16.5" thickBot="1" x14ac:dyDescent="0.3">
      <c r="B16" s="1112" t="s">
        <v>236</v>
      </c>
      <c r="C16" s="1113"/>
      <c r="D16" s="682">
        <f t="shared" ref="D16:K16" si="2">SUM(D9:D15)</f>
        <v>261296</v>
      </c>
      <c r="E16" s="682">
        <f t="shared" si="2"/>
        <v>50278</v>
      </c>
      <c r="F16" s="682">
        <f t="shared" si="2"/>
        <v>311574</v>
      </c>
      <c r="G16" s="683">
        <f t="shared" si="2"/>
        <v>100</v>
      </c>
      <c r="H16" s="682">
        <f t="shared" si="2"/>
        <v>264710</v>
      </c>
      <c r="I16" s="160">
        <f t="shared" si="2"/>
        <v>52046</v>
      </c>
      <c r="J16" s="160">
        <f t="shared" si="2"/>
        <v>316756</v>
      </c>
      <c r="K16" s="683">
        <f t="shared" si="2"/>
        <v>100</v>
      </c>
      <c r="L16" s="163">
        <f>J16/F16*100</f>
        <v>101.66316830030746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dimension ref="B2:K12"/>
  <sheetViews>
    <sheetView workbookViewId="0">
      <selection activeCell="N8" sqref="N8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4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5" t="s">
        <v>12</v>
      </c>
      <c r="D4" s="48"/>
      <c r="E4" s="48"/>
      <c r="F4" s="48"/>
      <c r="G4" s="48"/>
      <c r="H4" s="48"/>
      <c r="I4" s="48"/>
      <c r="J4" s="48"/>
      <c r="K4" s="66" t="s">
        <v>376</v>
      </c>
    </row>
    <row r="5" spans="2:11" ht="20.100000000000001" customHeight="1" thickBot="1" x14ac:dyDescent="0.3">
      <c r="B5" s="956" t="s">
        <v>587</v>
      </c>
      <c r="C5" s="957"/>
      <c r="D5" s="957"/>
      <c r="E5" s="957"/>
      <c r="F5" s="957"/>
      <c r="G5" s="957"/>
      <c r="H5" s="957"/>
      <c r="I5" s="957"/>
      <c r="J5" s="957"/>
      <c r="K5" s="958"/>
    </row>
    <row r="6" spans="2:11" ht="18" customHeight="1" x14ac:dyDescent="0.25">
      <c r="B6" s="954" t="s">
        <v>137</v>
      </c>
      <c r="C6" s="959" t="s">
        <v>7</v>
      </c>
      <c r="D6" s="959" t="s">
        <v>321</v>
      </c>
      <c r="E6" s="959"/>
      <c r="F6" s="959" t="s">
        <v>551</v>
      </c>
      <c r="G6" s="959"/>
      <c r="H6" s="962" t="s">
        <v>571</v>
      </c>
      <c r="I6" s="962"/>
      <c r="J6" s="959" t="s">
        <v>1</v>
      </c>
      <c r="K6" s="961"/>
    </row>
    <row r="7" spans="2:11" ht="16.5" thickBot="1" x14ac:dyDescent="0.3">
      <c r="B7" s="955"/>
      <c r="C7" s="960"/>
      <c r="D7" s="214" t="s">
        <v>2</v>
      </c>
      <c r="E7" s="214" t="s">
        <v>27</v>
      </c>
      <c r="F7" s="214" t="s">
        <v>2</v>
      </c>
      <c r="G7" s="214" t="s">
        <v>27</v>
      </c>
      <c r="H7" s="214" t="s">
        <v>2</v>
      </c>
      <c r="I7" s="214" t="s">
        <v>27</v>
      </c>
      <c r="J7" s="214" t="s">
        <v>478</v>
      </c>
      <c r="K7" s="115" t="s">
        <v>479</v>
      </c>
    </row>
    <row r="8" spans="2:11" ht="15.75" thickBot="1" x14ac:dyDescent="0.3">
      <c r="B8" s="229">
        <v>1</v>
      </c>
      <c r="C8" s="375">
        <v>2</v>
      </c>
      <c r="D8" s="375">
        <v>3</v>
      </c>
      <c r="E8" s="375">
        <v>4</v>
      </c>
      <c r="F8" s="375">
        <v>5</v>
      </c>
      <c r="G8" s="375">
        <v>6</v>
      </c>
      <c r="H8" s="375">
        <v>7</v>
      </c>
      <c r="I8" s="375">
        <v>8</v>
      </c>
      <c r="J8" s="375">
        <v>9</v>
      </c>
      <c r="K8" s="376">
        <v>10</v>
      </c>
    </row>
    <row r="9" spans="2:11" ht="15.75" x14ac:dyDescent="0.25">
      <c r="B9" s="377" t="s">
        <v>353</v>
      </c>
      <c r="C9" s="378" t="s">
        <v>8</v>
      </c>
      <c r="D9" s="109">
        <v>41619</v>
      </c>
      <c r="E9" s="120">
        <f>D9/D$12*100</f>
        <v>3.2022029716111193</v>
      </c>
      <c r="F9" s="109">
        <v>41619</v>
      </c>
      <c r="G9" s="120">
        <f>F9/F$12*100</f>
        <v>3.2022005078094948</v>
      </c>
      <c r="H9" s="109">
        <v>41619</v>
      </c>
      <c r="I9" s="120">
        <f>H9/H12*100</f>
        <v>3.2022005078094948</v>
      </c>
      <c r="J9" s="379">
        <f>F9/D9*100</f>
        <v>100</v>
      </c>
      <c r="K9" s="380">
        <f>H9/F9*100</f>
        <v>100</v>
      </c>
    </row>
    <row r="10" spans="2:11" ht="18.75" customHeight="1" x14ac:dyDescent="0.25">
      <c r="B10" s="381" t="s">
        <v>354</v>
      </c>
      <c r="C10" s="372" t="s">
        <v>9</v>
      </c>
      <c r="D10" s="68">
        <v>139355</v>
      </c>
      <c r="E10" s="121">
        <f t="shared" ref="E10:E11" si="0">D10/D$12*100</f>
        <v>10.722097962682128</v>
      </c>
      <c r="F10" s="68">
        <v>140547</v>
      </c>
      <c r="G10" s="121">
        <f t="shared" ref="G10:G11" si="1">F10/F$12*100</f>
        <v>10.813803185350466</v>
      </c>
      <c r="H10" s="68">
        <v>140602</v>
      </c>
      <c r="I10" s="121">
        <f>H10/H12*100</f>
        <v>10.818034931137955</v>
      </c>
      <c r="J10" s="373">
        <f t="shared" ref="J10:J12" si="2">F10/D10*100</f>
        <v>100.85536938035951</v>
      </c>
      <c r="K10" s="382">
        <f t="shared" ref="K10:K12" si="3">H10/F10*100</f>
        <v>100.03913281678014</v>
      </c>
    </row>
    <row r="11" spans="2:11" ht="20.25" customHeight="1" thickBot="1" x14ac:dyDescent="0.3">
      <c r="B11" s="383" t="s">
        <v>355</v>
      </c>
      <c r="C11" s="384" t="s">
        <v>10</v>
      </c>
      <c r="D11" s="385">
        <v>1118725</v>
      </c>
      <c r="E11" s="126">
        <f t="shared" si="0"/>
        <v>86.075699065706758</v>
      </c>
      <c r="F11" s="385">
        <v>1117534</v>
      </c>
      <c r="G11" s="126">
        <f t="shared" si="1"/>
        <v>85.983996306840041</v>
      </c>
      <c r="H11" s="385">
        <v>1117479</v>
      </c>
      <c r="I11" s="126">
        <f>H11/H12*100</f>
        <v>85.979764561052548</v>
      </c>
      <c r="J11" s="386">
        <f t="shared" si="2"/>
        <v>99.893539520436221</v>
      </c>
      <c r="K11" s="387">
        <f t="shared" si="3"/>
        <v>99.995078449514736</v>
      </c>
    </row>
    <row r="12" spans="2:11" ht="19.5" customHeight="1" thickBot="1" x14ac:dyDescent="0.3">
      <c r="B12" s="952" t="s">
        <v>11</v>
      </c>
      <c r="C12" s="953"/>
      <c r="D12" s="67">
        <f t="shared" ref="D12:I12" si="4">SUM(D9:D11)</f>
        <v>1299699</v>
      </c>
      <c r="E12" s="88">
        <f t="shared" si="4"/>
        <v>100</v>
      </c>
      <c r="F12" s="67">
        <f t="shared" si="4"/>
        <v>1299700</v>
      </c>
      <c r="G12" s="88">
        <f t="shared" si="4"/>
        <v>100</v>
      </c>
      <c r="H12" s="67">
        <f t="shared" si="4"/>
        <v>1299700</v>
      </c>
      <c r="I12" s="88">
        <f t="shared" si="4"/>
        <v>100</v>
      </c>
      <c r="J12" s="251">
        <f t="shared" si="2"/>
        <v>100.0000769408917</v>
      </c>
      <c r="K12" s="132">
        <f t="shared" si="3"/>
        <v>100</v>
      </c>
    </row>
  </sheetData>
  <mergeCells count="8">
    <mergeCell ref="B12:C12"/>
    <mergeCell ref="B6:B7"/>
    <mergeCell ref="B5:K5"/>
    <mergeCell ref="C6:C7"/>
    <mergeCell ref="D6:E6"/>
    <mergeCell ref="F6:G6"/>
    <mergeCell ref="J6:K6"/>
    <mergeCell ref="H6:I6"/>
  </mergeCells>
  <pageMargins left="0.7" right="0.7" top="0.75" bottom="0.75" header="0.3" footer="0.3"/>
  <pageSetup paperSize="9" orientation="portrait" r:id="rId1"/>
  <ignoredErrors>
    <ignoredError sqref="F12:H12 D12:E12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F17" sqref="F17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57"/>
      <c r="C2" s="157"/>
      <c r="D2" s="157"/>
      <c r="E2" s="157"/>
      <c r="F2" s="157"/>
      <c r="G2" s="157"/>
      <c r="H2" s="157"/>
      <c r="I2" s="157"/>
      <c r="J2" s="157"/>
    </row>
    <row r="3" spans="2:10" ht="20.100000000000001" customHeight="1" thickBot="1" x14ac:dyDescent="0.3">
      <c r="B3" s="152"/>
      <c r="C3" s="1"/>
      <c r="D3" s="1"/>
      <c r="E3" s="1"/>
      <c r="F3" s="1"/>
      <c r="G3" s="1"/>
      <c r="H3" s="1"/>
      <c r="I3" s="1"/>
      <c r="J3" s="156" t="s">
        <v>389</v>
      </c>
    </row>
    <row r="4" spans="2:10" ht="16.5" thickBot="1" x14ac:dyDescent="0.3">
      <c r="B4" s="1126" t="s">
        <v>622</v>
      </c>
      <c r="C4" s="1127"/>
      <c r="D4" s="1127"/>
      <c r="E4" s="1127"/>
      <c r="F4" s="1127"/>
      <c r="G4" s="1127"/>
      <c r="H4" s="1127"/>
      <c r="I4" s="1127"/>
      <c r="J4" s="1128"/>
    </row>
    <row r="5" spans="2:10" ht="15.75" x14ac:dyDescent="0.25">
      <c r="B5" s="1090" t="s">
        <v>137</v>
      </c>
      <c r="C5" s="1085" t="s">
        <v>90</v>
      </c>
      <c r="D5" s="1129" t="s">
        <v>553</v>
      </c>
      <c r="E5" s="1129"/>
      <c r="F5" s="1129"/>
      <c r="G5" s="1129" t="s">
        <v>579</v>
      </c>
      <c r="H5" s="1129"/>
      <c r="I5" s="1129"/>
      <c r="J5" s="873" t="s">
        <v>1</v>
      </c>
    </row>
    <row r="6" spans="2:10" ht="16.5" thickBot="1" x14ac:dyDescent="0.3">
      <c r="B6" s="1117"/>
      <c r="C6" s="1086"/>
      <c r="D6" s="298" t="s">
        <v>223</v>
      </c>
      <c r="E6" s="298" t="s">
        <v>224</v>
      </c>
      <c r="F6" s="298" t="s">
        <v>19</v>
      </c>
      <c r="G6" s="298" t="s">
        <v>223</v>
      </c>
      <c r="H6" s="298" t="s">
        <v>224</v>
      </c>
      <c r="I6" s="298" t="s">
        <v>19</v>
      </c>
      <c r="J6" s="313" t="s">
        <v>508</v>
      </c>
    </row>
    <row r="7" spans="2:10" ht="12" customHeight="1" thickBot="1" x14ac:dyDescent="0.3">
      <c r="B7" s="686">
        <v>1</v>
      </c>
      <c r="C7" s="680">
        <v>2</v>
      </c>
      <c r="D7" s="680">
        <v>3</v>
      </c>
      <c r="E7" s="680">
        <v>4</v>
      </c>
      <c r="F7" s="680" t="s">
        <v>428</v>
      </c>
      <c r="G7" s="680">
        <v>6</v>
      </c>
      <c r="H7" s="680">
        <v>7</v>
      </c>
      <c r="I7" s="680" t="s">
        <v>445</v>
      </c>
      <c r="J7" s="681">
        <v>9</v>
      </c>
    </row>
    <row r="8" spans="2:10" ht="15.75" x14ac:dyDescent="0.25">
      <c r="B8" s="158" t="s">
        <v>353</v>
      </c>
      <c r="C8" s="98" t="s">
        <v>237</v>
      </c>
      <c r="D8" s="99">
        <v>389972</v>
      </c>
      <c r="E8" s="99">
        <v>150918</v>
      </c>
      <c r="F8" s="99">
        <f>D8+E8</f>
        <v>540890</v>
      </c>
      <c r="G8" s="758">
        <v>384381</v>
      </c>
      <c r="H8" s="758">
        <v>153977</v>
      </c>
      <c r="I8" s="99">
        <f>G8+H8</f>
        <v>538358</v>
      </c>
      <c r="J8" s="100">
        <f>I8/F8*100</f>
        <v>99.531882637874617</v>
      </c>
    </row>
    <row r="9" spans="2:10" ht="16.5" thickBot="1" x14ac:dyDescent="0.3">
      <c r="B9" s="158" t="s">
        <v>354</v>
      </c>
      <c r="C9" s="98" t="s">
        <v>238</v>
      </c>
      <c r="D9" s="99">
        <v>4108</v>
      </c>
      <c r="E9" s="99">
        <v>2936</v>
      </c>
      <c r="F9" s="99">
        <f>D9+E9</f>
        <v>7044</v>
      </c>
      <c r="G9" s="736">
        <v>4306</v>
      </c>
      <c r="H9" s="736">
        <v>3430</v>
      </c>
      <c r="I9" s="99">
        <f>G9+H9</f>
        <v>7736</v>
      </c>
      <c r="J9" s="100">
        <f>I9/F9*100</f>
        <v>109.82396365701305</v>
      </c>
    </row>
    <row r="10" spans="2:10" ht="16.5" thickBot="1" x14ac:dyDescent="0.3">
      <c r="B10" s="1124" t="s">
        <v>446</v>
      </c>
      <c r="C10" s="1125"/>
      <c r="D10" s="684">
        <f t="shared" ref="D10:I10" si="0">D8-D9</f>
        <v>385864</v>
      </c>
      <c r="E10" s="684">
        <f t="shared" si="0"/>
        <v>147982</v>
      </c>
      <c r="F10" s="684">
        <f>F8-F9</f>
        <v>533846</v>
      </c>
      <c r="G10" s="160">
        <f t="shared" si="0"/>
        <v>380075</v>
      </c>
      <c r="H10" s="160">
        <f t="shared" si="0"/>
        <v>150547</v>
      </c>
      <c r="I10" s="160">
        <f t="shared" si="0"/>
        <v>530622</v>
      </c>
      <c r="J10" s="685">
        <f>I10/F10*100</f>
        <v>99.396080517602456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>
      <selection activeCell="P26" sqref="P26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H3" s="156" t="s">
        <v>389</v>
      </c>
    </row>
    <row r="4" spans="2:8" ht="16.5" thickBot="1" x14ac:dyDescent="0.3">
      <c r="B4" s="1126" t="s">
        <v>623</v>
      </c>
      <c r="C4" s="1127"/>
      <c r="D4" s="1127"/>
      <c r="E4" s="1127"/>
      <c r="F4" s="1127"/>
      <c r="G4" s="1127"/>
      <c r="H4" s="1128"/>
    </row>
    <row r="5" spans="2:8" x14ac:dyDescent="0.25">
      <c r="B5" s="1090" t="s">
        <v>137</v>
      </c>
      <c r="C5" s="1085" t="s">
        <v>239</v>
      </c>
      <c r="D5" s="1085" t="s">
        <v>240</v>
      </c>
      <c r="E5" s="297" t="s">
        <v>241</v>
      </c>
      <c r="F5" s="297" t="s">
        <v>243</v>
      </c>
      <c r="G5" s="1085" t="s">
        <v>19</v>
      </c>
      <c r="H5" s="1135" t="s">
        <v>64</v>
      </c>
    </row>
    <row r="6" spans="2:8" ht="16.5" thickBot="1" x14ac:dyDescent="0.3">
      <c r="B6" s="1117"/>
      <c r="C6" s="1086"/>
      <c r="D6" s="1086"/>
      <c r="E6" s="298" t="s">
        <v>242</v>
      </c>
      <c r="F6" s="298" t="s">
        <v>244</v>
      </c>
      <c r="G6" s="1086"/>
      <c r="H6" s="1136"/>
    </row>
    <row r="7" spans="2:8" ht="16.5" thickBot="1" x14ac:dyDescent="0.3">
      <c r="B7" s="679">
        <v>1</v>
      </c>
      <c r="C7" s="688">
        <v>2</v>
      </c>
      <c r="D7" s="688">
        <v>3</v>
      </c>
      <c r="E7" s="688">
        <v>4</v>
      </c>
      <c r="F7" s="688">
        <v>5</v>
      </c>
      <c r="G7" s="688" t="s">
        <v>447</v>
      </c>
      <c r="H7" s="689">
        <v>7</v>
      </c>
    </row>
    <row r="8" spans="2:8" x14ac:dyDescent="0.25">
      <c r="B8" s="783" t="s">
        <v>353</v>
      </c>
      <c r="C8" s="1130" t="s">
        <v>245</v>
      </c>
      <c r="D8" s="1130"/>
      <c r="E8" s="784"/>
      <c r="F8" s="785"/>
      <c r="G8" s="786"/>
      <c r="H8" s="787"/>
    </row>
    <row r="9" spans="2:8" x14ac:dyDescent="0.25">
      <c r="B9" s="167" t="s">
        <v>325</v>
      </c>
      <c r="C9" s="760" t="s">
        <v>246</v>
      </c>
      <c r="D9" s="739">
        <v>265</v>
      </c>
      <c r="E9" s="735">
        <v>8457</v>
      </c>
      <c r="F9" s="739">
        <v>75</v>
      </c>
      <c r="G9" s="99">
        <f>D9+E9+F9</f>
        <v>8797</v>
      </c>
      <c r="H9" s="309">
        <f>G9/G$14*100</f>
        <v>54.919465601198645</v>
      </c>
    </row>
    <row r="10" spans="2:8" x14ac:dyDescent="0.25">
      <c r="B10" s="167" t="s">
        <v>326</v>
      </c>
      <c r="C10" s="760" t="s">
        <v>247</v>
      </c>
      <c r="D10" s="739">
        <v>184</v>
      </c>
      <c r="E10" s="735">
        <v>3084</v>
      </c>
      <c r="F10" s="739">
        <v>5</v>
      </c>
      <c r="G10" s="99">
        <f>D10+E10+F10</f>
        <v>3273</v>
      </c>
      <c r="H10" s="309">
        <f t="shared" ref="H10:H13" si="0">G10/G$14*100</f>
        <v>20.433262579597951</v>
      </c>
    </row>
    <row r="11" spans="2:8" x14ac:dyDescent="0.25">
      <c r="B11" s="167" t="s">
        <v>327</v>
      </c>
      <c r="C11" s="760" t="s">
        <v>248</v>
      </c>
      <c r="D11" s="739">
        <v>8</v>
      </c>
      <c r="E11" s="735">
        <v>1078</v>
      </c>
      <c r="F11" s="739">
        <v>1</v>
      </c>
      <c r="G11" s="99">
        <f>D11+E11+F11</f>
        <v>1087</v>
      </c>
      <c r="H11" s="309">
        <f t="shared" si="0"/>
        <v>6.7861156199275809</v>
      </c>
    </row>
    <row r="12" spans="2:8" x14ac:dyDescent="0.25">
      <c r="B12" s="167" t="s">
        <v>328</v>
      </c>
      <c r="C12" s="760" t="s">
        <v>249</v>
      </c>
      <c r="D12" s="739">
        <v>77</v>
      </c>
      <c r="E12" s="735">
        <v>2578</v>
      </c>
      <c r="F12" s="739">
        <v>17</v>
      </c>
      <c r="G12" s="99">
        <f>D12+E12+F12</f>
        <v>2672</v>
      </c>
      <c r="H12" s="309">
        <f t="shared" si="0"/>
        <v>16.68123361218629</v>
      </c>
    </row>
    <row r="13" spans="2:8" ht="16.5" thickBot="1" x14ac:dyDescent="0.3">
      <c r="B13" s="167" t="s">
        <v>329</v>
      </c>
      <c r="C13" s="760" t="s">
        <v>78</v>
      </c>
      <c r="D13" s="759">
        <v>25</v>
      </c>
      <c r="E13" s="759">
        <v>164</v>
      </c>
      <c r="F13" s="759">
        <v>0</v>
      </c>
      <c r="G13" s="99">
        <f>D13+E13+F13</f>
        <v>189</v>
      </c>
      <c r="H13" s="309">
        <f t="shared" si="0"/>
        <v>1.1799225870895242</v>
      </c>
    </row>
    <row r="14" spans="2:8" ht="16.5" thickBot="1" x14ac:dyDescent="0.3">
      <c r="B14" s="1131" t="s">
        <v>539</v>
      </c>
      <c r="C14" s="1132"/>
      <c r="D14" s="761">
        <f>SUM(D9:D13)</f>
        <v>559</v>
      </c>
      <c r="E14" s="761">
        <f>SUM(E9:E13)</f>
        <v>15361</v>
      </c>
      <c r="F14" s="761">
        <f>SUM(F9:F13)</f>
        <v>98</v>
      </c>
      <c r="G14" s="160">
        <f>SUM(G9:G13)</f>
        <v>16018</v>
      </c>
      <c r="H14" s="163">
        <f>SUM(H9:H13)</f>
        <v>99.999999999999986</v>
      </c>
    </row>
    <row r="15" spans="2:8" x14ac:dyDescent="0.25">
      <c r="B15" s="788" t="s">
        <v>354</v>
      </c>
      <c r="C15" s="1133" t="s">
        <v>250</v>
      </c>
      <c r="D15" s="1133"/>
      <c r="E15" s="789"/>
      <c r="F15" s="789"/>
      <c r="G15" s="790"/>
      <c r="H15" s="791"/>
    </row>
    <row r="16" spans="2:8" x14ac:dyDescent="0.25">
      <c r="B16" s="85" t="s">
        <v>325</v>
      </c>
      <c r="C16" s="760" t="s">
        <v>246</v>
      </c>
      <c r="D16" s="735">
        <v>2417</v>
      </c>
      <c r="E16" s="735">
        <v>81258</v>
      </c>
      <c r="F16" s="739">
        <v>276</v>
      </c>
      <c r="G16" s="99">
        <f t="shared" ref="G16:G21" si="1">D16+E16+F16</f>
        <v>83951</v>
      </c>
      <c r="H16" s="309">
        <f>G16/G22*100</f>
        <v>16.250551679816649</v>
      </c>
    </row>
    <row r="17" spans="2:8" x14ac:dyDescent="0.25">
      <c r="B17" s="85" t="s">
        <v>326</v>
      </c>
      <c r="C17" s="760" t="s">
        <v>247</v>
      </c>
      <c r="D17" s="739">
        <v>599</v>
      </c>
      <c r="E17" s="735">
        <v>11431</v>
      </c>
      <c r="F17" s="739">
        <v>47</v>
      </c>
      <c r="G17" s="99">
        <f t="shared" si="1"/>
        <v>12077</v>
      </c>
      <c r="H17" s="309">
        <f>G17/G22*100</f>
        <v>2.3377674195321756</v>
      </c>
    </row>
    <row r="18" spans="2:8" x14ac:dyDescent="0.25">
      <c r="B18" s="85" t="s">
        <v>327</v>
      </c>
      <c r="C18" s="760" t="s">
        <v>248</v>
      </c>
      <c r="D18" s="735">
        <v>5093</v>
      </c>
      <c r="E18" s="735">
        <v>161175</v>
      </c>
      <c r="F18" s="739">
        <v>351</v>
      </c>
      <c r="G18" s="99">
        <f t="shared" si="1"/>
        <v>166619</v>
      </c>
      <c r="H18" s="309">
        <f>G18/G22*100</f>
        <v>32.252750656208626</v>
      </c>
    </row>
    <row r="19" spans="2:8" x14ac:dyDescent="0.25">
      <c r="B19" s="85" t="s">
        <v>328</v>
      </c>
      <c r="C19" s="760" t="s">
        <v>249</v>
      </c>
      <c r="D19" s="739">
        <v>327</v>
      </c>
      <c r="E19" s="735">
        <v>10940</v>
      </c>
      <c r="F19" s="739">
        <v>33</v>
      </c>
      <c r="G19" s="99">
        <f t="shared" si="1"/>
        <v>11300</v>
      </c>
      <c r="H19" s="309">
        <f>G19/G22*100</f>
        <v>2.1873620800458378</v>
      </c>
    </row>
    <row r="20" spans="2:8" x14ac:dyDescent="0.25">
      <c r="B20" s="85" t="s">
        <v>329</v>
      </c>
      <c r="C20" s="760" t="s">
        <v>251</v>
      </c>
      <c r="D20" s="735">
        <v>3315</v>
      </c>
      <c r="E20" s="735">
        <v>118060</v>
      </c>
      <c r="F20" s="739">
        <v>279</v>
      </c>
      <c r="G20" s="99">
        <f t="shared" si="1"/>
        <v>121654</v>
      </c>
      <c r="H20" s="309">
        <f>G20/G22*100</f>
        <v>23.548791724415608</v>
      </c>
    </row>
    <row r="21" spans="2:8" ht="16.5" thickBot="1" x14ac:dyDescent="0.3">
      <c r="B21" s="85" t="s">
        <v>330</v>
      </c>
      <c r="C21" s="760" t="s">
        <v>78</v>
      </c>
      <c r="D21" s="736">
        <v>18603</v>
      </c>
      <c r="E21" s="736">
        <v>101387</v>
      </c>
      <c r="F21" s="736">
        <v>1013</v>
      </c>
      <c r="G21" s="99">
        <f t="shared" si="1"/>
        <v>121003</v>
      </c>
      <c r="H21" s="309">
        <f>G21/G22*100</f>
        <v>23.422776439981106</v>
      </c>
    </row>
    <row r="22" spans="2:8" ht="16.5" thickBot="1" x14ac:dyDescent="0.3">
      <c r="B22" s="1112" t="s">
        <v>540</v>
      </c>
      <c r="C22" s="1113"/>
      <c r="D22" s="160">
        <f>SUM(D16:D21)</f>
        <v>30354</v>
      </c>
      <c r="E22" s="160">
        <f>SUM(E16:E21)</f>
        <v>484251</v>
      </c>
      <c r="F22" s="160">
        <f>SUM(F16:F21)</f>
        <v>1999</v>
      </c>
      <c r="G22" s="160">
        <f>SUM(G16:G21)</f>
        <v>516604</v>
      </c>
      <c r="H22" s="163">
        <f>SUM(H16:H21)</f>
        <v>100</v>
      </c>
    </row>
    <row r="23" spans="2:8" ht="16.5" thickBot="1" x14ac:dyDescent="0.3">
      <c r="B23" s="1134" t="s">
        <v>541</v>
      </c>
      <c r="C23" s="1120"/>
      <c r="D23" s="159">
        <f>D14+D22</f>
        <v>30913</v>
      </c>
      <c r="E23" s="159">
        <f>E14+E22</f>
        <v>499612</v>
      </c>
      <c r="F23" s="159">
        <f>F14+F22</f>
        <v>2097</v>
      </c>
      <c r="G23" s="159">
        <f>G14+G22</f>
        <v>532622</v>
      </c>
      <c r="H23" s="313" t="s">
        <v>114</v>
      </c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2:N16"/>
  <sheetViews>
    <sheetView workbookViewId="0">
      <selection activeCell="E22" sqref="E22"/>
    </sheetView>
  </sheetViews>
  <sheetFormatPr defaultRowHeight="15" x14ac:dyDescent="0.25"/>
  <cols>
    <col min="1" max="1" width="9.140625" style="165"/>
    <col min="2" max="2" width="7" style="165" customWidth="1"/>
    <col min="3" max="3" width="14.28515625" style="165" customWidth="1"/>
    <col min="4" max="4" width="15.5703125" style="165" customWidth="1"/>
    <col min="5" max="5" width="15" style="165" customWidth="1"/>
    <col min="6" max="6" width="12.28515625" style="165" customWidth="1"/>
    <col min="7" max="7" width="15.5703125" style="165" customWidth="1"/>
    <col min="8" max="8" width="14.140625" style="165" customWidth="1"/>
    <col min="9" max="9" width="15.85546875" style="165" customWidth="1"/>
    <col min="10" max="10" width="14.28515625" style="165" customWidth="1"/>
    <col min="11" max="12" width="15.140625" style="165" customWidth="1"/>
    <col min="13" max="13" width="13.42578125" style="165" customWidth="1"/>
    <col min="14" max="14" width="19.85546875" style="165" customWidth="1"/>
    <col min="15" max="16384" width="9.140625" style="165"/>
  </cols>
  <sheetData>
    <row r="2" spans="2:14" ht="15.75" x14ac:dyDescent="0.25">
      <c r="B2" s="1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6.5" thickBot="1" x14ac:dyDescent="0.3">
      <c r="B3" s="164" t="s">
        <v>252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66" t="s">
        <v>388</v>
      </c>
    </row>
    <row r="4" spans="2:14" ht="16.5" thickBot="1" x14ac:dyDescent="0.3">
      <c r="B4" s="1139" t="s">
        <v>624</v>
      </c>
      <c r="C4" s="1140"/>
      <c r="D4" s="1140"/>
      <c r="E4" s="1140"/>
      <c r="F4" s="1140"/>
      <c r="G4" s="1140"/>
      <c r="H4" s="1140"/>
      <c r="I4" s="1140"/>
      <c r="J4" s="1140"/>
      <c r="K4" s="1140"/>
      <c r="L4" s="1140"/>
      <c r="M4" s="1140"/>
      <c r="N4" s="1141"/>
    </row>
    <row r="5" spans="2:14" ht="15.75" x14ac:dyDescent="0.25">
      <c r="B5" s="968" t="s">
        <v>137</v>
      </c>
      <c r="C5" s="969" t="s">
        <v>253</v>
      </c>
      <c r="D5" s="969" t="s">
        <v>254</v>
      </c>
      <c r="E5" s="969" t="s">
        <v>451</v>
      </c>
      <c r="F5" s="969" t="s">
        <v>255</v>
      </c>
      <c r="G5" s="1143" t="s">
        <v>256</v>
      </c>
      <c r="H5" s="1143"/>
      <c r="I5" s="969" t="s">
        <v>448</v>
      </c>
      <c r="J5" s="1143" t="s">
        <v>257</v>
      </c>
      <c r="K5" s="1143"/>
      <c r="L5" s="1143"/>
      <c r="M5" s="1143"/>
      <c r="N5" s="970" t="s">
        <v>258</v>
      </c>
    </row>
    <row r="6" spans="2:14" ht="15" customHeight="1" x14ac:dyDescent="0.25">
      <c r="B6" s="1142"/>
      <c r="C6" s="1121"/>
      <c r="D6" s="1121"/>
      <c r="E6" s="1121"/>
      <c r="F6" s="1121"/>
      <c r="G6" s="1121" t="s">
        <v>259</v>
      </c>
      <c r="H6" s="1121" t="s">
        <v>260</v>
      </c>
      <c r="I6" s="1121"/>
      <c r="J6" s="1121" t="s">
        <v>261</v>
      </c>
      <c r="K6" s="1121" t="s">
        <v>262</v>
      </c>
      <c r="L6" s="1121" t="s">
        <v>263</v>
      </c>
      <c r="M6" s="1121" t="s">
        <v>449</v>
      </c>
      <c r="N6" s="1144"/>
    </row>
    <row r="7" spans="2:14" ht="15.75" thickBot="1" x14ac:dyDescent="0.3">
      <c r="B7" s="963"/>
      <c r="C7" s="964"/>
      <c r="D7" s="964"/>
      <c r="E7" s="964"/>
      <c r="F7" s="964"/>
      <c r="G7" s="964"/>
      <c r="H7" s="964"/>
      <c r="I7" s="964"/>
      <c r="J7" s="964"/>
      <c r="K7" s="964"/>
      <c r="L7" s="964"/>
      <c r="M7" s="964"/>
      <c r="N7" s="1145"/>
    </row>
    <row r="8" spans="2:14" s="317" customFormat="1" ht="13.5" thickBot="1" x14ac:dyDescent="0.25">
      <c r="B8" s="693">
        <v>1</v>
      </c>
      <c r="C8" s="694">
        <v>2</v>
      </c>
      <c r="D8" s="694">
        <v>3</v>
      </c>
      <c r="E8" s="694">
        <v>4</v>
      </c>
      <c r="F8" s="695">
        <v>5</v>
      </c>
      <c r="G8" s="694">
        <v>6</v>
      </c>
      <c r="H8" s="694">
        <v>7</v>
      </c>
      <c r="I8" s="694">
        <v>8</v>
      </c>
      <c r="J8" s="694" t="s">
        <v>641</v>
      </c>
      <c r="K8" s="694" t="s">
        <v>642</v>
      </c>
      <c r="L8" s="694" t="s">
        <v>643</v>
      </c>
      <c r="M8" s="694">
        <v>12</v>
      </c>
      <c r="N8" s="696" t="s">
        <v>644</v>
      </c>
    </row>
    <row r="9" spans="2:14" ht="15.75" x14ac:dyDescent="0.25">
      <c r="B9" s="167" t="s">
        <v>353</v>
      </c>
      <c r="C9" s="690">
        <v>0</v>
      </c>
      <c r="D9" s="691">
        <v>0</v>
      </c>
      <c r="E9" s="758">
        <v>513501</v>
      </c>
      <c r="F9" s="692">
        <f>E9/E15*100</f>
        <v>96.410024370003484</v>
      </c>
      <c r="G9" s="691">
        <v>0</v>
      </c>
      <c r="H9" s="743">
        <v>198</v>
      </c>
      <c r="I9" s="743">
        <v>374</v>
      </c>
      <c r="J9" s="743">
        <v>0</v>
      </c>
      <c r="K9" s="743">
        <v>0</v>
      </c>
      <c r="L9" s="743">
        <v>0</v>
      </c>
      <c r="M9" s="753">
        <v>0</v>
      </c>
      <c r="N9" s="86">
        <f t="shared" ref="N9:N15" si="0">J9+K9+L9+M9</f>
        <v>0</v>
      </c>
    </row>
    <row r="10" spans="2:14" ht="15.75" x14ac:dyDescent="0.25">
      <c r="B10" s="167" t="s">
        <v>354</v>
      </c>
      <c r="C10" s="690" t="s">
        <v>264</v>
      </c>
      <c r="D10" s="691">
        <v>0.02</v>
      </c>
      <c r="E10" s="735">
        <v>5400</v>
      </c>
      <c r="F10" s="692">
        <f>E10/E15*100</f>
        <v>1.0138522254056348</v>
      </c>
      <c r="G10" s="691">
        <v>0.02</v>
      </c>
      <c r="H10" s="739">
        <v>93</v>
      </c>
      <c r="I10" s="739">
        <v>0</v>
      </c>
      <c r="J10" s="781">
        <v>109</v>
      </c>
      <c r="K10" s="739">
        <v>2</v>
      </c>
      <c r="L10" s="739">
        <v>0</v>
      </c>
      <c r="M10" s="754">
        <v>1</v>
      </c>
      <c r="N10" s="86">
        <f t="shared" si="0"/>
        <v>112</v>
      </c>
    </row>
    <row r="11" spans="2:14" ht="15.75" x14ac:dyDescent="0.25">
      <c r="B11" s="167" t="s">
        <v>355</v>
      </c>
      <c r="C11" s="690" t="s">
        <v>265</v>
      </c>
      <c r="D11" s="691">
        <v>0.15</v>
      </c>
      <c r="E11" s="735">
        <v>5476</v>
      </c>
      <c r="F11" s="692">
        <f>E11/E15*100</f>
        <v>1.0281212567261584</v>
      </c>
      <c r="G11" s="691">
        <v>1</v>
      </c>
      <c r="H11" s="739">
        <v>83</v>
      </c>
      <c r="I11" s="739">
        <v>0</v>
      </c>
      <c r="J11" s="781">
        <v>821</v>
      </c>
      <c r="K11" s="739">
        <v>83</v>
      </c>
      <c r="L11" s="739">
        <v>0</v>
      </c>
      <c r="M11" s="754">
        <v>31</v>
      </c>
      <c r="N11" s="86">
        <f t="shared" si="0"/>
        <v>935</v>
      </c>
    </row>
    <row r="12" spans="2:14" ht="15.75" x14ac:dyDescent="0.25">
      <c r="B12" s="167" t="s">
        <v>357</v>
      </c>
      <c r="C12" s="690" t="s">
        <v>266</v>
      </c>
      <c r="D12" s="691">
        <v>0.5</v>
      </c>
      <c r="E12" s="735">
        <v>3253</v>
      </c>
      <c r="F12" s="692">
        <f>E12/E15*100</f>
        <v>0.6107520906008389</v>
      </c>
      <c r="G12" s="691">
        <v>1</v>
      </c>
      <c r="H12" s="739">
        <v>106</v>
      </c>
      <c r="I12" s="739">
        <v>0</v>
      </c>
      <c r="J12" s="667">
        <v>1628</v>
      </c>
      <c r="K12" s="739">
        <v>106</v>
      </c>
      <c r="L12" s="739">
        <v>0</v>
      </c>
      <c r="M12" s="754">
        <v>13</v>
      </c>
      <c r="N12" s="86">
        <f t="shared" si="0"/>
        <v>1747</v>
      </c>
    </row>
    <row r="13" spans="2:14" ht="15.75" x14ac:dyDescent="0.25">
      <c r="B13" s="167" t="s">
        <v>358</v>
      </c>
      <c r="C13" s="690" t="s">
        <v>267</v>
      </c>
      <c r="D13" s="691">
        <v>0.8</v>
      </c>
      <c r="E13" s="735">
        <v>2094</v>
      </c>
      <c r="F13" s="692">
        <f>E13/E15*100</f>
        <v>0.39314936296285174</v>
      </c>
      <c r="G13" s="691">
        <v>1</v>
      </c>
      <c r="H13" s="739">
        <v>108</v>
      </c>
      <c r="I13" s="739">
        <v>0</v>
      </c>
      <c r="J13" s="667">
        <v>1675</v>
      </c>
      <c r="K13" s="739">
        <v>108</v>
      </c>
      <c r="L13" s="739">
        <v>0</v>
      </c>
      <c r="M13" s="754">
        <v>11</v>
      </c>
      <c r="N13" s="86">
        <f t="shared" si="0"/>
        <v>1794</v>
      </c>
    </row>
    <row r="14" spans="2:14" ht="16.5" thickBot="1" x14ac:dyDescent="0.3">
      <c r="B14" s="167" t="s">
        <v>359</v>
      </c>
      <c r="C14" s="690" t="s">
        <v>268</v>
      </c>
      <c r="D14" s="691">
        <v>1</v>
      </c>
      <c r="E14" s="736">
        <v>2898</v>
      </c>
      <c r="F14" s="692">
        <f>E14/E15*100</f>
        <v>0.54410069430102403</v>
      </c>
      <c r="G14" s="691">
        <v>1</v>
      </c>
      <c r="H14" s="759">
        <v>246</v>
      </c>
      <c r="I14" s="759">
        <v>0</v>
      </c>
      <c r="J14" s="667">
        <v>2898</v>
      </c>
      <c r="K14" s="759">
        <v>246</v>
      </c>
      <c r="L14" s="759">
        <v>0</v>
      </c>
      <c r="M14" s="741">
        <v>4</v>
      </c>
      <c r="N14" s="86">
        <f t="shared" si="0"/>
        <v>3148</v>
      </c>
    </row>
    <row r="15" spans="2:14" ht="16.5" thickBot="1" x14ac:dyDescent="0.3">
      <c r="B15" s="1137" t="s">
        <v>269</v>
      </c>
      <c r="C15" s="1138"/>
      <c r="D15" s="1138"/>
      <c r="E15" s="169">
        <f>SUM(E9:E14)</f>
        <v>532622</v>
      </c>
      <c r="F15" s="177">
        <f>SUM(F9:F14)</f>
        <v>99.999999999999972</v>
      </c>
      <c r="G15" s="697"/>
      <c r="H15" s="305">
        <f t="shared" ref="H15:M15" si="1">SUM(H9:H14)</f>
        <v>834</v>
      </c>
      <c r="I15" s="305">
        <f t="shared" si="1"/>
        <v>374</v>
      </c>
      <c r="J15" s="169">
        <f t="shared" si="1"/>
        <v>7131</v>
      </c>
      <c r="K15" s="170">
        <f t="shared" si="1"/>
        <v>545</v>
      </c>
      <c r="L15" s="305">
        <f t="shared" si="1"/>
        <v>0</v>
      </c>
      <c r="M15" s="305">
        <f t="shared" si="1"/>
        <v>60</v>
      </c>
      <c r="N15" s="171">
        <f t="shared" si="0"/>
        <v>7736</v>
      </c>
    </row>
    <row r="16" spans="2:14" ht="16.5" thickBot="1" x14ac:dyDescent="0.3">
      <c r="B16" s="172" t="s">
        <v>360</v>
      </c>
      <c r="C16" s="168" t="s">
        <v>270</v>
      </c>
      <c r="D16" s="168" t="s">
        <v>271</v>
      </c>
      <c r="E16" s="80">
        <v>1616</v>
      </c>
      <c r="F16" s="81" t="s">
        <v>450</v>
      </c>
      <c r="G16" s="173">
        <v>1</v>
      </c>
      <c r="H16" s="82">
        <v>422</v>
      </c>
      <c r="I16" s="174" t="s">
        <v>640</v>
      </c>
      <c r="J16" s="174" t="s">
        <v>640</v>
      </c>
      <c r="K16" s="174" t="s">
        <v>640</v>
      </c>
      <c r="L16" s="174" t="s">
        <v>640</v>
      </c>
      <c r="M16" s="174" t="s">
        <v>640</v>
      </c>
      <c r="N16" s="175" t="s">
        <v>640</v>
      </c>
    </row>
  </sheetData>
  <mergeCells count="17"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  <mergeCell ref="L6:L7"/>
    <mergeCell ref="M6:M7"/>
    <mergeCell ref="B15:D15"/>
  </mergeCells>
  <pageMargins left="0.7" right="0.7" top="0.75" bottom="0.75" header="0.3" footer="0.3"/>
  <ignoredErrors>
    <ignoredError sqref="E15 H15:I15 M15" formulaRange="1"/>
    <ignoredError sqref="I16:N16" numberStoredAsText="1"/>
  </ignoredError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2:N23"/>
  <sheetViews>
    <sheetView topLeftCell="A2" workbookViewId="0">
      <selection activeCell="S24" sqref="S24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2" spans="2:14" x14ac:dyDescent="0.25">
      <c r="N2" s="165"/>
    </row>
    <row r="3" spans="2:14" ht="16.5" thickBot="1" x14ac:dyDescent="0.3">
      <c r="L3" s="909" t="s">
        <v>388</v>
      </c>
    </row>
    <row r="4" spans="2:14" ht="15.75" x14ac:dyDescent="0.25">
      <c r="B4" s="1146" t="s">
        <v>629</v>
      </c>
      <c r="C4" s="1147"/>
      <c r="D4" s="1147"/>
      <c r="E4" s="1147"/>
      <c r="F4" s="1147"/>
      <c r="G4" s="1147"/>
      <c r="H4" s="1147"/>
      <c r="I4" s="1147"/>
      <c r="J4" s="1147"/>
      <c r="K4" s="1147"/>
      <c r="L4" s="1148"/>
    </row>
    <row r="5" spans="2:14" ht="15.75" x14ac:dyDescent="0.25">
      <c r="B5" s="1142" t="s">
        <v>137</v>
      </c>
      <c r="C5" s="1121" t="s">
        <v>171</v>
      </c>
      <c r="D5" s="1149" t="s">
        <v>581</v>
      </c>
      <c r="E5" s="1149"/>
      <c r="F5" s="1149"/>
      <c r="G5" s="1149"/>
      <c r="H5" s="1149" t="s">
        <v>582</v>
      </c>
      <c r="I5" s="1149"/>
      <c r="J5" s="1149"/>
      <c r="K5" s="1149"/>
      <c r="L5" s="890" t="s">
        <v>1</v>
      </c>
    </row>
    <row r="6" spans="2:14" ht="15.75" x14ac:dyDescent="0.25">
      <c r="B6" s="1142"/>
      <c r="C6" s="1121"/>
      <c r="D6" s="1150" t="s">
        <v>223</v>
      </c>
      <c r="E6" s="1121" t="s">
        <v>224</v>
      </c>
      <c r="F6" s="1121" t="s">
        <v>19</v>
      </c>
      <c r="G6" s="866" t="s">
        <v>645</v>
      </c>
      <c r="H6" s="1150" t="s">
        <v>223</v>
      </c>
      <c r="I6" s="1121" t="s">
        <v>224</v>
      </c>
      <c r="J6" s="1121" t="s">
        <v>19</v>
      </c>
      <c r="K6" s="866" t="s">
        <v>645</v>
      </c>
      <c r="L6" s="1144" t="s">
        <v>536</v>
      </c>
    </row>
    <row r="7" spans="2:14" ht="16.5" thickBot="1" x14ac:dyDescent="0.3">
      <c r="B7" s="963"/>
      <c r="C7" s="964"/>
      <c r="D7" s="1151"/>
      <c r="E7" s="964"/>
      <c r="F7" s="964"/>
      <c r="G7" s="862" t="s">
        <v>64</v>
      </c>
      <c r="H7" s="1151"/>
      <c r="I7" s="964"/>
      <c r="J7" s="964"/>
      <c r="K7" s="862" t="s">
        <v>64</v>
      </c>
      <c r="L7" s="1145"/>
    </row>
    <row r="8" spans="2:14" ht="15.75" thickBot="1" x14ac:dyDescent="0.3">
      <c r="B8" s="886">
        <v>1</v>
      </c>
      <c r="C8" s="887">
        <v>2</v>
      </c>
      <c r="D8" s="887">
        <v>3</v>
      </c>
      <c r="E8" s="887">
        <v>4</v>
      </c>
      <c r="F8" s="888" t="s">
        <v>218</v>
      </c>
      <c r="G8" s="888">
        <v>6</v>
      </c>
      <c r="H8" s="887">
        <v>7</v>
      </c>
      <c r="I8" s="887">
        <v>8</v>
      </c>
      <c r="J8" s="888" t="s">
        <v>225</v>
      </c>
      <c r="K8" s="888">
        <v>10</v>
      </c>
      <c r="L8" s="889">
        <v>11</v>
      </c>
    </row>
    <row r="9" spans="2:14" ht="15.75" x14ac:dyDescent="0.25">
      <c r="B9" s="867" t="s">
        <v>353</v>
      </c>
      <c r="C9" s="893" t="s">
        <v>646</v>
      </c>
      <c r="D9" s="781"/>
      <c r="E9" s="690"/>
      <c r="F9" s="701"/>
      <c r="G9" s="701"/>
      <c r="H9" s="690"/>
      <c r="I9" s="690"/>
      <c r="J9" s="701"/>
      <c r="K9" s="701"/>
      <c r="L9" s="878"/>
    </row>
    <row r="10" spans="2:14" ht="31.5" x14ac:dyDescent="0.25">
      <c r="B10" s="808" t="s">
        <v>92</v>
      </c>
      <c r="C10" s="698" t="s">
        <v>647</v>
      </c>
      <c r="D10" s="667">
        <v>2</v>
      </c>
      <c r="E10" s="667">
        <v>1</v>
      </c>
      <c r="F10" s="699">
        <f>D10+E10</f>
        <v>3</v>
      </c>
      <c r="G10" s="692">
        <f>F10/F$23*100</f>
        <v>1.052262364082778E-2</v>
      </c>
      <c r="H10" s="667">
        <v>0</v>
      </c>
      <c r="I10" s="667">
        <v>0</v>
      </c>
      <c r="J10" s="699">
        <f>H10+I10</f>
        <v>0</v>
      </c>
      <c r="K10" s="692">
        <f>J10/J$23*100</f>
        <v>0</v>
      </c>
      <c r="L10" s="891">
        <f>J10/F10*100</f>
        <v>0</v>
      </c>
    </row>
    <row r="11" spans="2:14" ht="15.75" x14ac:dyDescent="0.25">
      <c r="B11" s="808" t="s">
        <v>125</v>
      </c>
      <c r="C11" s="760" t="s">
        <v>648</v>
      </c>
      <c r="D11" s="667">
        <v>7</v>
      </c>
      <c r="E11" s="667">
        <v>0</v>
      </c>
      <c r="F11" s="699">
        <f t="shared" ref="F11:F15" si="0">D11+E11</f>
        <v>7</v>
      </c>
      <c r="G11" s="692">
        <f t="shared" ref="G11:G22" si="1">F11/F$23*100</f>
        <v>2.4552788495264821E-2</v>
      </c>
      <c r="H11" s="667">
        <v>3</v>
      </c>
      <c r="I11" s="667">
        <v>0</v>
      </c>
      <c r="J11" s="699">
        <f t="shared" ref="J11:J15" si="2">H11+I11</f>
        <v>3</v>
      </c>
      <c r="K11" s="692">
        <f t="shared" ref="K11:K15" si="3">J11/J$23*100</f>
        <v>1.0391769718383041E-2</v>
      </c>
      <c r="L11" s="891">
        <f t="shared" ref="L11:L23" si="4">J11/F11*100</f>
        <v>42.857142857142854</v>
      </c>
    </row>
    <row r="12" spans="2:14" ht="15.75" x14ac:dyDescent="0.25">
      <c r="B12" s="808" t="s">
        <v>391</v>
      </c>
      <c r="C12" s="760" t="s">
        <v>649</v>
      </c>
      <c r="D12" s="667">
        <v>17596</v>
      </c>
      <c r="E12" s="667">
        <v>6493</v>
      </c>
      <c r="F12" s="699">
        <f t="shared" si="0"/>
        <v>24089</v>
      </c>
      <c r="G12" s="692">
        <f t="shared" si="1"/>
        <v>84.493160294633469</v>
      </c>
      <c r="H12" s="667">
        <v>17848</v>
      </c>
      <c r="I12" s="667">
        <v>6988</v>
      </c>
      <c r="J12" s="699">
        <f t="shared" si="2"/>
        <v>24836</v>
      </c>
      <c r="K12" s="692">
        <f t="shared" si="3"/>
        <v>86.029997575253731</v>
      </c>
      <c r="L12" s="891">
        <f t="shared" si="4"/>
        <v>103.10100045663997</v>
      </c>
    </row>
    <row r="13" spans="2:14" ht="15.75" x14ac:dyDescent="0.25">
      <c r="B13" s="808" t="s">
        <v>392</v>
      </c>
      <c r="C13" s="760" t="s">
        <v>307</v>
      </c>
      <c r="D13" s="667">
        <v>1407</v>
      </c>
      <c r="E13" s="667">
        <v>402</v>
      </c>
      <c r="F13" s="699">
        <f t="shared" si="0"/>
        <v>1809</v>
      </c>
      <c r="G13" s="692">
        <f t="shared" si="1"/>
        <v>6.3451420554191511</v>
      </c>
      <c r="H13" s="667">
        <v>1001</v>
      </c>
      <c r="I13" s="667">
        <v>364</v>
      </c>
      <c r="J13" s="699">
        <f t="shared" si="2"/>
        <v>1365</v>
      </c>
      <c r="K13" s="692">
        <f t="shared" si="3"/>
        <v>4.7282552218642833</v>
      </c>
      <c r="L13" s="891">
        <f t="shared" si="4"/>
        <v>75.456053067993366</v>
      </c>
    </row>
    <row r="14" spans="2:14" ht="15.75" x14ac:dyDescent="0.25">
      <c r="B14" s="808" t="s">
        <v>393</v>
      </c>
      <c r="C14" s="760" t="s">
        <v>650</v>
      </c>
      <c r="D14" s="667">
        <v>131</v>
      </c>
      <c r="E14" s="667">
        <v>51</v>
      </c>
      <c r="F14" s="699">
        <f t="shared" si="0"/>
        <v>182</v>
      </c>
      <c r="G14" s="692">
        <f t="shared" si="1"/>
        <v>0.63837250087688524</v>
      </c>
      <c r="H14" s="667">
        <v>97</v>
      </c>
      <c r="I14" s="667">
        <v>55</v>
      </c>
      <c r="J14" s="699">
        <f t="shared" si="2"/>
        <v>152</v>
      </c>
      <c r="K14" s="692">
        <f t="shared" si="3"/>
        <v>0.52651633239807405</v>
      </c>
      <c r="L14" s="891">
        <f t="shared" si="4"/>
        <v>83.516483516483518</v>
      </c>
    </row>
    <row r="15" spans="2:14" ht="16.5" thickBot="1" x14ac:dyDescent="0.3">
      <c r="B15" s="808" t="s">
        <v>651</v>
      </c>
      <c r="C15" s="760" t="s">
        <v>652</v>
      </c>
      <c r="D15" s="667">
        <v>265</v>
      </c>
      <c r="E15" s="667">
        <v>9</v>
      </c>
      <c r="F15" s="699">
        <f t="shared" si="0"/>
        <v>274</v>
      </c>
      <c r="G15" s="692">
        <f t="shared" si="1"/>
        <v>0.96106629252893716</v>
      </c>
      <c r="H15" s="667">
        <v>250</v>
      </c>
      <c r="I15" s="667">
        <v>49</v>
      </c>
      <c r="J15" s="699">
        <f t="shared" si="2"/>
        <v>299</v>
      </c>
      <c r="K15" s="692">
        <f t="shared" si="3"/>
        <v>1.0357130485988431</v>
      </c>
      <c r="L15" s="891">
        <f t="shared" si="4"/>
        <v>109.12408759124088</v>
      </c>
    </row>
    <row r="16" spans="2:14" ht="16.5" thickBot="1" x14ac:dyDescent="0.3">
      <c r="B16" s="896"/>
      <c r="C16" s="897" t="s">
        <v>61</v>
      </c>
      <c r="D16" s="761">
        <f>SUM(D10:D15)</f>
        <v>19408</v>
      </c>
      <c r="E16" s="761">
        <f>SUM(E10:E15)</f>
        <v>6956</v>
      </c>
      <c r="F16" s="761">
        <f>SUM(F10:F15)</f>
        <v>26364</v>
      </c>
      <c r="G16" s="898">
        <f t="shared" si="1"/>
        <v>92.472816555594534</v>
      </c>
      <c r="H16" s="761">
        <f>SUM(H10:H15)</f>
        <v>19199</v>
      </c>
      <c r="I16" s="761">
        <f>SUM(I10:I15)</f>
        <v>7456</v>
      </c>
      <c r="J16" s="176">
        <f>SUM(J10:J15)</f>
        <v>26655</v>
      </c>
      <c r="K16" s="898">
        <f>J16/J23*100</f>
        <v>92.330873947833311</v>
      </c>
      <c r="L16" s="899">
        <f t="shared" si="4"/>
        <v>101.10377787892581</v>
      </c>
    </row>
    <row r="17" spans="2:12" ht="15.75" x14ac:dyDescent="0.25">
      <c r="B17" s="863" t="s">
        <v>354</v>
      </c>
      <c r="C17" s="903" t="s">
        <v>272</v>
      </c>
      <c r="D17" s="904"/>
      <c r="E17" s="904"/>
      <c r="F17" s="905"/>
      <c r="G17" s="906"/>
      <c r="H17" s="904"/>
      <c r="I17" s="904"/>
      <c r="J17" s="753"/>
      <c r="K17" s="906"/>
      <c r="L17" s="907"/>
    </row>
    <row r="18" spans="2:12" ht="15.75" x14ac:dyDescent="0.25">
      <c r="B18" s="808" t="s">
        <v>394</v>
      </c>
      <c r="C18" s="760" t="s">
        <v>520</v>
      </c>
      <c r="D18" s="781">
        <v>43</v>
      </c>
      <c r="E18" s="781">
        <v>1</v>
      </c>
      <c r="F18" s="744">
        <v>44</v>
      </c>
      <c r="G18" s="692">
        <f t="shared" si="1"/>
        <v>0.15433181339880744</v>
      </c>
      <c r="H18" s="781">
        <v>39</v>
      </c>
      <c r="I18" s="781">
        <v>0</v>
      </c>
      <c r="J18" s="744">
        <v>39</v>
      </c>
      <c r="K18" s="692">
        <f>J18/J$23*100</f>
        <v>0.13509300633897953</v>
      </c>
      <c r="L18" s="891">
        <f t="shared" si="4"/>
        <v>88.63636363636364</v>
      </c>
    </row>
    <row r="19" spans="2:12" ht="15.75" x14ac:dyDescent="0.25">
      <c r="B19" s="808" t="s">
        <v>395</v>
      </c>
      <c r="C19" s="760" t="s">
        <v>653</v>
      </c>
      <c r="D19" s="667">
        <v>1762</v>
      </c>
      <c r="E19" s="781">
        <v>29</v>
      </c>
      <c r="F19" s="699">
        <v>1791</v>
      </c>
      <c r="G19" s="692">
        <f t="shared" si="1"/>
        <v>6.2820063135741844</v>
      </c>
      <c r="H19" s="667">
        <v>1751</v>
      </c>
      <c r="I19" s="781">
        <v>133</v>
      </c>
      <c r="J19" s="699">
        <v>1884</v>
      </c>
      <c r="K19" s="692">
        <f t="shared" ref="K19:K22" si="5">J19/J$23*100</f>
        <v>6.5260313831445496</v>
      </c>
      <c r="L19" s="891">
        <f t="shared" si="4"/>
        <v>105.19262981574539</v>
      </c>
    </row>
    <row r="20" spans="2:12" ht="16.5" thickBot="1" x14ac:dyDescent="0.3">
      <c r="B20" s="813" t="s">
        <v>396</v>
      </c>
      <c r="C20" s="880" t="s">
        <v>654</v>
      </c>
      <c r="D20" s="759">
        <v>4</v>
      </c>
      <c r="E20" s="759">
        <v>0</v>
      </c>
      <c r="F20" s="741">
        <v>4</v>
      </c>
      <c r="G20" s="894">
        <f t="shared" si="1"/>
        <v>1.403016485443704E-2</v>
      </c>
      <c r="H20" s="759">
        <v>2</v>
      </c>
      <c r="I20" s="759">
        <v>4</v>
      </c>
      <c r="J20" s="741">
        <v>6</v>
      </c>
      <c r="K20" s="894">
        <f t="shared" si="5"/>
        <v>2.0783539436766082E-2</v>
      </c>
      <c r="L20" s="892">
        <f t="shared" si="4"/>
        <v>150</v>
      </c>
    </row>
    <row r="21" spans="2:12" ht="16.5" thickBot="1" x14ac:dyDescent="0.3">
      <c r="B21" s="896"/>
      <c r="C21" s="897" t="s">
        <v>19</v>
      </c>
      <c r="D21" s="761">
        <f>SUM(D18:D20)</f>
        <v>1809</v>
      </c>
      <c r="E21" s="761">
        <f t="shared" ref="E21:F21" si="6">SUM(E18:E20)</f>
        <v>30</v>
      </c>
      <c r="F21" s="761">
        <f t="shared" si="6"/>
        <v>1839</v>
      </c>
      <c r="G21" s="898">
        <f t="shared" si="1"/>
        <v>6.4503682918274299</v>
      </c>
      <c r="H21" s="761">
        <v>1792</v>
      </c>
      <c r="I21" s="780">
        <v>137</v>
      </c>
      <c r="J21" s="176">
        <v>1929</v>
      </c>
      <c r="K21" s="898">
        <f t="shared" si="5"/>
        <v>6.6819079289202961</v>
      </c>
      <c r="L21" s="899">
        <f t="shared" si="4"/>
        <v>104.89396411092986</v>
      </c>
    </row>
    <row r="22" spans="2:12" ht="16.5" thickBot="1" x14ac:dyDescent="0.3">
      <c r="B22" s="900" t="s">
        <v>355</v>
      </c>
      <c r="C22" s="897" t="s">
        <v>452</v>
      </c>
      <c r="D22" s="780">
        <v>231</v>
      </c>
      <c r="E22" s="780">
        <v>76</v>
      </c>
      <c r="F22" s="901">
        <v>307</v>
      </c>
      <c r="G22" s="898">
        <f t="shared" si="1"/>
        <v>1.0768151525780427</v>
      </c>
      <c r="H22" s="780">
        <v>233</v>
      </c>
      <c r="I22" s="780">
        <v>52</v>
      </c>
      <c r="J22" s="901">
        <v>285</v>
      </c>
      <c r="K22" s="898">
        <f t="shared" si="5"/>
        <v>0.98721812324638891</v>
      </c>
      <c r="L22" s="899">
        <f t="shared" si="4"/>
        <v>92.833876221498372</v>
      </c>
    </row>
    <row r="23" spans="2:12" ht="16.5" thickBot="1" x14ac:dyDescent="0.3">
      <c r="B23" s="900"/>
      <c r="C23" s="897" t="s">
        <v>655</v>
      </c>
      <c r="D23" s="761">
        <f>D16+D21+D22</f>
        <v>21448</v>
      </c>
      <c r="E23" s="761">
        <f t="shared" ref="E23:J23" si="7">E16+E21+E22</f>
        <v>7062</v>
      </c>
      <c r="F23" s="761">
        <f t="shared" si="7"/>
        <v>28510</v>
      </c>
      <c r="G23" s="908">
        <f t="shared" si="7"/>
        <v>100.00000000000001</v>
      </c>
      <c r="H23" s="761">
        <f t="shared" si="7"/>
        <v>21224</v>
      </c>
      <c r="I23" s="761">
        <f t="shared" si="7"/>
        <v>7645</v>
      </c>
      <c r="J23" s="761">
        <f t="shared" si="7"/>
        <v>28869</v>
      </c>
      <c r="K23" s="306">
        <f>K16+K21+K22</f>
        <v>100</v>
      </c>
      <c r="L23" s="899">
        <f t="shared" si="4"/>
        <v>101.25920729568571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2:N25"/>
  <sheetViews>
    <sheetView topLeftCell="A10" workbookViewId="0">
      <selection activeCell="C34" sqref="C34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2" spans="2:14" x14ac:dyDescent="0.25">
      <c r="N2" s="165"/>
    </row>
    <row r="3" spans="2:14" ht="16.5" thickBot="1" x14ac:dyDescent="0.3">
      <c r="L3" s="909" t="s">
        <v>388</v>
      </c>
    </row>
    <row r="4" spans="2:14" ht="16.5" thickTop="1" x14ac:dyDescent="0.25">
      <c r="B4" s="1152" t="s">
        <v>630</v>
      </c>
      <c r="C4" s="1153"/>
      <c r="D4" s="1153"/>
      <c r="E4" s="1153"/>
      <c r="F4" s="1153"/>
      <c r="G4" s="1153"/>
      <c r="H4" s="1153"/>
      <c r="I4" s="1153"/>
      <c r="J4" s="1153"/>
      <c r="K4" s="1153"/>
      <c r="L4" s="1154"/>
    </row>
    <row r="5" spans="2:14" ht="16.5" thickBot="1" x14ac:dyDescent="0.3">
      <c r="B5" s="1142" t="s">
        <v>137</v>
      </c>
      <c r="C5" s="1155" t="s">
        <v>178</v>
      </c>
      <c r="D5" s="1151" t="s">
        <v>581</v>
      </c>
      <c r="E5" s="1151"/>
      <c r="F5" s="1151"/>
      <c r="G5" s="1151"/>
      <c r="H5" s="1151" t="s">
        <v>582</v>
      </c>
      <c r="I5" s="1151"/>
      <c r="J5" s="1151"/>
      <c r="K5" s="1151"/>
      <c r="L5" s="307" t="s">
        <v>1</v>
      </c>
    </row>
    <row r="6" spans="2:14" ht="15.75" x14ac:dyDescent="0.25">
      <c r="B6" s="1142"/>
      <c r="C6" s="1155"/>
      <c r="D6" s="1156" t="s">
        <v>223</v>
      </c>
      <c r="E6" s="969" t="s">
        <v>224</v>
      </c>
      <c r="F6" s="969" t="s">
        <v>19</v>
      </c>
      <c r="G6" s="874" t="s">
        <v>645</v>
      </c>
      <c r="H6" s="1156" t="s">
        <v>223</v>
      </c>
      <c r="I6" s="969" t="s">
        <v>224</v>
      </c>
      <c r="J6" s="969" t="s">
        <v>19</v>
      </c>
      <c r="K6" s="874" t="s">
        <v>645</v>
      </c>
      <c r="L6" s="970" t="s">
        <v>536</v>
      </c>
    </row>
    <row r="7" spans="2:14" ht="16.5" thickBot="1" x14ac:dyDescent="0.3">
      <c r="B7" s="963"/>
      <c r="C7" s="964"/>
      <c r="D7" s="1151"/>
      <c r="E7" s="964"/>
      <c r="F7" s="964"/>
      <c r="G7" s="862" t="s">
        <v>64</v>
      </c>
      <c r="H7" s="1151"/>
      <c r="I7" s="964"/>
      <c r="J7" s="964"/>
      <c r="K7" s="862" t="s">
        <v>64</v>
      </c>
      <c r="L7" s="1145"/>
    </row>
    <row r="8" spans="2:14" ht="15.75" thickBot="1" x14ac:dyDescent="0.3">
      <c r="B8" s="886">
        <v>1</v>
      </c>
      <c r="C8" s="887">
        <v>2</v>
      </c>
      <c r="D8" s="887">
        <v>3</v>
      </c>
      <c r="E8" s="887">
        <v>4</v>
      </c>
      <c r="F8" s="888" t="s">
        <v>218</v>
      </c>
      <c r="G8" s="888">
        <v>6</v>
      </c>
      <c r="H8" s="887">
        <v>7</v>
      </c>
      <c r="I8" s="887">
        <v>8</v>
      </c>
      <c r="J8" s="888" t="s">
        <v>225</v>
      </c>
      <c r="K8" s="888">
        <v>10</v>
      </c>
      <c r="L8" s="889">
        <v>11</v>
      </c>
    </row>
    <row r="9" spans="2:14" ht="15.75" x14ac:dyDescent="0.25">
      <c r="B9" s="867" t="s">
        <v>353</v>
      </c>
      <c r="C9" s="875" t="s">
        <v>656</v>
      </c>
      <c r="D9" s="739"/>
      <c r="E9" s="876"/>
      <c r="F9" s="877"/>
      <c r="G9" s="877"/>
      <c r="H9" s="876"/>
      <c r="I9" s="876"/>
      <c r="J9" s="877"/>
      <c r="K9" s="877"/>
      <c r="L9" s="878"/>
    </row>
    <row r="10" spans="2:14" ht="15.75" x14ac:dyDescent="0.25">
      <c r="B10" s="808" t="s">
        <v>92</v>
      </c>
      <c r="C10" s="879" t="s">
        <v>306</v>
      </c>
      <c r="D10" s="735">
        <v>1694</v>
      </c>
      <c r="E10" s="735">
        <v>988</v>
      </c>
      <c r="F10" s="732">
        <f>D10+E10</f>
        <v>2682</v>
      </c>
      <c r="G10" s="910">
        <f>F10/F$25*100</f>
        <v>10.525076524605604</v>
      </c>
      <c r="H10" s="735">
        <v>1613</v>
      </c>
      <c r="I10" s="735">
        <v>1060</v>
      </c>
      <c r="J10" s="732">
        <f>H10+I10</f>
        <v>2673</v>
      </c>
      <c r="K10" s="910">
        <f>J10/J$25*100</f>
        <v>10.644737366094541</v>
      </c>
      <c r="L10" s="83">
        <f>J10/F10*100</f>
        <v>99.664429530201332</v>
      </c>
    </row>
    <row r="11" spans="2:14" ht="15.75" x14ac:dyDescent="0.25">
      <c r="B11" s="808" t="s">
        <v>125</v>
      </c>
      <c r="C11" s="879" t="s">
        <v>657</v>
      </c>
      <c r="D11" s="735">
        <v>134</v>
      </c>
      <c r="E11" s="735">
        <v>89</v>
      </c>
      <c r="F11" s="732">
        <f t="shared" ref="F11:F13" si="0">D11+E11</f>
        <v>223</v>
      </c>
      <c r="G11" s="910">
        <f t="shared" ref="G11:G13" si="1">F11/F$25*100</f>
        <v>0.87512754100933998</v>
      </c>
      <c r="H11" s="735">
        <v>157</v>
      </c>
      <c r="I11" s="735">
        <v>122</v>
      </c>
      <c r="J11" s="732">
        <f t="shared" ref="J11:J13" si="2">H11+I11</f>
        <v>279</v>
      </c>
      <c r="K11" s="910">
        <f t="shared" ref="K11:K13" si="3">J11/J$25*100</f>
        <v>1.111066863127713</v>
      </c>
      <c r="L11" s="83">
        <f t="shared" ref="L11:L13" si="4">J11/F11*100</f>
        <v>125.11210762331839</v>
      </c>
    </row>
    <row r="12" spans="2:14" ht="15.75" x14ac:dyDescent="0.25">
      <c r="B12" s="808" t="s">
        <v>391</v>
      </c>
      <c r="C12" s="879" t="s">
        <v>650</v>
      </c>
      <c r="D12" s="735">
        <v>0</v>
      </c>
      <c r="E12" s="735">
        <v>0</v>
      </c>
      <c r="F12" s="732">
        <f t="shared" si="0"/>
        <v>0</v>
      </c>
      <c r="G12" s="910">
        <f t="shared" si="1"/>
        <v>0</v>
      </c>
      <c r="H12" s="735">
        <v>0</v>
      </c>
      <c r="I12" s="735">
        <v>0</v>
      </c>
      <c r="J12" s="732">
        <f t="shared" si="2"/>
        <v>0</v>
      </c>
      <c r="K12" s="910">
        <f t="shared" si="3"/>
        <v>0</v>
      </c>
      <c r="L12" s="83" t="s">
        <v>114</v>
      </c>
    </row>
    <row r="13" spans="2:14" ht="16.5" thickBot="1" x14ac:dyDescent="0.3">
      <c r="B13" s="808" t="s">
        <v>392</v>
      </c>
      <c r="C13" s="879" t="s">
        <v>658</v>
      </c>
      <c r="D13" s="735">
        <v>96</v>
      </c>
      <c r="E13" s="735">
        <v>281</v>
      </c>
      <c r="F13" s="732">
        <f t="shared" si="0"/>
        <v>377</v>
      </c>
      <c r="G13" s="910">
        <f t="shared" si="1"/>
        <v>1.479475708343144</v>
      </c>
      <c r="H13" s="735">
        <v>154</v>
      </c>
      <c r="I13" s="735">
        <v>397</v>
      </c>
      <c r="J13" s="732">
        <f t="shared" si="2"/>
        <v>551</v>
      </c>
      <c r="K13" s="910">
        <f t="shared" si="3"/>
        <v>2.1942574967145871</v>
      </c>
      <c r="L13" s="83">
        <f t="shared" si="4"/>
        <v>146.15384615384613</v>
      </c>
    </row>
    <row r="14" spans="2:14" ht="16.5" thickBot="1" x14ac:dyDescent="0.3">
      <c r="B14" s="900"/>
      <c r="C14" s="897" t="s">
        <v>61</v>
      </c>
      <c r="D14" s="761">
        <f>SUM(D10:D13)</f>
        <v>1924</v>
      </c>
      <c r="E14" s="761">
        <f>SUM(E10:E13)</f>
        <v>1358</v>
      </c>
      <c r="F14" s="176">
        <f>SUM(F10:F13)</f>
        <v>3282</v>
      </c>
      <c r="G14" s="898">
        <f>F14/F$25*100</f>
        <v>12.879679773958088</v>
      </c>
      <c r="H14" s="761">
        <f>SUM(H10:H13)</f>
        <v>1924</v>
      </c>
      <c r="I14" s="761">
        <f>SUM(I10:I13)</f>
        <v>1579</v>
      </c>
      <c r="J14" s="176">
        <f>SUM(J10:J13)</f>
        <v>3503</v>
      </c>
      <c r="K14" s="898">
        <f>SUM(K10:K13)</f>
        <v>13.950061725936841</v>
      </c>
      <c r="L14" s="84">
        <f>J14/F14*100</f>
        <v>106.73369896404633</v>
      </c>
    </row>
    <row r="15" spans="2:14" ht="15.75" x14ac:dyDescent="0.25">
      <c r="B15" s="867" t="s">
        <v>354</v>
      </c>
      <c r="C15" s="875" t="s">
        <v>273</v>
      </c>
      <c r="D15" s="884"/>
      <c r="E15" s="884"/>
      <c r="F15" s="885"/>
      <c r="G15" s="911"/>
      <c r="H15" s="912"/>
      <c r="I15" s="912"/>
      <c r="J15" s="732"/>
      <c r="K15" s="910"/>
      <c r="L15" s="83"/>
    </row>
    <row r="16" spans="2:14" ht="15.75" x14ac:dyDescent="0.25">
      <c r="B16" s="808" t="s">
        <v>394</v>
      </c>
      <c r="C16" s="879" t="s">
        <v>179</v>
      </c>
      <c r="D16" s="735">
        <v>8338</v>
      </c>
      <c r="E16" s="735">
        <v>2273</v>
      </c>
      <c r="F16" s="732">
        <f>D16+E16</f>
        <v>10611</v>
      </c>
      <c r="G16" s="910">
        <f>F16/F$25*100</f>
        <v>41.641158464798686</v>
      </c>
      <c r="H16" s="735">
        <v>8890</v>
      </c>
      <c r="I16" s="735">
        <v>2147</v>
      </c>
      <c r="J16" s="732">
        <f>H16+I16</f>
        <v>11037</v>
      </c>
      <c r="K16" s="910">
        <f>J16/J$25*100</f>
        <v>43.952849348890929</v>
      </c>
      <c r="L16" s="83">
        <f>J16/F16*100</f>
        <v>104.0147017246254</v>
      </c>
    </row>
    <row r="17" spans="2:12" ht="15.75" x14ac:dyDescent="0.25">
      <c r="B17" s="808" t="s">
        <v>395</v>
      </c>
      <c r="C17" s="879" t="s">
        <v>659</v>
      </c>
      <c r="D17" s="735">
        <v>1074</v>
      </c>
      <c r="E17" s="735">
        <v>322</v>
      </c>
      <c r="F17" s="732">
        <f t="shared" ref="F17:F20" si="5">D17+E17</f>
        <v>1396</v>
      </c>
      <c r="G17" s="910">
        <f t="shared" ref="G17:G20" si="6">F17/F$25*100</f>
        <v>5.4783768934934463</v>
      </c>
      <c r="H17" s="735">
        <v>1058</v>
      </c>
      <c r="I17" s="735">
        <v>334</v>
      </c>
      <c r="J17" s="732">
        <f t="shared" ref="J17:J20" si="7">H17+I17</f>
        <v>1392</v>
      </c>
      <c r="K17" s="910">
        <f t="shared" ref="K17:K20" si="8">J17/J$25*100</f>
        <v>5.5433873601210628</v>
      </c>
      <c r="L17" s="83">
        <f t="shared" ref="L17:L20" si="9">J17/F17*100</f>
        <v>99.713467048710598</v>
      </c>
    </row>
    <row r="18" spans="2:12" ht="15.75" x14ac:dyDescent="0.25">
      <c r="B18" s="808" t="s">
        <v>396</v>
      </c>
      <c r="C18" s="879" t="s">
        <v>660</v>
      </c>
      <c r="D18" s="735">
        <v>564</v>
      </c>
      <c r="E18" s="735">
        <v>189</v>
      </c>
      <c r="F18" s="732">
        <f t="shared" si="5"/>
        <v>753</v>
      </c>
      <c r="G18" s="910">
        <f t="shared" si="6"/>
        <v>2.9550270779373675</v>
      </c>
      <c r="H18" s="735">
        <v>507</v>
      </c>
      <c r="I18" s="735">
        <v>129</v>
      </c>
      <c r="J18" s="732">
        <f t="shared" si="7"/>
        <v>636</v>
      </c>
      <c r="K18" s="910">
        <f t="shared" si="8"/>
        <v>2.5327545697104852</v>
      </c>
      <c r="L18" s="83">
        <f t="shared" si="9"/>
        <v>84.462151394422307</v>
      </c>
    </row>
    <row r="19" spans="2:12" ht="15.75" x14ac:dyDescent="0.25">
      <c r="B19" s="808" t="s">
        <v>397</v>
      </c>
      <c r="C19" s="879" t="s">
        <v>661</v>
      </c>
      <c r="D19" s="735">
        <v>2925</v>
      </c>
      <c r="E19" s="735">
        <v>677</v>
      </c>
      <c r="F19" s="732">
        <f t="shared" si="5"/>
        <v>3602</v>
      </c>
      <c r="G19" s="910">
        <f t="shared" si="6"/>
        <v>14.135468173612747</v>
      </c>
      <c r="H19" s="735">
        <v>2895</v>
      </c>
      <c r="I19" s="735">
        <v>1271</v>
      </c>
      <c r="J19" s="732">
        <f t="shared" si="7"/>
        <v>4166</v>
      </c>
      <c r="K19" s="910">
        <f t="shared" si="8"/>
        <v>16.590338895304846</v>
      </c>
      <c r="L19" s="83">
        <f t="shared" si="9"/>
        <v>115.65796779566908</v>
      </c>
    </row>
    <row r="20" spans="2:12" ht="16.5" thickBot="1" x14ac:dyDescent="0.3">
      <c r="B20" s="808" t="s">
        <v>662</v>
      </c>
      <c r="C20" s="760" t="s">
        <v>663</v>
      </c>
      <c r="D20" s="667">
        <v>768</v>
      </c>
      <c r="E20" s="667">
        <v>466</v>
      </c>
      <c r="F20" s="732">
        <f t="shared" si="5"/>
        <v>1234</v>
      </c>
      <c r="G20" s="910">
        <f t="shared" si="6"/>
        <v>4.8426340161682759</v>
      </c>
      <c r="H20" s="667">
        <v>906</v>
      </c>
      <c r="I20" s="667">
        <v>207</v>
      </c>
      <c r="J20" s="732">
        <f t="shared" si="7"/>
        <v>1113</v>
      </c>
      <c r="K20" s="910">
        <f t="shared" si="8"/>
        <v>4.4323204969933494</v>
      </c>
      <c r="L20" s="83">
        <f t="shared" si="9"/>
        <v>90.194489465153964</v>
      </c>
    </row>
    <row r="21" spans="2:12" ht="16.5" thickBot="1" x14ac:dyDescent="0.3">
      <c r="B21" s="900"/>
      <c r="C21" s="897" t="s">
        <v>19</v>
      </c>
      <c r="D21" s="761">
        <f>SUM(D16:D20)</f>
        <v>13669</v>
      </c>
      <c r="E21" s="761">
        <f>SUM(E16:E20)</f>
        <v>3927</v>
      </c>
      <c r="F21" s="176">
        <f>SUM(F16:F20)</f>
        <v>17596</v>
      </c>
      <c r="G21" s="898">
        <f>F21/F$25*100</f>
        <v>69.052664626010511</v>
      </c>
      <c r="H21" s="761">
        <f>SUM(H16:H20)</f>
        <v>14256</v>
      </c>
      <c r="I21" s="761">
        <f>SUM(I16:I20)</f>
        <v>4088</v>
      </c>
      <c r="J21" s="176">
        <f>SUM(J16:J20)</f>
        <v>18344</v>
      </c>
      <c r="K21" s="898">
        <f>J21/J$25*100</f>
        <v>73.051650671020667</v>
      </c>
      <c r="L21" s="84">
        <f>J21/F21*100</f>
        <v>104.2509661286656</v>
      </c>
    </row>
    <row r="22" spans="2:12" ht="16.5" thickBot="1" x14ac:dyDescent="0.3">
      <c r="B22" s="861" t="s">
        <v>355</v>
      </c>
      <c r="C22" s="881" t="s">
        <v>453</v>
      </c>
      <c r="D22" s="882">
        <v>86</v>
      </c>
      <c r="E22" s="882">
        <v>15</v>
      </c>
      <c r="F22" s="883">
        <f>D22+E22</f>
        <v>101</v>
      </c>
      <c r="G22" s="895">
        <f>F22/F$25*100</f>
        <v>0.39635821364100143</v>
      </c>
      <c r="H22" s="882">
        <v>116</v>
      </c>
      <c r="I22" s="882">
        <v>11</v>
      </c>
      <c r="J22" s="883">
        <f>H22+I22</f>
        <v>127</v>
      </c>
      <c r="K22" s="895">
        <f>J22/J$25*100</f>
        <v>0.50575445024093024</v>
      </c>
      <c r="L22" s="782">
        <f>J22/F22*100</f>
        <v>125.74257425742574</v>
      </c>
    </row>
    <row r="23" spans="2:12" ht="16.5" thickBot="1" x14ac:dyDescent="0.3">
      <c r="B23" s="861" t="s">
        <v>357</v>
      </c>
      <c r="C23" s="881" t="s">
        <v>664</v>
      </c>
      <c r="D23" s="882">
        <v>2089</v>
      </c>
      <c r="E23" s="882">
        <v>2025</v>
      </c>
      <c r="F23" s="883">
        <f>D23+E23</f>
        <v>4114</v>
      </c>
      <c r="G23" s="895">
        <f>F23/F$25*100</f>
        <v>16.1447296130602</v>
      </c>
      <c r="H23" s="882">
        <v>1181</v>
      </c>
      <c r="I23" s="882">
        <v>1384</v>
      </c>
      <c r="J23" s="883">
        <f>H23+I23</f>
        <v>2565</v>
      </c>
      <c r="K23" s="895">
        <f>J23/J$25*100</f>
        <v>10.214646967464457</v>
      </c>
      <c r="L23" s="782">
        <f>J23/F23*100</f>
        <v>62.348079727758879</v>
      </c>
    </row>
    <row r="24" spans="2:12" ht="16.5" thickBot="1" x14ac:dyDescent="0.3">
      <c r="B24" s="861" t="s">
        <v>358</v>
      </c>
      <c r="C24" s="881" t="s">
        <v>665</v>
      </c>
      <c r="D24" s="882">
        <v>313</v>
      </c>
      <c r="E24" s="882">
        <v>76</v>
      </c>
      <c r="F24" s="883">
        <f>D24+E24</f>
        <v>389</v>
      </c>
      <c r="G24" s="895">
        <f>F24/F$25*100</f>
        <v>1.5265677733301939</v>
      </c>
      <c r="H24" s="882">
        <v>361</v>
      </c>
      <c r="I24" s="882">
        <v>211</v>
      </c>
      <c r="J24" s="883">
        <f>H24+I24</f>
        <v>572</v>
      </c>
      <c r="K24" s="895">
        <f>J24/J$25*100</f>
        <v>2.2778861853371031</v>
      </c>
      <c r="L24" s="782">
        <f>J24/F24*100</f>
        <v>147.04370179948586</v>
      </c>
    </row>
    <row r="25" spans="2:12" ht="16.5" thickBot="1" x14ac:dyDescent="0.3">
      <c r="B25" s="861"/>
      <c r="C25" s="881" t="s">
        <v>666</v>
      </c>
      <c r="D25" s="882">
        <f t="shared" ref="D25:K25" si="10">D14+D21+D22+D23+D24</f>
        <v>18081</v>
      </c>
      <c r="E25" s="882">
        <f t="shared" si="10"/>
        <v>7401</v>
      </c>
      <c r="F25" s="883">
        <f t="shared" si="10"/>
        <v>25482</v>
      </c>
      <c r="G25" s="862">
        <f t="shared" si="10"/>
        <v>100.00000000000001</v>
      </c>
      <c r="H25" s="882">
        <f t="shared" si="10"/>
        <v>17838</v>
      </c>
      <c r="I25" s="882">
        <f t="shared" si="10"/>
        <v>7273</v>
      </c>
      <c r="J25" s="883">
        <f t="shared" si="10"/>
        <v>25111</v>
      </c>
      <c r="K25" s="902">
        <f t="shared" si="10"/>
        <v>100.00000000000001</v>
      </c>
      <c r="L25" s="782">
        <f>J25/F25*100</f>
        <v>98.544070324150383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G23" sqref="G23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937" t="s">
        <v>631</v>
      </c>
      <c r="C4" s="938"/>
      <c r="D4" s="938"/>
      <c r="E4" s="938"/>
      <c r="F4" s="938"/>
      <c r="G4" s="938"/>
      <c r="H4" s="939"/>
    </row>
    <row r="5" spans="2:8" ht="15.75" x14ac:dyDescent="0.25">
      <c r="B5" s="1083" t="s">
        <v>137</v>
      </c>
      <c r="C5" s="1085" t="s">
        <v>13</v>
      </c>
      <c r="D5" s="1085" t="s">
        <v>552</v>
      </c>
      <c r="E5" s="1085"/>
      <c r="F5" s="1085" t="s">
        <v>572</v>
      </c>
      <c r="G5" s="1085"/>
      <c r="H5" s="300" t="s">
        <v>1</v>
      </c>
    </row>
    <row r="6" spans="2:8" ht="16.5" thickBot="1" x14ac:dyDescent="0.3">
      <c r="B6" s="1084"/>
      <c r="C6" s="1086"/>
      <c r="D6" s="298" t="s">
        <v>14</v>
      </c>
      <c r="E6" s="298" t="s">
        <v>27</v>
      </c>
      <c r="F6" s="298" t="s">
        <v>14</v>
      </c>
      <c r="G6" s="298" t="s">
        <v>27</v>
      </c>
      <c r="H6" s="301" t="s">
        <v>478</v>
      </c>
    </row>
    <row r="7" spans="2:8" ht="15.75" thickBot="1" x14ac:dyDescent="0.3">
      <c r="B7" s="679">
        <v>1</v>
      </c>
      <c r="C7" s="688">
        <v>2</v>
      </c>
      <c r="D7" s="688">
        <v>3</v>
      </c>
      <c r="E7" s="688">
        <v>4</v>
      </c>
      <c r="F7" s="688">
        <v>5</v>
      </c>
      <c r="G7" s="688">
        <v>6</v>
      </c>
      <c r="H7" s="689">
        <v>7</v>
      </c>
    </row>
    <row r="8" spans="2:8" ht="24" customHeight="1" x14ac:dyDescent="0.25">
      <c r="B8" s="308" t="s">
        <v>353</v>
      </c>
      <c r="C8" s="642" t="s">
        <v>384</v>
      </c>
      <c r="D8" s="801">
        <v>76</v>
      </c>
      <c r="E8" s="180">
        <f>D8/D12*100</f>
        <v>75.247524752475243</v>
      </c>
      <c r="F8" s="801">
        <v>79</v>
      </c>
      <c r="G8" s="180">
        <f>F8/F12*100</f>
        <v>73.831775700934571</v>
      </c>
      <c r="H8" s="96">
        <f>F8/D8*100</f>
        <v>103.94736842105263</v>
      </c>
    </row>
    <row r="9" spans="2:8" ht="15.75" x14ac:dyDescent="0.25">
      <c r="B9" s="308" t="s">
        <v>354</v>
      </c>
      <c r="C9" s="642" t="s">
        <v>385</v>
      </c>
      <c r="D9" s="801">
        <v>4</v>
      </c>
      <c r="E9" s="180">
        <f>D9/D12*100</f>
        <v>3.9603960396039604</v>
      </c>
      <c r="F9" s="801">
        <v>4</v>
      </c>
      <c r="G9" s="180">
        <f>F9/F12*100</f>
        <v>3.7383177570093453</v>
      </c>
      <c r="H9" s="96">
        <f>F9/D9*100</f>
        <v>100</v>
      </c>
    </row>
    <row r="10" spans="2:8" ht="19.5" customHeight="1" x14ac:dyDescent="0.25">
      <c r="B10" s="308" t="s">
        <v>355</v>
      </c>
      <c r="C10" s="642" t="s">
        <v>17</v>
      </c>
      <c r="D10" s="801">
        <v>13</v>
      </c>
      <c r="E10" s="180">
        <f>D10/D12*100</f>
        <v>12.871287128712872</v>
      </c>
      <c r="F10" s="801">
        <v>17</v>
      </c>
      <c r="G10" s="180">
        <f>F10/F12*100</f>
        <v>15.887850467289718</v>
      </c>
      <c r="H10" s="96">
        <f>F10/D10*100</f>
        <v>130.76923076923077</v>
      </c>
    </row>
    <row r="11" spans="2:8" ht="16.5" thickBot="1" x14ac:dyDescent="0.3">
      <c r="B11" s="308" t="s">
        <v>357</v>
      </c>
      <c r="C11" s="642" t="s">
        <v>18</v>
      </c>
      <c r="D11" s="802">
        <v>8</v>
      </c>
      <c r="E11" s="184">
        <f>D11/D12*100</f>
        <v>7.9207920792079207</v>
      </c>
      <c r="F11" s="802">
        <v>7</v>
      </c>
      <c r="G11" s="184">
        <f>F11/F12*100</f>
        <v>6.5420560747663545</v>
      </c>
      <c r="H11" s="96">
        <f>F11/D11*100</f>
        <v>87.5</v>
      </c>
    </row>
    <row r="12" spans="2:8" ht="16.5" thickBot="1" x14ac:dyDescent="0.3">
      <c r="B12" s="1078" t="s">
        <v>19</v>
      </c>
      <c r="C12" s="1079"/>
      <c r="D12" s="799">
        <f>SUM(D8:D11)</f>
        <v>101</v>
      </c>
      <c r="E12" s="750">
        <f>SUM(E8:E11)</f>
        <v>100</v>
      </c>
      <c r="F12" s="799">
        <f>SUM(F8:F11)</f>
        <v>107</v>
      </c>
      <c r="G12" s="750">
        <f>SUM(G8:G11)</f>
        <v>99.999999999999986</v>
      </c>
      <c r="H12" s="79">
        <f>F12/D12*100</f>
        <v>105.94059405940595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19"/>
  <sheetViews>
    <sheetView topLeftCell="A4" workbookViewId="0">
      <selection activeCell="L26" sqref="L26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157" t="s">
        <v>388</v>
      </c>
      <c r="H3" s="1157"/>
    </row>
    <row r="4" spans="2:8" ht="16.5" thickBot="1" x14ac:dyDescent="0.3">
      <c r="B4" s="937" t="s">
        <v>632</v>
      </c>
      <c r="C4" s="938"/>
      <c r="D4" s="938"/>
      <c r="E4" s="938"/>
      <c r="F4" s="938"/>
      <c r="G4" s="938"/>
      <c r="H4" s="939"/>
    </row>
    <row r="5" spans="2:8" ht="32.25" thickBot="1" x14ac:dyDescent="0.3">
      <c r="B5" s="709" t="s">
        <v>137</v>
      </c>
      <c r="C5" s="710" t="s">
        <v>90</v>
      </c>
      <c r="D5" s="710" t="s">
        <v>275</v>
      </c>
      <c r="E5" s="710" t="s">
        <v>276</v>
      </c>
      <c r="F5" s="710" t="s">
        <v>277</v>
      </c>
      <c r="G5" s="710" t="s">
        <v>278</v>
      </c>
      <c r="H5" s="711" t="s">
        <v>27</v>
      </c>
    </row>
    <row r="6" spans="2:8" s="317" customFormat="1" ht="13.5" thickBot="1" x14ac:dyDescent="0.25">
      <c r="B6" s="712">
        <v>1</v>
      </c>
      <c r="C6" s="713">
        <v>2</v>
      </c>
      <c r="D6" s="713">
        <v>3</v>
      </c>
      <c r="E6" s="713">
        <v>4</v>
      </c>
      <c r="F6" s="713">
        <v>5</v>
      </c>
      <c r="G6" s="713">
        <v>6</v>
      </c>
      <c r="H6" s="714">
        <v>7</v>
      </c>
    </row>
    <row r="7" spans="2:8" ht="15.75" x14ac:dyDescent="0.25">
      <c r="B7" s="707" t="s">
        <v>353</v>
      </c>
      <c r="C7" s="704" t="s">
        <v>274</v>
      </c>
      <c r="D7" s="703"/>
      <c r="E7" s="703"/>
      <c r="F7" s="703"/>
      <c r="G7" s="703"/>
      <c r="H7" s="708"/>
    </row>
    <row r="8" spans="2:8" ht="15.75" x14ac:dyDescent="0.25">
      <c r="B8" s="308" t="s">
        <v>92</v>
      </c>
      <c r="C8" s="642" t="s">
        <v>298</v>
      </c>
      <c r="D8" s="836">
        <v>42074</v>
      </c>
      <c r="E8" s="836">
        <v>87981</v>
      </c>
      <c r="F8" s="836">
        <v>1616</v>
      </c>
      <c r="G8" s="767">
        <f>D8+E8+F8</f>
        <v>131671</v>
      </c>
      <c r="H8" s="752">
        <f>G8/G13*100</f>
        <v>49.244526557509481</v>
      </c>
    </row>
    <row r="9" spans="2:8" ht="32.25" customHeight="1" x14ac:dyDescent="0.25">
      <c r="B9" s="834" t="s">
        <v>125</v>
      </c>
      <c r="C9" s="835" t="s">
        <v>455</v>
      </c>
      <c r="D9" s="836">
        <v>33610</v>
      </c>
      <c r="E9" s="836">
        <v>54503</v>
      </c>
      <c r="F9" s="836">
        <v>1416</v>
      </c>
      <c r="G9" s="836">
        <f>D9+E9+F9</f>
        <v>89529</v>
      </c>
      <c r="H9" s="837">
        <f>G9/G13*100</f>
        <v>33.483555362739452</v>
      </c>
    </row>
    <row r="10" spans="2:8" ht="15.75" x14ac:dyDescent="0.25">
      <c r="B10" s="308" t="s">
        <v>391</v>
      </c>
      <c r="C10" s="642" t="s">
        <v>454</v>
      </c>
      <c r="D10" s="836">
        <v>16448</v>
      </c>
      <c r="E10" s="836">
        <v>27452</v>
      </c>
      <c r="F10" s="836">
        <v>417</v>
      </c>
      <c r="G10" s="767">
        <f>D10+E10+F10</f>
        <v>44317</v>
      </c>
      <c r="H10" s="752">
        <f>G10/G13*100</f>
        <v>16.574414134085316</v>
      </c>
    </row>
    <row r="11" spans="2:8" ht="15.75" x14ac:dyDescent="0.25">
      <c r="B11" s="308" t="s">
        <v>392</v>
      </c>
      <c r="C11" s="642" t="s">
        <v>299</v>
      </c>
      <c r="D11" s="836">
        <v>225</v>
      </c>
      <c r="E11" s="836">
        <v>1586</v>
      </c>
      <c r="F11" s="836">
        <v>23</v>
      </c>
      <c r="G11" s="767">
        <f>D11+E11+F11</f>
        <v>1834</v>
      </c>
      <c r="H11" s="752">
        <f>G11/G13*100</f>
        <v>0.6859100463007981</v>
      </c>
    </row>
    <row r="12" spans="2:8" ht="16.5" thickBot="1" x14ac:dyDescent="0.3">
      <c r="B12" s="308" t="s">
        <v>393</v>
      </c>
      <c r="C12" s="642" t="s">
        <v>78</v>
      </c>
      <c r="D12" s="836">
        <v>10</v>
      </c>
      <c r="E12" s="836">
        <v>21</v>
      </c>
      <c r="F12" s="836">
        <v>0</v>
      </c>
      <c r="G12" s="767">
        <f>D12+E12+F12</f>
        <v>31</v>
      </c>
      <c r="H12" s="752">
        <f>G12/G13*100</f>
        <v>1.1593899364953511E-2</v>
      </c>
    </row>
    <row r="13" spans="2:8" ht="16.5" thickBot="1" x14ac:dyDescent="0.3">
      <c r="B13" s="1090" t="s">
        <v>19</v>
      </c>
      <c r="C13" s="1085"/>
      <c r="D13" s="792">
        <f>SUM(D8:D12)</f>
        <v>92367</v>
      </c>
      <c r="E13" s="792">
        <f>SUM(E8:E12)</f>
        <v>171543</v>
      </c>
      <c r="F13" s="792">
        <f>SUM(F8:F12)</f>
        <v>3472</v>
      </c>
      <c r="G13" s="792">
        <f>SUM(G8:G12)</f>
        <v>267382</v>
      </c>
      <c r="H13" s="793">
        <f>SUM(H8:H12)</f>
        <v>100.00000000000001</v>
      </c>
    </row>
    <row r="14" spans="2:8" ht="15.75" x14ac:dyDescent="0.25">
      <c r="B14" s="763" t="s">
        <v>354</v>
      </c>
      <c r="C14" s="794" t="s">
        <v>390</v>
      </c>
      <c r="D14" s="795"/>
      <c r="E14" s="795"/>
      <c r="F14" s="795"/>
      <c r="G14" s="795"/>
      <c r="H14" s="764"/>
    </row>
    <row r="15" spans="2:8" ht="15.75" x14ac:dyDescent="0.25">
      <c r="B15" s="765" t="s">
        <v>394</v>
      </c>
      <c r="C15" s="642" t="s">
        <v>162</v>
      </c>
      <c r="D15" s="99">
        <v>82601</v>
      </c>
      <c r="E15" s="99">
        <v>151197</v>
      </c>
      <c r="F15" s="99">
        <v>2764</v>
      </c>
      <c r="G15" s="99">
        <f>D15+E15+F15</f>
        <v>236562</v>
      </c>
      <c r="H15" s="766">
        <f>G15/G19*100</f>
        <v>88.473420050713955</v>
      </c>
    </row>
    <row r="16" spans="2:8" ht="15.75" x14ac:dyDescent="0.25">
      <c r="B16" s="765" t="s">
        <v>395</v>
      </c>
      <c r="C16" s="642" t="s">
        <v>283</v>
      </c>
      <c r="D16" s="99">
        <v>2746</v>
      </c>
      <c r="E16" s="99">
        <v>5149</v>
      </c>
      <c r="F16" s="99">
        <v>108</v>
      </c>
      <c r="G16" s="99">
        <f>D16+E16+F16</f>
        <v>8003</v>
      </c>
      <c r="H16" s="766">
        <f>G16/G19*100</f>
        <v>2.9930960199265471</v>
      </c>
    </row>
    <row r="17" spans="2:8" ht="15.75" x14ac:dyDescent="0.25">
      <c r="B17" s="765" t="s">
        <v>396</v>
      </c>
      <c r="C17" s="642" t="s">
        <v>284</v>
      </c>
      <c r="D17" s="99">
        <v>5570</v>
      </c>
      <c r="E17" s="99">
        <v>13933</v>
      </c>
      <c r="F17" s="99">
        <v>591</v>
      </c>
      <c r="G17" s="99">
        <f>D17+E17+F17</f>
        <v>20094</v>
      </c>
      <c r="H17" s="766">
        <f>G17/G19*100</f>
        <v>7.5150907690121258</v>
      </c>
    </row>
    <row r="18" spans="2:8" ht="16.5" thickBot="1" x14ac:dyDescent="0.3">
      <c r="B18" s="181" t="s">
        <v>397</v>
      </c>
      <c r="C18" s="182" t="s">
        <v>285</v>
      </c>
      <c r="D18" s="768">
        <v>1450</v>
      </c>
      <c r="E18" s="768">
        <v>1264</v>
      </c>
      <c r="F18" s="768">
        <v>9</v>
      </c>
      <c r="G18" s="768">
        <f>D18+E18+F18</f>
        <v>2723</v>
      </c>
      <c r="H18" s="769">
        <f>G18/G19*100</f>
        <v>1.0183931603473682</v>
      </c>
    </row>
    <row r="19" spans="2:8" ht="16.5" thickBot="1" x14ac:dyDescent="0.3">
      <c r="B19" s="1078" t="s">
        <v>19</v>
      </c>
      <c r="C19" s="1079"/>
      <c r="D19" s="188">
        <f>SUM(D15:D18)</f>
        <v>92367</v>
      </c>
      <c r="E19" s="188">
        <f>SUM(E15:E18)</f>
        <v>171543</v>
      </c>
      <c r="F19" s="188">
        <f>SUM(F15:F18)</f>
        <v>3472</v>
      </c>
      <c r="G19" s="187">
        <f>SUM(G15:G18)</f>
        <v>267382</v>
      </c>
      <c r="H19" s="770">
        <f>SUM(H15:H18)</f>
        <v>99.999999999999986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3:K19"/>
  <sheetViews>
    <sheetView workbookViewId="0">
      <selection activeCell="M22" sqref="M22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3" spans="2:11" ht="16.5" thickBot="1" x14ac:dyDescent="0.3">
      <c r="B3" s="1"/>
      <c r="C3" s="1"/>
      <c r="D3" s="1"/>
      <c r="E3" s="1158" t="s">
        <v>475</v>
      </c>
      <c r="F3" s="1158"/>
    </row>
    <row r="4" spans="2:11" ht="16.5" thickBot="1" x14ac:dyDescent="0.3">
      <c r="B4" s="1159" t="s">
        <v>633</v>
      </c>
      <c r="C4" s="1160"/>
      <c r="D4" s="1160"/>
      <c r="E4" s="1160"/>
      <c r="F4" s="1161"/>
    </row>
    <row r="5" spans="2:11" ht="32.25" thickBot="1" x14ac:dyDescent="0.3">
      <c r="B5" s="295" t="s">
        <v>137</v>
      </c>
      <c r="C5" s="296" t="s">
        <v>90</v>
      </c>
      <c r="D5" s="296" t="s">
        <v>554</v>
      </c>
      <c r="E5" s="296" t="s">
        <v>580</v>
      </c>
      <c r="F5" s="299" t="s">
        <v>543</v>
      </c>
    </row>
    <row r="6" spans="2:11" s="317" customFormat="1" ht="13.5" customHeight="1" thickBot="1" x14ac:dyDescent="0.25">
      <c r="B6" s="702">
        <v>1</v>
      </c>
      <c r="C6" s="695">
        <v>2</v>
      </c>
      <c r="D6" s="695">
        <v>3</v>
      </c>
      <c r="E6" s="695">
        <v>4</v>
      </c>
      <c r="F6" s="715">
        <v>5</v>
      </c>
    </row>
    <row r="7" spans="2:11" ht="15.75" x14ac:dyDescent="0.25">
      <c r="B7" s="314" t="s">
        <v>353</v>
      </c>
      <c r="C7" s="706" t="s">
        <v>274</v>
      </c>
      <c r="D7" s="638"/>
      <c r="E7" s="638"/>
      <c r="F7" s="687"/>
    </row>
    <row r="8" spans="2:11" ht="15.75" x14ac:dyDescent="0.25">
      <c r="B8" s="308" t="s">
        <v>92</v>
      </c>
      <c r="C8" s="642" t="s">
        <v>279</v>
      </c>
      <c r="D8" s="767">
        <v>127102</v>
      </c>
      <c r="E8" s="836">
        <v>131671</v>
      </c>
      <c r="F8" s="100">
        <f t="shared" ref="F8:F13" si="0">E8/D8*100</f>
        <v>103.59475067268808</v>
      </c>
      <c r="J8" s="53"/>
      <c r="K8" s="53"/>
    </row>
    <row r="9" spans="2:11" ht="31.5" x14ac:dyDescent="0.25">
      <c r="B9" s="308" t="s">
        <v>125</v>
      </c>
      <c r="C9" s="642" t="s">
        <v>455</v>
      </c>
      <c r="D9" s="767">
        <v>91011</v>
      </c>
      <c r="E9" s="836">
        <v>89529</v>
      </c>
      <c r="F9" s="100">
        <f t="shared" si="0"/>
        <v>98.371625407917733</v>
      </c>
      <c r="J9" s="53"/>
      <c r="K9" s="53"/>
    </row>
    <row r="10" spans="2:11" ht="15.75" x14ac:dyDescent="0.25">
      <c r="B10" s="308" t="s">
        <v>391</v>
      </c>
      <c r="C10" s="642" t="s">
        <v>280</v>
      </c>
      <c r="D10" s="767">
        <v>38840</v>
      </c>
      <c r="E10" s="836">
        <v>44317</v>
      </c>
      <c r="F10" s="100">
        <f t="shared" si="0"/>
        <v>114.10144181256436</v>
      </c>
      <c r="J10" s="53"/>
      <c r="K10" s="53"/>
    </row>
    <row r="11" spans="2:11" ht="15.75" x14ac:dyDescent="0.25">
      <c r="B11" s="308" t="s">
        <v>392</v>
      </c>
      <c r="C11" s="642" t="s">
        <v>281</v>
      </c>
      <c r="D11" s="767">
        <v>1909</v>
      </c>
      <c r="E11" s="836">
        <v>1834</v>
      </c>
      <c r="F11" s="100">
        <f t="shared" si="0"/>
        <v>96.071241487689889</v>
      </c>
      <c r="J11" s="53"/>
      <c r="K11" s="53"/>
    </row>
    <row r="12" spans="2:11" ht="16.5" thickBot="1" x14ac:dyDescent="0.3">
      <c r="B12" s="308" t="s">
        <v>393</v>
      </c>
      <c r="C12" s="642" t="s">
        <v>282</v>
      </c>
      <c r="D12" s="771">
        <v>34</v>
      </c>
      <c r="E12" s="768">
        <v>31</v>
      </c>
      <c r="F12" s="100">
        <f t="shared" si="0"/>
        <v>91.17647058823529</v>
      </c>
    </row>
    <row r="13" spans="2:11" ht="16.5" thickBot="1" x14ac:dyDescent="0.3">
      <c r="B13" s="763"/>
      <c r="C13" s="794" t="s">
        <v>5</v>
      </c>
      <c r="D13" s="796">
        <f>SUM(D8:D12)</f>
        <v>258896</v>
      </c>
      <c r="E13" s="796">
        <f>SUM(E8:E12)</f>
        <v>267382</v>
      </c>
      <c r="F13" s="797">
        <f t="shared" si="0"/>
        <v>103.27776404424942</v>
      </c>
    </row>
    <row r="14" spans="2:11" ht="15.75" x14ac:dyDescent="0.25">
      <c r="B14" s="763" t="s">
        <v>354</v>
      </c>
      <c r="C14" s="794" t="s">
        <v>390</v>
      </c>
      <c r="D14" s="762"/>
      <c r="E14" s="762"/>
      <c r="F14" s="798"/>
    </row>
    <row r="15" spans="2:11" ht="15.75" x14ac:dyDescent="0.25">
      <c r="B15" s="765" t="s">
        <v>394</v>
      </c>
      <c r="C15" s="642" t="s">
        <v>286</v>
      </c>
      <c r="D15" s="99">
        <v>228329</v>
      </c>
      <c r="E15" s="99">
        <v>236562</v>
      </c>
      <c r="F15" s="100">
        <f>E15/D15*100</f>
        <v>103.605761861174</v>
      </c>
    </row>
    <row r="16" spans="2:11" ht="15.75" x14ac:dyDescent="0.25">
      <c r="B16" s="765" t="s">
        <v>395</v>
      </c>
      <c r="C16" s="642" t="s">
        <v>287</v>
      </c>
      <c r="D16" s="99">
        <v>7451</v>
      </c>
      <c r="E16" s="99">
        <v>8003</v>
      </c>
      <c r="F16" s="100">
        <f>E16/D16*100</f>
        <v>107.40840155683802</v>
      </c>
    </row>
    <row r="17" spans="2:6" ht="15.75" x14ac:dyDescent="0.25">
      <c r="B17" s="765" t="s">
        <v>396</v>
      </c>
      <c r="C17" s="642" t="s">
        <v>288</v>
      </c>
      <c r="D17" s="99">
        <v>19805</v>
      </c>
      <c r="E17" s="99">
        <v>20094</v>
      </c>
      <c r="F17" s="100">
        <f>E17/D17*100</f>
        <v>101.45922746781115</v>
      </c>
    </row>
    <row r="18" spans="2:6" ht="16.5" thickBot="1" x14ac:dyDescent="0.3">
      <c r="B18" s="181" t="s">
        <v>397</v>
      </c>
      <c r="C18" s="182" t="s">
        <v>289</v>
      </c>
      <c r="D18" s="768">
        <v>3311</v>
      </c>
      <c r="E18" s="768">
        <v>2723</v>
      </c>
      <c r="F18" s="774">
        <f>E18/D18*100</f>
        <v>82.241014799154328</v>
      </c>
    </row>
    <row r="19" spans="2:6" ht="16.5" thickBot="1" x14ac:dyDescent="0.3">
      <c r="B19" s="295"/>
      <c r="C19" s="186" t="s">
        <v>5</v>
      </c>
      <c r="D19" s="159">
        <f>SUM(D15:D18)</f>
        <v>258896</v>
      </c>
      <c r="E19" s="159">
        <f>SUM(E15:E18)</f>
        <v>267382</v>
      </c>
      <c r="F19" s="163">
        <f>E19/D19*100</f>
        <v>103.27776404424942</v>
      </c>
    </row>
  </sheetData>
  <mergeCells count="2">
    <mergeCell ref="E3:F3"/>
    <mergeCell ref="B4:F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F25" sqref="F25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189"/>
      <c r="D3" s="1"/>
      <c r="E3" s="1"/>
      <c r="F3" s="1"/>
      <c r="G3" s="1"/>
      <c r="H3" s="190" t="s">
        <v>388</v>
      </c>
      <c r="I3" s="4"/>
      <c r="J3" s="4"/>
      <c r="K3" s="4"/>
      <c r="L3" s="4"/>
      <c r="M3" s="4"/>
      <c r="N3" s="4"/>
    </row>
    <row r="4" spans="2:14" ht="16.5" thickBot="1" x14ac:dyDescent="0.3">
      <c r="B4" s="937" t="s">
        <v>634</v>
      </c>
      <c r="C4" s="938"/>
      <c r="D4" s="938"/>
      <c r="E4" s="938"/>
      <c r="F4" s="938"/>
      <c r="G4" s="938"/>
      <c r="H4" s="939"/>
    </row>
    <row r="5" spans="2:14" ht="32.25" thickBot="1" x14ac:dyDescent="0.3">
      <c r="B5" s="295" t="s">
        <v>137</v>
      </c>
      <c r="C5" s="302" t="s">
        <v>90</v>
      </c>
      <c r="D5" s="302" t="s">
        <v>551</v>
      </c>
      <c r="E5" s="296" t="s">
        <v>161</v>
      </c>
      <c r="F5" s="302" t="s">
        <v>571</v>
      </c>
      <c r="G5" s="296" t="s">
        <v>27</v>
      </c>
      <c r="H5" s="299" t="s">
        <v>542</v>
      </c>
    </row>
    <row r="6" spans="2:14" ht="15.75" thickBot="1" x14ac:dyDescent="0.3">
      <c r="B6" s="679">
        <v>1</v>
      </c>
      <c r="C6" s="680">
        <v>2</v>
      </c>
      <c r="D6" s="680">
        <v>3</v>
      </c>
      <c r="E6" s="680">
        <v>4</v>
      </c>
      <c r="F6" s="680">
        <v>5</v>
      </c>
      <c r="G6" s="680">
        <v>6</v>
      </c>
      <c r="H6" s="681">
        <v>7</v>
      </c>
    </row>
    <row r="7" spans="2:14" ht="15.75" x14ac:dyDescent="0.25">
      <c r="B7" s="308" t="s">
        <v>353</v>
      </c>
      <c r="C7" s="98" t="s">
        <v>290</v>
      </c>
      <c r="D7" s="767">
        <v>256770</v>
      </c>
      <c r="E7" s="772">
        <f>D7/D11*100</f>
        <v>74.680216155846267</v>
      </c>
      <c r="F7" s="836">
        <v>265115</v>
      </c>
      <c r="G7" s="772">
        <f>F7/F11*100</f>
        <v>75.634771197078621</v>
      </c>
      <c r="H7" s="100">
        <f>F7/D7*100</f>
        <v>103.24999026366008</v>
      </c>
    </row>
    <row r="8" spans="2:14" ht="15.75" x14ac:dyDescent="0.25">
      <c r="B8" s="308" t="s">
        <v>354</v>
      </c>
      <c r="C8" s="98" t="s">
        <v>291</v>
      </c>
      <c r="D8" s="767">
        <v>53964</v>
      </c>
      <c r="E8" s="772">
        <f>D8/D11*100</f>
        <v>15.695148127250411</v>
      </c>
      <c r="F8" s="836">
        <v>55222</v>
      </c>
      <c r="G8" s="772">
        <f>F8/F11*100</f>
        <v>15.754307885427366</v>
      </c>
      <c r="H8" s="100">
        <f>F8/D8*100</f>
        <v>102.33118375213107</v>
      </c>
    </row>
    <row r="9" spans="2:14" ht="15.75" x14ac:dyDescent="0.25">
      <c r="B9" s="308" t="s">
        <v>355</v>
      </c>
      <c r="C9" s="98" t="s">
        <v>292</v>
      </c>
      <c r="D9" s="767">
        <v>4982</v>
      </c>
      <c r="E9" s="772">
        <f>D9/D11*100</f>
        <v>1.4489887326729218</v>
      </c>
      <c r="F9" s="836">
        <v>4891</v>
      </c>
      <c r="G9" s="772">
        <f>F9/F11*100</f>
        <v>1.395355471870364</v>
      </c>
      <c r="H9" s="100">
        <f>F9/D9*100</f>
        <v>98.173424327579283</v>
      </c>
    </row>
    <row r="10" spans="2:14" ht="16.5" thickBot="1" x14ac:dyDescent="0.3">
      <c r="B10" s="308" t="s">
        <v>357</v>
      </c>
      <c r="C10" s="98" t="s">
        <v>293</v>
      </c>
      <c r="D10" s="768">
        <v>28110</v>
      </c>
      <c r="E10" s="773">
        <f>D10/D11*100</f>
        <v>8.1756469842303954</v>
      </c>
      <c r="F10" s="768">
        <v>25292</v>
      </c>
      <c r="G10" s="773">
        <f>F10/F11*100</f>
        <v>7.2155654456236453</v>
      </c>
      <c r="H10" s="774">
        <f>F10/D10*100</f>
        <v>89.975097829953754</v>
      </c>
    </row>
    <row r="11" spans="2:14" ht="16.5" thickBot="1" x14ac:dyDescent="0.3">
      <c r="B11" s="1112" t="s">
        <v>19</v>
      </c>
      <c r="C11" s="1113"/>
      <c r="D11" s="159">
        <f>SUM(D7:D10)</f>
        <v>343826</v>
      </c>
      <c r="E11" s="751">
        <f>SUM(E7:E10)</f>
        <v>99.999999999999986</v>
      </c>
      <c r="F11" s="159">
        <f>SUM(F7:F10)</f>
        <v>350520</v>
      </c>
      <c r="G11" s="751">
        <f>SUM(G7:G10)</f>
        <v>99.999999999999986</v>
      </c>
      <c r="H11" s="161">
        <f>F11/D11*100</f>
        <v>101.94691500933612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1"/>
  <sheetViews>
    <sheetView workbookViewId="0">
      <selection activeCell="G21" sqref="G21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192"/>
      <c r="D3" s="1"/>
      <c r="E3" s="1"/>
      <c r="F3" s="27"/>
      <c r="G3" s="1"/>
      <c r="H3" s="1"/>
      <c r="I3" s="1"/>
      <c r="J3" s="1"/>
      <c r="K3" s="1"/>
      <c r="L3" s="1"/>
      <c r="M3" s="27" t="s">
        <v>388</v>
      </c>
    </row>
    <row r="4" spans="2:13" ht="16.5" thickBot="1" x14ac:dyDescent="0.3">
      <c r="B4" s="937" t="s">
        <v>635</v>
      </c>
      <c r="C4" s="938"/>
      <c r="D4" s="938"/>
      <c r="E4" s="938"/>
      <c r="F4" s="938"/>
      <c r="G4" s="938"/>
      <c r="H4" s="938"/>
      <c r="I4" s="938"/>
      <c r="J4" s="938"/>
      <c r="K4" s="938"/>
      <c r="L4" s="938"/>
      <c r="M4" s="939"/>
    </row>
    <row r="5" spans="2:13" ht="15.75" x14ac:dyDescent="0.25">
      <c r="B5" s="1162" t="s">
        <v>137</v>
      </c>
      <c r="C5" s="310"/>
      <c r="D5" s="1164" t="s">
        <v>398</v>
      </c>
      <c r="E5" s="1164" t="s">
        <v>399</v>
      </c>
      <c r="F5" s="1164" t="s">
        <v>400</v>
      </c>
      <c r="G5" s="1164" t="s">
        <v>401</v>
      </c>
      <c r="H5" s="1164" t="s">
        <v>402</v>
      </c>
      <c r="I5" s="1164" t="s">
        <v>403</v>
      </c>
      <c r="J5" s="1164" t="s">
        <v>404</v>
      </c>
      <c r="K5" s="1164"/>
      <c r="L5" s="1164"/>
      <c r="M5" s="1166"/>
    </row>
    <row r="6" spans="2:13" ht="63.75" thickBot="1" x14ac:dyDescent="0.3">
      <c r="B6" s="1163"/>
      <c r="C6" s="311" t="s">
        <v>405</v>
      </c>
      <c r="D6" s="1165"/>
      <c r="E6" s="1165"/>
      <c r="F6" s="1165"/>
      <c r="G6" s="1165"/>
      <c r="H6" s="1165"/>
      <c r="I6" s="1165"/>
      <c r="J6" s="311" t="s">
        <v>406</v>
      </c>
      <c r="K6" s="311" t="s">
        <v>408</v>
      </c>
      <c r="L6" s="311" t="s">
        <v>456</v>
      </c>
      <c r="M6" s="316" t="s">
        <v>407</v>
      </c>
    </row>
    <row r="7" spans="2:13" ht="15.75" thickBot="1" x14ac:dyDescent="0.3">
      <c r="B7" s="719">
        <v>1</v>
      </c>
      <c r="C7" s="720">
        <v>2</v>
      </c>
      <c r="D7" s="721">
        <v>3</v>
      </c>
      <c r="E7" s="721">
        <v>4</v>
      </c>
      <c r="F7" s="721">
        <v>5</v>
      </c>
      <c r="G7" s="721">
        <v>6</v>
      </c>
      <c r="H7" s="721">
        <v>7</v>
      </c>
      <c r="I7" s="721">
        <v>8</v>
      </c>
      <c r="J7" s="721" t="s">
        <v>457</v>
      </c>
      <c r="K7" s="721" t="s">
        <v>458</v>
      </c>
      <c r="L7" s="721">
        <v>11</v>
      </c>
      <c r="M7" s="722" t="s">
        <v>459</v>
      </c>
    </row>
    <row r="8" spans="2:13" ht="15.75" x14ac:dyDescent="0.25">
      <c r="B8" s="162" t="s">
        <v>353</v>
      </c>
      <c r="C8" s="716" t="s">
        <v>294</v>
      </c>
      <c r="D8" s="717">
        <v>5.0000000000000001E-3</v>
      </c>
      <c r="E8" s="717">
        <v>5.0000000000000001E-3</v>
      </c>
      <c r="F8" s="836">
        <v>261514</v>
      </c>
      <c r="G8" s="836">
        <v>1861</v>
      </c>
      <c r="H8" s="836">
        <v>48498</v>
      </c>
      <c r="I8" s="836">
        <v>834</v>
      </c>
      <c r="J8" s="767">
        <f t="shared" ref="J8:K12" si="0">H8*D8</f>
        <v>242.49</v>
      </c>
      <c r="K8" s="767">
        <f t="shared" si="0"/>
        <v>4.17</v>
      </c>
      <c r="L8" s="836">
        <v>1143</v>
      </c>
      <c r="M8" s="193">
        <f>J8+K8+L8</f>
        <v>1389.66</v>
      </c>
    </row>
    <row r="9" spans="2:13" ht="15.75" x14ac:dyDescent="0.25">
      <c r="B9" s="162" t="s">
        <v>354</v>
      </c>
      <c r="C9" s="716" t="s">
        <v>295</v>
      </c>
      <c r="D9" s="718">
        <v>0.1</v>
      </c>
      <c r="E9" s="718">
        <v>0.1</v>
      </c>
      <c r="F9" s="836">
        <v>2414</v>
      </c>
      <c r="G9" s="836">
        <v>0</v>
      </c>
      <c r="H9" s="836">
        <v>703</v>
      </c>
      <c r="I9" s="836">
        <v>0</v>
      </c>
      <c r="J9" s="767">
        <f t="shared" si="0"/>
        <v>70.3</v>
      </c>
      <c r="K9" s="767">
        <f t="shared" si="0"/>
        <v>0</v>
      </c>
      <c r="L9" s="836">
        <v>52</v>
      </c>
      <c r="M9" s="193">
        <f t="shared" ref="M9:M13" si="1">J9+K9+L9</f>
        <v>122.3</v>
      </c>
    </row>
    <row r="10" spans="2:13" ht="15.75" x14ac:dyDescent="0.25">
      <c r="B10" s="162" t="s">
        <v>355</v>
      </c>
      <c r="C10" s="716" t="s">
        <v>296</v>
      </c>
      <c r="D10" s="718">
        <v>0.5</v>
      </c>
      <c r="E10" s="718">
        <v>0.5</v>
      </c>
      <c r="F10" s="836">
        <v>1042</v>
      </c>
      <c r="G10" s="836">
        <v>0</v>
      </c>
      <c r="H10" s="836">
        <v>406</v>
      </c>
      <c r="I10" s="836">
        <v>0</v>
      </c>
      <c r="J10" s="767">
        <f t="shared" si="0"/>
        <v>203</v>
      </c>
      <c r="K10" s="767">
        <f t="shared" si="0"/>
        <v>0</v>
      </c>
      <c r="L10" s="836">
        <v>0</v>
      </c>
      <c r="M10" s="193">
        <f t="shared" si="1"/>
        <v>203</v>
      </c>
    </row>
    <row r="11" spans="2:13" ht="15.75" x14ac:dyDescent="0.25">
      <c r="B11" s="162" t="s">
        <v>357</v>
      </c>
      <c r="C11" s="716" t="s">
        <v>270</v>
      </c>
      <c r="D11" s="718">
        <v>1</v>
      </c>
      <c r="E11" s="718">
        <v>0.75</v>
      </c>
      <c r="F11" s="836">
        <v>551</v>
      </c>
      <c r="G11" s="836">
        <v>0</v>
      </c>
      <c r="H11" s="836">
        <v>552</v>
      </c>
      <c r="I11" s="836">
        <v>0</v>
      </c>
      <c r="J11" s="767">
        <f t="shared" si="0"/>
        <v>552</v>
      </c>
      <c r="K11" s="767">
        <f t="shared" si="0"/>
        <v>0</v>
      </c>
      <c r="L11" s="836">
        <v>0</v>
      </c>
      <c r="M11" s="193">
        <f t="shared" si="1"/>
        <v>552</v>
      </c>
    </row>
    <row r="12" spans="2:13" ht="16.5" thickBot="1" x14ac:dyDescent="0.3">
      <c r="B12" s="162" t="s">
        <v>358</v>
      </c>
      <c r="C12" s="716" t="s">
        <v>297</v>
      </c>
      <c r="D12" s="718">
        <v>1</v>
      </c>
      <c r="E12" s="718">
        <v>1</v>
      </c>
      <c r="F12" s="768">
        <v>0</v>
      </c>
      <c r="G12" s="768">
        <v>0</v>
      </c>
      <c r="H12" s="768">
        <v>0</v>
      </c>
      <c r="I12" s="768">
        <v>0</v>
      </c>
      <c r="J12" s="768">
        <f t="shared" si="0"/>
        <v>0</v>
      </c>
      <c r="K12" s="768">
        <f t="shared" si="0"/>
        <v>0</v>
      </c>
      <c r="L12" s="768">
        <v>0</v>
      </c>
      <c r="M12" s="193">
        <f t="shared" si="1"/>
        <v>0</v>
      </c>
    </row>
    <row r="13" spans="2:13" ht="16.5" thickBot="1" x14ac:dyDescent="0.3">
      <c r="B13" s="1078" t="s">
        <v>19</v>
      </c>
      <c r="C13" s="1079"/>
      <c r="D13" s="1079"/>
      <c r="E13" s="1079"/>
      <c r="F13" s="159">
        <f t="shared" ref="F13:K13" si="2">SUM(F8:F12)</f>
        <v>265521</v>
      </c>
      <c r="G13" s="159">
        <f t="shared" si="2"/>
        <v>1861</v>
      </c>
      <c r="H13" s="159">
        <f t="shared" si="2"/>
        <v>50159</v>
      </c>
      <c r="I13" s="159">
        <f t="shared" si="2"/>
        <v>834</v>
      </c>
      <c r="J13" s="159">
        <f t="shared" si="2"/>
        <v>1067.79</v>
      </c>
      <c r="K13" s="159">
        <f t="shared" si="2"/>
        <v>4.17</v>
      </c>
      <c r="L13" s="159">
        <f>SUM(L8:L12)</f>
        <v>1195</v>
      </c>
      <c r="M13" s="194">
        <f t="shared" si="1"/>
        <v>2266.96</v>
      </c>
    </row>
    <row r="16" spans="2:13" x14ac:dyDescent="0.25">
      <c r="F16" s="53"/>
      <c r="G16" s="53"/>
      <c r="H16" s="53"/>
      <c r="M16" s="53"/>
    </row>
    <row r="17" spans="6:13" x14ac:dyDescent="0.25">
      <c r="F17" s="53"/>
    </row>
    <row r="18" spans="6:13" x14ac:dyDescent="0.25">
      <c r="F18" s="53"/>
    </row>
    <row r="21" spans="6:13" x14ac:dyDescent="0.25">
      <c r="F21" s="53"/>
      <c r="G21" s="53"/>
      <c r="H21" s="53"/>
      <c r="J21" s="53"/>
      <c r="L21" s="53"/>
      <c r="M21" s="53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3:L11"/>
  <sheetViews>
    <sheetView workbookViewId="0">
      <selection activeCell="M16" sqref="M16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5.28515625" style="2" customWidth="1"/>
    <col min="12" max="12" width="13.42578125" style="2" customWidth="1"/>
    <col min="13" max="16384" width="9.140625" style="2"/>
  </cols>
  <sheetData>
    <row r="3" spans="2:12" ht="16.5" thickBot="1" x14ac:dyDescent="0.3">
      <c r="L3" s="810" t="s">
        <v>557</v>
      </c>
    </row>
    <row r="4" spans="2:12" ht="16.5" customHeight="1" thickTop="1" thickBot="1" x14ac:dyDescent="0.3">
      <c r="B4" s="965" t="s">
        <v>588</v>
      </c>
      <c r="C4" s="966"/>
      <c r="D4" s="966"/>
      <c r="E4" s="966"/>
      <c r="F4" s="966"/>
      <c r="G4" s="966"/>
      <c r="H4" s="966"/>
      <c r="I4" s="966"/>
      <c r="J4" s="966"/>
      <c r="K4" s="966"/>
      <c r="L4" s="967"/>
    </row>
    <row r="5" spans="2:12" x14ac:dyDescent="0.25">
      <c r="B5" s="968" t="s">
        <v>137</v>
      </c>
      <c r="C5" s="969" t="s">
        <v>0</v>
      </c>
      <c r="D5" s="969" t="s">
        <v>321</v>
      </c>
      <c r="E5" s="969"/>
      <c r="F5" s="969"/>
      <c r="G5" s="969" t="s">
        <v>551</v>
      </c>
      <c r="H5" s="969"/>
      <c r="I5" s="969"/>
      <c r="J5" s="969" t="s">
        <v>571</v>
      </c>
      <c r="K5" s="969"/>
      <c r="L5" s="970"/>
    </row>
    <row r="6" spans="2:12" ht="36.75" customHeight="1" thickBot="1" x14ac:dyDescent="0.3">
      <c r="B6" s="963"/>
      <c r="C6" s="964"/>
      <c r="D6" s="803" t="s">
        <v>47</v>
      </c>
      <c r="E6" s="803" t="s">
        <v>555</v>
      </c>
      <c r="F6" s="803" t="s">
        <v>556</v>
      </c>
      <c r="G6" s="803" t="s">
        <v>47</v>
      </c>
      <c r="H6" s="803" t="s">
        <v>555</v>
      </c>
      <c r="I6" s="803" t="s">
        <v>556</v>
      </c>
      <c r="J6" s="803" t="s">
        <v>47</v>
      </c>
      <c r="K6" s="803" t="s">
        <v>555</v>
      </c>
      <c r="L6" s="804" t="s">
        <v>556</v>
      </c>
    </row>
    <row r="7" spans="2:12" ht="16.5" thickBot="1" x14ac:dyDescent="0.3">
      <c r="B7" s="702">
        <v>1</v>
      </c>
      <c r="C7" s="695">
        <v>2</v>
      </c>
      <c r="D7" s="695">
        <v>3</v>
      </c>
      <c r="E7" s="695">
        <v>4</v>
      </c>
      <c r="F7" s="695">
        <v>5</v>
      </c>
      <c r="G7" s="695">
        <v>6</v>
      </c>
      <c r="H7" s="695">
        <v>7</v>
      </c>
      <c r="I7" s="695">
        <v>8</v>
      </c>
      <c r="J7" s="695">
        <v>9</v>
      </c>
      <c r="K7" s="695">
        <v>10</v>
      </c>
      <c r="L7" s="715">
        <v>11</v>
      </c>
    </row>
    <row r="8" spans="2:12" x14ac:dyDescent="0.25">
      <c r="B8" s="811" t="s">
        <v>353</v>
      </c>
      <c r="C8" s="805" t="s">
        <v>559</v>
      </c>
      <c r="D8" s="745">
        <v>1</v>
      </c>
      <c r="E8" s="745">
        <v>2.2000000000000002</v>
      </c>
      <c r="F8" s="745">
        <v>3.3</v>
      </c>
      <c r="G8" s="745">
        <v>1</v>
      </c>
      <c r="H8" s="745">
        <v>2.1</v>
      </c>
      <c r="I8" s="745">
        <v>3.6</v>
      </c>
      <c r="J8" s="745">
        <v>1</v>
      </c>
      <c r="K8" s="745">
        <v>2.1</v>
      </c>
      <c r="L8" s="812">
        <v>3.4</v>
      </c>
    </row>
    <row r="9" spans="2:12" ht="31.5" x14ac:dyDescent="0.25">
      <c r="B9" s="808" t="s">
        <v>354</v>
      </c>
      <c r="C9" s="815" t="s">
        <v>558</v>
      </c>
      <c r="D9" s="701">
        <v>4</v>
      </c>
      <c r="E9" s="701">
        <v>5.9</v>
      </c>
      <c r="F9" s="701">
        <v>6.3</v>
      </c>
      <c r="G9" s="701">
        <v>4</v>
      </c>
      <c r="H9" s="701">
        <v>5.3</v>
      </c>
      <c r="I9" s="701">
        <v>6.7</v>
      </c>
      <c r="J9" s="701">
        <v>4</v>
      </c>
      <c r="K9" s="701">
        <v>5.0999999999999996</v>
      </c>
      <c r="L9" s="809">
        <v>6.4</v>
      </c>
    </row>
    <row r="10" spans="2:12" ht="16.5" thickBot="1" x14ac:dyDescent="0.3">
      <c r="B10" s="813" t="s">
        <v>355</v>
      </c>
      <c r="C10" s="740" t="s">
        <v>560</v>
      </c>
      <c r="D10" s="733">
        <v>10</v>
      </c>
      <c r="E10" s="733">
        <v>91.9</v>
      </c>
      <c r="F10" s="733">
        <v>90.4</v>
      </c>
      <c r="G10" s="733">
        <v>10</v>
      </c>
      <c r="H10" s="733">
        <v>92.6</v>
      </c>
      <c r="I10" s="733">
        <v>89.7</v>
      </c>
      <c r="J10" s="733">
        <v>10</v>
      </c>
      <c r="K10" s="733">
        <v>92.8</v>
      </c>
      <c r="L10" s="814">
        <v>90.2</v>
      </c>
    </row>
    <row r="11" spans="2:12" ht="21.75" customHeight="1" thickBot="1" x14ac:dyDescent="0.3">
      <c r="B11" s="963" t="s">
        <v>19</v>
      </c>
      <c r="C11" s="964"/>
      <c r="D11" s="803">
        <f t="shared" ref="D11:L11" si="0">SUM(D8:D10)</f>
        <v>15</v>
      </c>
      <c r="E11" s="803">
        <f t="shared" si="0"/>
        <v>100</v>
      </c>
      <c r="F11" s="803">
        <f t="shared" si="0"/>
        <v>100</v>
      </c>
      <c r="G11" s="803">
        <f t="shared" si="0"/>
        <v>15</v>
      </c>
      <c r="H11" s="803">
        <f t="shared" si="0"/>
        <v>100</v>
      </c>
      <c r="I11" s="803">
        <f t="shared" si="0"/>
        <v>100</v>
      </c>
      <c r="J11" s="803">
        <f t="shared" si="0"/>
        <v>15</v>
      </c>
      <c r="K11" s="806">
        <f t="shared" si="0"/>
        <v>100</v>
      </c>
      <c r="L11" s="807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F27" sqref="F27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H3" s="27" t="s">
        <v>389</v>
      </c>
      <c r="K3" s="195"/>
    </row>
    <row r="4" spans="2:11" ht="16.5" thickBot="1" x14ac:dyDescent="0.3">
      <c r="B4" s="1114" t="s">
        <v>636</v>
      </c>
      <c r="C4" s="1115"/>
      <c r="D4" s="1115"/>
      <c r="E4" s="1115"/>
      <c r="F4" s="1115"/>
      <c r="G4" s="1115"/>
      <c r="H4" s="1116"/>
    </row>
    <row r="5" spans="2:11" x14ac:dyDescent="0.25">
      <c r="B5" s="1090" t="s">
        <v>137</v>
      </c>
      <c r="C5" s="1085" t="s">
        <v>171</v>
      </c>
      <c r="D5" s="1118" t="s">
        <v>581</v>
      </c>
      <c r="E5" s="1118"/>
      <c r="F5" s="1118" t="s">
        <v>582</v>
      </c>
      <c r="G5" s="1118"/>
      <c r="H5" s="312" t="s">
        <v>1</v>
      </c>
    </row>
    <row r="6" spans="2:11" ht="16.5" thickBot="1" x14ac:dyDescent="0.3">
      <c r="B6" s="1117"/>
      <c r="C6" s="1086"/>
      <c r="D6" s="315" t="s">
        <v>2</v>
      </c>
      <c r="E6" s="298" t="s">
        <v>27</v>
      </c>
      <c r="F6" s="315" t="s">
        <v>2</v>
      </c>
      <c r="G6" s="298" t="s">
        <v>27</v>
      </c>
      <c r="H6" s="313" t="s">
        <v>478</v>
      </c>
    </row>
    <row r="7" spans="2:11" ht="16.5" thickBot="1" x14ac:dyDescent="0.3">
      <c r="B7" s="295">
        <v>1</v>
      </c>
      <c r="C7" s="302">
        <v>2</v>
      </c>
      <c r="D7" s="302">
        <v>3</v>
      </c>
      <c r="E7" s="302">
        <v>4</v>
      </c>
      <c r="F7" s="302">
        <v>5</v>
      </c>
      <c r="G7" s="302">
        <v>6</v>
      </c>
      <c r="H7" s="303">
        <v>7</v>
      </c>
    </row>
    <row r="8" spans="2:11" x14ac:dyDescent="0.25">
      <c r="B8" s="314" t="s">
        <v>353</v>
      </c>
      <c r="C8" s="677" t="s">
        <v>409</v>
      </c>
      <c r="D8" s="705"/>
      <c r="E8" s="98"/>
      <c r="F8" s="98"/>
      <c r="G8" s="98"/>
      <c r="H8" s="196"/>
    </row>
    <row r="9" spans="2:11" x14ac:dyDescent="0.25">
      <c r="B9" s="197" t="s">
        <v>92</v>
      </c>
      <c r="C9" s="98" t="s">
        <v>300</v>
      </c>
      <c r="D9" s="836">
        <v>96</v>
      </c>
      <c r="E9" s="772">
        <f>D9/D19*100</f>
        <v>1.0735853276671885</v>
      </c>
      <c r="F9" s="836">
        <v>18</v>
      </c>
      <c r="G9" s="772">
        <f>F9/F19*100</f>
        <v>0.21505376344086022</v>
      </c>
      <c r="H9" s="100">
        <f>F9/D9*100</f>
        <v>18.75</v>
      </c>
      <c r="J9" s="838"/>
      <c r="K9" s="838"/>
    </row>
    <row r="10" spans="2:11" x14ac:dyDescent="0.25">
      <c r="B10" s="197" t="s">
        <v>125</v>
      </c>
      <c r="C10" s="98" t="s">
        <v>301</v>
      </c>
      <c r="D10" s="836">
        <v>2934</v>
      </c>
      <c r="E10" s="772">
        <f>D10/D19*100</f>
        <v>32.811451576828446</v>
      </c>
      <c r="F10" s="836">
        <v>2772</v>
      </c>
      <c r="G10" s="772">
        <f>F10/F19*100</f>
        <v>33.118279569892472</v>
      </c>
      <c r="H10" s="100">
        <f>F10/D10*100</f>
        <v>94.478527607361968</v>
      </c>
      <c r="J10" s="838"/>
      <c r="K10" s="838"/>
    </row>
    <row r="11" spans="2:11" ht="16.5" thickBot="1" x14ac:dyDescent="0.3">
      <c r="B11" s="197" t="s">
        <v>391</v>
      </c>
      <c r="C11" s="98" t="s">
        <v>302</v>
      </c>
      <c r="D11" s="768">
        <v>355</v>
      </c>
      <c r="E11" s="773">
        <f>D11/D19*100</f>
        <v>3.9700290762692907</v>
      </c>
      <c r="F11" s="768">
        <v>426</v>
      </c>
      <c r="G11" s="773">
        <f>F11/F19*100</f>
        <v>5.0896057347670247</v>
      </c>
      <c r="H11" s="100">
        <f>F11/D11*100</f>
        <v>120</v>
      </c>
      <c r="J11" s="838"/>
      <c r="K11" s="838"/>
    </row>
    <row r="12" spans="2:11" ht="16.5" thickBot="1" x14ac:dyDescent="0.3">
      <c r="B12" s="1112" t="s">
        <v>544</v>
      </c>
      <c r="C12" s="1113"/>
      <c r="D12" s="159">
        <f>SUM(D9:D11)</f>
        <v>3385</v>
      </c>
      <c r="E12" s="776">
        <f>D12/D19*100</f>
        <v>37.855065980764927</v>
      </c>
      <c r="F12" s="159">
        <f>SUM(F9:F11)</f>
        <v>3216</v>
      </c>
      <c r="G12" s="776">
        <f>F12/F19*100</f>
        <v>38.422939068100362</v>
      </c>
      <c r="H12" s="163">
        <f>F12/D12*100</f>
        <v>95.007385524372239</v>
      </c>
      <c r="J12" s="838"/>
      <c r="K12" s="838"/>
    </row>
    <row r="13" spans="2:11" x14ac:dyDescent="0.25">
      <c r="B13" s="314" t="s">
        <v>354</v>
      </c>
      <c r="C13" s="677" t="s">
        <v>410</v>
      </c>
      <c r="D13" s="777"/>
      <c r="E13" s="778"/>
      <c r="F13" s="777"/>
      <c r="G13" s="778"/>
      <c r="H13" s="100"/>
      <c r="J13" s="838"/>
      <c r="K13" s="838"/>
    </row>
    <row r="14" spans="2:11" x14ac:dyDescent="0.25">
      <c r="B14" s="308" t="s">
        <v>394</v>
      </c>
      <c r="C14" s="98" t="s">
        <v>303</v>
      </c>
      <c r="D14" s="836">
        <v>4088</v>
      </c>
      <c r="E14" s="772">
        <f>D14/D19*100</f>
        <v>45.716841869827782</v>
      </c>
      <c r="F14" s="836">
        <v>4625</v>
      </c>
      <c r="G14" s="772">
        <f>F14/F19*100</f>
        <v>55.256869772998805</v>
      </c>
      <c r="H14" s="100">
        <f t="shared" ref="H14:H19" si="0">F14/D14*100</f>
        <v>113.13600782778866</v>
      </c>
      <c r="J14" s="838"/>
      <c r="K14" s="838"/>
    </row>
    <row r="15" spans="2:11" x14ac:dyDescent="0.25">
      <c r="B15" s="308" t="s">
        <v>395</v>
      </c>
      <c r="C15" s="98" t="s">
        <v>304</v>
      </c>
      <c r="D15" s="775">
        <v>0</v>
      </c>
      <c r="E15" s="772">
        <f>D15/D19*100</f>
        <v>0</v>
      </c>
      <c r="F15" s="775">
        <v>0</v>
      </c>
      <c r="G15" s="772">
        <f>F15/F19*100</f>
        <v>0</v>
      </c>
      <c r="H15" s="100" t="s">
        <v>114</v>
      </c>
      <c r="J15" s="838"/>
      <c r="K15" s="838"/>
    </row>
    <row r="16" spans="2:11" ht="16.5" thickBot="1" x14ac:dyDescent="0.3">
      <c r="B16" s="308" t="s">
        <v>396</v>
      </c>
      <c r="C16" s="98" t="s">
        <v>305</v>
      </c>
      <c r="D16" s="768">
        <v>1469</v>
      </c>
      <c r="E16" s="773">
        <f>D16/D19*100</f>
        <v>16.428092149407291</v>
      </c>
      <c r="F16" s="768">
        <v>529</v>
      </c>
      <c r="G16" s="773">
        <f>F16/F19*100+0.1</f>
        <v>6.4201911589008365</v>
      </c>
      <c r="H16" s="100">
        <f t="shared" si="0"/>
        <v>36.010891763104155</v>
      </c>
      <c r="J16" s="838"/>
      <c r="K16" s="838"/>
    </row>
    <row r="17" spans="2:11" ht="16.5" thickBot="1" x14ac:dyDescent="0.3">
      <c r="B17" s="1112" t="s">
        <v>545</v>
      </c>
      <c r="C17" s="1113"/>
      <c r="D17" s="159">
        <f>SUM(D14:D16)</f>
        <v>5557</v>
      </c>
      <c r="E17" s="776">
        <f>D17/D19*100</f>
        <v>62.144934019235066</v>
      </c>
      <c r="F17" s="159">
        <f>SUM(F14:F16)</f>
        <v>5154</v>
      </c>
      <c r="G17" s="776">
        <f>F17/F19*100</f>
        <v>61.577060931899638</v>
      </c>
      <c r="H17" s="163">
        <f t="shared" si="0"/>
        <v>92.747885549757058</v>
      </c>
      <c r="J17" s="838"/>
      <c r="K17" s="838"/>
    </row>
    <row r="18" spans="2:11" ht="16.5" thickBot="1" x14ac:dyDescent="0.3">
      <c r="B18" s="295" t="s">
        <v>355</v>
      </c>
      <c r="C18" s="97" t="s">
        <v>411</v>
      </c>
      <c r="D18" s="779">
        <v>0</v>
      </c>
      <c r="E18" s="776">
        <f>D18/D19*100</f>
        <v>0</v>
      </c>
      <c r="F18" s="779">
        <v>0</v>
      </c>
      <c r="G18" s="776">
        <f>F18/F19*100</f>
        <v>0</v>
      </c>
      <c r="H18" s="198" t="s">
        <v>114</v>
      </c>
      <c r="J18" s="838"/>
      <c r="K18" s="838"/>
    </row>
    <row r="19" spans="2:11" ht="16.5" thickBot="1" x14ac:dyDescent="0.3">
      <c r="B19" s="1112" t="s">
        <v>412</v>
      </c>
      <c r="C19" s="1113"/>
      <c r="D19" s="159">
        <f>D12+D17+D18</f>
        <v>8942</v>
      </c>
      <c r="E19" s="199">
        <f>E12+E17+E18</f>
        <v>100</v>
      </c>
      <c r="F19" s="159">
        <f>F12+F17+F18</f>
        <v>8370</v>
      </c>
      <c r="G19" s="199">
        <f>G12+G17+G18</f>
        <v>100</v>
      </c>
      <c r="H19" s="163">
        <f t="shared" si="0"/>
        <v>93.603220755983003</v>
      </c>
      <c r="J19" s="838"/>
      <c r="K19" s="838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E12:F12 E17:F17" formula="1"/>
  </ignoredError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L28" sqref="L28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"/>
      <c r="C3" s="1"/>
      <c r="D3" s="1"/>
      <c r="E3" s="1"/>
      <c r="F3" s="1"/>
      <c r="G3" s="1"/>
      <c r="H3" s="87" t="s">
        <v>389</v>
      </c>
      <c r="J3" s="200"/>
    </row>
    <row r="4" spans="2:12" ht="16.5" thickBot="1" x14ac:dyDescent="0.3">
      <c r="B4" s="1114" t="s">
        <v>637</v>
      </c>
      <c r="C4" s="1115"/>
      <c r="D4" s="1115"/>
      <c r="E4" s="1115"/>
      <c r="F4" s="1115"/>
      <c r="G4" s="1115"/>
      <c r="H4" s="1116"/>
    </row>
    <row r="5" spans="2:12" ht="15.75" x14ac:dyDescent="0.25">
      <c r="B5" s="1090" t="s">
        <v>137</v>
      </c>
      <c r="C5" s="1085" t="s">
        <v>178</v>
      </c>
      <c r="D5" s="1118" t="s">
        <v>581</v>
      </c>
      <c r="E5" s="1118"/>
      <c r="F5" s="1118" t="s">
        <v>583</v>
      </c>
      <c r="G5" s="1118"/>
      <c r="H5" s="678" t="s">
        <v>413</v>
      </c>
    </row>
    <row r="6" spans="2:12" ht="16.5" thickBot="1" x14ac:dyDescent="0.3">
      <c r="B6" s="1117"/>
      <c r="C6" s="1086"/>
      <c r="D6" s="315" t="s">
        <v>2</v>
      </c>
      <c r="E6" s="298" t="s">
        <v>27</v>
      </c>
      <c r="F6" s="315" t="s">
        <v>2</v>
      </c>
      <c r="G6" s="298" t="s">
        <v>27</v>
      </c>
      <c r="H6" s="313" t="s">
        <v>478</v>
      </c>
    </row>
    <row r="7" spans="2:12" ht="15.75" thickBot="1" x14ac:dyDescent="0.3">
      <c r="B7" s="679">
        <v>1</v>
      </c>
      <c r="C7" s="680">
        <v>2</v>
      </c>
      <c r="D7" s="680">
        <v>3</v>
      </c>
      <c r="E7" s="680">
        <v>4</v>
      </c>
      <c r="F7" s="680">
        <v>5</v>
      </c>
      <c r="G7" s="680">
        <v>6</v>
      </c>
      <c r="H7" s="681">
        <v>7</v>
      </c>
    </row>
    <row r="8" spans="2:12" ht="15.75" x14ac:dyDescent="0.25">
      <c r="B8" s="314" t="s">
        <v>353</v>
      </c>
      <c r="C8" s="1167" t="s">
        <v>460</v>
      </c>
      <c r="D8" s="1167"/>
      <c r="E8" s="1167"/>
      <c r="F8" s="1168"/>
      <c r="G8" s="1168"/>
      <c r="H8" s="1169"/>
    </row>
    <row r="9" spans="2:12" ht="15.75" x14ac:dyDescent="0.25">
      <c r="B9" s="308" t="s">
        <v>92</v>
      </c>
      <c r="C9" s="98" t="s">
        <v>306</v>
      </c>
      <c r="D9" s="836">
        <v>1054</v>
      </c>
      <c r="E9" s="772">
        <f>D9/D20*100</f>
        <v>13.020382952439777</v>
      </c>
      <c r="F9" s="836">
        <v>984</v>
      </c>
      <c r="G9" s="772">
        <f>F9/F20*100</f>
        <v>13.86306001690617</v>
      </c>
      <c r="H9" s="100">
        <f>F9/D9*100</f>
        <v>93.358633776091082</v>
      </c>
      <c r="J9" s="53"/>
      <c r="L9" s="53"/>
    </row>
    <row r="10" spans="2:12" ht="15.75" x14ac:dyDescent="0.25">
      <c r="B10" s="308" t="s">
        <v>125</v>
      </c>
      <c r="C10" s="98" t="s">
        <v>307</v>
      </c>
      <c r="D10" s="775">
        <v>28</v>
      </c>
      <c r="E10" s="772">
        <f>D10/D20*100</f>
        <v>0.34589252625077205</v>
      </c>
      <c r="F10" s="775">
        <v>20</v>
      </c>
      <c r="G10" s="772">
        <f>F10/F20*100</f>
        <v>0.28176951253874327</v>
      </c>
      <c r="H10" s="100">
        <f>F10/D10*100</f>
        <v>71.428571428571431</v>
      </c>
    </row>
    <row r="11" spans="2:12" ht="16.5" thickBot="1" x14ac:dyDescent="0.3">
      <c r="B11" s="308" t="s">
        <v>391</v>
      </c>
      <c r="C11" s="98" t="s">
        <v>308</v>
      </c>
      <c r="D11" s="771">
        <v>0</v>
      </c>
      <c r="E11" s="773">
        <f>D11/D20*100</f>
        <v>0</v>
      </c>
      <c r="F11" s="771">
        <v>0</v>
      </c>
      <c r="G11" s="773">
        <f>F11/F20*100</f>
        <v>0</v>
      </c>
      <c r="H11" s="100" t="s">
        <v>114</v>
      </c>
    </row>
    <row r="12" spans="2:12" ht="16.5" thickBot="1" x14ac:dyDescent="0.3">
      <c r="B12" s="1112" t="s">
        <v>539</v>
      </c>
      <c r="C12" s="1113"/>
      <c r="D12" s="159">
        <f>SUM(D9:D11)</f>
        <v>1082</v>
      </c>
      <c r="E12" s="776">
        <f>D12/D20*100</f>
        <v>13.36627547869055</v>
      </c>
      <c r="F12" s="159">
        <f>SUM(F9:F11)</f>
        <v>1004</v>
      </c>
      <c r="G12" s="776">
        <f>F12/F20*100</f>
        <v>14.144829529444912</v>
      </c>
      <c r="H12" s="163">
        <f>F12/D12*100</f>
        <v>92.791127541589645</v>
      </c>
      <c r="J12" s="53"/>
      <c r="L12" s="53"/>
    </row>
    <row r="13" spans="2:12" ht="15.75" x14ac:dyDescent="0.25">
      <c r="B13" s="314" t="s">
        <v>354</v>
      </c>
      <c r="C13" s="677" t="s">
        <v>273</v>
      </c>
      <c r="D13" s="777"/>
      <c r="E13" s="778"/>
      <c r="F13" s="777"/>
      <c r="G13" s="778"/>
      <c r="H13" s="100"/>
    </row>
    <row r="14" spans="2:12" ht="15.75" x14ac:dyDescent="0.25">
      <c r="B14" s="308" t="s">
        <v>394</v>
      </c>
      <c r="C14" s="98" t="s">
        <v>179</v>
      </c>
      <c r="D14" s="836">
        <v>1258</v>
      </c>
      <c r="E14" s="772">
        <f>D14/D20*100</f>
        <v>15.540457072266831</v>
      </c>
      <c r="F14" s="836">
        <v>1129</v>
      </c>
      <c r="G14" s="772">
        <f>F14/F20*100</f>
        <v>15.90588898281206</v>
      </c>
      <c r="H14" s="100">
        <f t="shared" ref="H14:H18" si="0">F14/D14*100</f>
        <v>89.745627980922094</v>
      </c>
      <c r="J14" s="53"/>
      <c r="L14" s="53"/>
    </row>
    <row r="15" spans="2:12" ht="15.75" x14ac:dyDescent="0.25">
      <c r="B15" s="308" t="s">
        <v>395</v>
      </c>
      <c r="C15" s="98" t="s">
        <v>309</v>
      </c>
      <c r="D15" s="836">
        <v>2825</v>
      </c>
      <c r="E15" s="772">
        <f>D15/D20*100</f>
        <v>34.898085237801112</v>
      </c>
      <c r="F15" s="836">
        <v>3012</v>
      </c>
      <c r="G15" s="772">
        <f>F15/F20*100</f>
        <v>42.434488588334737</v>
      </c>
      <c r="H15" s="100">
        <f t="shared" si="0"/>
        <v>106.61946902654866</v>
      </c>
      <c r="J15" s="53"/>
      <c r="L15" s="53"/>
    </row>
    <row r="16" spans="2:12" ht="16.5" thickBot="1" x14ac:dyDescent="0.3">
      <c r="B16" s="308" t="s">
        <v>396</v>
      </c>
      <c r="C16" s="98" t="s">
        <v>310</v>
      </c>
      <c r="D16" s="768">
        <v>2707</v>
      </c>
      <c r="E16" s="773">
        <f>D16/D20*100</f>
        <v>33.440395305744289</v>
      </c>
      <c r="F16" s="768">
        <v>1779</v>
      </c>
      <c r="G16" s="773">
        <f>F16/F20*100</f>
        <v>25.063398140321219</v>
      </c>
      <c r="H16" s="100">
        <f t="shared" si="0"/>
        <v>65.718507572958998</v>
      </c>
      <c r="J16" s="53"/>
      <c r="L16" s="53"/>
    </row>
    <row r="17" spans="2:12" ht="16.5" thickBot="1" x14ac:dyDescent="0.3">
      <c r="B17" s="1112" t="s">
        <v>540</v>
      </c>
      <c r="C17" s="1113"/>
      <c r="D17" s="159">
        <f>SUM(D14:D16)</f>
        <v>6790</v>
      </c>
      <c r="E17" s="776">
        <f>D17/D20*100</f>
        <v>83.878937615812234</v>
      </c>
      <c r="F17" s="159">
        <f>SUM(F14:F16)</f>
        <v>5920</v>
      </c>
      <c r="G17" s="776">
        <f>F17/F20*100</f>
        <v>83.403775711468015</v>
      </c>
      <c r="H17" s="84">
        <f t="shared" si="0"/>
        <v>87.187039764359355</v>
      </c>
      <c r="J17" s="53"/>
      <c r="L17" s="53"/>
    </row>
    <row r="18" spans="2:12" ht="16.5" thickBot="1" x14ac:dyDescent="0.3">
      <c r="B18" s="295" t="s">
        <v>355</v>
      </c>
      <c r="C18" s="97" t="s">
        <v>414</v>
      </c>
      <c r="D18" s="159">
        <v>223</v>
      </c>
      <c r="E18" s="776">
        <f>D18/D20*100</f>
        <v>2.7547869054972205</v>
      </c>
      <c r="F18" s="159">
        <v>174</v>
      </c>
      <c r="G18" s="776">
        <f>F18/F20*100</f>
        <v>2.4513947590870666</v>
      </c>
      <c r="H18" s="84">
        <f t="shared" si="0"/>
        <v>78.026905829596416</v>
      </c>
      <c r="J18" s="53"/>
      <c r="L18" s="53"/>
    </row>
    <row r="19" spans="2:12" ht="16.5" thickBot="1" x14ac:dyDescent="0.3">
      <c r="B19" s="833" t="s">
        <v>357</v>
      </c>
      <c r="C19" s="191" t="s">
        <v>569</v>
      </c>
      <c r="D19" s="159">
        <v>0</v>
      </c>
      <c r="E19" s="776">
        <f>D19/D20*100</f>
        <v>0</v>
      </c>
      <c r="F19" s="159">
        <v>0</v>
      </c>
      <c r="G19" s="776">
        <f>F19/F20*100</f>
        <v>0</v>
      </c>
      <c r="H19" s="782" t="s">
        <v>114</v>
      </c>
      <c r="J19" s="53"/>
      <c r="L19" s="53"/>
    </row>
    <row r="20" spans="2:12" ht="16.5" thickBot="1" x14ac:dyDescent="0.3">
      <c r="B20" s="304"/>
      <c r="C20" s="191" t="s">
        <v>570</v>
      </c>
      <c r="D20" s="188">
        <f>D12+D17+D18+D19</f>
        <v>8095</v>
      </c>
      <c r="E20" s="199">
        <f>E12+E17+E18+E19</f>
        <v>100.00000000000001</v>
      </c>
      <c r="F20" s="188">
        <f>F12+F17+F18+F19</f>
        <v>7098</v>
      </c>
      <c r="G20" s="199">
        <f>G12+G17+G18+G19</f>
        <v>100</v>
      </c>
      <c r="H20" s="782">
        <f>F20/D20*100</f>
        <v>87.683755404570718</v>
      </c>
      <c r="J20" s="53"/>
    </row>
    <row r="21" spans="2:12" x14ac:dyDescent="0.25">
      <c r="J21" s="53"/>
      <c r="L21" s="53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I29" sqref="I29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01" t="s">
        <v>89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388</v>
      </c>
      <c r="P3" s="50"/>
    </row>
    <row r="4" spans="2:17" ht="16.5" thickBot="1" x14ac:dyDescent="0.3">
      <c r="B4" s="937" t="s">
        <v>638</v>
      </c>
      <c r="C4" s="938"/>
      <c r="D4" s="938"/>
      <c r="E4" s="938"/>
      <c r="F4" s="938"/>
      <c r="G4" s="938"/>
      <c r="H4" s="938"/>
      <c r="I4" s="938"/>
      <c r="J4" s="938"/>
      <c r="K4" s="938"/>
      <c r="L4" s="938"/>
      <c r="M4" s="938"/>
      <c r="N4" s="938"/>
      <c r="O4" s="939"/>
      <c r="P4" s="208"/>
    </row>
    <row r="5" spans="2:17" ht="15.75" x14ac:dyDescent="0.25">
      <c r="B5" s="1090" t="s">
        <v>137</v>
      </c>
      <c r="C5" s="1118" t="s">
        <v>153</v>
      </c>
      <c r="D5" s="1118" t="s">
        <v>581</v>
      </c>
      <c r="E5" s="1118"/>
      <c r="F5" s="1118"/>
      <c r="G5" s="1118"/>
      <c r="H5" s="1118"/>
      <c r="I5" s="1118"/>
      <c r="J5" s="1118" t="s">
        <v>582</v>
      </c>
      <c r="K5" s="1118"/>
      <c r="L5" s="1118"/>
      <c r="M5" s="1118"/>
      <c r="N5" s="1118"/>
      <c r="O5" s="1170"/>
      <c r="P5" s="209"/>
    </row>
    <row r="6" spans="2:17" ht="15.75" x14ac:dyDescent="0.25">
      <c r="B6" s="1091"/>
      <c r="C6" s="1119"/>
      <c r="D6" s="1092" t="s">
        <v>290</v>
      </c>
      <c r="E6" s="1092"/>
      <c r="F6" s="1092" t="s">
        <v>291</v>
      </c>
      <c r="G6" s="1092"/>
      <c r="H6" s="1119" t="s">
        <v>19</v>
      </c>
      <c r="I6" s="1119"/>
      <c r="J6" s="1092" t="s">
        <v>290</v>
      </c>
      <c r="K6" s="1092"/>
      <c r="L6" s="1092" t="s">
        <v>291</v>
      </c>
      <c r="M6" s="1092"/>
      <c r="N6" s="1119" t="s">
        <v>19</v>
      </c>
      <c r="O6" s="1122"/>
      <c r="P6" s="209"/>
    </row>
    <row r="7" spans="2:17" ht="16.5" thickBot="1" x14ac:dyDescent="0.3">
      <c r="B7" s="1117"/>
      <c r="C7" s="1120"/>
      <c r="D7" s="298" t="s">
        <v>415</v>
      </c>
      <c r="E7" s="298" t="s">
        <v>2</v>
      </c>
      <c r="F7" s="298" t="s">
        <v>415</v>
      </c>
      <c r="G7" s="298" t="s">
        <v>2</v>
      </c>
      <c r="H7" s="315" t="s">
        <v>415</v>
      </c>
      <c r="I7" s="315" t="s">
        <v>2</v>
      </c>
      <c r="J7" s="315" t="s">
        <v>415</v>
      </c>
      <c r="K7" s="298" t="s">
        <v>2</v>
      </c>
      <c r="L7" s="298" t="s">
        <v>415</v>
      </c>
      <c r="M7" s="298" t="s">
        <v>2</v>
      </c>
      <c r="N7" s="298" t="s">
        <v>415</v>
      </c>
      <c r="O7" s="313" t="s">
        <v>2</v>
      </c>
      <c r="P7" s="209"/>
    </row>
    <row r="8" spans="2:17" ht="16.5" thickBot="1" x14ac:dyDescent="0.3">
      <c r="B8" s="679">
        <v>1</v>
      </c>
      <c r="C8" s="680">
        <v>2</v>
      </c>
      <c r="D8" s="680">
        <v>3</v>
      </c>
      <c r="E8" s="680">
        <v>4</v>
      </c>
      <c r="F8" s="680">
        <v>5</v>
      </c>
      <c r="G8" s="680">
        <v>6</v>
      </c>
      <c r="H8" s="680" t="s">
        <v>461</v>
      </c>
      <c r="I8" s="680" t="s">
        <v>462</v>
      </c>
      <c r="J8" s="680">
        <v>9</v>
      </c>
      <c r="K8" s="680">
        <v>10</v>
      </c>
      <c r="L8" s="680">
        <v>11</v>
      </c>
      <c r="M8" s="680">
        <v>12</v>
      </c>
      <c r="N8" s="680" t="s">
        <v>463</v>
      </c>
      <c r="O8" s="681" t="s">
        <v>464</v>
      </c>
      <c r="P8" s="209"/>
    </row>
    <row r="9" spans="2:17" ht="15.75" x14ac:dyDescent="0.25">
      <c r="B9" s="308" t="s">
        <v>353</v>
      </c>
      <c r="C9" s="98" t="s">
        <v>311</v>
      </c>
      <c r="D9" s="836">
        <v>564</v>
      </c>
      <c r="E9" s="836">
        <v>25426</v>
      </c>
      <c r="F9" s="836">
        <v>288</v>
      </c>
      <c r="G9" s="836">
        <v>10099</v>
      </c>
      <c r="H9" s="767">
        <f t="shared" ref="H9:I12" si="0">D9+F9</f>
        <v>852</v>
      </c>
      <c r="I9" s="767">
        <f t="shared" si="0"/>
        <v>35525</v>
      </c>
      <c r="J9" s="836">
        <v>673</v>
      </c>
      <c r="K9" s="836">
        <v>29263</v>
      </c>
      <c r="L9" s="836">
        <v>164</v>
      </c>
      <c r="M9" s="836">
        <v>6429</v>
      </c>
      <c r="N9" s="767">
        <f>J9+L9</f>
        <v>837</v>
      </c>
      <c r="O9" s="193">
        <f>K9+M9</f>
        <v>35692</v>
      </c>
      <c r="P9" s="210"/>
      <c r="Q9" s="202"/>
    </row>
    <row r="10" spans="2:17" ht="15.75" x14ac:dyDescent="0.25">
      <c r="B10" s="308" t="s">
        <v>354</v>
      </c>
      <c r="C10" s="98" t="s">
        <v>312</v>
      </c>
      <c r="D10" s="836">
        <v>26</v>
      </c>
      <c r="E10" s="836">
        <v>3487</v>
      </c>
      <c r="F10" s="836">
        <v>0</v>
      </c>
      <c r="G10" s="836">
        <v>0</v>
      </c>
      <c r="H10" s="767">
        <f t="shared" si="0"/>
        <v>26</v>
      </c>
      <c r="I10" s="767">
        <f t="shared" si="0"/>
        <v>3487</v>
      </c>
      <c r="J10" s="836">
        <v>53</v>
      </c>
      <c r="K10" s="836">
        <v>8972</v>
      </c>
      <c r="L10" s="836">
        <v>0</v>
      </c>
      <c r="M10" s="836">
        <v>0</v>
      </c>
      <c r="N10" s="767">
        <f>J10+L10</f>
        <v>53</v>
      </c>
      <c r="O10" s="193">
        <f t="shared" ref="N10:O12" si="1">K10+M10</f>
        <v>8972</v>
      </c>
      <c r="P10" s="210"/>
      <c r="Q10" s="202"/>
    </row>
    <row r="11" spans="2:17" ht="15.75" x14ac:dyDescent="0.25">
      <c r="B11" s="308" t="s">
        <v>355</v>
      </c>
      <c r="C11" s="98" t="s">
        <v>299</v>
      </c>
      <c r="D11" s="836">
        <v>0</v>
      </c>
      <c r="E11" s="836">
        <v>0</v>
      </c>
      <c r="F11" s="836">
        <v>0</v>
      </c>
      <c r="G11" s="836">
        <v>0</v>
      </c>
      <c r="H11" s="767">
        <f t="shared" si="0"/>
        <v>0</v>
      </c>
      <c r="I11" s="767">
        <f t="shared" si="0"/>
        <v>0</v>
      </c>
      <c r="J11" s="836">
        <v>0</v>
      </c>
      <c r="K11" s="836">
        <v>0</v>
      </c>
      <c r="L11" s="836">
        <v>0</v>
      </c>
      <c r="M11" s="836">
        <v>0</v>
      </c>
      <c r="N11" s="767">
        <f t="shared" si="1"/>
        <v>0</v>
      </c>
      <c r="O11" s="193">
        <f t="shared" si="1"/>
        <v>0</v>
      </c>
      <c r="P11" s="210"/>
      <c r="Q11" s="202"/>
    </row>
    <row r="12" spans="2:17" ht="16.5" thickBot="1" x14ac:dyDescent="0.3">
      <c r="B12" s="308" t="s">
        <v>357</v>
      </c>
      <c r="C12" s="98" t="s">
        <v>78</v>
      </c>
      <c r="D12" s="836">
        <v>0</v>
      </c>
      <c r="E12" s="836">
        <v>0</v>
      </c>
      <c r="F12" s="836">
        <v>0</v>
      </c>
      <c r="G12" s="836">
        <v>0</v>
      </c>
      <c r="H12" s="767">
        <f t="shared" si="0"/>
        <v>0</v>
      </c>
      <c r="I12" s="767">
        <f t="shared" si="0"/>
        <v>0</v>
      </c>
      <c r="J12" s="836">
        <v>0</v>
      </c>
      <c r="K12" s="836">
        <v>0</v>
      </c>
      <c r="L12" s="836">
        <v>0</v>
      </c>
      <c r="M12" s="836">
        <v>0</v>
      </c>
      <c r="N12" s="767">
        <f t="shared" si="1"/>
        <v>0</v>
      </c>
      <c r="O12" s="193">
        <f t="shared" si="1"/>
        <v>0</v>
      </c>
      <c r="P12" s="210"/>
      <c r="Q12" s="202"/>
    </row>
    <row r="13" spans="2:17" ht="16.5" thickBot="1" x14ac:dyDescent="0.3">
      <c r="B13" s="203"/>
      <c r="C13" s="97" t="s">
        <v>19</v>
      </c>
      <c r="D13" s="160">
        <f t="shared" ref="D13:O13" si="2">SUM(D9:D12)</f>
        <v>590</v>
      </c>
      <c r="E13" s="160">
        <f t="shared" si="2"/>
        <v>28913</v>
      </c>
      <c r="F13" s="160">
        <f t="shared" si="2"/>
        <v>288</v>
      </c>
      <c r="G13" s="160">
        <f t="shared" si="2"/>
        <v>10099</v>
      </c>
      <c r="H13" s="160">
        <f t="shared" si="2"/>
        <v>878</v>
      </c>
      <c r="I13" s="160">
        <f t="shared" si="2"/>
        <v>39012</v>
      </c>
      <c r="J13" s="160">
        <f t="shared" si="2"/>
        <v>726</v>
      </c>
      <c r="K13" s="160">
        <f t="shared" si="2"/>
        <v>38235</v>
      </c>
      <c r="L13" s="160">
        <f t="shared" si="2"/>
        <v>164</v>
      </c>
      <c r="M13" s="160">
        <f t="shared" si="2"/>
        <v>6429</v>
      </c>
      <c r="N13" s="160">
        <f>SUM(N9:N12)</f>
        <v>890</v>
      </c>
      <c r="O13" s="194">
        <f t="shared" si="2"/>
        <v>44664</v>
      </c>
      <c r="P13" s="211"/>
      <c r="Q13" s="204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16"/>
  <sheetViews>
    <sheetView workbookViewId="0">
      <selection activeCell="D24" sqref="D24"/>
    </sheetView>
  </sheetViews>
  <sheetFormatPr defaultColWidth="13.42578125" defaultRowHeight="15.75" x14ac:dyDescent="0.25"/>
  <cols>
    <col min="1" max="1" width="4.85546875" style="1" customWidth="1"/>
    <col min="2" max="2" width="4.5703125" style="1" customWidth="1"/>
    <col min="3" max="3" width="35.28515625" style="1" customWidth="1"/>
    <col min="4" max="4" width="15.7109375" style="1" customWidth="1"/>
    <col min="5" max="5" width="11.42578125" style="1" customWidth="1"/>
    <col min="6" max="6" width="13.42578125" style="1" customWidth="1"/>
    <col min="7" max="7" width="12.85546875" style="1" customWidth="1"/>
    <col min="8" max="8" width="10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11.25" customHeight="1" x14ac:dyDescent="0.25"/>
    <row r="4" spans="2:8" ht="13.5" customHeight="1" x14ac:dyDescent="0.25">
      <c r="H4" s="922" t="s">
        <v>388</v>
      </c>
    </row>
    <row r="5" spans="2:8" ht="33" customHeight="1" thickBot="1" x14ac:dyDescent="0.3">
      <c r="B5" s="1171" t="s">
        <v>639</v>
      </c>
      <c r="C5" s="1172"/>
      <c r="D5" s="1172"/>
      <c r="E5" s="1172"/>
      <c r="F5" s="1172"/>
      <c r="G5" s="1172"/>
      <c r="H5" s="1173"/>
    </row>
    <row r="6" spans="2:8" ht="35.25" customHeight="1" thickBot="1" x14ac:dyDescent="0.3">
      <c r="B6" s="1174" t="s">
        <v>137</v>
      </c>
      <c r="C6" s="1050" t="s">
        <v>476</v>
      </c>
      <c r="D6" s="1178" t="s">
        <v>667</v>
      </c>
      <c r="E6" s="1178"/>
      <c r="F6" s="1178"/>
      <c r="G6" s="1178"/>
      <c r="H6" s="1179"/>
    </row>
    <row r="7" spans="2:8" ht="19.5" customHeight="1" thickBot="1" x14ac:dyDescent="0.3">
      <c r="B7" s="1175"/>
      <c r="C7" s="1177"/>
      <c r="D7" s="1178" t="s">
        <v>584</v>
      </c>
      <c r="E7" s="1178"/>
      <c r="F7" s="1178" t="s">
        <v>585</v>
      </c>
      <c r="G7" s="1178"/>
      <c r="H7" s="916" t="s">
        <v>1</v>
      </c>
    </row>
    <row r="8" spans="2:8" ht="19.5" customHeight="1" thickBot="1" x14ac:dyDescent="0.3">
      <c r="B8" s="1176"/>
      <c r="C8" s="1051"/>
      <c r="D8" s="913" t="s">
        <v>2</v>
      </c>
      <c r="E8" s="913" t="s">
        <v>27</v>
      </c>
      <c r="F8" s="913" t="s">
        <v>2</v>
      </c>
      <c r="G8" s="913" t="s">
        <v>27</v>
      </c>
      <c r="H8" s="916" t="s">
        <v>478</v>
      </c>
    </row>
    <row r="9" spans="2:8" ht="16.5" thickBot="1" x14ac:dyDescent="0.3">
      <c r="B9" s="921">
        <v>1</v>
      </c>
      <c r="C9" s="915">
        <v>2</v>
      </c>
      <c r="D9" s="915">
        <v>3</v>
      </c>
      <c r="E9" s="915">
        <v>4</v>
      </c>
      <c r="F9" s="915">
        <v>5</v>
      </c>
      <c r="G9" s="915">
        <v>6</v>
      </c>
      <c r="H9" s="914">
        <v>7</v>
      </c>
    </row>
    <row r="10" spans="2:8" x14ac:dyDescent="0.25">
      <c r="B10" s="928" t="s">
        <v>353</v>
      </c>
      <c r="C10" s="917" t="s">
        <v>314</v>
      </c>
      <c r="D10" s="732">
        <v>15368</v>
      </c>
      <c r="E10" s="926">
        <f>D10/D$13*100</f>
        <v>50.148474465655077</v>
      </c>
      <c r="F10" s="732">
        <v>21785</v>
      </c>
      <c r="G10" s="927">
        <f>F10/F$13*100</f>
        <v>56.924483929971259</v>
      </c>
      <c r="H10" s="924">
        <f>F10/D10*100</f>
        <v>141.75559604372722</v>
      </c>
    </row>
    <row r="11" spans="2:8" x14ac:dyDescent="0.25">
      <c r="B11" s="928" t="s">
        <v>354</v>
      </c>
      <c r="C11" s="917" t="s">
        <v>315</v>
      </c>
      <c r="D11" s="732">
        <v>15277</v>
      </c>
      <c r="E11" s="926">
        <f>D11/D$13*100</f>
        <v>49.851525534344916</v>
      </c>
      <c r="F11" s="732">
        <v>16485</v>
      </c>
      <c r="G11" s="927">
        <f>F11/F$13*100</f>
        <v>43.075516070028741</v>
      </c>
      <c r="H11" s="924">
        <f t="shared" ref="H11" si="0">F11/D11*100</f>
        <v>107.90731164495647</v>
      </c>
    </row>
    <row r="12" spans="2:8" ht="16.5" thickBot="1" x14ac:dyDescent="0.3">
      <c r="B12" s="928" t="s">
        <v>355</v>
      </c>
      <c r="C12" s="918" t="s">
        <v>465</v>
      </c>
      <c r="D12" s="923">
        <v>0</v>
      </c>
      <c r="E12" s="926">
        <v>0</v>
      </c>
      <c r="F12" s="732">
        <v>0</v>
      </c>
      <c r="G12" s="927">
        <v>0</v>
      </c>
      <c r="H12" s="924">
        <v>0</v>
      </c>
    </row>
    <row r="13" spans="2:8" ht="16.5" thickBot="1" x14ac:dyDescent="0.3">
      <c r="B13" s="932"/>
      <c r="C13" s="931" t="s">
        <v>316</v>
      </c>
      <c r="D13" s="176">
        <f>SUM(D10:D12)</f>
        <v>30645</v>
      </c>
      <c r="E13" s="176">
        <f>SUM(E10:E12)</f>
        <v>100</v>
      </c>
      <c r="F13" s="176">
        <f>SUM(F10:F12)</f>
        <v>38270</v>
      </c>
      <c r="G13" s="176">
        <v>100</v>
      </c>
      <c r="H13" s="925">
        <f>F13/D13*100</f>
        <v>124.88170990373632</v>
      </c>
    </row>
    <row r="14" spans="2:8" x14ac:dyDescent="0.25">
      <c r="B14" s="928" t="s">
        <v>357</v>
      </c>
      <c r="C14" s="917" t="s">
        <v>317</v>
      </c>
      <c r="D14" s="732">
        <v>30645</v>
      </c>
      <c r="E14" s="732">
        <f>D14/D16*100</f>
        <v>100</v>
      </c>
      <c r="F14" s="732">
        <v>38270</v>
      </c>
      <c r="G14" s="732">
        <f>F14/F16*100</f>
        <v>100</v>
      </c>
      <c r="H14" s="924">
        <f>F14/D14*100</f>
        <v>124.88170990373632</v>
      </c>
    </row>
    <row r="15" spans="2:8" ht="16.5" thickBot="1" x14ac:dyDescent="0.3">
      <c r="B15" s="928" t="s">
        <v>358</v>
      </c>
      <c r="C15" s="917" t="s">
        <v>318</v>
      </c>
      <c r="D15" s="732">
        <v>0</v>
      </c>
      <c r="E15" s="732">
        <v>0</v>
      </c>
      <c r="F15" s="732">
        <v>0</v>
      </c>
      <c r="G15" s="732">
        <v>0</v>
      </c>
      <c r="H15" s="924">
        <v>0</v>
      </c>
    </row>
    <row r="16" spans="2:8" ht="16.5" thickBot="1" x14ac:dyDescent="0.3">
      <c r="B16" s="919"/>
      <c r="C16" s="920" t="s">
        <v>316</v>
      </c>
      <c r="D16" s="176">
        <f>SUM(D14:D15)</f>
        <v>30645</v>
      </c>
      <c r="E16" s="176">
        <f>SUM(E14:E15)</f>
        <v>100</v>
      </c>
      <c r="F16" s="176">
        <f>SUM(F14:F15)</f>
        <v>38270</v>
      </c>
      <c r="G16" s="176">
        <v>100</v>
      </c>
      <c r="H16" s="925">
        <f>F16/D16*100</f>
        <v>124.88170990373632</v>
      </c>
    </row>
  </sheetData>
  <mergeCells count="6">
    <mergeCell ref="B5:H5"/>
    <mergeCell ref="B6:B8"/>
    <mergeCell ref="C6:C8"/>
    <mergeCell ref="D6:H6"/>
    <mergeCell ref="D7:E7"/>
    <mergeCell ref="F7:G7"/>
  </mergeCells>
  <pageMargins left="0.7" right="0.7" top="0.75" bottom="0.75" header="0.3" footer="0.3"/>
  <pageSetup orientation="portrait" r:id="rId1"/>
  <ignoredErrors>
    <ignoredError sqref="F13 D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>
      <selection activeCell="N12" sqref="N12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2" spans="2:13" ht="15.75" x14ac:dyDescent="0.25">
      <c r="C2" s="64"/>
      <c r="D2" s="76"/>
      <c r="E2" s="76"/>
      <c r="F2" s="76"/>
      <c r="G2" s="76"/>
      <c r="H2" s="76"/>
      <c r="I2" s="76"/>
      <c r="J2" s="76"/>
      <c r="K2" s="76"/>
    </row>
    <row r="3" spans="2:13" ht="16.5" thickBot="1" x14ac:dyDescent="0.3">
      <c r="C3" s="48"/>
      <c r="D3" s="48"/>
      <c r="E3" s="48"/>
      <c r="F3" s="48"/>
      <c r="G3" s="48"/>
      <c r="H3" s="48"/>
      <c r="I3" s="48"/>
      <c r="J3" s="48"/>
      <c r="K3" s="48"/>
    </row>
    <row r="4" spans="2:13" ht="20.100000000000001" customHeight="1" thickBot="1" x14ac:dyDescent="0.3">
      <c r="B4" s="956" t="s">
        <v>589</v>
      </c>
      <c r="C4" s="957"/>
      <c r="D4" s="957"/>
      <c r="E4" s="957"/>
      <c r="F4" s="957"/>
      <c r="G4" s="957"/>
      <c r="H4" s="957"/>
      <c r="I4" s="957"/>
      <c r="J4" s="957"/>
      <c r="K4" s="958"/>
    </row>
    <row r="5" spans="2:13" ht="18" customHeight="1" x14ac:dyDescent="0.25">
      <c r="B5" s="971" t="s">
        <v>137</v>
      </c>
      <c r="C5" s="975" t="s">
        <v>13</v>
      </c>
      <c r="D5" s="975" t="s">
        <v>322</v>
      </c>
      <c r="E5" s="975"/>
      <c r="F5" s="975" t="s">
        <v>552</v>
      </c>
      <c r="G5" s="975"/>
      <c r="H5" s="975" t="s">
        <v>572</v>
      </c>
      <c r="I5" s="975"/>
      <c r="J5" s="975" t="s">
        <v>1</v>
      </c>
      <c r="K5" s="977"/>
    </row>
    <row r="6" spans="2:13" ht="32.25" thickBot="1" x14ac:dyDescent="0.3">
      <c r="B6" s="972"/>
      <c r="C6" s="976"/>
      <c r="D6" s="250" t="s">
        <v>14</v>
      </c>
      <c r="E6" s="250" t="s">
        <v>27</v>
      </c>
      <c r="F6" s="250" t="s">
        <v>14</v>
      </c>
      <c r="G6" s="250" t="s">
        <v>27</v>
      </c>
      <c r="H6" s="250" t="s">
        <v>14</v>
      </c>
      <c r="I6" s="250" t="s">
        <v>27</v>
      </c>
      <c r="J6" s="250" t="s">
        <v>478</v>
      </c>
      <c r="K6" s="392" t="s">
        <v>479</v>
      </c>
    </row>
    <row r="7" spans="2:13" ht="15.75" thickBot="1" x14ac:dyDescent="0.3">
      <c r="B7" s="229">
        <v>1</v>
      </c>
      <c r="C7" s="375">
        <v>2</v>
      </c>
      <c r="D7" s="375">
        <v>3</v>
      </c>
      <c r="E7" s="375">
        <v>4</v>
      </c>
      <c r="F7" s="375">
        <v>5</v>
      </c>
      <c r="G7" s="375">
        <v>6</v>
      </c>
      <c r="H7" s="375">
        <v>7</v>
      </c>
      <c r="I7" s="375">
        <v>8</v>
      </c>
      <c r="J7" s="375">
        <v>9</v>
      </c>
      <c r="K7" s="376">
        <v>10</v>
      </c>
    </row>
    <row r="8" spans="2:13" ht="16.5" customHeight="1" x14ac:dyDescent="0.25">
      <c r="B8" s="247" t="s">
        <v>353</v>
      </c>
      <c r="C8" s="393" t="s">
        <v>15</v>
      </c>
      <c r="D8" s="244">
        <v>4125</v>
      </c>
      <c r="E8" s="248">
        <f>D8/D$12*100</f>
        <v>61.946238173899978</v>
      </c>
      <c r="F8" s="244">
        <v>4088</v>
      </c>
      <c r="G8" s="248">
        <f>F8/F$12*100</f>
        <v>62.680159460288252</v>
      </c>
      <c r="H8" s="244">
        <v>4055</v>
      </c>
      <c r="I8" s="248">
        <f>H8/H$12*100</f>
        <v>62.848729076255424</v>
      </c>
      <c r="J8" s="249">
        <f>F8/D8*100</f>
        <v>99.103030303030309</v>
      </c>
      <c r="K8" s="246">
        <f>H8/F8*100</f>
        <v>99.192759295499016</v>
      </c>
    </row>
    <row r="9" spans="2:13" ht="16.5" customHeight="1" x14ac:dyDescent="0.25">
      <c r="B9" s="394" t="s">
        <v>354</v>
      </c>
      <c r="C9" s="388" t="s">
        <v>16</v>
      </c>
      <c r="D9" s="389">
        <v>485</v>
      </c>
      <c r="E9" s="390">
        <f t="shared" ref="E9:E11" si="0">D9/D$12*100</f>
        <v>7.2833758822646049</v>
      </c>
      <c r="F9" s="389">
        <v>453</v>
      </c>
      <c r="G9" s="390">
        <f t="shared" ref="G9:G11" si="1">F9/F$12*100</f>
        <v>6.9457221711131556</v>
      </c>
      <c r="H9" s="389">
        <v>450</v>
      </c>
      <c r="I9" s="390">
        <f t="shared" ref="I9:I11" si="2">H9/H$12*100</f>
        <v>6.9745815251084933</v>
      </c>
      <c r="J9" s="391">
        <f t="shared" ref="J9:J12" si="3">F9/D9*100</f>
        <v>93.402061855670098</v>
      </c>
      <c r="K9" s="395">
        <f t="shared" ref="K9:K12" si="4">H9/F9*100</f>
        <v>99.337748344370851</v>
      </c>
    </row>
    <row r="10" spans="2:13" ht="16.5" customHeight="1" x14ac:dyDescent="0.25">
      <c r="B10" s="394" t="s">
        <v>355</v>
      </c>
      <c r="C10" s="388" t="s">
        <v>17</v>
      </c>
      <c r="D10" s="389">
        <v>2041</v>
      </c>
      <c r="E10" s="390">
        <f t="shared" si="0"/>
        <v>30.650247784952693</v>
      </c>
      <c r="F10" s="389">
        <v>1975</v>
      </c>
      <c r="G10" s="390">
        <f t="shared" si="1"/>
        <v>30.282122048451392</v>
      </c>
      <c r="H10" s="389">
        <v>1941</v>
      </c>
      <c r="I10" s="390">
        <f t="shared" si="2"/>
        <v>30.083694978301303</v>
      </c>
      <c r="J10" s="391">
        <f t="shared" si="3"/>
        <v>96.766291033806965</v>
      </c>
      <c r="K10" s="395">
        <f t="shared" si="4"/>
        <v>98.278481012658219</v>
      </c>
    </row>
    <row r="11" spans="2:13" ht="16.5" customHeight="1" thickBot="1" x14ac:dyDescent="0.3">
      <c r="B11" s="394" t="s">
        <v>357</v>
      </c>
      <c r="C11" s="388" t="s">
        <v>18</v>
      </c>
      <c r="D11" s="389">
        <v>8</v>
      </c>
      <c r="E11" s="390">
        <f t="shared" si="0"/>
        <v>0.12013815888271512</v>
      </c>
      <c r="F11" s="389">
        <v>6</v>
      </c>
      <c r="G11" s="390">
        <f t="shared" si="1"/>
        <v>9.1996320147194111E-2</v>
      </c>
      <c r="H11" s="389">
        <v>6</v>
      </c>
      <c r="I11" s="390">
        <f t="shared" si="2"/>
        <v>9.299442033477992E-2</v>
      </c>
      <c r="J11" s="391">
        <f t="shared" si="3"/>
        <v>75</v>
      </c>
      <c r="K11" s="395">
        <f t="shared" si="4"/>
        <v>100</v>
      </c>
    </row>
    <row r="12" spans="2:13" ht="20.25" customHeight="1" thickBot="1" x14ac:dyDescent="0.3">
      <c r="B12" s="973" t="s">
        <v>19</v>
      </c>
      <c r="C12" s="974"/>
      <c r="D12" s="113">
        <f t="shared" ref="D12:I12" si="5">SUM(D8:D11)</f>
        <v>6659</v>
      </c>
      <c r="E12" s="251">
        <f t="shared" si="5"/>
        <v>99.999999999999986</v>
      </c>
      <c r="F12" s="113">
        <f t="shared" si="5"/>
        <v>6522</v>
      </c>
      <c r="G12" s="251">
        <f t="shared" si="5"/>
        <v>100</v>
      </c>
      <c r="H12" s="113">
        <f t="shared" si="5"/>
        <v>6452</v>
      </c>
      <c r="I12" s="251">
        <f t="shared" si="5"/>
        <v>100</v>
      </c>
      <c r="J12" s="251">
        <f t="shared" si="3"/>
        <v>97.942634029133501</v>
      </c>
      <c r="K12" s="132">
        <f t="shared" si="4"/>
        <v>98.926709598282741</v>
      </c>
      <c r="M12" s="61"/>
    </row>
    <row r="14" spans="2:13" x14ac:dyDescent="0.25">
      <c r="H14" s="61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11"/>
  <sheetViews>
    <sheetView workbookViewId="0">
      <selection activeCell="L10" sqref="L10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2" ht="15.75" x14ac:dyDescent="0.25">
      <c r="B2" s="75"/>
      <c r="C2" s="48"/>
      <c r="D2" s="48"/>
      <c r="E2" s="48"/>
      <c r="F2" s="48"/>
      <c r="G2" s="48"/>
      <c r="H2" s="48"/>
      <c r="I2" s="48"/>
      <c r="J2" s="48"/>
    </row>
    <row r="3" spans="2:12" ht="15.75" x14ac:dyDescent="0.25">
      <c r="B3" s="75"/>
      <c r="C3" s="48"/>
      <c r="D3" s="48"/>
      <c r="E3" s="48"/>
      <c r="F3" s="48"/>
      <c r="G3" s="48"/>
      <c r="H3" s="48"/>
      <c r="I3" s="48"/>
      <c r="J3" s="48"/>
    </row>
    <row r="4" spans="2:12" ht="16.5" thickBot="1" x14ac:dyDescent="0.3">
      <c r="B4" s="75" t="s">
        <v>25</v>
      </c>
      <c r="C4" s="48"/>
      <c r="D4" s="48"/>
      <c r="E4" s="48"/>
      <c r="F4" s="48"/>
      <c r="G4" s="48"/>
      <c r="H4" s="48"/>
      <c r="I4" s="77"/>
      <c r="J4" s="66" t="s">
        <v>377</v>
      </c>
    </row>
    <row r="5" spans="2:12" ht="20.100000000000001" customHeight="1" thickBot="1" x14ac:dyDescent="0.3">
      <c r="B5" s="978" t="s">
        <v>590</v>
      </c>
      <c r="C5" s="979"/>
      <c r="D5" s="979"/>
      <c r="E5" s="979"/>
      <c r="F5" s="979"/>
      <c r="G5" s="979"/>
      <c r="H5" s="979"/>
      <c r="I5" s="979"/>
      <c r="J5" s="980"/>
    </row>
    <row r="6" spans="2:12" ht="16.5" thickBot="1" x14ac:dyDescent="0.3">
      <c r="B6" s="952" t="s">
        <v>321</v>
      </c>
      <c r="C6" s="953"/>
      <c r="D6" s="981"/>
      <c r="E6" s="952" t="s">
        <v>551</v>
      </c>
      <c r="F6" s="953"/>
      <c r="G6" s="981"/>
      <c r="H6" s="952" t="s">
        <v>571</v>
      </c>
      <c r="I6" s="953"/>
      <c r="J6" s="981"/>
    </row>
    <row r="7" spans="2:12" ht="16.5" thickBot="1" x14ac:dyDescent="0.3">
      <c r="B7" s="402" t="s">
        <v>20</v>
      </c>
      <c r="C7" s="214" t="s">
        <v>21</v>
      </c>
      <c r="D7" s="214" t="s">
        <v>22</v>
      </c>
      <c r="E7" s="214" t="s">
        <v>23</v>
      </c>
      <c r="F7" s="214" t="s">
        <v>24</v>
      </c>
      <c r="G7" s="214" t="s">
        <v>22</v>
      </c>
      <c r="H7" s="214" t="s">
        <v>23</v>
      </c>
      <c r="I7" s="214" t="s">
        <v>21</v>
      </c>
      <c r="J7" s="115" t="s">
        <v>22</v>
      </c>
    </row>
    <row r="8" spans="2:12" ht="15.75" thickBot="1" x14ac:dyDescent="0.3">
      <c r="B8" s="403">
        <v>1</v>
      </c>
      <c r="C8" s="404">
        <v>2</v>
      </c>
      <c r="D8" s="404">
        <v>3</v>
      </c>
      <c r="E8" s="404">
        <v>4</v>
      </c>
      <c r="F8" s="404">
        <v>5</v>
      </c>
      <c r="G8" s="404">
        <v>6</v>
      </c>
      <c r="H8" s="404">
        <v>7</v>
      </c>
      <c r="I8" s="404">
        <v>8</v>
      </c>
      <c r="J8" s="405">
        <v>9</v>
      </c>
    </row>
    <row r="9" spans="2:12" ht="16.5" thickBot="1" x14ac:dyDescent="0.3">
      <c r="B9" s="406">
        <v>6659</v>
      </c>
      <c r="C9" s="407">
        <v>24217016</v>
      </c>
      <c r="D9" s="407">
        <f>C9/B9</f>
        <v>3636.7346448415678</v>
      </c>
      <c r="E9" s="407">
        <v>6522</v>
      </c>
      <c r="F9" s="407">
        <v>24396438</v>
      </c>
      <c r="G9" s="407">
        <f>F9/E9</f>
        <v>3740.63753449862</v>
      </c>
      <c r="H9" s="407">
        <v>6452</v>
      </c>
      <c r="I9" s="407">
        <v>24527049</v>
      </c>
      <c r="J9" s="408">
        <f>I9/H9</f>
        <v>3801.4645071295722</v>
      </c>
      <c r="L9" s="61"/>
    </row>
    <row r="10" spans="2:12" ht="15.75" x14ac:dyDescent="0.25">
      <c r="B10" s="78"/>
      <c r="C10" s="48"/>
      <c r="D10" s="48"/>
      <c r="E10" s="48"/>
      <c r="F10" s="48"/>
      <c r="G10" s="48"/>
      <c r="H10" s="48"/>
      <c r="I10" s="48"/>
      <c r="J10" s="48"/>
    </row>
    <row r="11" spans="2:12" x14ac:dyDescent="0.25">
      <c r="B11"/>
      <c r="C11"/>
      <c r="D11" s="832"/>
    </row>
  </sheetData>
  <mergeCells count="4">
    <mergeCell ref="B5:J5"/>
    <mergeCell ref="B6:D6"/>
    <mergeCell ref="E6:G6"/>
    <mergeCell ref="H6:J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2:N30"/>
  <sheetViews>
    <sheetView workbookViewId="0">
      <selection activeCell="M25" sqref="M25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9.140625" style="19" customWidth="1"/>
    <col min="16" max="16384" width="9.140625" style="19"/>
  </cols>
  <sheetData>
    <row r="2" spans="2:14" ht="15.75" x14ac:dyDescent="0.25">
      <c r="C2" s="64"/>
      <c r="D2" s="48"/>
      <c r="E2" s="48"/>
      <c r="F2" s="48"/>
      <c r="G2" s="48"/>
      <c r="H2" s="48"/>
      <c r="I2" s="48"/>
      <c r="J2" s="48"/>
      <c r="K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</row>
    <row r="4" spans="2:14" ht="16.5" thickBot="1" x14ac:dyDescent="0.3">
      <c r="C4" s="47" t="s">
        <v>46</v>
      </c>
      <c r="D4" s="48"/>
      <c r="E4" s="48"/>
      <c r="F4" s="48"/>
      <c r="G4" s="48"/>
      <c r="H4" s="48"/>
      <c r="I4" s="48"/>
      <c r="J4" s="48"/>
      <c r="K4" s="66" t="s">
        <v>376</v>
      </c>
    </row>
    <row r="5" spans="2:14" ht="20.100000000000001" customHeight="1" thickBot="1" x14ac:dyDescent="0.3">
      <c r="B5" s="956" t="s">
        <v>591</v>
      </c>
      <c r="C5" s="957"/>
      <c r="D5" s="957"/>
      <c r="E5" s="957"/>
      <c r="F5" s="957"/>
      <c r="G5" s="957"/>
      <c r="H5" s="957"/>
      <c r="I5" s="957"/>
      <c r="J5" s="957"/>
      <c r="K5" s="958"/>
    </row>
    <row r="6" spans="2:14" ht="19.5" customHeight="1" x14ac:dyDescent="0.25">
      <c r="B6" s="971" t="s">
        <v>137</v>
      </c>
      <c r="C6" s="975" t="s">
        <v>26</v>
      </c>
      <c r="D6" s="975" t="s">
        <v>321</v>
      </c>
      <c r="E6" s="975"/>
      <c r="F6" s="975" t="s">
        <v>551</v>
      </c>
      <c r="G6" s="975"/>
      <c r="H6" s="975" t="s">
        <v>571</v>
      </c>
      <c r="I6" s="975"/>
      <c r="J6" s="975" t="s">
        <v>1</v>
      </c>
      <c r="K6" s="977"/>
    </row>
    <row r="7" spans="2:14" ht="16.5" thickBot="1" x14ac:dyDescent="0.3">
      <c r="B7" s="972"/>
      <c r="C7" s="976"/>
      <c r="D7" s="250" t="s">
        <v>2</v>
      </c>
      <c r="E7" s="250" t="s">
        <v>27</v>
      </c>
      <c r="F7" s="250" t="s">
        <v>2</v>
      </c>
      <c r="G7" s="250" t="s">
        <v>27</v>
      </c>
      <c r="H7" s="250" t="s">
        <v>2</v>
      </c>
      <c r="I7" s="250" t="s">
        <v>27</v>
      </c>
      <c r="J7" s="417" t="s">
        <v>478</v>
      </c>
      <c r="K7" s="418" t="s">
        <v>479</v>
      </c>
    </row>
    <row r="8" spans="2:14" ht="15.75" thickBot="1" x14ac:dyDescent="0.3">
      <c r="B8" s="229">
        <v>1</v>
      </c>
      <c r="C8" s="375">
        <v>2</v>
      </c>
      <c r="D8" s="375">
        <v>3</v>
      </c>
      <c r="E8" s="375">
        <v>4</v>
      </c>
      <c r="F8" s="375">
        <v>5</v>
      </c>
      <c r="G8" s="375">
        <v>6</v>
      </c>
      <c r="H8" s="375">
        <v>7</v>
      </c>
      <c r="I8" s="375">
        <v>8</v>
      </c>
      <c r="J8" s="375">
        <v>9</v>
      </c>
      <c r="K8" s="376">
        <v>10</v>
      </c>
    </row>
    <row r="9" spans="2:14" ht="15.75" x14ac:dyDescent="0.25">
      <c r="B9" s="241"/>
      <c r="C9" s="989" t="s">
        <v>28</v>
      </c>
      <c r="D9" s="989"/>
      <c r="E9" s="409"/>
      <c r="F9" s="410"/>
      <c r="G9" s="409"/>
      <c r="H9" s="411"/>
      <c r="I9" s="411"/>
      <c r="J9" s="409"/>
      <c r="K9" s="414"/>
    </row>
    <row r="10" spans="2:14" ht="15.75" x14ac:dyDescent="0.25">
      <c r="B10" s="351" t="s">
        <v>353</v>
      </c>
      <c r="C10" s="412" t="s">
        <v>29</v>
      </c>
      <c r="D10" s="389">
        <v>7641570</v>
      </c>
      <c r="E10" s="390">
        <f>D10/D$18*100</f>
        <v>31.554548256482136</v>
      </c>
      <c r="F10" s="389">
        <v>7414615</v>
      </c>
      <c r="G10" s="413">
        <f>F10/F$18*100</f>
        <v>30.392203156870689</v>
      </c>
      <c r="H10" s="389">
        <v>7440969</v>
      </c>
      <c r="I10" s="413">
        <f>H10/H$18*100</f>
        <v>30.337807862658078</v>
      </c>
      <c r="J10" s="391">
        <f>F10/D10*100</f>
        <v>97.029995144976752</v>
      </c>
      <c r="K10" s="395">
        <f>H10/F10*100</f>
        <v>100.35543315465469</v>
      </c>
      <c r="M10" s="61"/>
      <c r="N10" s="133"/>
    </row>
    <row r="11" spans="2:14" ht="15.75" x14ac:dyDescent="0.25">
      <c r="B11" s="351" t="s">
        <v>354</v>
      </c>
      <c r="C11" s="412" t="s">
        <v>30</v>
      </c>
      <c r="D11" s="389">
        <v>1462770</v>
      </c>
      <c r="E11" s="390">
        <f t="shared" ref="E11:E17" si="0">D11/D$18*100</f>
        <v>6.0402569829412505</v>
      </c>
      <c r="F11" s="389">
        <v>1687459</v>
      </c>
      <c r="G11" s="413">
        <f t="shared" ref="G11:G17" si="1">F11/F$18*100</f>
        <v>6.9168253168761771</v>
      </c>
      <c r="H11" s="389">
        <v>1726836</v>
      </c>
      <c r="I11" s="413">
        <f t="shared" ref="I11:I17" si="2">H11/H$18*100</f>
        <v>7.0405371636840615</v>
      </c>
      <c r="J11" s="391">
        <f t="shared" ref="J11:J17" si="3">F11/D11*100</f>
        <v>115.36051464003228</v>
      </c>
      <c r="K11" s="395">
        <f t="shared" ref="K11:K17" si="4">H11/F11*100</f>
        <v>102.33350854746692</v>
      </c>
      <c r="M11" s="61"/>
      <c r="N11" s="133"/>
    </row>
    <row r="12" spans="2:14" ht="15.75" x14ac:dyDescent="0.25">
      <c r="B12" s="351" t="s">
        <v>355</v>
      </c>
      <c r="C12" s="412" t="s">
        <v>31</v>
      </c>
      <c r="D12" s="389">
        <v>149197</v>
      </c>
      <c r="E12" s="390">
        <f t="shared" si="0"/>
        <v>0.61608333578340124</v>
      </c>
      <c r="F12" s="389">
        <v>275941</v>
      </c>
      <c r="G12" s="413">
        <f t="shared" si="1"/>
        <v>1.1310708555076769</v>
      </c>
      <c r="H12" s="389">
        <v>309795</v>
      </c>
      <c r="I12" s="413">
        <f t="shared" si="2"/>
        <v>1.2630749015097575</v>
      </c>
      <c r="J12" s="391">
        <f t="shared" si="3"/>
        <v>184.95076978759627</v>
      </c>
      <c r="K12" s="395">
        <f t="shared" si="4"/>
        <v>112.26856465693753</v>
      </c>
      <c r="M12" s="61"/>
      <c r="N12" s="133"/>
    </row>
    <row r="13" spans="2:14" ht="15.75" x14ac:dyDescent="0.25">
      <c r="B13" s="351" t="s">
        <v>357</v>
      </c>
      <c r="C13" s="412" t="s">
        <v>32</v>
      </c>
      <c r="D13" s="389">
        <v>15220759</v>
      </c>
      <c r="E13" s="390">
        <f t="shared" si="0"/>
        <v>62.851504908779845</v>
      </c>
      <c r="F13" s="389">
        <v>15254651</v>
      </c>
      <c r="G13" s="413">
        <f t="shared" si="1"/>
        <v>62.528189566034186</v>
      </c>
      <c r="H13" s="389">
        <v>15342815</v>
      </c>
      <c r="I13" s="413">
        <f>H13/H$18*100</f>
        <v>62.554671782977231</v>
      </c>
      <c r="J13" s="391">
        <f t="shared" si="3"/>
        <v>100.22266957909261</v>
      </c>
      <c r="K13" s="395">
        <f t="shared" si="4"/>
        <v>100.57794832539926</v>
      </c>
      <c r="M13" s="61"/>
      <c r="N13" s="133"/>
    </row>
    <row r="14" spans="2:14" ht="15.75" x14ac:dyDescent="0.25">
      <c r="B14" s="351" t="s">
        <v>358</v>
      </c>
      <c r="C14" s="412" t="s">
        <v>33</v>
      </c>
      <c r="D14" s="389">
        <v>1120940</v>
      </c>
      <c r="E14" s="390">
        <f t="shared" si="0"/>
        <v>4.6287288243935594</v>
      </c>
      <c r="F14" s="389">
        <v>1127176</v>
      </c>
      <c r="G14" s="413">
        <f t="shared" si="1"/>
        <v>4.6202482509946741</v>
      </c>
      <c r="H14" s="389">
        <v>1122980</v>
      </c>
      <c r="I14" s="413">
        <f t="shared" si="2"/>
        <v>4.5785369450682794</v>
      </c>
      <c r="J14" s="391">
        <f t="shared" si="3"/>
        <v>100.55631880386105</v>
      </c>
      <c r="K14" s="395">
        <f t="shared" si="4"/>
        <v>99.627742251431897</v>
      </c>
      <c r="M14" s="61"/>
      <c r="N14" s="133"/>
    </row>
    <row r="15" spans="2:14" ht="22.35" customHeight="1" x14ac:dyDescent="0.25">
      <c r="B15" s="351" t="s">
        <v>359</v>
      </c>
      <c r="C15" s="412" t="s">
        <v>34</v>
      </c>
      <c r="D15" s="389">
        <f>D13-D14</f>
        <v>14099819</v>
      </c>
      <c r="E15" s="390">
        <f t="shared" si="0"/>
        <v>58.222776084386282</v>
      </c>
      <c r="F15" s="389">
        <f>F13-F14</f>
        <v>14127475</v>
      </c>
      <c r="G15" s="413">
        <f t="shared" si="1"/>
        <v>57.907941315039515</v>
      </c>
      <c r="H15" s="389">
        <f>H13-H14</f>
        <v>14219835</v>
      </c>
      <c r="I15" s="413">
        <f t="shared" si="2"/>
        <v>57.976134837908958</v>
      </c>
      <c r="J15" s="391">
        <f t="shared" si="3"/>
        <v>100.19614436185316</v>
      </c>
      <c r="K15" s="395">
        <f t="shared" si="4"/>
        <v>100.65376155328536</v>
      </c>
      <c r="M15" s="61"/>
      <c r="N15" s="133"/>
    </row>
    <row r="16" spans="2:14" ht="15.75" x14ac:dyDescent="0.25">
      <c r="B16" s="351" t="s">
        <v>360</v>
      </c>
      <c r="C16" s="412" t="s">
        <v>35</v>
      </c>
      <c r="D16" s="389">
        <v>600684</v>
      </c>
      <c r="E16" s="390">
        <f t="shared" si="0"/>
        <v>2.4804212046603924</v>
      </c>
      <c r="F16" s="389">
        <v>553475</v>
      </c>
      <c r="G16" s="413">
        <f t="shared" si="1"/>
        <v>2.2686713527605957</v>
      </c>
      <c r="H16" s="389">
        <v>545835</v>
      </c>
      <c r="I16" s="413">
        <f t="shared" si="2"/>
        <v>2.2254409815057654</v>
      </c>
      <c r="J16" s="391">
        <f t="shared" si="3"/>
        <v>92.140792829507689</v>
      </c>
      <c r="K16" s="395">
        <f t="shared" si="4"/>
        <v>98.619630516283479</v>
      </c>
      <c r="M16" s="61"/>
      <c r="N16" s="133"/>
    </row>
    <row r="17" spans="2:14" ht="16.5" thickBot="1" x14ac:dyDescent="0.3">
      <c r="B17" s="339" t="s">
        <v>361</v>
      </c>
      <c r="C17" s="415" t="s">
        <v>36</v>
      </c>
      <c r="D17" s="398">
        <v>262976</v>
      </c>
      <c r="E17" s="399">
        <f t="shared" si="0"/>
        <v>1.0859141357465347</v>
      </c>
      <c r="F17" s="398">
        <v>337473</v>
      </c>
      <c r="G17" s="416">
        <f t="shared" si="1"/>
        <v>1.383288002945348</v>
      </c>
      <c r="H17" s="398">
        <v>283779</v>
      </c>
      <c r="I17" s="416">
        <f t="shared" si="2"/>
        <v>1.1570042527333801</v>
      </c>
      <c r="J17" s="400">
        <f t="shared" si="3"/>
        <v>128.32844061815527</v>
      </c>
      <c r="K17" s="401">
        <f t="shared" si="4"/>
        <v>84.089393818172127</v>
      </c>
      <c r="M17" s="61"/>
      <c r="N17" s="133"/>
    </row>
    <row r="18" spans="2:14" ht="16.5" thickBot="1" x14ac:dyDescent="0.3">
      <c r="B18" s="973" t="s">
        <v>37</v>
      </c>
      <c r="C18" s="974"/>
      <c r="D18" s="111">
        <f t="shared" ref="D18:I18" si="5">D10+D11+D12+D15+D16+D17</f>
        <v>24217016</v>
      </c>
      <c r="E18" s="242">
        <f t="shared" si="5"/>
        <v>99.999999999999986</v>
      </c>
      <c r="F18" s="111">
        <f t="shared" si="5"/>
        <v>24396438</v>
      </c>
      <c r="G18" s="242">
        <f t="shared" si="5"/>
        <v>100</v>
      </c>
      <c r="H18" s="111">
        <f t="shared" si="5"/>
        <v>24527049</v>
      </c>
      <c r="I18" s="242">
        <f t="shared" si="5"/>
        <v>100.00000000000001</v>
      </c>
      <c r="J18" s="232">
        <f>F18/D18*100</f>
        <v>100.74089227178114</v>
      </c>
      <c r="K18" s="238">
        <f>H18/F18*100</f>
        <v>100.53536913872428</v>
      </c>
      <c r="M18" s="61"/>
      <c r="N18" s="133"/>
    </row>
    <row r="19" spans="2:14" ht="16.5" thickBot="1" x14ac:dyDescent="0.3">
      <c r="B19" s="239"/>
      <c r="C19" s="990" t="s">
        <v>477</v>
      </c>
      <c r="D19" s="990"/>
      <c r="E19" s="243"/>
      <c r="F19" s="240"/>
      <c r="G19" s="243"/>
      <c r="H19" s="244"/>
      <c r="I19" s="245"/>
      <c r="J19" s="245"/>
      <c r="K19" s="246"/>
      <c r="M19" s="61"/>
      <c r="N19" s="133"/>
    </row>
    <row r="20" spans="2:14" ht="15.75" x14ac:dyDescent="0.25">
      <c r="B20" s="247" t="s">
        <v>362</v>
      </c>
      <c r="C20" s="393" t="s">
        <v>38</v>
      </c>
      <c r="D20" s="244">
        <v>19414294</v>
      </c>
      <c r="E20" s="248">
        <f>D20/D$26*100</f>
        <v>80.167986014461903</v>
      </c>
      <c r="F20" s="244">
        <v>19660862</v>
      </c>
      <c r="G20" s="248">
        <f>F20/F$26*100</f>
        <v>80.589067961478648</v>
      </c>
      <c r="H20" s="244">
        <v>19805527</v>
      </c>
      <c r="I20" s="248">
        <f>H20/H$26*100</f>
        <v>80.749734711256949</v>
      </c>
      <c r="J20" s="249">
        <f>F20/D20*100</f>
        <v>101.27003330638755</v>
      </c>
      <c r="K20" s="246">
        <f>H20/F20*100</f>
        <v>100.73580191956995</v>
      </c>
      <c r="M20" s="61"/>
      <c r="N20" s="133"/>
    </row>
    <row r="21" spans="2:14" ht="15.75" x14ac:dyDescent="0.25">
      <c r="B21" s="394" t="s">
        <v>363</v>
      </c>
      <c r="C21" s="388" t="s">
        <v>39</v>
      </c>
      <c r="D21" s="389">
        <v>0</v>
      </c>
      <c r="E21" s="390">
        <f t="shared" ref="E21:E25" si="6">D21/D$26*100</f>
        <v>0</v>
      </c>
      <c r="F21" s="389">
        <v>0</v>
      </c>
      <c r="G21" s="390">
        <f t="shared" ref="G21:G25" si="7">F21/F$26*100</f>
        <v>0</v>
      </c>
      <c r="H21" s="419">
        <v>0</v>
      </c>
      <c r="I21" s="390">
        <f t="shared" ref="I21:I25" si="8">H21/H$26*100</f>
        <v>0</v>
      </c>
      <c r="J21" s="391">
        <v>0</v>
      </c>
      <c r="K21" s="395">
        <v>0</v>
      </c>
      <c r="M21" s="61"/>
      <c r="N21" s="133"/>
    </row>
    <row r="22" spans="2:14" ht="15.75" x14ac:dyDescent="0.25">
      <c r="B22" s="394" t="s">
        <v>364</v>
      </c>
      <c r="C22" s="388" t="s">
        <v>40</v>
      </c>
      <c r="D22" s="389">
        <v>856626</v>
      </c>
      <c r="E22" s="390">
        <f t="shared" si="6"/>
        <v>3.537289647907075</v>
      </c>
      <c r="F22" s="389">
        <v>811878</v>
      </c>
      <c r="G22" s="390">
        <f t="shared" si="7"/>
        <v>3.3278546646850664</v>
      </c>
      <c r="H22" s="389">
        <v>772890</v>
      </c>
      <c r="I22" s="390">
        <f t="shared" si="8"/>
        <v>3.1511740364688796</v>
      </c>
      <c r="J22" s="391">
        <f t="shared" ref="J22:J25" si="9">F22/D22*100</f>
        <v>94.776250078797517</v>
      </c>
      <c r="K22" s="395">
        <f>H22/F22*100</f>
        <v>95.197800654778192</v>
      </c>
      <c r="M22" s="61"/>
      <c r="N22" s="133"/>
    </row>
    <row r="23" spans="2:14" ht="16.5" thickBot="1" x14ac:dyDescent="0.3">
      <c r="B23" s="396" t="s">
        <v>365</v>
      </c>
      <c r="C23" s="397" t="s">
        <v>41</v>
      </c>
      <c r="D23" s="398">
        <v>808938</v>
      </c>
      <c r="E23" s="399">
        <f t="shared" si="6"/>
        <v>3.3403702586644033</v>
      </c>
      <c r="F23" s="398">
        <v>857616</v>
      </c>
      <c r="G23" s="399">
        <f t="shared" si="7"/>
        <v>3.5153328530992929</v>
      </c>
      <c r="H23" s="398">
        <v>814798</v>
      </c>
      <c r="I23" s="399">
        <f t="shared" si="8"/>
        <v>3.3220384563997079</v>
      </c>
      <c r="J23" s="400">
        <f t="shared" si="9"/>
        <v>106.0175192660006</v>
      </c>
      <c r="K23" s="401">
        <f t="shared" ref="K23:K25" si="10">H23/F23*100</f>
        <v>95.007322624577895</v>
      </c>
      <c r="M23" s="61"/>
      <c r="N23" s="133"/>
    </row>
    <row r="24" spans="2:14" ht="16.5" thickBot="1" x14ac:dyDescent="0.3">
      <c r="B24" s="973" t="s">
        <v>42</v>
      </c>
      <c r="C24" s="974"/>
      <c r="D24" s="389"/>
      <c r="E24" s="390"/>
      <c r="F24" s="389"/>
      <c r="G24" s="390"/>
      <c r="H24" s="389"/>
      <c r="I24" s="390"/>
      <c r="J24" s="391"/>
      <c r="K24" s="395"/>
      <c r="M24" s="61"/>
      <c r="N24" s="133"/>
    </row>
    <row r="25" spans="2:14" ht="16.5" thickBot="1" x14ac:dyDescent="0.3">
      <c r="B25" s="420" t="s">
        <v>366</v>
      </c>
      <c r="C25" s="421" t="s">
        <v>43</v>
      </c>
      <c r="D25" s="422">
        <v>3137158</v>
      </c>
      <c r="E25" s="423">
        <f t="shared" si="6"/>
        <v>12.954354078966624</v>
      </c>
      <c r="F25" s="422">
        <v>3066082</v>
      </c>
      <c r="G25" s="423">
        <f t="shared" si="7"/>
        <v>12.567744520737003</v>
      </c>
      <c r="H25" s="422">
        <v>3133834</v>
      </c>
      <c r="I25" s="423">
        <f t="shared" si="8"/>
        <v>12.777052795874466</v>
      </c>
      <c r="J25" s="424">
        <f t="shared" si="9"/>
        <v>97.734382520740098</v>
      </c>
      <c r="K25" s="425">
        <f t="shared" si="10"/>
        <v>102.2097256368225</v>
      </c>
      <c r="M25" s="61"/>
      <c r="N25" s="133"/>
    </row>
    <row r="26" spans="2:14" ht="15" customHeight="1" x14ac:dyDescent="0.25">
      <c r="B26" s="991" t="s">
        <v>44</v>
      </c>
      <c r="C26" s="975"/>
      <c r="D26" s="982">
        <f t="shared" ref="D26:I26" si="11">SUM(D20:D25)</f>
        <v>24217016</v>
      </c>
      <c r="E26" s="985">
        <f t="shared" si="11"/>
        <v>100</v>
      </c>
      <c r="F26" s="982">
        <f t="shared" si="11"/>
        <v>24396438</v>
      </c>
      <c r="G26" s="984">
        <f t="shared" si="11"/>
        <v>100.00000000000001</v>
      </c>
      <c r="H26" s="982">
        <f t="shared" si="11"/>
        <v>24527049</v>
      </c>
      <c r="I26" s="984">
        <f t="shared" si="11"/>
        <v>100</v>
      </c>
      <c r="J26" s="985">
        <f>F26/D26*100</f>
        <v>100.74089227178114</v>
      </c>
      <c r="K26" s="987">
        <f>H26/F26*100</f>
        <v>100.53536913872428</v>
      </c>
      <c r="M26" s="61"/>
      <c r="N26" s="133"/>
    </row>
    <row r="27" spans="2:14" ht="15.75" customHeight="1" thickBot="1" x14ac:dyDescent="0.3">
      <c r="B27" s="992" t="s">
        <v>45</v>
      </c>
      <c r="C27" s="976"/>
      <c r="D27" s="983"/>
      <c r="E27" s="986"/>
      <c r="F27" s="983"/>
      <c r="G27" s="976"/>
      <c r="H27" s="983"/>
      <c r="I27" s="976"/>
      <c r="J27" s="986"/>
      <c r="K27" s="988"/>
      <c r="M27" s="61"/>
      <c r="N27" s="133"/>
    </row>
    <row r="28" spans="2:14" x14ac:dyDescent="0.25">
      <c r="N28" s="133"/>
    </row>
    <row r="30" spans="2:14" x14ac:dyDescent="0.25">
      <c r="F30" s="61"/>
      <c r="G30" s="133"/>
    </row>
  </sheetData>
  <mergeCells count="21">
    <mergeCell ref="F6:G6"/>
    <mergeCell ref="B18:C18"/>
    <mergeCell ref="B24:C24"/>
    <mergeCell ref="B26:C26"/>
    <mergeCell ref="B27:C27"/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</mergeCells>
  <pageMargins left="0.7" right="0.7" top="0.75" bottom="0.75" header="0.3" footer="0.3"/>
  <pageSetup orientation="portrait" r:id="rId1"/>
  <ignoredErrors>
    <ignoredError sqref="D19:I19 C17 C21:C23 C10 C11 C12 C13 C14 C15 C16 C20 C25" numberStoredAsText="1"/>
    <ignoredError sqref="F15:H15 E1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3"/>
  <sheetViews>
    <sheetView workbookViewId="0">
      <selection activeCell="O16" sqref="O16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6" ht="15.75" x14ac:dyDescent="0.25">
      <c r="C2" s="64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6" ht="15.75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6" ht="16.5" thickBot="1" x14ac:dyDescent="0.3">
      <c r="C4" s="65"/>
      <c r="D4" s="48"/>
      <c r="E4" s="48"/>
      <c r="F4" s="48"/>
      <c r="G4" s="48"/>
      <c r="H4" s="48"/>
      <c r="I4" s="48"/>
      <c r="J4" s="48"/>
      <c r="K4" s="48"/>
      <c r="L4" s="48"/>
      <c r="M4" s="48"/>
      <c r="N4" s="66" t="s">
        <v>375</v>
      </c>
    </row>
    <row r="5" spans="2:16" ht="20.100000000000001" customHeight="1" thickBot="1" x14ac:dyDescent="0.3">
      <c r="B5" s="956" t="s">
        <v>592</v>
      </c>
      <c r="C5" s="957"/>
      <c r="D5" s="957"/>
      <c r="E5" s="957"/>
      <c r="F5" s="957"/>
      <c r="G5" s="957"/>
      <c r="H5" s="957"/>
      <c r="I5" s="957"/>
      <c r="J5" s="957"/>
      <c r="K5" s="957"/>
      <c r="L5" s="957"/>
      <c r="M5" s="957"/>
      <c r="N5" s="958"/>
    </row>
    <row r="6" spans="2:16" ht="15.75" x14ac:dyDescent="0.25">
      <c r="B6" s="954" t="s">
        <v>137</v>
      </c>
      <c r="C6" s="959" t="s">
        <v>0</v>
      </c>
      <c r="D6" s="993" t="s">
        <v>321</v>
      </c>
      <c r="E6" s="993"/>
      <c r="F6" s="993"/>
      <c r="G6" s="993" t="s">
        <v>551</v>
      </c>
      <c r="H6" s="993"/>
      <c r="I6" s="993"/>
      <c r="J6" s="993" t="s">
        <v>571</v>
      </c>
      <c r="K6" s="993"/>
      <c r="L6" s="993"/>
      <c r="M6" s="994" t="s">
        <v>1</v>
      </c>
      <c r="N6" s="995"/>
    </row>
    <row r="7" spans="2:16" ht="32.25" thickBot="1" x14ac:dyDescent="0.3">
      <c r="B7" s="955"/>
      <c r="C7" s="960"/>
      <c r="D7" s="727" t="s">
        <v>47</v>
      </c>
      <c r="E7" s="727" t="s">
        <v>324</v>
      </c>
      <c r="F7" s="727" t="s">
        <v>27</v>
      </c>
      <c r="G7" s="727" t="s">
        <v>47</v>
      </c>
      <c r="H7" s="727" t="s">
        <v>48</v>
      </c>
      <c r="I7" s="727" t="s">
        <v>27</v>
      </c>
      <c r="J7" s="727" t="s">
        <v>47</v>
      </c>
      <c r="K7" s="727" t="s">
        <v>323</v>
      </c>
      <c r="L7" s="727" t="s">
        <v>27</v>
      </c>
      <c r="M7" s="727" t="s">
        <v>481</v>
      </c>
      <c r="N7" s="115" t="s">
        <v>482</v>
      </c>
    </row>
    <row r="8" spans="2:16" ht="15.75" thickBot="1" x14ac:dyDescent="0.3">
      <c r="B8" s="229">
        <v>1</v>
      </c>
      <c r="C8" s="375">
        <v>2</v>
      </c>
      <c r="D8" s="375">
        <v>3</v>
      </c>
      <c r="E8" s="375">
        <v>4</v>
      </c>
      <c r="F8" s="375">
        <v>5</v>
      </c>
      <c r="G8" s="375">
        <v>6</v>
      </c>
      <c r="H8" s="375">
        <v>7</v>
      </c>
      <c r="I8" s="375">
        <v>8</v>
      </c>
      <c r="J8" s="375">
        <v>9</v>
      </c>
      <c r="K8" s="375">
        <v>10</v>
      </c>
      <c r="L8" s="375">
        <v>11</v>
      </c>
      <c r="M8" s="375">
        <v>12</v>
      </c>
      <c r="N8" s="376">
        <v>13</v>
      </c>
    </row>
    <row r="9" spans="2:16" ht="15.75" x14ac:dyDescent="0.25">
      <c r="B9" s="377" t="s">
        <v>353</v>
      </c>
      <c r="C9" s="427" t="s">
        <v>49</v>
      </c>
      <c r="D9" s="428">
        <v>1</v>
      </c>
      <c r="E9" s="109">
        <v>801261</v>
      </c>
      <c r="F9" s="120">
        <f>E9/E11*100</f>
        <v>3.3086694083201662</v>
      </c>
      <c r="G9" s="428">
        <v>1</v>
      </c>
      <c r="H9" s="109">
        <v>879736</v>
      </c>
      <c r="I9" s="120">
        <f>H9/H11*100</f>
        <v>3.6060018269880216</v>
      </c>
      <c r="J9" s="428">
        <v>1</v>
      </c>
      <c r="K9" s="109">
        <v>840669</v>
      </c>
      <c r="L9" s="120">
        <f>K9/K11*100</f>
        <v>3.4275179211327056</v>
      </c>
      <c r="M9" s="379">
        <f>H9/E9*100</f>
        <v>109.79393730632093</v>
      </c>
      <c r="N9" s="380">
        <f>K9/H9*100</f>
        <v>95.559235952603956</v>
      </c>
    </row>
    <row r="10" spans="2:16" ht="16.5" thickBot="1" x14ac:dyDescent="0.3">
      <c r="B10" s="383" t="s">
        <v>354</v>
      </c>
      <c r="C10" s="429" t="s">
        <v>50</v>
      </c>
      <c r="D10" s="430">
        <v>14</v>
      </c>
      <c r="E10" s="385">
        <v>23415755</v>
      </c>
      <c r="F10" s="126">
        <f>E10/E11*100</f>
        <v>96.691330591679829</v>
      </c>
      <c r="G10" s="430">
        <v>14</v>
      </c>
      <c r="H10" s="385">
        <v>23516702</v>
      </c>
      <c r="I10" s="126">
        <f>H10/H11*100</f>
        <v>96.39399817301198</v>
      </c>
      <c r="J10" s="430">
        <v>14</v>
      </c>
      <c r="K10" s="385">
        <v>23686380</v>
      </c>
      <c r="L10" s="126">
        <f>K10/K11*100</f>
        <v>96.572482078867296</v>
      </c>
      <c r="M10" s="386">
        <f t="shared" ref="M10:M11" si="0">H10/E10*100</f>
        <v>100.43110717548933</v>
      </c>
      <c r="N10" s="387">
        <f>K10/H10*100</f>
        <v>100.7215212405209</v>
      </c>
    </row>
    <row r="11" spans="2:16" ht="18.75" customHeight="1" thickBot="1" x14ac:dyDescent="0.3">
      <c r="B11" s="952" t="s">
        <v>19</v>
      </c>
      <c r="C11" s="953"/>
      <c r="D11" s="221">
        <f t="shared" ref="D11:J11" si="1">SUM(D9:D10)</f>
        <v>15</v>
      </c>
      <c r="E11" s="67">
        <f t="shared" si="1"/>
        <v>24217016</v>
      </c>
      <c r="F11" s="88">
        <f t="shared" si="1"/>
        <v>100</v>
      </c>
      <c r="G11" s="221">
        <f t="shared" si="1"/>
        <v>15</v>
      </c>
      <c r="H11" s="67">
        <f t="shared" si="1"/>
        <v>24396438</v>
      </c>
      <c r="I11" s="88">
        <f t="shared" si="1"/>
        <v>100</v>
      </c>
      <c r="J11" s="221">
        <f t="shared" si="1"/>
        <v>15</v>
      </c>
      <c r="K11" s="67">
        <f>K9+K10</f>
        <v>24527049</v>
      </c>
      <c r="L11" s="88">
        <f>SUM(L9:L10)</f>
        <v>100</v>
      </c>
      <c r="M11" s="251">
        <f t="shared" si="0"/>
        <v>100.74089227178114</v>
      </c>
      <c r="N11" s="132">
        <f>K11/H11*100</f>
        <v>100.53536913872428</v>
      </c>
      <c r="P11" s="61"/>
    </row>
    <row r="13" spans="2:16" x14ac:dyDescent="0.25">
      <c r="C13" s="89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D11:E11 G11:H11 J11" formulaRange="1"/>
    <ignoredError sqref="K1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4</vt:i4>
      </vt:variant>
    </vt:vector>
  </HeadingPairs>
  <TitlesOfParts>
    <vt:vector size="57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'Tabela 11'!_ftn1</vt:lpstr>
      <vt:lpstr>'Tabela 32'!_ftn3</vt:lpstr>
      <vt:lpstr>'Tabela 11'!_ftnref1</vt:lpstr>
      <vt:lpstr>'Tabela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2021-06-14T09:49:39Z</dcterms:modified>
</cp:coreProperties>
</file>