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8_{F0F9666C-3C42-42A2-AD71-42A65DE4EBA8}" xr6:coauthVersionLast="47" xr6:coauthVersionMax="47" xr10:uidLastSave="{00000000-0000-0000-0000-000000000000}"/>
  <bookViews>
    <workbookView xWindow="780" yWindow="780" windowWidth="21600" windowHeight="11385" tabRatio="875" xr2:uid="{00000000-000D-0000-FFFF-FFFF00000000}"/>
  </bookViews>
  <sheets>
    <sheet name="Instrukcije" sheetId="66" r:id="rId1"/>
    <sheet name="Input" sheetId="63" r:id="rId2"/>
    <sheet name="SCENARIO" sheetId="76" r:id="rId3"/>
    <sheet name="IR_REF" sheetId="72" r:id="rId4"/>
    <sheet name="CSV_CR_SUM" sheetId="46" r:id="rId5"/>
    <sheet name="CSV_CR_SCEN_IM" sheetId="45" r:id="rId6"/>
    <sheet name="CSV_CR_REA" sheetId="38" r:id="rId7"/>
    <sheet name="CSV_MR_SUM" sheetId="8" r:id="rId8"/>
    <sheet name="CSV_MR_FULL_REVAL" sheetId="64" r:id="rId9"/>
    <sheet name="CSV_MR_RESERVE" sheetId="15" r:id="rId10"/>
    <sheet name="CSV_NII_SUM" sheetId="29" r:id="rId11"/>
    <sheet name="CSV_NII_CALC" sheetId="70" r:id="rId12"/>
    <sheet name="CSV_OR_GEN" sheetId="16" r:id="rId13"/>
    <sheet name="CSV_REA_SUM" sheetId="36" r:id="rId14"/>
    <sheet name="CSV_NFCI_DIV" sheetId="44" r:id="rId15"/>
    <sheet name="CSV_P&amp;L" sheetId="73" r:id="rId16"/>
    <sheet name="CSV_CAP" sheetId="75" r:id="rId17"/>
    <sheet name="CSV_CAPMEAS" sheetId="3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tarBaze" localSheetId="5" hidden="1">CSV_CR_SCEN_IM!$A$6:$BN$160</definedName>
    <definedName name="_xlnm._FilterDatabase" localSheetId="5" hidden="1">CSV_CR_SCEN_IM!$A$6:$BN$160</definedName>
    <definedName name="_xlnm._FilterDatabase" localSheetId="8" hidden="1">CSV_MR_FULL_REVAL!$B$13:$R$21</definedName>
    <definedName name="_xlnm._FilterDatabase" localSheetId="11" hidden="1">CSV_NII_CALC!$A$7:$BQ$81</definedName>
    <definedName name="_xlnm._FilterDatabase" localSheetId="10" hidden="1">CSV_NII_SUM!#REF!</definedName>
    <definedName name="_ftn1" localSheetId="1">Input!#REF!</definedName>
    <definedName name="_ftnref1_50" localSheetId="6">'[1]Table 39_'!#REF!</definedName>
    <definedName name="_ftnref1_50" localSheetId="5">'[2]Table 39_'!#REF!</definedName>
    <definedName name="_ftnref1_50" localSheetId="4">'[2]Table 39_'!#REF!</definedName>
    <definedName name="_ftnref1_50" localSheetId="8">'[2]Table 39_'!#REF!</definedName>
    <definedName name="_ftnref1_50" localSheetId="11">'[2]Table 39_'!#REF!</definedName>
    <definedName name="_ftnref1_50" localSheetId="10">'[2]Table 39_'!#REF!</definedName>
    <definedName name="_ftnref1_50" localSheetId="13">'[1]Table 39_'!#REF!</definedName>
    <definedName name="_ftnref1_50" localSheetId="1">'[3]Table 39_'!#REF!</definedName>
    <definedName name="_ftnref1_50" localSheetId="3">'[2]Table 39_'!#REF!</definedName>
    <definedName name="_ftnref1_50" localSheetId="2">'[2]Table 39_'!#REF!</definedName>
    <definedName name="_ftnref1_50">'[2]Table 39_'!#REF!</definedName>
    <definedName name="_ftnref1_50_10" localSheetId="6">'[4]Table 39_'!#REF!</definedName>
    <definedName name="_ftnref1_50_10" localSheetId="5">'[5]Table 39_'!#REF!</definedName>
    <definedName name="_ftnref1_50_10" localSheetId="4">'[5]Table 39_'!#REF!</definedName>
    <definedName name="_ftnref1_50_10" localSheetId="8">'[5]Table 39_'!#REF!</definedName>
    <definedName name="_ftnref1_50_10" localSheetId="11">'[5]Table 39_'!#REF!</definedName>
    <definedName name="_ftnref1_50_10" localSheetId="10">'[5]Table 39_'!#REF!</definedName>
    <definedName name="_ftnref1_50_10" localSheetId="13">'[4]Table 39_'!#REF!</definedName>
    <definedName name="_ftnref1_50_10" localSheetId="1">'[6]Table 39_'!#REF!</definedName>
    <definedName name="_ftnref1_50_10" localSheetId="3">'[5]Table 39_'!#REF!</definedName>
    <definedName name="_ftnref1_50_10" localSheetId="2">'[5]Table 39_'!#REF!</definedName>
    <definedName name="_ftnref1_50_10">'[5]Table 39_'!#REF!</definedName>
    <definedName name="_ftnref1_50_15" localSheetId="6">'[4]Table 39_'!#REF!</definedName>
    <definedName name="_ftnref1_50_15" localSheetId="5">'[5]Table 39_'!#REF!</definedName>
    <definedName name="_ftnref1_50_15" localSheetId="4">'[5]Table 39_'!#REF!</definedName>
    <definedName name="_ftnref1_50_15" localSheetId="8">'[5]Table 39_'!#REF!</definedName>
    <definedName name="_ftnref1_50_15" localSheetId="11">'[5]Table 39_'!#REF!</definedName>
    <definedName name="_ftnref1_50_15" localSheetId="10">'[5]Table 39_'!#REF!</definedName>
    <definedName name="_ftnref1_50_15" localSheetId="13">'[4]Table 39_'!#REF!</definedName>
    <definedName name="_ftnref1_50_15" localSheetId="1">'[6]Table 39_'!#REF!</definedName>
    <definedName name="_ftnref1_50_15" localSheetId="3">'[5]Table 39_'!#REF!</definedName>
    <definedName name="_ftnref1_50_15" localSheetId="2">'[5]Table 39_'!#REF!</definedName>
    <definedName name="_ftnref1_50_15">'[5]Table 39_'!#REF!</definedName>
    <definedName name="_ftnref1_50_18" localSheetId="6">'[4]Table 39_'!#REF!</definedName>
    <definedName name="_ftnref1_50_18" localSheetId="5">'[5]Table 39_'!#REF!</definedName>
    <definedName name="_ftnref1_50_18" localSheetId="4">'[5]Table 39_'!#REF!</definedName>
    <definedName name="_ftnref1_50_18" localSheetId="8">'[5]Table 39_'!#REF!</definedName>
    <definedName name="_ftnref1_50_18" localSheetId="11">'[5]Table 39_'!#REF!</definedName>
    <definedName name="_ftnref1_50_18" localSheetId="10">'[5]Table 39_'!#REF!</definedName>
    <definedName name="_ftnref1_50_18" localSheetId="13">'[4]Table 39_'!#REF!</definedName>
    <definedName name="_ftnref1_50_18" localSheetId="1">'[6]Table 39_'!#REF!</definedName>
    <definedName name="_ftnref1_50_18" localSheetId="3">'[5]Table 39_'!#REF!</definedName>
    <definedName name="_ftnref1_50_18" localSheetId="2">'[5]Table 39_'!#REF!</definedName>
    <definedName name="_ftnref1_50_18">'[5]Table 39_'!#REF!</definedName>
    <definedName name="_ftnref1_50_19" localSheetId="6">'[4]Table 39_'!#REF!</definedName>
    <definedName name="_ftnref1_50_19" localSheetId="8">'[5]Table 39_'!#REF!</definedName>
    <definedName name="_ftnref1_50_19" localSheetId="11">'[5]Table 39_'!#REF!</definedName>
    <definedName name="_ftnref1_50_19" localSheetId="10">'[5]Table 39_'!#REF!</definedName>
    <definedName name="_ftnref1_50_19" localSheetId="13">'[4]Table 39_'!#REF!</definedName>
    <definedName name="_ftnref1_50_19" localSheetId="1">'[6]Table 39_'!#REF!</definedName>
    <definedName name="_ftnref1_50_19" localSheetId="3">'[5]Table 39_'!#REF!</definedName>
    <definedName name="_ftnref1_50_19" localSheetId="2">'[5]Table 39_'!#REF!</definedName>
    <definedName name="_ftnref1_50_19">'[5]Table 39_'!#REF!</definedName>
    <definedName name="_ftnref1_50_20" localSheetId="6">'[4]Table 39_'!#REF!</definedName>
    <definedName name="_ftnref1_50_20" localSheetId="8">'[5]Table 39_'!#REF!</definedName>
    <definedName name="_ftnref1_50_20" localSheetId="11">'[5]Table 39_'!#REF!</definedName>
    <definedName name="_ftnref1_50_20" localSheetId="10">'[5]Table 39_'!#REF!</definedName>
    <definedName name="_ftnref1_50_20" localSheetId="13">'[4]Table 39_'!#REF!</definedName>
    <definedName name="_ftnref1_50_20" localSheetId="1">'[6]Table 39_'!#REF!</definedName>
    <definedName name="_ftnref1_50_20" localSheetId="3">'[5]Table 39_'!#REF!</definedName>
    <definedName name="_ftnref1_50_20" localSheetId="2">'[5]Table 39_'!#REF!</definedName>
    <definedName name="_ftnref1_50_20">'[5]Table 39_'!#REF!</definedName>
    <definedName name="_ftnref1_50_21" localSheetId="6">'[4]Table 39_'!#REF!</definedName>
    <definedName name="_ftnref1_50_21" localSheetId="8">'[5]Table 39_'!#REF!</definedName>
    <definedName name="_ftnref1_50_21" localSheetId="11">'[5]Table 39_'!#REF!</definedName>
    <definedName name="_ftnref1_50_21" localSheetId="10">'[5]Table 39_'!#REF!</definedName>
    <definedName name="_ftnref1_50_21" localSheetId="13">'[4]Table 39_'!#REF!</definedName>
    <definedName name="_ftnref1_50_21" localSheetId="1">'[6]Table 39_'!#REF!</definedName>
    <definedName name="_ftnref1_50_21" localSheetId="3">'[5]Table 39_'!#REF!</definedName>
    <definedName name="_ftnref1_50_21" localSheetId="2">'[5]Table 39_'!#REF!</definedName>
    <definedName name="_ftnref1_50_21">'[5]Table 39_'!#REF!</definedName>
    <definedName name="_ftnref1_50_23" localSheetId="6">'[4]Table 39_'!#REF!</definedName>
    <definedName name="_ftnref1_50_23" localSheetId="8">'[5]Table 39_'!#REF!</definedName>
    <definedName name="_ftnref1_50_23" localSheetId="11">'[5]Table 39_'!#REF!</definedName>
    <definedName name="_ftnref1_50_23" localSheetId="10">'[5]Table 39_'!#REF!</definedName>
    <definedName name="_ftnref1_50_23" localSheetId="13">'[4]Table 39_'!#REF!</definedName>
    <definedName name="_ftnref1_50_23" localSheetId="1">'[6]Table 39_'!#REF!</definedName>
    <definedName name="_ftnref1_50_23" localSheetId="3">'[5]Table 39_'!#REF!</definedName>
    <definedName name="_ftnref1_50_23" localSheetId="2">'[5]Table 39_'!#REF!</definedName>
    <definedName name="_ftnref1_50_23">'[5]Table 39_'!#REF!</definedName>
    <definedName name="_ftnref1_50_24" localSheetId="6">'[4]Table 39_'!#REF!</definedName>
    <definedName name="_ftnref1_50_24" localSheetId="8">'[5]Table 39_'!#REF!</definedName>
    <definedName name="_ftnref1_50_24" localSheetId="11">'[5]Table 39_'!#REF!</definedName>
    <definedName name="_ftnref1_50_24" localSheetId="10">'[5]Table 39_'!#REF!</definedName>
    <definedName name="_ftnref1_50_24" localSheetId="13">'[4]Table 39_'!#REF!</definedName>
    <definedName name="_ftnref1_50_24" localSheetId="1">'[6]Table 39_'!#REF!</definedName>
    <definedName name="_ftnref1_50_24" localSheetId="3">'[5]Table 39_'!#REF!</definedName>
    <definedName name="_ftnref1_50_24" localSheetId="2">'[5]Table 39_'!#REF!</definedName>
    <definedName name="_ftnref1_50_24">'[5]Table 39_'!#REF!</definedName>
    <definedName name="_ftnref1_50_27" localSheetId="6">'[7]Table 39_'!#REF!</definedName>
    <definedName name="_ftnref1_50_27" localSheetId="8">'[8]Table 39_'!#REF!</definedName>
    <definedName name="_ftnref1_50_27" localSheetId="11">'[8]Table 39_'!#REF!</definedName>
    <definedName name="_ftnref1_50_27" localSheetId="10">'[8]Table 39_'!#REF!</definedName>
    <definedName name="_ftnref1_50_27" localSheetId="13">'[7]Table 39_'!#REF!</definedName>
    <definedName name="_ftnref1_50_27" localSheetId="1">'[9]Table 39_'!#REF!</definedName>
    <definedName name="_ftnref1_50_27" localSheetId="3">'[8]Table 39_'!#REF!</definedName>
    <definedName name="_ftnref1_50_27" localSheetId="2">'[8]Table 39_'!#REF!</definedName>
    <definedName name="_ftnref1_50_27">'[8]Table 39_'!#REF!</definedName>
    <definedName name="_ftnref1_50_28" localSheetId="6">'[7]Table 39_'!#REF!</definedName>
    <definedName name="_ftnref1_50_28" localSheetId="8">'[8]Table 39_'!#REF!</definedName>
    <definedName name="_ftnref1_50_28" localSheetId="11">'[8]Table 39_'!#REF!</definedName>
    <definedName name="_ftnref1_50_28" localSheetId="10">'[8]Table 39_'!#REF!</definedName>
    <definedName name="_ftnref1_50_28" localSheetId="13">'[7]Table 39_'!#REF!</definedName>
    <definedName name="_ftnref1_50_28" localSheetId="1">'[9]Table 39_'!#REF!</definedName>
    <definedName name="_ftnref1_50_28" localSheetId="3">'[8]Table 39_'!#REF!</definedName>
    <definedName name="_ftnref1_50_28" localSheetId="2">'[8]Table 39_'!#REF!</definedName>
    <definedName name="_ftnref1_50_28">'[8]Table 39_'!#REF!</definedName>
    <definedName name="_ftnref1_50_4" localSheetId="6">'[4]Table 39_'!#REF!</definedName>
    <definedName name="_ftnref1_50_4" localSheetId="8">'[5]Table 39_'!#REF!</definedName>
    <definedName name="_ftnref1_50_4" localSheetId="11">'[5]Table 39_'!#REF!</definedName>
    <definedName name="_ftnref1_50_4" localSheetId="10">'[5]Table 39_'!#REF!</definedName>
    <definedName name="_ftnref1_50_4" localSheetId="13">'[4]Table 39_'!#REF!</definedName>
    <definedName name="_ftnref1_50_4" localSheetId="1">'[6]Table 39_'!#REF!</definedName>
    <definedName name="_ftnref1_50_4" localSheetId="3">'[5]Table 39_'!#REF!</definedName>
    <definedName name="_ftnref1_50_4" localSheetId="2">'[5]Table 39_'!#REF!</definedName>
    <definedName name="_ftnref1_50_4">'[5]Table 39_'!#REF!</definedName>
    <definedName name="_ftnref1_50_5" localSheetId="6">'[4]Table 39_'!#REF!</definedName>
    <definedName name="_ftnref1_50_5" localSheetId="8">'[5]Table 39_'!#REF!</definedName>
    <definedName name="_ftnref1_50_5" localSheetId="11">'[5]Table 39_'!#REF!</definedName>
    <definedName name="_ftnref1_50_5" localSheetId="10">'[5]Table 39_'!#REF!</definedName>
    <definedName name="_ftnref1_50_5" localSheetId="13">'[4]Table 39_'!#REF!</definedName>
    <definedName name="_ftnref1_50_5" localSheetId="1">'[6]Table 39_'!#REF!</definedName>
    <definedName name="_ftnref1_50_5" localSheetId="3">'[5]Table 39_'!#REF!</definedName>
    <definedName name="_ftnref1_50_5" localSheetId="2">'[5]Table 39_'!#REF!</definedName>
    <definedName name="_ftnref1_50_5">'[5]Table 39_'!#REF!</definedName>
    <definedName name="_ftnref1_50_9" localSheetId="6">'[7]Table 39_'!#REF!</definedName>
    <definedName name="_ftnref1_50_9" localSheetId="8">'[8]Table 39_'!#REF!</definedName>
    <definedName name="_ftnref1_50_9" localSheetId="11">'[8]Table 39_'!#REF!</definedName>
    <definedName name="_ftnref1_50_9" localSheetId="10">'[8]Table 39_'!#REF!</definedName>
    <definedName name="_ftnref1_50_9" localSheetId="13">'[7]Table 39_'!#REF!</definedName>
    <definedName name="_ftnref1_50_9" localSheetId="1">'[9]Table 39_'!#REF!</definedName>
    <definedName name="_ftnref1_50_9" localSheetId="3">'[8]Table 39_'!#REF!</definedName>
    <definedName name="_ftnref1_50_9" localSheetId="2">'[8]Table 39_'!#REF!</definedName>
    <definedName name="_ftnref1_50_9">'[8]Table 39_'!#REF!</definedName>
    <definedName name="_ftnref1_51" localSheetId="6">'[1]Table 39_'!#REF!</definedName>
    <definedName name="_ftnref1_51" localSheetId="8">'[2]Table 39_'!#REF!</definedName>
    <definedName name="_ftnref1_51" localSheetId="11">'[2]Table 39_'!#REF!</definedName>
    <definedName name="_ftnref1_51" localSheetId="10">'[2]Table 39_'!#REF!</definedName>
    <definedName name="_ftnref1_51" localSheetId="13">'[1]Table 39_'!#REF!</definedName>
    <definedName name="_ftnref1_51" localSheetId="1">'[3]Table 39_'!#REF!</definedName>
    <definedName name="_ftnref1_51" localSheetId="3">'[2]Table 39_'!#REF!</definedName>
    <definedName name="_ftnref1_51" localSheetId="2">'[2]Table 39_'!#REF!</definedName>
    <definedName name="_ftnref1_51">'[2]Table 39_'!#REF!</definedName>
    <definedName name="_ftnref1_51_10" localSheetId="6">'[4]Table 39_'!#REF!</definedName>
    <definedName name="_ftnref1_51_10" localSheetId="8">'[5]Table 39_'!#REF!</definedName>
    <definedName name="_ftnref1_51_10" localSheetId="11">'[5]Table 39_'!#REF!</definedName>
    <definedName name="_ftnref1_51_10" localSheetId="10">'[5]Table 39_'!#REF!</definedName>
    <definedName name="_ftnref1_51_10" localSheetId="13">'[4]Table 39_'!#REF!</definedName>
    <definedName name="_ftnref1_51_10" localSheetId="1">'[6]Table 39_'!#REF!</definedName>
    <definedName name="_ftnref1_51_10" localSheetId="3">'[5]Table 39_'!#REF!</definedName>
    <definedName name="_ftnref1_51_10" localSheetId="2">'[5]Table 39_'!#REF!</definedName>
    <definedName name="_ftnref1_51_10">'[5]Table 39_'!#REF!</definedName>
    <definedName name="_ftnref1_51_15" localSheetId="6">'[4]Table 39_'!#REF!</definedName>
    <definedName name="_ftnref1_51_15" localSheetId="8">'[5]Table 39_'!#REF!</definedName>
    <definedName name="_ftnref1_51_15" localSheetId="11">'[5]Table 39_'!#REF!</definedName>
    <definedName name="_ftnref1_51_15" localSheetId="10">'[5]Table 39_'!#REF!</definedName>
    <definedName name="_ftnref1_51_15" localSheetId="13">'[4]Table 39_'!#REF!</definedName>
    <definedName name="_ftnref1_51_15" localSheetId="1">'[6]Table 39_'!#REF!</definedName>
    <definedName name="_ftnref1_51_15" localSheetId="3">'[5]Table 39_'!#REF!</definedName>
    <definedName name="_ftnref1_51_15" localSheetId="2">'[5]Table 39_'!#REF!</definedName>
    <definedName name="_ftnref1_51_15">'[5]Table 39_'!#REF!</definedName>
    <definedName name="_ftnref1_51_18" localSheetId="6">'[4]Table 39_'!#REF!</definedName>
    <definedName name="_ftnref1_51_18" localSheetId="8">'[5]Table 39_'!#REF!</definedName>
    <definedName name="_ftnref1_51_18" localSheetId="11">'[5]Table 39_'!#REF!</definedName>
    <definedName name="_ftnref1_51_18" localSheetId="10">'[5]Table 39_'!#REF!</definedName>
    <definedName name="_ftnref1_51_18" localSheetId="13">'[4]Table 39_'!#REF!</definedName>
    <definedName name="_ftnref1_51_18" localSheetId="1">'[6]Table 39_'!#REF!</definedName>
    <definedName name="_ftnref1_51_18" localSheetId="3">'[5]Table 39_'!#REF!</definedName>
    <definedName name="_ftnref1_51_18" localSheetId="2">'[5]Table 39_'!#REF!</definedName>
    <definedName name="_ftnref1_51_18">'[5]Table 39_'!#REF!</definedName>
    <definedName name="_ftnref1_51_19" localSheetId="6">'[4]Table 39_'!#REF!</definedName>
    <definedName name="_ftnref1_51_19" localSheetId="8">'[5]Table 39_'!#REF!</definedName>
    <definedName name="_ftnref1_51_19" localSheetId="11">'[5]Table 39_'!#REF!</definedName>
    <definedName name="_ftnref1_51_19" localSheetId="10">'[5]Table 39_'!#REF!</definedName>
    <definedName name="_ftnref1_51_19" localSheetId="13">'[4]Table 39_'!#REF!</definedName>
    <definedName name="_ftnref1_51_19" localSheetId="1">'[6]Table 39_'!#REF!</definedName>
    <definedName name="_ftnref1_51_19" localSheetId="3">'[5]Table 39_'!#REF!</definedName>
    <definedName name="_ftnref1_51_19" localSheetId="2">'[5]Table 39_'!#REF!</definedName>
    <definedName name="_ftnref1_51_19">'[5]Table 39_'!#REF!</definedName>
    <definedName name="_ftnref1_51_20" localSheetId="6">'[4]Table 39_'!#REF!</definedName>
    <definedName name="_ftnref1_51_20" localSheetId="8">'[5]Table 39_'!#REF!</definedName>
    <definedName name="_ftnref1_51_20" localSheetId="11">'[5]Table 39_'!#REF!</definedName>
    <definedName name="_ftnref1_51_20" localSheetId="10">'[5]Table 39_'!#REF!</definedName>
    <definedName name="_ftnref1_51_20" localSheetId="13">'[4]Table 39_'!#REF!</definedName>
    <definedName name="_ftnref1_51_20" localSheetId="1">'[6]Table 39_'!#REF!</definedName>
    <definedName name="_ftnref1_51_20" localSheetId="3">'[5]Table 39_'!#REF!</definedName>
    <definedName name="_ftnref1_51_20" localSheetId="2">'[5]Table 39_'!#REF!</definedName>
    <definedName name="_ftnref1_51_20">'[5]Table 39_'!#REF!</definedName>
    <definedName name="_ftnref1_51_21" localSheetId="6">'[4]Table 39_'!#REF!</definedName>
    <definedName name="_ftnref1_51_21" localSheetId="8">'[5]Table 39_'!#REF!</definedName>
    <definedName name="_ftnref1_51_21" localSheetId="11">'[5]Table 39_'!#REF!</definedName>
    <definedName name="_ftnref1_51_21" localSheetId="10">'[5]Table 39_'!#REF!</definedName>
    <definedName name="_ftnref1_51_21" localSheetId="13">'[4]Table 39_'!#REF!</definedName>
    <definedName name="_ftnref1_51_21" localSheetId="1">'[6]Table 39_'!#REF!</definedName>
    <definedName name="_ftnref1_51_21" localSheetId="3">'[5]Table 39_'!#REF!</definedName>
    <definedName name="_ftnref1_51_21" localSheetId="2">'[5]Table 39_'!#REF!</definedName>
    <definedName name="_ftnref1_51_21">'[5]Table 39_'!#REF!</definedName>
    <definedName name="_ftnref1_51_23" localSheetId="6">'[4]Table 39_'!#REF!</definedName>
    <definedName name="_ftnref1_51_23" localSheetId="8">'[5]Table 39_'!#REF!</definedName>
    <definedName name="_ftnref1_51_23" localSheetId="11">'[5]Table 39_'!#REF!</definedName>
    <definedName name="_ftnref1_51_23" localSheetId="10">'[5]Table 39_'!#REF!</definedName>
    <definedName name="_ftnref1_51_23" localSheetId="13">'[4]Table 39_'!#REF!</definedName>
    <definedName name="_ftnref1_51_23" localSheetId="1">'[6]Table 39_'!#REF!</definedName>
    <definedName name="_ftnref1_51_23" localSheetId="3">'[5]Table 39_'!#REF!</definedName>
    <definedName name="_ftnref1_51_23" localSheetId="2">'[5]Table 39_'!#REF!</definedName>
    <definedName name="_ftnref1_51_23">'[5]Table 39_'!#REF!</definedName>
    <definedName name="_ftnref1_51_24" localSheetId="6">'[4]Table 39_'!#REF!</definedName>
    <definedName name="_ftnref1_51_24" localSheetId="8">'[5]Table 39_'!#REF!</definedName>
    <definedName name="_ftnref1_51_24" localSheetId="11">'[5]Table 39_'!#REF!</definedName>
    <definedName name="_ftnref1_51_24" localSheetId="10">'[5]Table 39_'!#REF!</definedName>
    <definedName name="_ftnref1_51_24" localSheetId="13">'[4]Table 39_'!#REF!</definedName>
    <definedName name="_ftnref1_51_24" localSheetId="1">'[6]Table 39_'!#REF!</definedName>
    <definedName name="_ftnref1_51_24" localSheetId="3">'[5]Table 39_'!#REF!</definedName>
    <definedName name="_ftnref1_51_24" localSheetId="2">'[5]Table 39_'!#REF!</definedName>
    <definedName name="_ftnref1_51_24">'[5]Table 39_'!#REF!</definedName>
    <definedName name="_ftnref1_51_4" localSheetId="6">'[4]Table 39_'!#REF!</definedName>
    <definedName name="_ftnref1_51_4" localSheetId="8">'[5]Table 39_'!#REF!</definedName>
    <definedName name="_ftnref1_51_4" localSheetId="11">'[5]Table 39_'!#REF!</definedName>
    <definedName name="_ftnref1_51_4" localSheetId="10">'[5]Table 39_'!#REF!</definedName>
    <definedName name="_ftnref1_51_4" localSheetId="13">'[4]Table 39_'!#REF!</definedName>
    <definedName name="_ftnref1_51_4" localSheetId="1">'[6]Table 39_'!#REF!</definedName>
    <definedName name="_ftnref1_51_4" localSheetId="3">'[5]Table 39_'!#REF!</definedName>
    <definedName name="_ftnref1_51_4" localSheetId="2">'[5]Table 39_'!#REF!</definedName>
    <definedName name="_ftnref1_51_4">'[5]Table 39_'!#REF!</definedName>
    <definedName name="_ftnref1_51_5" localSheetId="6">'[4]Table 39_'!#REF!</definedName>
    <definedName name="_ftnref1_51_5" localSheetId="8">'[5]Table 39_'!#REF!</definedName>
    <definedName name="_ftnref1_51_5" localSheetId="11">'[5]Table 39_'!#REF!</definedName>
    <definedName name="_ftnref1_51_5" localSheetId="10">'[5]Table 39_'!#REF!</definedName>
    <definedName name="_ftnref1_51_5" localSheetId="13">'[4]Table 39_'!#REF!</definedName>
    <definedName name="_ftnref1_51_5" localSheetId="1">'[6]Table 39_'!#REF!</definedName>
    <definedName name="_ftnref1_51_5" localSheetId="3">'[5]Table 39_'!#REF!</definedName>
    <definedName name="_ftnref1_51_5" localSheetId="2">'[5]Table 39_'!#REF!</definedName>
    <definedName name="_ftnref1_51_5">'[5]Table 39_'!#REF!</definedName>
    <definedName name="_h" localSheetId="6">'[4]Table 39_'!#REF!</definedName>
    <definedName name="_h" localSheetId="8">'[5]Table 39_'!#REF!</definedName>
    <definedName name="_h" localSheetId="11">'[5]Table 39_'!#REF!</definedName>
    <definedName name="_h" localSheetId="10">'[5]Table 39_'!#REF!</definedName>
    <definedName name="_h" localSheetId="13">'[4]Table 39_'!#REF!</definedName>
    <definedName name="_h" localSheetId="1">'[6]Table 39_'!#REF!</definedName>
    <definedName name="_h" localSheetId="3">'[5]Table 39_'!#REF!</definedName>
    <definedName name="_h" localSheetId="2">'[5]Table 39_'!#REF!</definedName>
    <definedName name="_h">'[5]Table 39_'!#REF!</definedName>
    <definedName name="aa" localSheetId="6">#REF!</definedName>
    <definedName name="aa" localSheetId="5">#REF!</definedName>
    <definedName name="aa" localSheetId="4">#REF!</definedName>
    <definedName name="aa" localSheetId="8">#REF!</definedName>
    <definedName name="aa" localSheetId="14">#REF!</definedName>
    <definedName name="aa" localSheetId="10">#REF!</definedName>
    <definedName name="aa" localSheetId="15">#REF!</definedName>
    <definedName name="aa" localSheetId="13">#REF!</definedName>
    <definedName name="aa" localSheetId="1">#REF!</definedName>
    <definedName name="aa" localSheetId="3">#REF!</definedName>
    <definedName name="aa" localSheetId="2">#REF!</definedName>
    <definedName name="aa">#REF!</definedName>
    <definedName name="aaa" localSheetId="6">#REF!</definedName>
    <definedName name="aaa" localSheetId="5">#REF!</definedName>
    <definedName name="aaa" localSheetId="4">#REF!</definedName>
    <definedName name="aaa" localSheetId="8">#REF!</definedName>
    <definedName name="aaa" localSheetId="14">#REF!</definedName>
    <definedName name="aaa" localSheetId="10">#REF!</definedName>
    <definedName name="aaa" localSheetId="15">#REF!</definedName>
    <definedName name="aaa" localSheetId="13">#REF!</definedName>
    <definedName name="aaa" localSheetId="1">#REF!</definedName>
    <definedName name="aaa" localSheetId="3">#REF!</definedName>
    <definedName name="aaa" localSheetId="2">#REF!</definedName>
    <definedName name="aaa">#REF!</definedName>
    <definedName name="App">[10]Lists!$A$27:$A$29</definedName>
    <definedName name="b" localSheetId="6">#REF!</definedName>
    <definedName name="b" localSheetId="5">#REF!</definedName>
    <definedName name="b" localSheetId="4">#REF!</definedName>
    <definedName name="b" localSheetId="8">#REF!</definedName>
    <definedName name="b" localSheetId="14">#REF!</definedName>
    <definedName name="b" localSheetId="10">#REF!</definedName>
    <definedName name="b" localSheetId="15">#REF!</definedName>
    <definedName name="b" localSheetId="13">#REF!</definedName>
    <definedName name="b" localSheetId="1">#REF!</definedName>
    <definedName name="b" localSheetId="3">#REF!</definedName>
    <definedName name="b" localSheetId="2">#REF!</definedName>
    <definedName name="b">#REF!</definedName>
    <definedName name="Basel">[11]Parameters!$C$32:$C$33</definedName>
    <definedName name="Carlos" localSheetId="6">#REF!</definedName>
    <definedName name="Carlos" localSheetId="5">#REF!</definedName>
    <definedName name="Carlos" localSheetId="4">#REF!</definedName>
    <definedName name="Carlos" localSheetId="8">#REF!</definedName>
    <definedName name="Carlos" localSheetId="14">#REF!</definedName>
    <definedName name="Carlos" localSheetId="10">#REF!</definedName>
    <definedName name="Carlos" localSheetId="15">#REF!</definedName>
    <definedName name="Carlos" localSheetId="13">#REF!</definedName>
    <definedName name="Carlos" localSheetId="1">#REF!</definedName>
    <definedName name="Carlos" localSheetId="3">#REF!</definedName>
    <definedName name="Carlos" localSheetId="2">#REF!</definedName>
    <definedName name="Carlos">#REF!</definedName>
    <definedName name="d" localSheetId="6">#REF!</definedName>
    <definedName name="d" localSheetId="5">#REF!</definedName>
    <definedName name="d" localSheetId="4">#REF!</definedName>
    <definedName name="d" localSheetId="8">#REF!</definedName>
    <definedName name="d" localSheetId="14">#REF!</definedName>
    <definedName name="d" localSheetId="10">#REF!</definedName>
    <definedName name="d" localSheetId="15">#REF!</definedName>
    <definedName name="d" localSheetId="13">#REF!</definedName>
    <definedName name="d" localSheetId="1">#REF!</definedName>
    <definedName name="d" localSheetId="3">#REF!</definedName>
    <definedName name="d" localSheetId="2">#REF!</definedName>
    <definedName name="d">#REF!</definedName>
    <definedName name="Data" localSheetId="6">#REF!</definedName>
    <definedName name="Data" localSheetId="5">#REF!</definedName>
    <definedName name="Data" localSheetId="4">#REF!</definedName>
    <definedName name="Data" localSheetId="8">#REF!</definedName>
    <definedName name="Data" localSheetId="14">#REF!</definedName>
    <definedName name="Data" localSheetId="10">#REF!</definedName>
    <definedName name="Data" localSheetId="15">#REF!</definedName>
    <definedName name="Data" localSheetId="13">#REF!</definedName>
    <definedName name="Data" localSheetId="1">#REF!</definedName>
    <definedName name="Data" localSheetId="3">#REF!</definedName>
    <definedName name="Data" localSheetId="2">#REF!</definedName>
    <definedName name="Data">#REF!</definedName>
    <definedName name="dsa" localSheetId="6">#REF!</definedName>
    <definedName name="dsa" localSheetId="5">#REF!</definedName>
    <definedName name="dsa" localSheetId="4">#REF!</definedName>
    <definedName name="dsa" localSheetId="8">#REF!</definedName>
    <definedName name="dsa" localSheetId="14">#REF!</definedName>
    <definedName name="dsa" localSheetId="10">#REF!</definedName>
    <definedName name="dsa" localSheetId="15">#REF!</definedName>
    <definedName name="dsa" localSheetId="13">#REF!</definedName>
    <definedName name="dsa" localSheetId="1">#REF!</definedName>
    <definedName name="dsa" localSheetId="3">#REF!</definedName>
    <definedName name="dsa" localSheetId="2">#REF!</definedName>
    <definedName name="dsa">#REF!</definedName>
    <definedName name="E" localSheetId="6">#REF!</definedName>
    <definedName name="E" localSheetId="5">#REF!</definedName>
    <definedName name="E" localSheetId="4">#REF!</definedName>
    <definedName name="E" localSheetId="8">#REF!</definedName>
    <definedName name="E" localSheetId="14">#REF!</definedName>
    <definedName name="E" localSheetId="10">#REF!</definedName>
    <definedName name="E" localSheetId="15">#REF!</definedName>
    <definedName name="E" localSheetId="13">#REF!</definedName>
    <definedName name="E" localSheetId="1">#REF!</definedName>
    <definedName name="E" localSheetId="3">#REF!</definedName>
    <definedName name="E" localSheetId="2">#REF!</definedName>
    <definedName name="E">#REF!</definedName>
    <definedName name="fdsg" localSheetId="6">'[1]Table 39_'!#REF!</definedName>
    <definedName name="fdsg" localSheetId="5">'[2]Table 39_'!#REF!</definedName>
    <definedName name="fdsg" localSheetId="4">'[2]Table 39_'!#REF!</definedName>
    <definedName name="fdsg" localSheetId="8">'[2]Table 39_'!#REF!</definedName>
    <definedName name="fdsg" localSheetId="14">'[2]Table 39_'!#REF!</definedName>
    <definedName name="fdsg" localSheetId="11">'[2]Table 39_'!#REF!</definedName>
    <definedName name="fdsg" localSheetId="10">'[2]Table 39_'!#REF!</definedName>
    <definedName name="fdsg" localSheetId="13">'[1]Table 39_'!#REF!</definedName>
    <definedName name="fdsg" localSheetId="1">'[3]Table 39_'!#REF!</definedName>
    <definedName name="fdsg" localSheetId="3">'[2]Table 39_'!#REF!</definedName>
    <definedName name="fdsg" localSheetId="2">'[2]Table 39_'!#REF!</definedName>
    <definedName name="fdsg">'[2]Table 39_'!#REF!</definedName>
    <definedName name="fgf" localSheetId="6">'[7]Table 39_'!#REF!</definedName>
    <definedName name="fgf" localSheetId="5">'[8]Table 39_'!#REF!</definedName>
    <definedName name="fgf" localSheetId="4">'[8]Table 39_'!#REF!</definedName>
    <definedName name="fgf" localSheetId="8">'[8]Table 39_'!#REF!</definedName>
    <definedName name="fgf" localSheetId="14">'[8]Table 39_'!#REF!</definedName>
    <definedName name="fgf" localSheetId="11">'[8]Table 39_'!#REF!</definedName>
    <definedName name="fgf" localSheetId="10">'[8]Table 39_'!#REF!</definedName>
    <definedName name="fgf" localSheetId="13">'[7]Table 39_'!#REF!</definedName>
    <definedName name="fgf" localSheetId="1">'[9]Table 39_'!#REF!</definedName>
    <definedName name="fgf" localSheetId="3">'[8]Table 39_'!#REF!</definedName>
    <definedName name="fgf" localSheetId="2">'[8]Table 39_'!#REF!</definedName>
    <definedName name="fgf">'[8]Table 39_'!#REF!</definedName>
    <definedName name="Frequency">[10]Lists!$A$21:$A$25</definedName>
    <definedName name="ho" localSheetId="6">#REF!</definedName>
    <definedName name="ho" localSheetId="5">#REF!</definedName>
    <definedName name="ho" localSheetId="4">#REF!</definedName>
    <definedName name="ho" localSheetId="8">#REF!</definedName>
    <definedName name="ho" localSheetId="14">#REF!</definedName>
    <definedName name="ho" localSheetId="10">#REF!</definedName>
    <definedName name="ho" localSheetId="15">#REF!</definedName>
    <definedName name="ho" localSheetId="13">#REF!</definedName>
    <definedName name="ho" localSheetId="1">#REF!</definedName>
    <definedName name="ho" localSheetId="3">#REF!</definedName>
    <definedName name="ho" localSheetId="2">#REF!</definedName>
    <definedName name="ho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"12/16/2016 19:33:24"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edenRadekPodSestavou" localSheetId="6">#REF!</definedName>
    <definedName name="JedenRadekPodSestavou" localSheetId="5">#REF!</definedName>
    <definedName name="JedenRadekPodSestavou" localSheetId="4">#REF!</definedName>
    <definedName name="JedenRadekPodSestavou" localSheetId="8">#REF!</definedName>
    <definedName name="JedenRadekPodSestavou" localSheetId="14">#REF!</definedName>
    <definedName name="JedenRadekPodSestavou" localSheetId="10">#REF!</definedName>
    <definedName name="JedenRadekPodSestavou" localSheetId="15">#REF!</definedName>
    <definedName name="JedenRadekPodSestavou" localSheetId="13">#REF!</definedName>
    <definedName name="JedenRadekPodSestavou" localSheetId="1">#REF!</definedName>
    <definedName name="JedenRadekPodSestavou" localSheetId="3">#REF!</definedName>
    <definedName name="JedenRadekPodSestavou" localSheetId="2">#REF!</definedName>
    <definedName name="JedenRadekPodSestavou">#REF!</definedName>
    <definedName name="JedenRadekPodSestavou_11" localSheetId="6">#REF!</definedName>
    <definedName name="JedenRadekPodSestavou_11" localSheetId="5">#REF!</definedName>
    <definedName name="JedenRadekPodSestavou_11" localSheetId="4">#REF!</definedName>
    <definedName name="JedenRadekPodSestavou_11" localSheetId="8">#REF!</definedName>
    <definedName name="JedenRadekPodSestavou_11" localSheetId="14">#REF!</definedName>
    <definedName name="JedenRadekPodSestavou_11" localSheetId="10">#REF!</definedName>
    <definedName name="JedenRadekPodSestavou_11" localSheetId="15">#REF!</definedName>
    <definedName name="JedenRadekPodSestavou_11" localSheetId="13">#REF!</definedName>
    <definedName name="JedenRadekPodSestavou_11" localSheetId="1">#REF!</definedName>
    <definedName name="JedenRadekPodSestavou_11" localSheetId="3">#REF!</definedName>
    <definedName name="JedenRadekPodSestavou_11" localSheetId="2">#REF!</definedName>
    <definedName name="JedenRadekPodSestavou_11">#REF!</definedName>
    <definedName name="JedenRadekPodSestavou_2" localSheetId="6">#REF!</definedName>
    <definedName name="JedenRadekPodSestavou_2" localSheetId="5">#REF!</definedName>
    <definedName name="JedenRadekPodSestavou_2" localSheetId="4">#REF!</definedName>
    <definedName name="JedenRadekPodSestavou_2" localSheetId="8">#REF!</definedName>
    <definedName name="JedenRadekPodSestavou_2" localSheetId="14">#REF!</definedName>
    <definedName name="JedenRadekPodSestavou_2" localSheetId="10">#REF!</definedName>
    <definedName name="JedenRadekPodSestavou_2" localSheetId="15">#REF!</definedName>
    <definedName name="JedenRadekPodSestavou_2" localSheetId="13">#REF!</definedName>
    <definedName name="JedenRadekPodSestavou_2" localSheetId="1">#REF!</definedName>
    <definedName name="JedenRadekPodSestavou_2" localSheetId="3">#REF!</definedName>
    <definedName name="JedenRadekPodSestavou_2" localSheetId="2">#REF!</definedName>
    <definedName name="JedenRadekPodSestavou_2">#REF!</definedName>
    <definedName name="JedenRadekPodSestavou_28" localSheetId="6">#REF!</definedName>
    <definedName name="JedenRadekPodSestavou_28" localSheetId="5">#REF!</definedName>
    <definedName name="JedenRadekPodSestavou_28" localSheetId="4">#REF!</definedName>
    <definedName name="JedenRadekPodSestavou_28" localSheetId="8">#REF!</definedName>
    <definedName name="JedenRadekPodSestavou_28" localSheetId="14">#REF!</definedName>
    <definedName name="JedenRadekPodSestavou_28" localSheetId="10">#REF!</definedName>
    <definedName name="JedenRadekPodSestavou_28" localSheetId="15">#REF!</definedName>
    <definedName name="JedenRadekPodSestavou_28" localSheetId="13">#REF!</definedName>
    <definedName name="JedenRadekPodSestavou_28" localSheetId="1">#REF!</definedName>
    <definedName name="JedenRadekPodSestavou_28" localSheetId="3">#REF!</definedName>
    <definedName name="JedenRadekPodSestavou_28" localSheetId="2">#REF!</definedName>
    <definedName name="JedenRadekPodSestavou_28">#REF!</definedName>
    <definedName name="JedenRadekVedleSestavy" localSheetId="6">#REF!</definedName>
    <definedName name="JedenRadekVedleSestavy" localSheetId="5">#REF!</definedName>
    <definedName name="JedenRadekVedleSestavy" localSheetId="4">#REF!</definedName>
    <definedName name="JedenRadekVedleSestavy" localSheetId="8">#REF!</definedName>
    <definedName name="JedenRadekVedleSestavy" localSheetId="14">#REF!</definedName>
    <definedName name="JedenRadekVedleSestavy" localSheetId="10">#REF!</definedName>
    <definedName name="JedenRadekVedleSestavy" localSheetId="15">#REF!</definedName>
    <definedName name="JedenRadekVedleSestavy" localSheetId="13">#REF!</definedName>
    <definedName name="JedenRadekVedleSestavy" localSheetId="1">#REF!</definedName>
    <definedName name="JedenRadekVedleSestavy" localSheetId="3">#REF!</definedName>
    <definedName name="JedenRadekVedleSestavy" localSheetId="2">#REF!</definedName>
    <definedName name="JedenRadekVedleSestavy">#REF!</definedName>
    <definedName name="JedenRadekVedleSestavy_11" localSheetId="6">#REF!</definedName>
    <definedName name="JedenRadekVedleSestavy_11" localSheetId="5">#REF!</definedName>
    <definedName name="JedenRadekVedleSestavy_11" localSheetId="4">#REF!</definedName>
    <definedName name="JedenRadekVedleSestavy_11" localSheetId="8">#REF!</definedName>
    <definedName name="JedenRadekVedleSestavy_11" localSheetId="14">#REF!</definedName>
    <definedName name="JedenRadekVedleSestavy_11" localSheetId="10">#REF!</definedName>
    <definedName name="JedenRadekVedleSestavy_11" localSheetId="15">#REF!</definedName>
    <definedName name="JedenRadekVedleSestavy_11" localSheetId="13">#REF!</definedName>
    <definedName name="JedenRadekVedleSestavy_11" localSheetId="1">#REF!</definedName>
    <definedName name="JedenRadekVedleSestavy_11" localSheetId="3">#REF!</definedName>
    <definedName name="JedenRadekVedleSestavy_11" localSheetId="2">#REF!</definedName>
    <definedName name="JedenRadekVedleSestavy_11">#REF!</definedName>
    <definedName name="JedenRadekVedleSestavy_2" localSheetId="6">#REF!</definedName>
    <definedName name="JedenRadekVedleSestavy_2" localSheetId="5">#REF!</definedName>
    <definedName name="JedenRadekVedleSestavy_2" localSheetId="4">#REF!</definedName>
    <definedName name="JedenRadekVedleSestavy_2" localSheetId="8">#REF!</definedName>
    <definedName name="JedenRadekVedleSestavy_2" localSheetId="14">#REF!</definedName>
    <definedName name="JedenRadekVedleSestavy_2" localSheetId="10">#REF!</definedName>
    <definedName name="JedenRadekVedleSestavy_2" localSheetId="15">#REF!</definedName>
    <definedName name="JedenRadekVedleSestavy_2" localSheetId="13">#REF!</definedName>
    <definedName name="JedenRadekVedleSestavy_2" localSheetId="1">#REF!</definedName>
    <definedName name="JedenRadekVedleSestavy_2" localSheetId="3">#REF!</definedName>
    <definedName name="JedenRadekVedleSestavy_2" localSheetId="2">#REF!</definedName>
    <definedName name="JedenRadekVedleSestavy_2">#REF!</definedName>
    <definedName name="JedenRadekVedleSestavy_28" localSheetId="6">#REF!</definedName>
    <definedName name="JedenRadekVedleSestavy_28" localSheetId="5">#REF!</definedName>
    <definedName name="JedenRadekVedleSestavy_28" localSheetId="4">#REF!</definedName>
    <definedName name="JedenRadekVedleSestavy_28" localSheetId="8">#REF!</definedName>
    <definedName name="JedenRadekVedleSestavy_28" localSheetId="14">#REF!</definedName>
    <definedName name="JedenRadekVedleSestavy_28" localSheetId="10">#REF!</definedName>
    <definedName name="JedenRadekVedleSestavy_28" localSheetId="15">#REF!</definedName>
    <definedName name="JedenRadekVedleSestavy_28" localSheetId="13">#REF!</definedName>
    <definedName name="JedenRadekVedleSestavy_28" localSheetId="1">#REF!</definedName>
    <definedName name="JedenRadekVedleSestavy_28" localSheetId="3">#REF!</definedName>
    <definedName name="JedenRadekVedleSestavy_28" localSheetId="2">#REF!</definedName>
    <definedName name="JedenRadekVedleSestavy_28">#REF!</definedName>
    <definedName name="kk">'[12]List details'!$C$5:$C$8</definedName>
    <definedName name="ll">'[12]List details'!$C$5:$C$8</definedName>
    <definedName name="MaxOblastTabulky" localSheetId="6">#REF!</definedName>
    <definedName name="MaxOblastTabulky" localSheetId="5">#REF!</definedName>
    <definedName name="MaxOblastTabulky" localSheetId="4">#REF!</definedName>
    <definedName name="MaxOblastTabulky" localSheetId="8">#REF!</definedName>
    <definedName name="MaxOblastTabulky" localSheetId="14">#REF!</definedName>
    <definedName name="MaxOblastTabulky" localSheetId="10">#REF!</definedName>
    <definedName name="MaxOblastTabulky" localSheetId="15">#REF!</definedName>
    <definedName name="MaxOblastTabulky" localSheetId="13">#REF!</definedName>
    <definedName name="MaxOblastTabulky" localSheetId="1">#REF!</definedName>
    <definedName name="MaxOblastTabulky" localSheetId="3">#REF!</definedName>
    <definedName name="MaxOblastTabulky" localSheetId="2">#REF!</definedName>
    <definedName name="MaxOblastTabulky">#REF!</definedName>
    <definedName name="MaxOblastTabulky_11" localSheetId="6">#REF!</definedName>
    <definedName name="MaxOblastTabulky_11" localSheetId="5">#REF!</definedName>
    <definedName name="MaxOblastTabulky_11" localSheetId="4">#REF!</definedName>
    <definedName name="MaxOblastTabulky_11" localSheetId="8">#REF!</definedName>
    <definedName name="MaxOblastTabulky_11" localSheetId="14">#REF!</definedName>
    <definedName name="MaxOblastTabulky_11" localSheetId="10">#REF!</definedName>
    <definedName name="MaxOblastTabulky_11" localSheetId="15">#REF!</definedName>
    <definedName name="MaxOblastTabulky_11" localSheetId="13">#REF!</definedName>
    <definedName name="MaxOblastTabulky_11" localSheetId="1">#REF!</definedName>
    <definedName name="MaxOblastTabulky_11" localSheetId="3">#REF!</definedName>
    <definedName name="MaxOblastTabulky_11" localSheetId="2">#REF!</definedName>
    <definedName name="MaxOblastTabulky_11">#REF!</definedName>
    <definedName name="MaxOblastTabulky_2" localSheetId="6">#REF!</definedName>
    <definedName name="MaxOblastTabulky_2" localSheetId="5">#REF!</definedName>
    <definedName name="MaxOblastTabulky_2" localSheetId="4">#REF!</definedName>
    <definedName name="MaxOblastTabulky_2" localSheetId="8">#REF!</definedName>
    <definedName name="MaxOblastTabulky_2" localSheetId="14">#REF!</definedName>
    <definedName name="MaxOblastTabulky_2" localSheetId="10">#REF!</definedName>
    <definedName name="MaxOblastTabulky_2" localSheetId="15">#REF!</definedName>
    <definedName name="MaxOblastTabulky_2" localSheetId="13">#REF!</definedName>
    <definedName name="MaxOblastTabulky_2" localSheetId="1">#REF!</definedName>
    <definedName name="MaxOblastTabulky_2" localSheetId="3">#REF!</definedName>
    <definedName name="MaxOblastTabulky_2" localSheetId="2">#REF!</definedName>
    <definedName name="MaxOblastTabulky_2">#REF!</definedName>
    <definedName name="MaxOblastTabulky_28" localSheetId="6">#REF!</definedName>
    <definedName name="MaxOblastTabulky_28" localSheetId="5">#REF!</definedName>
    <definedName name="MaxOblastTabulky_28" localSheetId="4">#REF!</definedName>
    <definedName name="MaxOblastTabulky_28" localSheetId="8">#REF!</definedName>
    <definedName name="MaxOblastTabulky_28" localSheetId="14">#REF!</definedName>
    <definedName name="MaxOblastTabulky_28" localSheetId="10">#REF!</definedName>
    <definedName name="MaxOblastTabulky_28" localSheetId="15">#REF!</definedName>
    <definedName name="MaxOblastTabulky_28" localSheetId="13">#REF!</definedName>
    <definedName name="MaxOblastTabulky_28" localSheetId="1">#REF!</definedName>
    <definedName name="MaxOblastTabulky_28" localSheetId="3">#REF!</definedName>
    <definedName name="MaxOblastTabulky_28" localSheetId="2">#REF!</definedName>
    <definedName name="MaxOblastTabulky_28">#REF!</definedName>
    <definedName name="Meth" localSheetId="6">#REF!</definedName>
    <definedName name="Meth" localSheetId="5">#REF!</definedName>
    <definedName name="Meth" localSheetId="4">#REF!</definedName>
    <definedName name="Meth" localSheetId="8">#REF!</definedName>
    <definedName name="Meth" localSheetId="14">#REF!</definedName>
    <definedName name="Meth" localSheetId="10">#REF!</definedName>
    <definedName name="Meth" localSheetId="15">#REF!</definedName>
    <definedName name="Meth" localSheetId="13">#REF!</definedName>
    <definedName name="Meth" localSheetId="1">#REF!</definedName>
    <definedName name="Meth" localSheetId="3">#REF!</definedName>
    <definedName name="Meth" localSheetId="2">#REF!</definedName>
    <definedName name="Meth">#REF!</definedName>
    <definedName name="O" localSheetId="6">#REF!</definedName>
    <definedName name="O" localSheetId="5">#REF!</definedName>
    <definedName name="O" localSheetId="4">#REF!</definedName>
    <definedName name="O" localSheetId="8">#REF!</definedName>
    <definedName name="O" localSheetId="14">#REF!</definedName>
    <definedName name="O" localSheetId="10">#REF!</definedName>
    <definedName name="O" localSheetId="15">#REF!</definedName>
    <definedName name="O" localSheetId="13">#REF!</definedName>
    <definedName name="O" localSheetId="1">#REF!</definedName>
    <definedName name="O" localSheetId="3">#REF!</definedName>
    <definedName name="O" localSheetId="2">#REF!</definedName>
    <definedName name="O">#REF!</definedName>
    <definedName name="OblastDat2" localSheetId="6">#REF!</definedName>
    <definedName name="OblastDat2" localSheetId="5">#REF!</definedName>
    <definedName name="OblastDat2" localSheetId="4">#REF!</definedName>
    <definedName name="OblastDat2" localSheetId="8">#REF!</definedName>
    <definedName name="OblastDat2" localSheetId="14">#REF!</definedName>
    <definedName name="OblastDat2" localSheetId="10">#REF!</definedName>
    <definedName name="OblastDat2" localSheetId="15">#REF!</definedName>
    <definedName name="OblastDat2" localSheetId="13">#REF!</definedName>
    <definedName name="OblastDat2" localSheetId="1">#REF!</definedName>
    <definedName name="OblastDat2" localSheetId="3">#REF!</definedName>
    <definedName name="OblastDat2" localSheetId="2">#REF!</definedName>
    <definedName name="OblastDat2">#REF!</definedName>
    <definedName name="OblastDat2_11" localSheetId="6">#REF!</definedName>
    <definedName name="OblastDat2_11" localSheetId="5">#REF!</definedName>
    <definedName name="OblastDat2_11" localSheetId="4">#REF!</definedName>
    <definedName name="OblastDat2_11" localSheetId="8">#REF!</definedName>
    <definedName name="OblastDat2_11" localSheetId="14">#REF!</definedName>
    <definedName name="OblastDat2_11" localSheetId="10">#REF!</definedName>
    <definedName name="OblastDat2_11" localSheetId="15">#REF!</definedName>
    <definedName name="OblastDat2_11" localSheetId="13">#REF!</definedName>
    <definedName name="OblastDat2_11" localSheetId="1">#REF!</definedName>
    <definedName name="OblastDat2_11" localSheetId="3">#REF!</definedName>
    <definedName name="OblastDat2_11" localSheetId="2">#REF!</definedName>
    <definedName name="OblastDat2_11">#REF!</definedName>
    <definedName name="OblastDat2_2" localSheetId="6">#REF!</definedName>
    <definedName name="OblastDat2_2" localSheetId="5">#REF!</definedName>
    <definedName name="OblastDat2_2" localSheetId="4">#REF!</definedName>
    <definedName name="OblastDat2_2" localSheetId="8">#REF!</definedName>
    <definedName name="OblastDat2_2" localSheetId="14">#REF!</definedName>
    <definedName name="OblastDat2_2" localSheetId="10">#REF!</definedName>
    <definedName name="OblastDat2_2" localSheetId="15">#REF!</definedName>
    <definedName name="OblastDat2_2" localSheetId="13">#REF!</definedName>
    <definedName name="OblastDat2_2" localSheetId="1">#REF!</definedName>
    <definedName name="OblastDat2_2" localSheetId="3">#REF!</definedName>
    <definedName name="OblastDat2_2" localSheetId="2">#REF!</definedName>
    <definedName name="OblastDat2_2">#REF!</definedName>
    <definedName name="OblastDat2_28" localSheetId="6">#REF!</definedName>
    <definedName name="OblastDat2_28" localSheetId="5">#REF!</definedName>
    <definedName name="OblastDat2_28" localSheetId="4">#REF!</definedName>
    <definedName name="OblastDat2_28" localSheetId="8">#REF!</definedName>
    <definedName name="OblastDat2_28" localSheetId="14">#REF!</definedName>
    <definedName name="OblastDat2_28" localSheetId="10">#REF!</definedName>
    <definedName name="OblastDat2_28" localSheetId="15">#REF!</definedName>
    <definedName name="OblastDat2_28" localSheetId="13">#REF!</definedName>
    <definedName name="OblastDat2_28" localSheetId="1">#REF!</definedName>
    <definedName name="OblastDat2_28" localSheetId="3">#REF!</definedName>
    <definedName name="OblastDat2_28" localSheetId="2">#REF!</definedName>
    <definedName name="OblastDat2_28">#REF!</definedName>
    <definedName name="OblastNadpisuRadku" localSheetId="6">#REF!</definedName>
    <definedName name="OblastNadpisuRadku" localSheetId="5">#REF!</definedName>
    <definedName name="OblastNadpisuRadku" localSheetId="4">#REF!</definedName>
    <definedName name="OblastNadpisuRadku" localSheetId="8">#REF!</definedName>
    <definedName name="OblastNadpisuRadku" localSheetId="14">#REF!</definedName>
    <definedName name="OblastNadpisuRadku" localSheetId="10">#REF!</definedName>
    <definedName name="OblastNadpisuRadku" localSheetId="15">#REF!</definedName>
    <definedName name="OblastNadpisuRadku" localSheetId="13">#REF!</definedName>
    <definedName name="OblastNadpisuRadku" localSheetId="1">#REF!</definedName>
    <definedName name="OblastNadpisuRadku" localSheetId="3">#REF!</definedName>
    <definedName name="OblastNadpisuRadku" localSheetId="2">#REF!</definedName>
    <definedName name="OblastNadpisuRadku">#REF!</definedName>
    <definedName name="OblastNadpisuRadku_11" localSheetId="6">#REF!</definedName>
    <definedName name="OblastNadpisuRadku_11" localSheetId="5">#REF!</definedName>
    <definedName name="OblastNadpisuRadku_11" localSheetId="4">#REF!</definedName>
    <definedName name="OblastNadpisuRadku_11" localSheetId="8">#REF!</definedName>
    <definedName name="OblastNadpisuRadku_11" localSheetId="14">#REF!</definedName>
    <definedName name="OblastNadpisuRadku_11" localSheetId="10">#REF!</definedName>
    <definedName name="OblastNadpisuRadku_11" localSheetId="15">#REF!</definedName>
    <definedName name="OblastNadpisuRadku_11" localSheetId="13">#REF!</definedName>
    <definedName name="OblastNadpisuRadku_11" localSheetId="1">#REF!</definedName>
    <definedName name="OblastNadpisuRadku_11" localSheetId="3">#REF!</definedName>
    <definedName name="OblastNadpisuRadku_11" localSheetId="2">#REF!</definedName>
    <definedName name="OblastNadpisuRadku_11">#REF!</definedName>
    <definedName name="OblastNadpisuRadku_2" localSheetId="6">#REF!</definedName>
    <definedName name="OblastNadpisuRadku_2" localSheetId="5">#REF!</definedName>
    <definedName name="OblastNadpisuRadku_2" localSheetId="4">#REF!</definedName>
    <definedName name="OblastNadpisuRadku_2" localSheetId="8">#REF!</definedName>
    <definedName name="OblastNadpisuRadku_2" localSheetId="14">#REF!</definedName>
    <definedName name="OblastNadpisuRadku_2" localSheetId="10">#REF!</definedName>
    <definedName name="OblastNadpisuRadku_2" localSheetId="15">#REF!</definedName>
    <definedName name="OblastNadpisuRadku_2" localSheetId="13">#REF!</definedName>
    <definedName name="OblastNadpisuRadku_2" localSheetId="1">#REF!</definedName>
    <definedName name="OblastNadpisuRadku_2" localSheetId="3">#REF!</definedName>
    <definedName name="OblastNadpisuRadku_2" localSheetId="2">#REF!</definedName>
    <definedName name="OblastNadpisuRadku_2">#REF!</definedName>
    <definedName name="OblastNadpisuRadku_28" localSheetId="6">#REF!</definedName>
    <definedName name="OblastNadpisuRadku_28" localSheetId="5">#REF!</definedName>
    <definedName name="OblastNadpisuRadku_28" localSheetId="4">#REF!</definedName>
    <definedName name="OblastNadpisuRadku_28" localSheetId="8">#REF!</definedName>
    <definedName name="OblastNadpisuRadku_28" localSheetId="14">#REF!</definedName>
    <definedName name="OblastNadpisuRadku_28" localSheetId="10">#REF!</definedName>
    <definedName name="OblastNadpisuRadku_28" localSheetId="15">#REF!</definedName>
    <definedName name="OblastNadpisuRadku_28" localSheetId="13">#REF!</definedName>
    <definedName name="OblastNadpisuRadku_28" localSheetId="1">#REF!</definedName>
    <definedName name="OblastNadpisuRadku_28" localSheetId="3">#REF!</definedName>
    <definedName name="OblastNadpisuRadku_28" localSheetId="2">#REF!</definedName>
    <definedName name="OblastNadpisuRadku_28">#REF!</definedName>
    <definedName name="OblastNadpisuSloupcu" localSheetId="6">#REF!</definedName>
    <definedName name="OblastNadpisuSloupcu" localSheetId="5">#REF!</definedName>
    <definedName name="OblastNadpisuSloupcu" localSheetId="4">#REF!</definedName>
    <definedName name="OblastNadpisuSloupcu" localSheetId="8">#REF!</definedName>
    <definedName name="OblastNadpisuSloupcu" localSheetId="14">#REF!</definedName>
    <definedName name="OblastNadpisuSloupcu" localSheetId="10">#REF!</definedName>
    <definedName name="OblastNadpisuSloupcu" localSheetId="15">#REF!</definedName>
    <definedName name="OblastNadpisuSloupcu" localSheetId="13">#REF!</definedName>
    <definedName name="OblastNadpisuSloupcu" localSheetId="1">#REF!</definedName>
    <definedName name="OblastNadpisuSloupcu" localSheetId="3">#REF!</definedName>
    <definedName name="OblastNadpisuSloupcu" localSheetId="2">#REF!</definedName>
    <definedName name="OblastNadpisuSloupcu">#REF!</definedName>
    <definedName name="OblastNadpisuSloupcu_11" localSheetId="6">#REF!</definedName>
    <definedName name="OblastNadpisuSloupcu_11" localSheetId="5">#REF!</definedName>
    <definedName name="OblastNadpisuSloupcu_11" localSheetId="4">#REF!</definedName>
    <definedName name="OblastNadpisuSloupcu_11" localSheetId="8">#REF!</definedName>
    <definedName name="OblastNadpisuSloupcu_11" localSheetId="14">#REF!</definedName>
    <definedName name="OblastNadpisuSloupcu_11" localSheetId="10">#REF!</definedName>
    <definedName name="OblastNadpisuSloupcu_11" localSheetId="15">#REF!</definedName>
    <definedName name="OblastNadpisuSloupcu_11" localSheetId="13">#REF!</definedName>
    <definedName name="OblastNadpisuSloupcu_11" localSheetId="1">#REF!</definedName>
    <definedName name="OblastNadpisuSloupcu_11" localSheetId="3">#REF!</definedName>
    <definedName name="OblastNadpisuSloupcu_11" localSheetId="2">#REF!</definedName>
    <definedName name="OblastNadpisuSloupcu_11">#REF!</definedName>
    <definedName name="OblastNadpisuSloupcu_2" localSheetId="6">#REF!</definedName>
    <definedName name="OblastNadpisuSloupcu_2" localSheetId="5">#REF!</definedName>
    <definedName name="OblastNadpisuSloupcu_2" localSheetId="4">#REF!</definedName>
    <definedName name="OblastNadpisuSloupcu_2" localSheetId="8">#REF!</definedName>
    <definedName name="OblastNadpisuSloupcu_2" localSheetId="14">#REF!</definedName>
    <definedName name="OblastNadpisuSloupcu_2" localSheetId="10">#REF!</definedName>
    <definedName name="OblastNadpisuSloupcu_2" localSheetId="15">#REF!</definedName>
    <definedName name="OblastNadpisuSloupcu_2" localSheetId="13">#REF!</definedName>
    <definedName name="OblastNadpisuSloupcu_2" localSheetId="1">#REF!</definedName>
    <definedName name="OblastNadpisuSloupcu_2" localSheetId="3">#REF!</definedName>
    <definedName name="OblastNadpisuSloupcu_2" localSheetId="2">#REF!</definedName>
    <definedName name="OblastNadpisuSloupcu_2">#REF!</definedName>
    <definedName name="OblastNadpisuSloupcu_28" localSheetId="6">#REF!</definedName>
    <definedName name="OblastNadpisuSloupcu_28" localSheetId="5">#REF!</definedName>
    <definedName name="OblastNadpisuSloupcu_28" localSheetId="4">#REF!</definedName>
    <definedName name="OblastNadpisuSloupcu_28" localSheetId="8">#REF!</definedName>
    <definedName name="OblastNadpisuSloupcu_28" localSheetId="14">#REF!</definedName>
    <definedName name="OblastNadpisuSloupcu_28" localSheetId="10">#REF!</definedName>
    <definedName name="OblastNadpisuSloupcu_28" localSheetId="15">#REF!</definedName>
    <definedName name="OblastNadpisuSloupcu_28" localSheetId="13">#REF!</definedName>
    <definedName name="OblastNadpisuSloupcu_28" localSheetId="1">#REF!</definedName>
    <definedName name="OblastNadpisuSloupcu_28" localSheetId="3">#REF!</definedName>
    <definedName name="OblastNadpisuSloupcu_28" localSheetId="2">#REF!</definedName>
    <definedName name="OblastNadpisuSloupcu_28">#REF!</definedName>
    <definedName name="OK" localSheetId="6">#REF!</definedName>
    <definedName name="OK" localSheetId="5">#REF!</definedName>
    <definedName name="OK" localSheetId="4">#REF!</definedName>
    <definedName name="OK" localSheetId="8">#REF!</definedName>
    <definedName name="OK" localSheetId="14">#REF!</definedName>
    <definedName name="OK" localSheetId="10">#REF!</definedName>
    <definedName name="OK" localSheetId="15">#REF!</definedName>
    <definedName name="OK" localSheetId="13">#REF!</definedName>
    <definedName name="OK" localSheetId="1">#REF!</definedName>
    <definedName name="OK" localSheetId="3">#REF!</definedName>
    <definedName name="OK" localSheetId="2">#REF!</definedName>
    <definedName name="OK">#REF!</definedName>
    <definedName name="_xlnm.Print_Area" localSheetId="12">CSV_OR_GEN!$A$1:$L$12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8">#REF!</definedName>
    <definedName name="Print_Area_MI" localSheetId="14">#REF!</definedName>
    <definedName name="Print_Area_MI" localSheetId="11">#REF!</definedName>
    <definedName name="Print_Area_MI" localSheetId="10">#REF!</definedName>
    <definedName name="Print_Area_MI" localSheetId="15">#REF!</definedName>
    <definedName name="Print_Area_MI" localSheetId="13">#REF!</definedName>
    <definedName name="Print_Area_MI" localSheetId="1">#REF!</definedName>
    <definedName name="Print_Area_MI" localSheetId="3">#REF!</definedName>
    <definedName name="Print_Area_MI" localSheetId="2">#REF!</definedName>
    <definedName name="Print_Area_MI">#REF!</definedName>
    <definedName name="Print_Area_MI_11" localSheetId="6">#REF!</definedName>
    <definedName name="Print_Area_MI_11" localSheetId="5">#REF!</definedName>
    <definedName name="Print_Area_MI_11" localSheetId="4">#REF!</definedName>
    <definedName name="Print_Area_MI_11" localSheetId="8">#REF!</definedName>
    <definedName name="Print_Area_MI_11" localSheetId="14">#REF!</definedName>
    <definedName name="Print_Area_MI_11" localSheetId="11">#REF!</definedName>
    <definedName name="Print_Area_MI_11" localSheetId="10">#REF!</definedName>
    <definedName name="Print_Area_MI_11" localSheetId="15">#REF!</definedName>
    <definedName name="Print_Area_MI_11" localSheetId="13">#REF!</definedName>
    <definedName name="Print_Area_MI_11" localSheetId="1">#REF!</definedName>
    <definedName name="Print_Area_MI_11" localSheetId="3">#REF!</definedName>
    <definedName name="Print_Area_MI_11" localSheetId="2">#REF!</definedName>
    <definedName name="Print_Area_MI_11">#REF!</definedName>
    <definedName name="Print_Area_MI_2" localSheetId="6">#REF!</definedName>
    <definedName name="Print_Area_MI_2" localSheetId="5">#REF!</definedName>
    <definedName name="Print_Area_MI_2" localSheetId="4">#REF!</definedName>
    <definedName name="Print_Area_MI_2" localSheetId="8">#REF!</definedName>
    <definedName name="Print_Area_MI_2" localSheetId="14">#REF!</definedName>
    <definedName name="Print_Area_MI_2" localSheetId="11">#REF!</definedName>
    <definedName name="Print_Area_MI_2" localSheetId="10">#REF!</definedName>
    <definedName name="Print_Area_MI_2" localSheetId="15">#REF!</definedName>
    <definedName name="Print_Area_MI_2" localSheetId="13">#REF!</definedName>
    <definedName name="Print_Area_MI_2" localSheetId="1">#REF!</definedName>
    <definedName name="Print_Area_MI_2" localSheetId="3">#REF!</definedName>
    <definedName name="Print_Area_MI_2" localSheetId="2">#REF!</definedName>
    <definedName name="Print_Area_MI_2">#REF!</definedName>
    <definedName name="Print_Area_MI_28" localSheetId="6">#REF!</definedName>
    <definedName name="Print_Area_MI_28" localSheetId="5">#REF!</definedName>
    <definedName name="Print_Area_MI_28" localSheetId="4">#REF!</definedName>
    <definedName name="Print_Area_MI_28" localSheetId="8">#REF!</definedName>
    <definedName name="Print_Area_MI_28" localSheetId="14">#REF!</definedName>
    <definedName name="Print_Area_MI_28" localSheetId="10">#REF!</definedName>
    <definedName name="Print_Area_MI_28" localSheetId="15">#REF!</definedName>
    <definedName name="Print_Area_MI_28" localSheetId="13">#REF!</definedName>
    <definedName name="Print_Area_MI_28" localSheetId="1">#REF!</definedName>
    <definedName name="Print_Area_MI_28" localSheetId="3">#REF!</definedName>
    <definedName name="Print_Area_MI_28" localSheetId="2">#REF!</definedName>
    <definedName name="Print_Area_MI_28">#REF!</definedName>
    <definedName name="Print_Titles_MI" localSheetId="6">#REF!</definedName>
    <definedName name="Print_Titles_MI" localSheetId="5">#REF!</definedName>
    <definedName name="Print_Titles_MI" localSheetId="4">#REF!</definedName>
    <definedName name="Print_Titles_MI" localSheetId="8">#REF!</definedName>
    <definedName name="Print_Titles_MI" localSheetId="14">#REF!</definedName>
    <definedName name="Print_Titles_MI" localSheetId="10">#REF!</definedName>
    <definedName name="Print_Titles_MI" localSheetId="15">#REF!</definedName>
    <definedName name="Print_Titles_MI" localSheetId="13">#REF!</definedName>
    <definedName name="Print_Titles_MI" localSheetId="1">#REF!</definedName>
    <definedName name="Print_Titles_MI" localSheetId="3">#REF!</definedName>
    <definedName name="Print_Titles_MI" localSheetId="2">#REF!</definedName>
    <definedName name="Print_Titles_MI">#REF!</definedName>
    <definedName name="Print_Titles_MI_11" localSheetId="6">#REF!</definedName>
    <definedName name="Print_Titles_MI_11" localSheetId="5">#REF!</definedName>
    <definedName name="Print_Titles_MI_11" localSheetId="4">#REF!</definedName>
    <definedName name="Print_Titles_MI_11" localSheetId="8">#REF!</definedName>
    <definedName name="Print_Titles_MI_11" localSheetId="14">#REF!</definedName>
    <definedName name="Print_Titles_MI_11" localSheetId="10">#REF!</definedName>
    <definedName name="Print_Titles_MI_11" localSheetId="15">#REF!</definedName>
    <definedName name="Print_Titles_MI_11" localSheetId="13">#REF!</definedName>
    <definedName name="Print_Titles_MI_11" localSheetId="1">#REF!</definedName>
    <definedName name="Print_Titles_MI_11" localSheetId="3">#REF!</definedName>
    <definedName name="Print_Titles_MI_11" localSheetId="2">#REF!</definedName>
    <definedName name="Print_Titles_MI_11">#REF!</definedName>
    <definedName name="Print_Titles_MI_2" localSheetId="6">#REF!</definedName>
    <definedName name="Print_Titles_MI_2" localSheetId="5">#REF!</definedName>
    <definedName name="Print_Titles_MI_2" localSheetId="4">#REF!</definedName>
    <definedName name="Print_Titles_MI_2" localSheetId="8">#REF!</definedName>
    <definedName name="Print_Titles_MI_2" localSheetId="14">#REF!</definedName>
    <definedName name="Print_Titles_MI_2" localSheetId="10">#REF!</definedName>
    <definedName name="Print_Titles_MI_2" localSheetId="15">#REF!</definedName>
    <definedName name="Print_Titles_MI_2" localSheetId="13">#REF!</definedName>
    <definedName name="Print_Titles_MI_2" localSheetId="1">#REF!</definedName>
    <definedName name="Print_Titles_MI_2" localSheetId="3">#REF!</definedName>
    <definedName name="Print_Titles_MI_2" localSheetId="2">#REF!</definedName>
    <definedName name="Print_Titles_MI_2">#REF!</definedName>
    <definedName name="Print_Titles_MI_28" localSheetId="6">#REF!</definedName>
    <definedName name="Print_Titles_MI_28" localSheetId="5">#REF!</definedName>
    <definedName name="Print_Titles_MI_28" localSheetId="4">#REF!</definedName>
    <definedName name="Print_Titles_MI_28" localSheetId="8">#REF!</definedName>
    <definedName name="Print_Titles_MI_28" localSheetId="14">#REF!</definedName>
    <definedName name="Print_Titles_MI_28" localSheetId="10">#REF!</definedName>
    <definedName name="Print_Titles_MI_28" localSheetId="15">#REF!</definedName>
    <definedName name="Print_Titles_MI_28" localSheetId="13">#REF!</definedName>
    <definedName name="Print_Titles_MI_28" localSheetId="1">#REF!</definedName>
    <definedName name="Print_Titles_MI_28" localSheetId="3">#REF!</definedName>
    <definedName name="Print_Titles_MI_28" localSheetId="2">#REF!</definedName>
    <definedName name="Print_Titles_MI_28">#REF!</definedName>
    <definedName name="Range" localSheetId="6">#REF!</definedName>
    <definedName name="Range" localSheetId="5">#REF!</definedName>
    <definedName name="Range" localSheetId="4">#REF!</definedName>
    <definedName name="Range" localSheetId="8">#REF!</definedName>
    <definedName name="Range" localSheetId="14">#REF!</definedName>
    <definedName name="Range" localSheetId="10">#REF!</definedName>
    <definedName name="Range" localSheetId="15">#REF!</definedName>
    <definedName name="Range" localSheetId="13">#REF!</definedName>
    <definedName name="Range" localSheetId="1">#REF!</definedName>
    <definedName name="Range" localSheetId="3">#REF!</definedName>
    <definedName name="Range" localSheetId="2">#REF!</definedName>
    <definedName name="Range">#REF!</definedName>
    <definedName name="rfgf" localSheetId="6">'[1]Table 39_'!#REF!</definedName>
    <definedName name="rfgf" localSheetId="5">'[2]Table 39_'!#REF!</definedName>
    <definedName name="rfgf" localSheetId="4">'[2]Table 39_'!#REF!</definedName>
    <definedName name="rfgf" localSheetId="8">'[2]Table 39_'!#REF!</definedName>
    <definedName name="rfgf" localSheetId="14">'[2]Table 39_'!#REF!</definedName>
    <definedName name="rfgf" localSheetId="11">'[2]Table 39_'!#REF!</definedName>
    <definedName name="rfgf" localSheetId="10">'[2]Table 39_'!#REF!</definedName>
    <definedName name="rfgf" localSheetId="13">'[1]Table 39_'!#REF!</definedName>
    <definedName name="rfgf" localSheetId="1">'[3]Table 39_'!#REF!</definedName>
    <definedName name="rfgf" localSheetId="3">'[2]Table 39_'!#REF!</definedName>
    <definedName name="rfgf" localSheetId="2">'[2]Table 39_'!#REF!</definedName>
    <definedName name="rfgf">'[2]Table 39_'!#REF!</definedName>
    <definedName name="RgFwd" localSheetId="6">#REF!</definedName>
    <definedName name="RgFwd" localSheetId="5">#REF!</definedName>
    <definedName name="RgFwd" localSheetId="4">#REF!</definedName>
    <definedName name="RgFwd" localSheetId="8">#REF!</definedName>
    <definedName name="RgFwd" localSheetId="14">#REF!</definedName>
    <definedName name="RgFwd" localSheetId="10">#REF!</definedName>
    <definedName name="RgFwd" localSheetId="15">#REF!</definedName>
    <definedName name="RgFwd" localSheetId="13">#REF!</definedName>
    <definedName name="RgFwd" localSheetId="1">#REF!</definedName>
    <definedName name="RgFwd" localSheetId="3">#REF!</definedName>
    <definedName name="RgFwd" localSheetId="2">#REF!</definedName>
    <definedName name="RgFwd">#REF!</definedName>
    <definedName name="RgMatFwd" localSheetId="6">#REF!</definedName>
    <definedName name="RgMatFwd" localSheetId="5">#REF!</definedName>
    <definedName name="RgMatFwd" localSheetId="4">#REF!</definedName>
    <definedName name="RgMatFwd" localSheetId="8">#REF!</definedName>
    <definedName name="RgMatFwd" localSheetId="14">#REF!</definedName>
    <definedName name="RgMatFwd" localSheetId="10">#REF!</definedName>
    <definedName name="RgMatFwd" localSheetId="15">#REF!</definedName>
    <definedName name="RgMatFwd" localSheetId="13">#REF!</definedName>
    <definedName name="RgMatFwd" localSheetId="1">#REF!</definedName>
    <definedName name="RgMatFwd" localSheetId="3">#REF!</definedName>
    <definedName name="RgMatFwd" localSheetId="2">#REF!</definedName>
    <definedName name="RgMatFwd">#REF!</definedName>
    <definedName name="RgMatSwaps" localSheetId="6">#REF!</definedName>
    <definedName name="RgMatSwaps" localSheetId="5">#REF!</definedName>
    <definedName name="RgMatSwaps" localSheetId="4">#REF!</definedName>
    <definedName name="RgMatSwaps" localSheetId="8">#REF!</definedName>
    <definedName name="RgMatSwaps" localSheetId="14">#REF!</definedName>
    <definedName name="RgMatSwaps" localSheetId="10">#REF!</definedName>
    <definedName name="RgMatSwaps" localSheetId="15">#REF!</definedName>
    <definedName name="RgMatSwaps" localSheetId="13">#REF!</definedName>
    <definedName name="RgMatSwaps" localSheetId="1">#REF!</definedName>
    <definedName name="RgMatSwaps" localSheetId="3">#REF!</definedName>
    <definedName name="RgMatSwaps" localSheetId="2">#REF!</definedName>
    <definedName name="RgMatSwaps">#REF!</definedName>
    <definedName name="RgSpot" localSheetId="6">#REF!</definedName>
    <definedName name="RgSpot" localSheetId="5">#REF!</definedName>
    <definedName name="RgSpot" localSheetId="4">#REF!</definedName>
    <definedName name="RgSpot" localSheetId="8">#REF!</definedName>
    <definedName name="RgSpot" localSheetId="14">#REF!</definedName>
    <definedName name="RgSpot" localSheetId="10">#REF!</definedName>
    <definedName name="RgSpot" localSheetId="15">#REF!</definedName>
    <definedName name="RgSpot" localSheetId="13">#REF!</definedName>
    <definedName name="RgSpot" localSheetId="1">#REF!</definedName>
    <definedName name="RgSpot" localSheetId="3">#REF!</definedName>
    <definedName name="RgSpot" localSheetId="2">#REF!</definedName>
    <definedName name="RgSpot">#REF!</definedName>
    <definedName name="RgSwaps" localSheetId="6">#REF!</definedName>
    <definedName name="RgSwaps" localSheetId="5">#REF!</definedName>
    <definedName name="RgSwaps" localSheetId="4">#REF!</definedName>
    <definedName name="RgSwaps" localSheetId="8">#REF!</definedName>
    <definedName name="RgSwaps" localSheetId="14">#REF!</definedName>
    <definedName name="RgSwaps" localSheetId="10">#REF!</definedName>
    <definedName name="RgSwaps" localSheetId="15">#REF!</definedName>
    <definedName name="RgSwaps" localSheetId="13">#REF!</definedName>
    <definedName name="RgSwaps" localSheetId="1">#REF!</definedName>
    <definedName name="RgSwaps" localSheetId="3">#REF!</definedName>
    <definedName name="RgSwaps" localSheetId="2">#REF!</definedName>
    <definedName name="RgSwaps">#REF!</definedName>
    <definedName name="RWA" localSheetId="6">#REF!</definedName>
    <definedName name="RWA" localSheetId="5">#REF!</definedName>
    <definedName name="RWA" localSheetId="4">#REF!</definedName>
    <definedName name="RWA" localSheetId="8">#REF!</definedName>
    <definedName name="RWA" localSheetId="14">#REF!</definedName>
    <definedName name="RWA" localSheetId="10">#REF!</definedName>
    <definedName name="RWA" localSheetId="15">#REF!</definedName>
    <definedName name="RWA" localSheetId="13">#REF!</definedName>
    <definedName name="RWA" localSheetId="1">#REF!</definedName>
    <definedName name="RWA" localSheetId="3">#REF!</definedName>
    <definedName name="RWA" localSheetId="2">#REF!</definedName>
    <definedName name="RWA">#REF!</definedName>
    <definedName name="RWA_dec" localSheetId="6">#REF!</definedName>
    <definedName name="RWA_dec" localSheetId="5">#REF!</definedName>
    <definedName name="RWA_dec" localSheetId="4">#REF!</definedName>
    <definedName name="RWA_dec" localSheetId="8">#REF!</definedName>
    <definedName name="RWA_dec" localSheetId="14">#REF!</definedName>
    <definedName name="RWA_dec" localSheetId="10">#REF!</definedName>
    <definedName name="RWA_dec" localSheetId="15">#REF!</definedName>
    <definedName name="RWA_dec" localSheetId="13">#REF!</definedName>
    <definedName name="RWA_dec" localSheetId="1">#REF!</definedName>
    <definedName name="RWA_dec" localSheetId="3">#REF!</definedName>
    <definedName name="RWA_dec" localSheetId="2">#REF!</definedName>
    <definedName name="RWA_dec">#REF!</definedName>
    <definedName name="RWA_June" localSheetId="6">#REF!</definedName>
    <definedName name="RWA_June" localSheetId="5">#REF!</definedName>
    <definedName name="RWA_June" localSheetId="4">#REF!</definedName>
    <definedName name="RWA_June" localSheetId="8">#REF!</definedName>
    <definedName name="RWA_June" localSheetId="14">#REF!</definedName>
    <definedName name="RWA_June" localSheetId="10">#REF!</definedName>
    <definedName name="RWA_June" localSheetId="15">#REF!</definedName>
    <definedName name="RWA_June" localSheetId="13">#REF!</definedName>
    <definedName name="RWA_June" localSheetId="1">#REF!</definedName>
    <definedName name="RWA_June" localSheetId="3">#REF!</definedName>
    <definedName name="RWA_June" localSheetId="2">#REF!</definedName>
    <definedName name="RWA_June">#REF!</definedName>
    <definedName name="Valid1" localSheetId="6">#REF!</definedName>
    <definedName name="Valid1" localSheetId="5">#REF!</definedName>
    <definedName name="Valid1" localSheetId="4">#REF!</definedName>
    <definedName name="Valid1" localSheetId="8">#REF!</definedName>
    <definedName name="Valid1" localSheetId="14">#REF!</definedName>
    <definedName name="Valid1" localSheetId="10">#REF!</definedName>
    <definedName name="Valid1" localSheetId="15">#REF!</definedName>
    <definedName name="Valid1" localSheetId="13">#REF!</definedName>
    <definedName name="Valid1" localSheetId="1">#REF!</definedName>
    <definedName name="Valid1" localSheetId="3">#REF!</definedName>
    <definedName name="Valid1" localSheetId="2">#REF!</definedName>
    <definedName name="Valid1">#REF!</definedName>
    <definedName name="Valid2" localSheetId="6">#REF!</definedName>
    <definedName name="Valid2" localSheetId="5">#REF!</definedName>
    <definedName name="Valid2" localSheetId="4">#REF!</definedName>
    <definedName name="Valid2" localSheetId="8">#REF!</definedName>
    <definedName name="Valid2" localSheetId="14">#REF!</definedName>
    <definedName name="Valid2" localSheetId="10">#REF!</definedName>
    <definedName name="Valid2" localSheetId="15">#REF!</definedName>
    <definedName name="Valid2" localSheetId="13">#REF!</definedName>
    <definedName name="Valid2" localSheetId="1">#REF!</definedName>
    <definedName name="Valid2" localSheetId="3">#REF!</definedName>
    <definedName name="Valid2" localSheetId="2">#REF!</definedName>
    <definedName name="Valid2">#REF!</definedName>
    <definedName name="Valid3" localSheetId="6">#REF!</definedName>
    <definedName name="Valid3" localSheetId="5">#REF!</definedName>
    <definedName name="Valid3" localSheetId="4">#REF!</definedName>
    <definedName name="Valid3" localSheetId="8">#REF!</definedName>
    <definedName name="Valid3" localSheetId="14">#REF!</definedName>
    <definedName name="Valid3" localSheetId="10">#REF!</definedName>
    <definedName name="Valid3" localSheetId="15">#REF!</definedName>
    <definedName name="Valid3" localSheetId="13">#REF!</definedName>
    <definedName name="Valid3" localSheetId="1">#REF!</definedName>
    <definedName name="Valid3" localSheetId="3">#REF!</definedName>
    <definedName name="Valid3" localSheetId="2">#REF!</definedName>
    <definedName name="Valid3">#REF!</definedName>
    <definedName name="Valid4" localSheetId="6">#REF!</definedName>
    <definedName name="Valid4" localSheetId="5">#REF!</definedName>
    <definedName name="Valid4" localSheetId="4">#REF!</definedName>
    <definedName name="Valid4" localSheetId="8">#REF!</definedName>
    <definedName name="Valid4" localSheetId="14">#REF!</definedName>
    <definedName name="Valid4" localSheetId="10">#REF!</definedName>
    <definedName name="Valid4" localSheetId="15">#REF!</definedName>
    <definedName name="Valid4" localSheetId="13">#REF!</definedName>
    <definedName name="Valid4" localSheetId="1">#REF!</definedName>
    <definedName name="Valid4" localSheetId="3">#REF!</definedName>
    <definedName name="Valid4" localSheetId="2">#REF!</definedName>
    <definedName name="Valid4">#REF!</definedName>
    <definedName name="Valid5" localSheetId="6">#REF!</definedName>
    <definedName name="Valid5" localSheetId="5">#REF!</definedName>
    <definedName name="Valid5" localSheetId="4">#REF!</definedName>
    <definedName name="Valid5" localSheetId="8">#REF!</definedName>
    <definedName name="Valid5" localSheetId="14">#REF!</definedName>
    <definedName name="Valid5" localSheetId="10">#REF!</definedName>
    <definedName name="Valid5" localSheetId="15">#REF!</definedName>
    <definedName name="Valid5" localSheetId="13">#REF!</definedName>
    <definedName name="Valid5" localSheetId="1">#REF!</definedName>
    <definedName name="Valid5" localSheetId="3">#REF!</definedName>
    <definedName name="Valid5" localSheetId="2">#REF!</definedName>
    <definedName name="Valid5">#REF!</definedName>
    <definedName name="w" localSheetId="6">[13]Parameters!#REF!</definedName>
    <definedName name="w" localSheetId="5">[13]Parameters!#REF!</definedName>
    <definedName name="w" localSheetId="4">[13]Parameters!#REF!</definedName>
    <definedName name="w" localSheetId="14">[13]Parameters!#REF!</definedName>
    <definedName name="w" localSheetId="10">[13]Parameters!#REF!</definedName>
    <definedName name="w" localSheetId="13">[13]Parameters!#REF!</definedName>
    <definedName name="w" localSheetId="3">[13]Parameters!#REF!</definedName>
    <definedName name="w" localSheetId="2">[13]Parameters!#REF!</definedName>
    <definedName name="w">[13]Parameters!#REF!</definedName>
    <definedName name="x">[11]Parameters!$C$32:$C$33</definedName>
    <definedName name="XBRL">[10]Lists!$A$17:$A$19</definedName>
    <definedName name="YesNo" localSheetId="8">[14]Parameters!$D$144:$D$145</definedName>
    <definedName name="YesNo" localSheetId="14">[15]Parameters!$D$144:$D$145</definedName>
    <definedName name="YesNo" localSheetId="11">[14]Parameters!$D$144:$D$145</definedName>
    <definedName name="YesNo" localSheetId="10">[14]Parameters!$D$144:$D$145</definedName>
    <definedName name="YesNo" localSheetId="1">[16]Parameters!$D$144:$D$145</definedName>
    <definedName name="YesNo" localSheetId="3">[14]Parameters!$D$144:$D$145</definedName>
    <definedName name="YesNo" localSheetId="2">[14]Parameters!$D$144:$D$145</definedName>
    <definedName name="YesNo">[14]Parameters!$D$144:$D$145</definedName>
    <definedName name="YesNo2Basel2" localSheetId="6">[13]Parameters!#REF!</definedName>
    <definedName name="YesNo2Basel2" localSheetId="5">[13]Parameters!#REF!</definedName>
    <definedName name="YesNo2Basel2" localSheetId="4">[13]Parameters!#REF!</definedName>
    <definedName name="YesNo2Basel2" localSheetId="14">[13]Parameters!#REF!</definedName>
    <definedName name="YesNo2Basel2" localSheetId="10">[13]Parameters!#REF!</definedName>
    <definedName name="YesNo2Basel2" localSheetId="13">[13]Parameters!#REF!</definedName>
    <definedName name="YesNo2Basel2" localSheetId="3">[13]Parameters!#REF!</definedName>
    <definedName name="YesNo2Basel2" localSheetId="2">[13]Parameters!#REF!</definedName>
    <definedName name="YesNo2Basel2">[13]Parameters!#REF!</definedName>
    <definedName name="YesNoBasel2" localSheetId="6">[13]Parameters!#REF!</definedName>
    <definedName name="YesNoBasel2" localSheetId="5">[13]Parameters!#REF!</definedName>
    <definedName name="YesNoBasel2" localSheetId="4">[13]Parameters!#REF!</definedName>
    <definedName name="YesNoBasel2" localSheetId="14">[13]Parameters!#REF!</definedName>
    <definedName name="YesNoBasel2" localSheetId="10">[13]Parameters!#REF!</definedName>
    <definedName name="YesNoBasel2" localSheetId="13">[13]Parameters!#REF!</definedName>
    <definedName name="YesNoBasel2" localSheetId="3">[13]Parameters!#REF!</definedName>
    <definedName name="YesNoBasel2" localSheetId="2">[13]Parameters!#REF!</definedName>
    <definedName name="YesNoBasel2">[13]Parameters!#REF!</definedName>
    <definedName name="zxasdafsds" localSheetId="6">#REF!</definedName>
    <definedName name="zxasdafsds" localSheetId="5">#REF!</definedName>
    <definedName name="zxasdafsds" localSheetId="4">#REF!</definedName>
    <definedName name="zxasdafsds" localSheetId="8">#REF!</definedName>
    <definedName name="zxasdafsds" localSheetId="14">#REF!</definedName>
    <definedName name="zxasdafsds" localSheetId="11">#REF!</definedName>
    <definedName name="zxasdafsds" localSheetId="10">#REF!</definedName>
    <definedName name="zxasdafsds" localSheetId="15">#REF!</definedName>
    <definedName name="zxasdafsds" localSheetId="13">#REF!</definedName>
    <definedName name="zxasdafsds" localSheetId="1">#REF!</definedName>
    <definedName name="zxasdafsds" localSheetId="3">#REF!</definedName>
    <definedName name="zxasdafsds" localSheetId="2">#REF!</definedName>
    <definedName name="zxasdafs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75" l="1"/>
  <c r="H15" i="75"/>
  <c r="G11" i="73"/>
  <c r="F11" i="72"/>
  <c r="G11" i="72"/>
  <c r="H11" i="72"/>
  <c r="J11" i="72"/>
  <c r="K11" i="72"/>
  <c r="L11" i="72"/>
  <c r="F12" i="72"/>
  <c r="G12" i="72"/>
  <c r="H12" i="72"/>
  <c r="J12" i="72"/>
  <c r="K12" i="72"/>
  <c r="L12" i="72"/>
  <c r="G10" i="72"/>
  <c r="H10" i="72"/>
  <c r="J10" i="72"/>
  <c r="K10" i="72"/>
  <c r="L10" i="72"/>
  <c r="F10" i="72"/>
  <c r="F7" i="72"/>
  <c r="G7" i="72"/>
  <c r="H7" i="72"/>
  <c r="J7" i="72"/>
  <c r="K7" i="72"/>
  <c r="L7" i="72"/>
  <c r="D7" i="72"/>
  <c r="S3" i="64"/>
  <c r="T3" i="64"/>
  <c r="U3" i="64" s="1"/>
  <c r="V3" i="64" s="1"/>
  <c r="W3" i="64" s="1"/>
  <c r="M25" i="75"/>
  <c r="L25" i="75"/>
  <c r="K25" i="75"/>
  <c r="J25" i="75"/>
  <c r="I25" i="75"/>
  <c r="H25" i="75"/>
  <c r="G25" i="75"/>
  <c r="J26" i="73"/>
  <c r="J23" i="73"/>
  <c r="J20" i="73"/>
  <c r="J11" i="73"/>
  <c r="J10" i="73"/>
  <c r="I26" i="73"/>
  <c r="I23" i="73"/>
  <c r="I20" i="73"/>
  <c r="I11" i="73"/>
  <c r="I10" i="73"/>
  <c r="H26" i="73"/>
  <c r="H23" i="73"/>
  <c r="H20" i="73"/>
  <c r="H14" i="73"/>
  <c r="H13" i="73"/>
  <c r="H11" i="73"/>
  <c r="H10" i="73"/>
  <c r="G26" i="73"/>
  <c r="G23" i="73"/>
  <c r="G20" i="73"/>
  <c r="G10" i="73"/>
  <c r="F26" i="73"/>
  <c r="F23" i="73"/>
  <c r="F20" i="73"/>
  <c r="F11" i="73"/>
  <c r="F10" i="73"/>
  <c r="E26" i="73"/>
  <c r="E23" i="73"/>
  <c r="E20" i="73"/>
  <c r="E14" i="73"/>
  <c r="E13" i="73"/>
  <c r="E11" i="73"/>
  <c r="E10" i="73"/>
  <c r="D23" i="73"/>
  <c r="D11" i="73"/>
  <c r="D10" i="73"/>
  <c r="D9" i="73"/>
  <c r="D8" i="73"/>
  <c r="H12" i="75" l="1"/>
  <c r="I12" i="75"/>
  <c r="J12" i="75"/>
  <c r="K12" i="75"/>
  <c r="L12" i="75"/>
  <c r="M12" i="75"/>
  <c r="G14" i="75"/>
  <c r="G11" i="75" s="1"/>
  <c r="I15" i="75"/>
  <c r="L15" i="75"/>
  <c r="H16" i="75"/>
  <c r="I16" i="75"/>
  <c r="J16" i="75" s="1"/>
  <c r="K16" i="75" s="1"/>
  <c r="L16" i="75" s="1"/>
  <c r="M16" i="75" s="1"/>
  <c r="H17" i="75"/>
  <c r="I17" i="75"/>
  <c r="J17" i="75"/>
  <c r="K17" i="75"/>
  <c r="L17" i="75"/>
  <c r="M17" i="75"/>
  <c r="H18" i="75"/>
  <c r="I18" i="75"/>
  <c r="J18" i="75"/>
  <c r="K18" i="75"/>
  <c r="L18" i="75"/>
  <c r="M18" i="75"/>
  <c r="H19" i="75"/>
  <c r="I19" i="75"/>
  <c r="J19" i="75"/>
  <c r="K19" i="75"/>
  <c r="L19" i="75"/>
  <c r="M19" i="75"/>
  <c r="H20" i="75"/>
  <c r="I20" i="75"/>
  <c r="J20" i="75"/>
  <c r="K20" i="75"/>
  <c r="L20" i="75"/>
  <c r="M20" i="75"/>
  <c r="H21" i="75"/>
  <c r="I21" i="75"/>
  <c r="J21" i="75"/>
  <c r="K21" i="75"/>
  <c r="L21" i="75"/>
  <c r="M21" i="75"/>
  <c r="H22" i="75"/>
  <c r="I22" i="75"/>
  <c r="J22" i="75"/>
  <c r="K22" i="75"/>
  <c r="L22" i="75"/>
  <c r="M22" i="75"/>
  <c r="H29" i="75"/>
  <c r="I29" i="75"/>
  <c r="J29" i="75"/>
  <c r="K29" i="75"/>
  <c r="L29" i="75"/>
  <c r="M29" i="75"/>
  <c r="H31" i="75"/>
  <c r="I31" i="75"/>
  <c r="J31" i="75"/>
  <c r="K31" i="75"/>
  <c r="L31" i="75"/>
  <c r="M31" i="75"/>
  <c r="H32" i="75"/>
  <c r="I32" i="75" s="1"/>
  <c r="H33" i="75"/>
  <c r="I33" i="75"/>
  <c r="J33" i="75" s="1"/>
  <c r="G34" i="75"/>
  <c r="H34" i="75"/>
  <c r="G35" i="75"/>
  <c r="G37" i="75" s="1"/>
  <c r="H37" i="75" s="1"/>
  <c r="I37" i="75" s="1"/>
  <c r="J37" i="75" s="1"/>
  <c r="K37" i="75" s="1"/>
  <c r="L37" i="75" s="1"/>
  <c r="M37" i="75" s="1"/>
  <c r="H35" i="75"/>
  <c r="G36" i="75"/>
  <c r="H36" i="75"/>
  <c r="I36" i="75" s="1"/>
  <c r="J36" i="75" s="1"/>
  <c r="K36" i="75" s="1"/>
  <c r="L36" i="75" s="1"/>
  <c r="M36" i="75" s="1"/>
  <c r="E18" i="73"/>
  <c r="F18" i="73"/>
  <c r="G18" i="73"/>
  <c r="H18" i="73"/>
  <c r="I18" i="73"/>
  <c r="J18" i="73"/>
  <c r="E19" i="73"/>
  <c r="F19" i="73"/>
  <c r="G19" i="73"/>
  <c r="H19" i="73"/>
  <c r="I19" i="73"/>
  <c r="J19" i="73"/>
  <c r="E24" i="73"/>
  <c r="F24" i="73"/>
  <c r="G24" i="73"/>
  <c r="H24" i="73"/>
  <c r="I24" i="73"/>
  <c r="J24" i="73"/>
  <c r="J10" i="16"/>
  <c r="I10" i="16"/>
  <c r="H10" i="16"/>
  <c r="G10" i="16"/>
  <c r="F10" i="16"/>
  <c r="E10" i="16"/>
  <c r="T14" i="8"/>
  <c r="T9" i="8"/>
  <c r="S10" i="8"/>
  <c r="S11" i="8"/>
  <c r="S12" i="8"/>
  <c r="S13" i="8"/>
  <c r="P9" i="8"/>
  <c r="O15" i="8"/>
  <c r="O11" i="8"/>
  <c r="O10" i="8"/>
  <c r="N11" i="8"/>
  <c r="N10" i="8"/>
  <c r="N9" i="8"/>
  <c r="W25" i="64"/>
  <c r="V25" i="64"/>
  <c r="U25" i="64"/>
  <c r="S25" i="64"/>
  <c r="S21" i="64"/>
  <c r="U21" i="64"/>
  <c r="W17" i="64"/>
  <c r="V17" i="64"/>
  <c r="U17" i="64"/>
  <c r="T17" i="64"/>
  <c r="N25" i="64"/>
  <c r="N21" i="64"/>
  <c r="P25" i="64"/>
  <c r="Q25" i="64"/>
  <c r="R25" i="64"/>
  <c r="R21" i="64"/>
  <c r="Q21" i="64"/>
  <c r="P21" i="64"/>
  <c r="R17" i="64"/>
  <c r="Q17" i="64"/>
  <c r="P17" i="64"/>
  <c r="O17" i="64"/>
  <c r="W21" i="64"/>
  <c r="V21" i="64"/>
  <c r="T15" i="8"/>
  <c r="P15" i="8"/>
  <c r="X32" i="38"/>
  <c r="Y32" i="38"/>
  <c r="X33" i="38"/>
  <c r="Y33" i="38"/>
  <c r="X34" i="38"/>
  <c r="Y34" i="38"/>
  <c r="X35" i="38"/>
  <c r="Y35" i="38"/>
  <c r="X36" i="38"/>
  <c r="Y36" i="38"/>
  <c r="X37" i="38"/>
  <c r="Y37" i="38"/>
  <c r="X38" i="38"/>
  <c r="Y38" i="38"/>
  <c r="X39" i="38"/>
  <c r="Y39" i="38"/>
  <c r="X40" i="38"/>
  <c r="Y40" i="38"/>
  <c r="X41" i="38"/>
  <c r="Y41" i="38"/>
  <c r="X42" i="38"/>
  <c r="Y42" i="38"/>
  <c r="X43" i="38"/>
  <c r="Y43" i="38"/>
  <c r="X44" i="38"/>
  <c r="Y44" i="38"/>
  <c r="X45" i="38"/>
  <c r="Y45" i="38"/>
  <c r="X46" i="38"/>
  <c r="Y46" i="38"/>
  <c r="X47" i="38"/>
  <c r="Y47" i="38"/>
  <c r="X48" i="38"/>
  <c r="Y48" i="38"/>
  <c r="X49" i="38"/>
  <c r="Y49" i="38"/>
  <c r="X50" i="38"/>
  <c r="Y50" i="38"/>
  <c r="X51" i="38"/>
  <c r="Y51" i="38"/>
  <c r="Y31" i="38"/>
  <c r="X31" i="38"/>
  <c r="U32" i="38"/>
  <c r="V32" i="38"/>
  <c r="U33" i="38"/>
  <c r="V33" i="38"/>
  <c r="U34" i="38"/>
  <c r="V34" i="38"/>
  <c r="U35" i="38"/>
  <c r="V35" i="38"/>
  <c r="U36" i="38"/>
  <c r="V36" i="38"/>
  <c r="U37" i="38"/>
  <c r="V37" i="38"/>
  <c r="U38" i="38"/>
  <c r="V38" i="38"/>
  <c r="U39" i="38"/>
  <c r="V39" i="38"/>
  <c r="U40" i="38"/>
  <c r="V40" i="38"/>
  <c r="U41" i="38"/>
  <c r="V41" i="38"/>
  <c r="U42" i="38"/>
  <c r="V42" i="38"/>
  <c r="U43" i="38"/>
  <c r="V43" i="38"/>
  <c r="U44" i="38"/>
  <c r="V44" i="38"/>
  <c r="U45" i="38"/>
  <c r="V45" i="38"/>
  <c r="U46" i="38"/>
  <c r="V46" i="38"/>
  <c r="U47" i="38"/>
  <c r="V47" i="38"/>
  <c r="U48" i="38"/>
  <c r="V48" i="38"/>
  <c r="U49" i="38"/>
  <c r="V49" i="38"/>
  <c r="U50" i="38"/>
  <c r="V50" i="38"/>
  <c r="U51" i="38"/>
  <c r="V51" i="38"/>
  <c r="V31" i="38"/>
  <c r="U31" i="38"/>
  <c r="R32" i="38"/>
  <c r="S32" i="38"/>
  <c r="R33" i="38"/>
  <c r="S33" i="38"/>
  <c r="R34" i="38"/>
  <c r="S34" i="38"/>
  <c r="R35" i="38"/>
  <c r="S35" i="38"/>
  <c r="R36" i="38"/>
  <c r="S36" i="38"/>
  <c r="R37" i="38"/>
  <c r="S37" i="38"/>
  <c r="R38" i="38"/>
  <c r="S38" i="38"/>
  <c r="R39" i="38"/>
  <c r="S39" i="38"/>
  <c r="R40" i="38"/>
  <c r="S40" i="38"/>
  <c r="R41" i="38"/>
  <c r="S41" i="38"/>
  <c r="R42" i="38"/>
  <c r="S42" i="38"/>
  <c r="R43" i="38"/>
  <c r="S43" i="38"/>
  <c r="R44" i="38"/>
  <c r="S44" i="38"/>
  <c r="R45" i="38"/>
  <c r="S45" i="38"/>
  <c r="R46" i="38"/>
  <c r="S46" i="38"/>
  <c r="R47" i="38"/>
  <c r="S47" i="38"/>
  <c r="R48" i="38"/>
  <c r="S48" i="38"/>
  <c r="R49" i="38"/>
  <c r="S49" i="38"/>
  <c r="R50" i="38"/>
  <c r="S50" i="38"/>
  <c r="R51" i="38"/>
  <c r="S51" i="38"/>
  <c r="S31" i="38"/>
  <c r="R31" i="38"/>
  <c r="P31" i="38"/>
  <c r="O31" i="38"/>
  <c r="M31" i="38"/>
  <c r="O32" i="38"/>
  <c r="O33" i="38"/>
  <c r="O34" i="38"/>
  <c r="O35" i="38"/>
  <c r="O36" i="38"/>
  <c r="O37" i="38"/>
  <c r="O38" i="38"/>
  <c r="O39" i="38"/>
  <c r="O40" i="38"/>
  <c r="O41" i="38"/>
  <c r="O42" i="38"/>
  <c r="O43" i="38"/>
  <c r="O44" i="38"/>
  <c r="O45" i="38"/>
  <c r="O46" i="38"/>
  <c r="O47" i="38"/>
  <c r="O48" i="38"/>
  <c r="O49" i="38"/>
  <c r="O50" i="38"/>
  <c r="O51" i="38"/>
  <c r="L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L51" i="38"/>
  <c r="J31" i="38"/>
  <c r="L32" i="38"/>
  <c r="L33" i="38"/>
  <c r="L34" i="38"/>
  <c r="L35" i="38"/>
  <c r="L36" i="38"/>
  <c r="L37" i="38"/>
  <c r="L38" i="38"/>
  <c r="L39" i="38"/>
  <c r="L40" i="38"/>
  <c r="L41" i="38"/>
  <c r="L42" i="38"/>
  <c r="L43" i="38"/>
  <c r="L44" i="38"/>
  <c r="L45" i="38"/>
  <c r="L46" i="38"/>
  <c r="L47" i="38"/>
  <c r="L48" i="38"/>
  <c r="L49" i="38"/>
  <c r="L50" i="38"/>
  <c r="I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31" i="38"/>
  <c r="D7" i="73" l="1"/>
  <c r="D17" i="73" s="1"/>
  <c r="D27" i="73" s="1"/>
  <c r="D29" i="73" s="1"/>
  <c r="K33" i="75"/>
  <c r="J35" i="75"/>
  <c r="M15" i="75"/>
  <c r="M14" i="75" s="1"/>
  <c r="L14" i="75"/>
  <c r="I14" i="75"/>
  <c r="J15" i="75"/>
  <c r="J14" i="75" s="1"/>
  <c r="J32" i="75"/>
  <c r="I34" i="75"/>
  <c r="G23" i="75"/>
  <c r="G26" i="75"/>
  <c r="H14" i="75"/>
  <c r="I35" i="75"/>
  <c r="K14" i="75"/>
  <c r="S15" i="8"/>
  <c r="G10" i="75" l="1"/>
  <c r="G28" i="75" s="1"/>
  <c r="G27" i="75"/>
  <c r="G30" i="75"/>
  <c r="K32" i="75"/>
  <c r="J34" i="75"/>
  <c r="K35" i="75"/>
  <c r="L33" i="75"/>
  <c r="D32" i="73"/>
  <c r="D31" i="73"/>
  <c r="L32" i="75" l="1"/>
  <c r="K34" i="75"/>
  <c r="M33" i="75"/>
  <c r="M35" i="75" s="1"/>
  <c r="L35" i="75"/>
  <c r="M32" i="75" l="1"/>
  <c r="M34" i="75" s="1"/>
  <c r="L34" i="75"/>
  <c r="V7" i="38" l="1"/>
  <c r="S7" i="38"/>
  <c r="P7" i="38"/>
  <c r="M7" i="38"/>
  <c r="H57" i="45"/>
  <c r="H79" i="45" s="1"/>
  <c r="AN117" i="45"/>
  <c r="AN139" i="45" s="1"/>
  <c r="AN137" i="45"/>
  <c r="AN159" i="45" s="1"/>
  <c r="AN136" i="45"/>
  <c r="AN158" i="45" s="1"/>
  <c r="AN135" i="45"/>
  <c r="AN157" i="45" s="1"/>
  <c r="AN134" i="45"/>
  <c r="AN156" i="45" s="1"/>
  <c r="AN132" i="45"/>
  <c r="AN154" i="45" s="1"/>
  <c r="AN131" i="45"/>
  <c r="AN153" i="45" s="1"/>
  <c r="AN129" i="45"/>
  <c r="AN151" i="45" s="1"/>
  <c r="AN128" i="45"/>
  <c r="AN150" i="45" s="1"/>
  <c r="AN126" i="45"/>
  <c r="AN148" i="45" s="1"/>
  <c r="AN125" i="45"/>
  <c r="AN147" i="45" s="1"/>
  <c r="AN124" i="45"/>
  <c r="AN146" i="45" s="1"/>
  <c r="AN123" i="45"/>
  <c r="AN145" i="45" s="1"/>
  <c r="AN122" i="45"/>
  <c r="AN144" i="45" s="1"/>
  <c r="AN121" i="45"/>
  <c r="AN143" i="45" s="1"/>
  <c r="AN120" i="45"/>
  <c r="AN142" i="45" s="1"/>
  <c r="AN119" i="45"/>
  <c r="AN141" i="45" s="1"/>
  <c r="H123" i="45"/>
  <c r="H145" i="45" s="1"/>
  <c r="I137" i="45"/>
  <c r="I159" i="45" s="1"/>
  <c r="H137" i="45"/>
  <c r="H159" i="45" s="1"/>
  <c r="I136" i="45"/>
  <c r="I158" i="45" s="1"/>
  <c r="H136" i="45"/>
  <c r="H158" i="45" s="1"/>
  <c r="I135" i="45"/>
  <c r="I157" i="45" s="1"/>
  <c r="H135" i="45"/>
  <c r="H157" i="45" s="1"/>
  <c r="I134" i="45"/>
  <c r="I156" i="45" s="1"/>
  <c r="H134" i="45"/>
  <c r="H156" i="45" s="1"/>
  <c r="I132" i="45"/>
  <c r="I154" i="45" s="1"/>
  <c r="H132" i="45"/>
  <c r="H154" i="45" s="1"/>
  <c r="I131" i="45"/>
  <c r="I153" i="45" s="1"/>
  <c r="H131" i="45"/>
  <c r="H153" i="45" s="1"/>
  <c r="I129" i="45"/>
  <c r="I151" i="45" s="1"/>
  <c r="H129" i="45"/>
  <c r="H151" i="45" s="1"/>
  <c r="I128" i="45"/>
  <c r="I150" i="45" s="1"/>
  <c r="H128" i="45"/>
  <c r="H150" i="45" s="1"/>
  <c r="I124" i="45"/>
  <c r="I146" i="45" s="1"/>
  <c r="H124" i="45"/>
  <c r="H146" i="45" s="1"/>
  <c r="I123" i="45"/>
  <c r="I145" i="45" s="1"/>
  <c r="K97" i="45"/>
  <c r="V97" i="45" s="1"/>
  <c r="L97" i="45"/>
  <c r="M97" i="45"/>
  <c r="X97" i="45" s="1"/>
  <c r="R97" i="45"/>
  <c r="Q97" i="45" s="1"/>
  <c r="P97" i="45" s="1"/>
  <c r="S97" i="45"/>
  <c r="T97" i="45"/>
  <c r="K98" i="45"/>
  <c r="V98" i="45" s="1"/>
  <c r="L98" i="45"/>
  <c r="M98" i="45"/>
  <c r="X98" i="45" s="1"/>
  <c r="R98" i="45"/>
  <c r="Q98" i="45" s="1"/>
  <c r="P98" i="45" s="1"/>
  <c r="S98" i="45"/>
  <c r="T98" i="45"/>
  <c r="K99" i="45"/>
  <c r="L99" i="45"/>
  <c r="W99" i="45" s="1"/>
  <c r="M99" i="45"/>
  <c r="X99" i="45" s="1"/>
  <c r="R99" i="45"/>
  <c r="Q99" i="45" s="1"/>
  <c r="P99" i="45" s="1"/>
  <c r="S99" i="45"/>
  <c r="T99" i="45"/>
  <c r="K100" i="45"/>
  <c r="L100" i="45"/>
  <c r="M100" i="45"/>
  <c r="X100" i="45" s="1"/>
  <c r="R100" i="45"/>
  <c r="Q100" i="45" s="1"/>
  <c r="P100" i="45" s="1"/>
  <c r="S100" i="45"/>
  <c r="T100" i="45"/>
  <c r="K101" i="45"/>
  <c r="V101" i="45" s="1"/>
  <c r="L101" i="45"/>
  <c r="M101" i="45"/>
  <c r="X101" i="45" s="1"/>
  <c r="R101" i="45"/>
  <c r="Q101" i="45" s="1"/>
  <c r="P101" i="45" s="1"/>
  <c r="S101" i="45"/>
  <c r="T101" i="45"/>
  <c r="K102" i="45"/>
  <c r="V102" i="45" s="1"/>
  <c r="L102" i="45"/>
  <c r="M102" i="45"/>
  <c r="X102" i="45" s="1"/>
  <c r="R102" i="45"/>
  <c r="Q102" i="45" s="1"/>
  <c r="P102" i="45" s="1"/>
  <c r="S102" i="45"/>
  <c r="T102" i="45"/>
  <c r="K103" i="45"/>
  <c r="L103" i="45"/>
  <c r="W103" i="45" s="1"/>
  <c r="M103" i="45"/>
  <c r="X103" i="45" s="1"/>
  <c r="R103" i="45"/>
  <c r="Q103" i="45" s="1"/>
  <c r="P103" i="45" s="1"/>
  <c r="S103" i="45"/>
  <c r="T103" i="45"/>
  <c r="K104" i="45"/>
  <c r="L104" i="45"/>
  <c r="M104" i="45"/>
  <c r="X104" i="45" s="1"/>
  <c r="R104" i="45"/>
  <c r="Q104" i="45" s="1"/>
  <c r="P104" i="45" s="1"/>
  <c r="S104" i="45"/>
  <c r="T104" i="45"/>
  <c r="K106" i="45"/>
  <c r="L106" i="45"/>
  <c r="M106" i="45"/>
  <c r="X106" i="45" s="1"/>
  <c r="R106" i="45"/>
  <c r="Q106" i="45" s="1"/>
  <c r="P106" i="45" s="1"/>
  <c r="S106" i="45"/>
  <c r="T106" i="45"/>
  <c r="K107" i="45"/>
  <c r="L107" i="45"/>
  <c r="W107" i="45" s="1"/>
  <c r="M107" i="45"/>
  <c r="X107" i="45" s="1"/>
  <c r="R107" i="45"/>
  <c r="Q107" i="45" s="1"/>
  <c r="P107" i="45" s="1"/>
  <c r="S107" i="45"/>
  <c r="T107" i="45"/>
  <c r="K109" i="45"/>
  <c r="L109" i="45"/>
  <c r="M109" i="45"/>
  <c r="X109" i="45" s="1"/>
  <c r="R109" i="45"/>
  <c r="Q109" i="45" s="1"/>
  <c r="P109" i="45" s="1"/>
  <c r="S109" i="45"/>
  <c r="T109" i="45"/>
  <c r="K110" i="45"/>
  <c r="L110" i="45"/>
  <c r="M110" i="45"/>
  <c r="X110" i="45" s="1"/>
  <c r="R110" i="45"/>
  <c r="Q110" i="45" s="1"/>
  <c r="P110" i="45" s="1"/>
  <c r="S110" i="45"/>
  <c r="T110" i="45"/>
  <c r="K112" i="45"/>
  <c r="L112" i="45"/>
  <c r="M112" i="45"/>
  <c r="X112" i="45" s="1"/>
  <c r="R112" i="45"/>
  <c r="Q112" i="45" s="1"/>
  <c r="P112" i="45" s="1"/>
  <c r="S112" i="45"/>
  <c r="T112" i="45"/>
  <c r="K113" i="45"/>
  <c r="L113" i="45"/>
  <c r="M113" i="45"/>
  <c r="X113" i="45" s="1"/>
  <c r="R113" i="45"/>
  <c r="Q113" i="45" s="1"/>
  <c r="P113" i="45" s="1"/>
  <c r="S113" i="45"/>
  <c r="T113" i="45"/>
  <c r="K114" i="45"/>
  <c r="L114" i="45"/>
  <c r="M114" i="45"/>
  <c r="X114" i="45" s="1"/>
  <c r="R114" i="45"/>
  <c r="Q114" i="45" s="1"/>
  <c r="P114" i="45" s="1"/>
  <c r="S114" i="45"/>
  <c r="T114" i="45"/>
  <c r="K115" i="45"/>
  <c r="L115" i="45"/>
  <c r="M115" i="45"/>
  <c r="X115" i="45" s="1"/>
  <c r="R115" i="45"/>
  <c r="Q115" i="45" s="1"/>
  <c r="P115" i="45" s="1"/>
  <c r="S115" i="45"/>
  <c r="T115" i="45"/>
  <c r="J99" i="45"/>
  <c r="Y99" i="45" s="1"/>
  <c r="AI99" i="45" s="1"/>
  <c r="J109" i="45"/>
  <c r="L95" i="45"/>
  <c r="M95" i="45"/>
  <c r="X95" i="45" s="1"/>
  <c r="R95" i="45"/>
  <c r="Q95" i="45" s="1"/>
  <c r="P95" i="45" s="1"/>
  <c r="S95" i="45"/>
  <c r="T95" i="45"/>
  <c r="K95" i="45"/>
  <c r="V95" i="45" s="1"/>
  <c r="J114" i="45"/>
  <c r="J112" i="45"/>
  <c r="J110" i="45"/>
  <c r="J106" i="45"/>
  <c r="J104" i="45"/>
  <c r="Y104" i="45" s="1"/>
  <c r="AI104" i="45" s="1"/>
  <c r="J102" i="45"/>
  <c r="Y102" i="45" s="1"/>
  <c r="AI102" i="45" s="1"/>
  <c r="J100" i="45"/>
  <c r="Y100" i="45" s="1"/>
  <c r="AI100" i="45" s="1"/>
  <c r="J98" i="45"/>
  <c r="Y98" i="45" s="1"/>
  <c r="AI98" i="45" s="1"/>
  <c r="AN51" i="45"/>
  <c r="AN73" i="45" s="1"/>
  <c r="I71" i="45"/>
  <c r="I93" i="45" s="1"/>
  <c r="H71" i="45"/>
  <c r="H93" i="45" s="1"/>
  <c r="I70" i="45"/>
  <c r="I92" i="45" s="1"/>
  <c r="H70" i="45"/>
  <c r="H92" i="45" s="1"/>
  <c r="I69" i="45"/>
  <c r="I91" i="45" s="1"/>
  <c r="H69" i="45"/>
  <c r="H91" i="45" s="1"/>
  <c r="I68" i="45"/>
  <c r="I90" i="45" s="1"/>
  <c r="H68" i="45"/>
  <c r="H90" i="45" s="1"/>
  <c r="I66" i="45"/>
  <c r="I88" i="45" s="1"/>
  <c r="H66" i="45"/>
  <c r="H88" i="45" s="1"/>
  <c r="I65" i="45"/>
  <c r="I87" i="45" s="1"/>
  <c r="H65" i="45"/>
  <c r="H87" i="45" s="1"/>
  <c r="I63" i="45"/>
  <c r="I85" i="45" s="1"/>
  <c r="H63" i="45"/>
  <c r="H85" i="45" s="1"/>
  <c r="I62" i="45"/>
  <c r="I84" i="45" s="1"/>
  <c r="H62" i="45"/>
  <c r="H84" i="45" s="1"/>
  <c r="J33" i="45"/>
  <c r="H58" i="45"/>
  <c r="H80" i="45" s="1"/>
  <c r="I58" i="45"/>
  <c r="I80" i="45" s="1"/>
  <c r="I57" i="45"/>
  <c r="I79" i="45" s="1"/>
  <c r="AN71" i="45"/>
  <c r="AN93" i="45" s="1"/>
  <c r="AN70" i="45"/>
  <c r="AN92" i="45" s="1"/>
  <c r="AN69" i="45"/>
  <c r="AN91" i="45" s="1"/>
  <c r="AN68" i="45"/>
  <c r="AN90" i="45" s="1"/>
  <c r="AN66" i="45"/>
  <c r="AN88" i="45" s="1"/>
  <c r="AN65" i="45"/>
  <c r="AN87" i="45" s="1"/>
  <c r="AN63" i="45"/>
  <c r="AN85" i="45" s="1"/>
  <c r="AN62" i="45"/>
  <c r="AN84" i="45" s="1"/>
  <c r="AN54" i="45"/>
  <c r="AN76" i="45" s="1"/>
  <c r="AN55" i="45"/>
  <c r="AN77" i="45" s="1"/>
  <c r="AN56" i="45"/>
  <c r="AN78" i="45" s="1"/>
  <c r="AN57" i="45"/>
  <c r="AN79" i="45" s="1"/>
  <c r="AN58" i="45"/>
  <c r="AN80" i="45" s="1"/>
  <c r="AN59" i="45"/>
  <c r="AN81" i="45" s="1"/>
  <c r="AN60" i="45"/>
  <c r="AN82" i="45" s="1"/>
  <c r="AN53" i="45"/>
  <c r="AN75" i="45" s="1"/>
  <c r="AW49" i="45"/>
  <c r="AW48" i="45"/>
  <c r="AW47" i="45"/>
  <c r="AW46" i="45"/>
  <c r="AW44" i="45"/>
  <c r="AW43" i="45"/>
  <c r="AW41" i="45"/>
  <c r="AW40" i="45"/>
  <c r="AW38" i="45"/>
  <c r="AW37" i="45"/>
  <c r="AW36" i="45"/>
  <c r="AW35" i="45"/>
  <c r="AW34" i="45"/>
  <c r="AW33" i="45"/>
  <c r="AW32" i="45"/>
  <c r="AW31" i="45"/>
  <c r="AW29" i="45"/>
  <c r="AP49" i="45"/>
  <c r="AP48" i="45"/>
  <c r="AP47" i="45"/>
  <c r="AP46" i="45"/>
  <c r="AP44" i="45"/>
  <c r="AP43" i="45"/>
  <c r="AP41" i="45"/>
  <c r="AP40" i="45"/>
  <c r="AP38" i="45"/>
  <c r="AP37" i="45"/>
  <c r="AP36" i="45"/>
  <c r="AP35" i="45"/>
  <c r="AP34" i="45"/>
  <c r="AP33" i="45"/>
  <c r="AP32" i="45"/>
  <c r="AP31" i="45"/>
  <c r="AP29" i="45"/>
  <c r="AP45" i="45"/>
  <c r="AP42" i="45"/>
  <c r="AW42" i="45"/>
  <c r="AP30" i="45"/>
  <c r="AP39" i="45" l="1"/>
  <c r="Y112" i="45"/>
  <c r="AI112" i="45" s="1"/>
  <c r="U112" i="45"/>
  <c r="AD95" i="45"/>
  <c r="AP95" i="45"/>
  <c r="AH95" i="45"/>
  <c r="AS95" i="45" s="1"/>
  <c r="AV95" i="45" s="1"/>
  <c r="AW115" i="45"/>
  <c r="AE115" i="45"/>
  <c r="AO115" i="45" s="1"/>
  <c r="V115" i="45"/>
  <c r="AG115" i="45"/>
  <c r="AR115" i="45" s="1"/>
  <c r="AU115" i="45" s="1"/>
  <c r="W112" i="45"/>
  <c r="AP112" i="45"/>
  <c r="AD112" i="45"/>
  <c r="AH112" i="45"/>
  <c r="AG107" i="45"/>
  <c r="AR107" i="45" s="1"/>
  <c r="AU107" i="45" s="1"/>
  <c r="AE107" i="45"/>
  <c r="AO107" i="45" s="1"/>
  <c r="AW107" i="45"/>
  <c r="V107" i="45"/>
  <c r="AD104" i="45"/>
  <c r="AX104" i="45" s="1"/>
  <c r="AP104" i="45"/>
  <c r="AH104" i="45"/>
  <c r="AS104" i="45" s="1"/>
  <c r="AV104" i="45" s="1"/>
  <c r="AG103" i="45"/>
  <c r="AR103" i="45" s="1"/>
  <c r="AU103" i="45" s="1"/>
  <c r="AE103" i="45"/>
  <c r="AO103" i="45" s="1"/>
  <c r="AW103" i="45"/>
  <c r="AH100" i="45"/>
  <c r="AS100" i="45" s="1"/>
  <c r="AV100" i="45" s="1"/>
  <c r="AP100" i="45"/>
  <c r="AD100" i="45"/>
  <c r="AX100" i="45" s="1"/>
  <c r="AW99" i="45"/>
  <c r="AG99" i="45"/>
  <c r="AR99" i="45" s="1"/>
  <c r="AU99" i="45" s="1"/>
  <c r="AE99" i="45"/>
  <c r="AO99" i="45" s="1"/>
  <c r="U98" i="45"/>
  <c r="U99" i="45"/>
  <c r="U100" i="45"/>
  <c r="U102" i="45"/>
  <c r="U104" i="45"/>
  <c r="Y114" i="45"/>
  <c r="AI114" i="45" s="1"/>
  <c r="U114" i="45"/>
  <c r="Y109" i="45"/>
  <c r="AI109" i="45" s="1"/>
  <c r="U109" i="45"/>
  <c r="J113" i="45"/>
  <c r="W113" i="45"/>
  <c r="AP113" i="45"/>
  <c r="AH113" i="45"/>
  <c r="AS113" i="45" s="1"/>
  <c r="AD113" i="45"/>
  <c r="AX113" i="45" s="1"/>
  <c r="AW112" i="45"/>
  <c r="AG112" i="45"/>
  <c r="AE112" i="45"/>
  <c r="BB112" i="45" s="1"/>
  <c r="L134" i="45" s="1"/>
  <c r="V112" i="45"/>
  <c r="AP109" i="45"/>
  <c r="AH109" i="45"/>
  <c r="AD109" i="45"/>
  <c r="W109" i="45"/>
  <c r="AG104" i="45"/>
  <c r="AE104" i="45"/>
  <c r="AO104" i="45" s="1"/>
  <c r="BI104" i="45" s="1"/>
  <c r="AW104" i="45"/>
  <c r="J101" i="45"/>
  <c r="AP101" i="45"/>
  <c r="AH101" i="45"/>
  <c r="AS101" i="45" s="1"/>
  <c r="AD101" i="45"/>
  <c r="AX101" i="45" s="1"/>
  <c r="AW100" i="45"/>
  <c r="BH100" i="45" s="1"/>
  <c r="AG100" i="45"/>
  <c r="AE100" i="45"/>
  <c r="AO100" i="45" s="1"/>
  <c r="BI100" i="45" s="1"/>
  <c r="J97" i="45"/>
  <c r="AH97" i="45"/>
  <c r="AS97" i="45" s="1"/>
  <c r="AV97" i="45" s="1"/>
  <c r="AD97" i="45"/>
  <c r="AP97" i="45"/>
  <c r="V99" i="45"/>
  <c r="V100" i="45"/>
  <c r="V103" i="45"/>
  <c r="V104" i="45"/>
  <c r="Y106" i="45"/>
  <c r="AI106" i="45" s="1"/>
  <c r="U106" i="45"/>
  <c r="J95" i="45"/>
  <c r="AE95" i="45"/>
  <c r="AO95" i="45" s="1"/>
  <c r="AW95" i="45"/>
  <c r="AG95" i="45"/>
  <c r="AR95" i="45" s="1"/>
  <c r="AD114" i="45"/>
  <c r="AX114" i="45" s="1"/>
  <c r="W114" i="45"/>
  <c r="AP114" i="45"/>
  <c r="AH114" i="45"/>
  <c r="AS114" i="45" s="1"/>
  <c r="AV114" i="45" s="1"/>
  <c r="AE113" i="45"/>
  <c r="AO113" i="45" s="1"/>
  <c r="BI113" i="45" s="1"/>
  <c r="AW113" i="45"/>
  <c r="BH113" i="45" s="1"/>
  <c r="R135" i="45" s="1"/>
  <c r="V113" i="45"/>
  <c r="AG113" i="45"/>
  <c r="AD110" i="45"/>
  <c r="AX110" i="45" s="1"/>
  <c r="AP110" i="45"/>
  <c r="AH110" i="45"/>
  <c r="AS110" i="45" s="1"/>
  <c r="AV110" i="45" s="1"/>
  <c r="W110" i="45"/>
  <c r="AE109" i="45"/>
  <c r="AO109" i="45" s="1"/>
  <c r="AW109" i="45"/>
  <c r="BA109" i="45"/>
  <c r="K131" i="45" s="1"/>
  <c r="AG109" i="45"/>
  <c r="V109" i="45"/>
  <c r="AP106" i="45"/>
  <c r="AD106" i="45"/>
  <c r="AX106" i="45" s="1"/>
  <c r="AH106" i="45"/>
  <c r="AS106" i="45" s="1"/>
  <c r="AV106" i="45" s="1"/>
  <c r="AP102" i="45"/>
  <c r="AD102" i="45"/>
  <c r="AX102" i="45" s="1"/>
  <c r="AH102" i="45"/>
  <c r="AS102" i="45" s="1"/>
  <c r="AV102" i="45" s="1"/>
  <c r="AG101" i="45"/>
  <c r="AE101" i="45"/>
  <c r="AO101" i="45" s="1"/>
  <c r="BI101" i="45" s="1"/>
  <c r="AW101" i="45"/>
  <c r="AH98" i="45"/>
  <c r="AS98" i="45" s="1"/>
  <c r="AP98" i="45"/>
  <c r="AD98" i="45"/>
  <c r="AX98" i="45" s="1"/>
  <c r="AW97" i="45"/>
  <c r="AG97" i="45"/>
  <c r="BA97" i="45" s="1"/>
  <c r="AE97" i="45"/>
  <c r="AO97" i="45" s="1"/>
  <c r="W95" i="45"/>
  <c r="W97" i="45"/>
  <c r="W98" i="45"/>
  <c r="W100" i="45"/>
  <c r="W101" i="45"/>
  <c r="W102" i="45"/>
  <c r="W104" i="45"/>
  <c r="W106" i="45"/>
  <c r="Y110" i="45"/>
  <c r="AI110" i="45" s="1"/>
  <c r="U110" i="45"/>
  <c r="J115" i="45"/>
  <c r="AP115" i="45"/>
  <c r="AD115" i="45"/>
  <c r="AX115" i="45" s="1"/>
  <c r="W115" i="45"/>
  <c r="AH115" i="45"/>
  <c r="AE114" i="45"/>
  <c r="AO114" i="45" s="1"/>
  <c r="BI114" i="45" s="1"/>
  <c r="AW114" i="45"/>
  <c r="BH114" i="45" s="1"/>
  <c r="V114" i="45"/>
  <c r="AG114" i="45"/>
  <c r="AW110" i="45"/>
  <c r="BH110" i="45" s="1"/>
  <c r="AG110" i="45"/>
  <c r="V110" i="45"/>
  <c r="AE110" i="45"/>
  <c r="BB110" i="45" s="1"/>
  <c r="L132" i="45" s="1"/>
  <c r="J107" i="45"/>
  <c r="AP107" i="45"/>
  <c r="AP105" i="45" s="1"/>
  <c r="AD107" i="45"/>
  <c r="BA107" i="45" s="1"/>
  <c r="AH107" i="45"/>
  <c r="AG106" i="45"/>
  <c r="AE106" i="45"/>
  <c r="V106" i="45"/>
  <c r="AW106" i="45"/>
  <c r="J103" i="45"/>
  <c r="AP103" i="45"/>
  <c r="AD103" i="45"/>
  <c r="AX103" i="45" s="1"/>
  <c r="BB103" i="45"/>
  <c r="L125" i="45" s="1"/>
  <c r="AH103" i="45"/>
  <c r="BA102" i="45"/>
  <c r="AW102" i="45"/>
  <c r="AG102" i="45"/>
  <c r="AE102" i="45"/>
  <c r="AO102" i="45" s="1"/>
  <c r="BI102" i="45" s="1"/>
  <c r="AH99" i="45"/>
  <c r="BB99" i="45" s="1"/>
  <c r="L121" i="45" s="1"/>
  <c r="AP99" i="45"/>
  <c r="AD99" i="45"/>
  <c r="AX99" i="45" s="1"/>
  <c r="BA98" i="45"/>
  <c r="K120" i="45" s="1"/>
  <c r="AG98" i="45"/>
  <c r="AR98" i="45" s="1"/>
  <c r="AU98" i="45" s="1"/>
  <c r="AE98" i="45"/>
  <c r="AW98" i="45"/>
  <c r="AV98" i="45"/>
  <c r="AH96" i="45"/>
  <c r="AF98" i="45"/>
  <c r="BE98" i="45" s="1"/>
  <c r="O120" i="45" s="1"/>
  <c r="AT98" i="45"/>
  <c r="AQ98" i="45"/>
  <c r="AW96" i="45"/>
  <c r="BH102" i="45"/>
  <c r="BH104" i="45"/>
  <c r="R126" i="45" s="1"/>
  <c r="BH106" i="45"/>
  <c r="R128" i="45" s="1"/>
  <c r="AW111" i="45"/>
  <c r="BH115" i="45"/>
  <c r="R137" i="45" s="1"/>
  <c r="BL102" i="45"/>
  <c r="R124" i="45"/>
  <c r="R132" i="45"/>
  <c r="R136" i="45"/>
  <c r="R122" i="45"/>
  <c r="BH98" i="45"/>
  <c r="BH99" i="45"/>
  <c r="R121" i="45" s="1"/>
  <c r="BH101" i="45"/>
  <c r="R123" i="45" s="1"/>
  <c r="BI107" i="45"/>
  <c r="S129" i="45" s="1"/>
  <c r="BG102" i="45"/>
  <c r="Q124" i="45" s="1"/>
  <c r="AV101" i="45"/>
  <c r="AW105" i="45"/>
  <c r="AW108" i="45"/>
  <c r="BI109" i="45"/>
  <c r="S131" i="45" s="1"/>
  <c r="BI95" i="45"/>
  <c r="S117" i="45" s="1"/>
  <c r="BG100" i="45"/>
  <c r="Q122" i="45" s="1"/>
  <c r="BG113" i="45"/>
  <c r="Q135" i="45" s="1"/>
  <c r="BG114" i="45"/>
  <c r="Q136" i="45" s="1"/>
  <c r="AV113" i="45"/>
  <c r="AF95" i="45"/>
  <c r="BE95" i="45" s="1"/>
  <c r="O117" i="45" s="1"/>
  <c r="AH105" i="45"/>
  <c r="AG111" i="45"/>
  <c r="AG105" i="45"/>
  <c r="J105" i="45"/>
  <c r="J111" i="45"/>
  <c r="J108" i="45"/>
  <c r="J96" i="45"/>
  <c r="AW45" i="45"/>
  <c r="AW30" i="45"/>
  <c r="AW39" i="45"/>
  <c r="AP50" i="45"/>
  <c r="AP132" i="45" l="1"/>
  <c r="AD132" i="45"/>
  <c r="AX132" i="45" s="1"/>
  <c r="AH132" i="45"/>
  <c r="AS132" i="45" s="1"/>
  <c r="AV132" i="45" s="1"/>
  <c r="W132" i="45"/>
  <c r="K119" i="45"/>
  <c r="AH134" i="45"/>
  <c r="AS134" i="45" s="1"/>
  <c r="AD134" i="45"/>
  <c r="AX134" i="45" s="1"/>
  <c r="AP134" i="45"/>
  <c r="W134" i="45"/>
  <c r="K129" i="45"/>
  <c r="AP121" i="45"/>
  <c r="AD121" i="45"/>
  <c r="AX121" i="45" s="1"/>
  <c r="AH121" i="45"/>
  <c r="W121" i="45"/>
  <c r="J116" i="45"/>
  <c r="Y96" i="45"/>
  <c r="AI96" i="45" s="1"/>
  <c r="U96" i="45"/>
  <c r="S124" i="45"/>
  <c r="AF103" i="45"/>
  <c r="BE103" i="45" s="1"/>
  <c r="AS103" i="45"/>
  <c r="Y103" i="45"/>
  <c r="AI103" i="45" s="1"/>
  <c r="U103" i="45"/>
  <c r="AE105" i="45"/>
  <c r="AO106" i="45"/>
  <c r="BB107" i="45"/>
  <c r="L129" i="45" s="1"/>
  <c r="AF114" i="45"/>
  <c r="BE114" i="45" s="1"/>
  <c r="O136" i="45" s="1"/>
  <c r="AR114" i="45"/>
  <c r="S136" i="45"/>
  <c r="AU95" i="45"/>
  <c r="AT95" i="45" s="1"/>
  <c r="AQ95" i="45"/>
  <c r="Y95" i="45"/>
  <c r="AI95" i="45" s="1"/>
  <c r="U95" i="45"/>
  <c r="S122" i="45"/>
  <c r="Y101" i="45"/>
  <c r="AI101" i="45" s="1"/>
  <c r="U101" i="45"/>
  <c r="AF104" i="45"/>
  <c r="BE104" i="45" s="1"/>
  <c r="O126" i="45" s="1"/>
  <c r="AR104" i="45"/>
  <c r="BB109" i="45"/>
  <c r="AF112" i="45"/>
  <c r="AR112" i="45"/>
  <c r="Y113" i="45"/>
  <c r="AI113" i="45" s="1"/>
  <c r="U113" i="45"/>
  <c r="BB95" i="45"/>
  <c r="L117" i="45" s="1"/>
  <c r="Y108" i="45"/>
  <c r="AI108" i="45" s="1"/>
  <c r="U108" i="45"/>
  <c r="AE96" i="45"/>
  <c r="AO98" i="45"/>
  <c r="BI98" i="45" s="1"/>
  <c r="S120" i="45" s="1"/>
  <c r="AF102" i="45"/>
  <c r="BE102" i="45" s="1"/>
  <c r="O124" i="45" s="1"/>
  <c r="AR102" i="45"/>
  <c r="AP125" i="45"/>
  <c r="AH125" i="45"/>
  <c r="AS125" i="45" s="1"/>
  <c r="AD125" i="45"/>
  <c r="AX125" i="45" s="1"/>
  <c r="W125" i="45"/>
  <c r="AF106" i="45"/>
  <c r="AR106" i="45"/>
  <c r="AF110" i="45"/>
  <c r="BE110" i="45" s="1"/>
  <c r="O132" i="45" s="1"/>
  <c r="AR110" i="45"/>
  <c r="AF115" i="45"/>
  <c r="BE115" i="45" s="1"/>
  <c r="AS115" i="45"/>
  <c r="BB115" i="45"/>
  <c r="L137" i="45" s="1"/>
  <c r="BI97" i="45"/>
  <c r="AO96" i="45"/>
  <c r="S123" i="45"/>
  <c r="BB102" i="45"/>
  <c r="L124" i="45" s="1"/>
  <c r="AG108" i="45"/>
  <c r="AR109" i="45"/>
  <c r="AF109" i="45"/>
  <c r="BA95" i="45"/>
  <c r="AD96" i="45"/>
  <c r="AX97" i="45"/>
  <c r="AX96" i="45" s="1"/>
  <c r="AF100" i="45"/>
  <c r="BE100" i="45" s="1"/>
  <c r="O122" i="45" s="1"/>
  <c r="AR100" i="45"/>
  <c r="AP108" i="45"/>
  <c r="AP111" i="45"/>
  <c r="BA103" i="45"/>
  <c r="BB104" i="45"/>
  <c r="L126" i="45" s="1"/>
  <c r="AD111" i="45"/>
  <c r="AX112" i="45"/>
  <c r="Y111" i="45"/>
  <c r="AI111" i="45" s="1"/>
  <c r="U111" i="45"/>
  <c r="BB98" i="45"/>
  <c r="BA106" i="45"/>
  <c r="AF107" i="45"/>
  <c r="BE107" i="45" s="1"/>
  <c r="AS107" i="45"/>
  <c r="Y107" i="45"/>
  <c r="AI107" i="45" s="1"/>
  <c r="U107" i="45"/>
  <c r="Y115" i="45"/>
  <c r="AI115" i="45" s="1"/>
  <c r="U115" i="45"/>
  <c r="AR97" i="45"/>
  <c r="AG96" i="45"/>
  <c r="AG116" i="45" s="1"/>
  <c r="N24" i="46" s="1"/>
  <c r="AF97" i="45"/>
  <c r="AP96" i="45"/>
  <c r="AP116" i="45" s="1"/>
  <c r="AF101" i="45"/>
  <c r="BE101" i="45" s="1"/>
  <c r="AR101" i="45"/>
  <c r="BB106" i="45"/>
  <c r="V131" i="45"/>
  <c r="AW131" i="45"/>
  <c r="AE131" i="45"/>
  <c r="AG131" i="45"/>
  <c r="AF113" i="45"/>
  <c r="BE113" i="45" s="1"/>
  <c r="AR113" i="45"/>
  <c r="S135" i="45"/>
  <c r="BA104" i="45"/>
  <c r="AD108" i="45"/>
  <c r="AX109" i="45"/>
  <c r="BA112" i="45"/>
  <c r="BB113" i="45"/>
  <c r="L135" i="45" s="1"/>
  <c r="BI99" i="45"/>
  <c r="BH103" i="45"/>
  <c r="BA115" i="45"/>
  <c r="Y105" i="45"/>
  <c r="AI105" i="45" s="1"/>
  <c r="U105" i="45"/>
  <c r="AW120" i="45"/>
  <c r="AG120" i="45"/>
  <c r="AR120" i="45" s="1"/>
  <c r="AU120" i="45" s="1"/>
  <c r="AE120" i="45"/>
  <c r="V120" i="45"/>
  <c r="AF99" i="45"/>
  <c r="BE99" i="45" s="1"/>
  <c r="O121" i="45" s="1"/>
  <c r="AS99" i="45"/>
  <c r="AZ102" i="45"/>
  <c r="K124" i="45"/>
  <c r="AD105" i="45"/>
  <c r="AX107" i="45"/>
  <c r="AE108" i="45"/>
  <c r="AO110" i="45"/>
  <c r="BI110" i="45" s="1"/>
  <c r="BA110" i="45"/>
  <c r="BA114" i="45"/>
  <c r="BH97" i="45"/>
  <c r="BA101" i="45"/>
  <c r="BA113" i="45"/>
  <c r="BB114" i="45"/>
  <c r="L136" i="45" s="1"/>
  <c r="BB97" i="45"/>
  <c r="L119" i="45" s="1"/>
  <c r="Y97" i="45"/>
  <c r="AI97" i="45" s="1"/>
  <c r="U97" i="45"/>
  <c r="BA100" i="45"/>
  <c r="BB101" i="45"/>
  <c r="L123" i="45" s="1"/>
  <c r="BM104" i="45"/>
  <c r="S126" i="45"/>
  <c r="AH108" i="45"/>
  <c r="AH116" i="45" s="1"/>
  <c r="N26" i="46" s="1"/>
  <c r="AS109" i="45"/>
  <c r="AE111" i="45"/>
  <c r="AO112" i="45"/>
  <c r="BA99" i="45"/>
  <c r="BL99" i="45" s="1"/>
  <c r="BB100" i="45"/>
  <c r="L122" i="45" s="1"/>
  <c r="BI103" i="45"/>
  <c r="AS112" i="45"/>
  <c r="AH111" i="45"/>
  <c r="BI115" i="45"/>
  <c r="AD116" i="45"/>
  <c r="N25" i="46" s="1"/>
  <c r="AX95" i="45"/>
  <c r="AZ98" i="45"/>
  <c r="BB96" i="45"/>
  <c r="L120" i="45"/>
  <c r="L118" i="45" s="1"/>
  <c r="BM98" i="45"/>
  <c r="J120" i="45"/>
  <c r="W118" i="45"/>
  <c r="BL106" i="45"/>
  <c r="AW116" i="45"/>
  <c r="BG104" i="45"/>
  <c r="Q126" i="45" s="1"/>
  <c r="BG101" i="45"/>
  <c r="Q123" i="45" s="1"/>
  <c r="BL98" i="45"/>
  <c r="R120" i="45"/>
  <c r="BH96" i="45"/>
  <c r="BG98" i="45"/>
  <c r="Q120" i="45" s="1"/>
  <c r="BM95" i="45"/>
  <c r="BI108" i="45"/>
  <c r="BM109" i="45"/>
  <c r="BK102" i="45"/>
  <c r="BM107" i="45"/>
  <c r="AW50" i="45"/>
  <c r="BM115" i="45" l="1"/>
  <c r="S137" i="45"/>
  <c r="W122" i="45"/>
  <c r="AP122" i="45"/>
  <c r="AH122" i="45"/>
  <c r="AS122" i="45" s="1"/>
  <c r="AV122" i="45" s="1"/>
  <c r="AD122" i="45"/>
  <c r="AX122" i="45" s="1"/>
  <c r="AS108" i="45"/>
  <c r="AV109" i="45"/>
  <c r="AV108" i="45" s="1"/>
  <c r="AP123" i="45"/>
  <c r="AH123" i="45"/>
  <c r="AS123" i="45" s="1"/>
  <c r="AV123" i="45" s="1"/>
  <c r="AD123" i="45"/>
  <c r="AX123" i="45" s="1"/>
  <c r="W123" i="45"/>
  <c r="AP119" i="45"/>
  <c r="AD119" i="45"/>
  <c r="AX119" i="45" s="1"/>
  <c r="W119" i="45"/>
  <c r="AH119" i="45"/>
  <c r="AS119" i="45" s="1"/>
  <c r="AV119" i="45" s="1"/>
  <c r="R119" i="45"/>
  <c r="BL97" i="45"/>
  <c r="BG97" i="45"/>
  <c r="AO120" i="45"/>
  <c r="BM99" i="45"/>
  <c r="S121" i="45"/>
  <c r="BG99" i="45"/>
  <c r="AU113" i="45"/>
  <c r="AT113" i="45" s="1"/>
  <c r="AQ113" i="45"/>
  <c r="AO131" i="45"/>
  <c r="AU101" i="45"/>
  <c r="AT101" i="45" s="1"/>
  <c r="AQ101" i="45"/>
  <c r="K128" i="45"/>
  <c r="AZ106" i="45"/>
  <c r="BA105" i="45"/>
  <c r="O137" i="45"/>
  <c r="AF105" i="45"/>
  <c r="BE106" i="45"/>
  <c r="AQ104" i="45"/>
  <c r="AU104" i="45"/>
  <c r="AT104" i="45" s="1"/>
  <c r="BM114" i="45"/>
  <c r="BI106" i="45"/>
  <c r="AO105" i="45"/>
  <c r="AO116" i="45" s="1"/>
  <c r="AQ103" i="45"/>
  <c r="AV103" i="45"/>
  <c r="AT103" i="45" s="1"/>
  <c r="Y116" i="45"/>
  <c r="AI116" i="45" s="1"/>
  <c r="U116" i="45"/>
  <c r="AS121" i="45"/>
  <c r="V129" i="45"/>
  <c r="AW129" i="45"/>
  <c r="AG129" i="45"/>
  <c r="AE129" i="45"/>
  <c r="AO129" i="45" s="1"/>
  <c r="J129" i="45"/>
  <c r="AZ97" i="45"/>
  <c r="AZ99" i="45"/>
  <c r="K121" i="45"/>
  <c r="AZ100" i="45"/>
  <c r="BK100" i="45" s="1"/>
  <c r="K122" i="45"/>
  <c r="BL100" i="45"/>
  <c r="AP136" i="45"/>
  <c r="AD136" i="45"/>
  <c r="AX136" i="45" s="1"/>
  <c r="AH136" i="45"/>
  <c r="W136" i="45"/>
  <c r="K136" i="45"/>
  <c r="AZ114" i="45"/>
  <c r="BK114" i="45" s="1"/>
  <c r="BL114" i="45"/>
  <c r="AX105" i="45"/>
  <c r="BH107" i="45"/>
  <c r="AV99" i="45"/>
  <c r="AS96" i="45"/>
  <c r="AQ99" i="45"/>
  <c r="AP135" i="45"/>
  <c r="AP133" i="45" s="1"/>
  <c r="AD135" i="45"/>
  <c r="AH135" i="45"/>
  <c r="W135" i="45"/>
  <c r="AZ104" i="45"/>
  <c r="BK104" i="45" s="1"/>
  <c r="K126" i="45"/>
  <c r="BL104" i="45"/>
  <c r="O135" i="45"/>
  <c r="O123" i="45"/>
  <c r="AR96" i="45"/>
  <c r="AQ97" i="45"/>
  <c r="AQ96" i="45" s="1"/>
  <c r="AU97" i="45"/>
  <c r="W126" i="45"/>
  <c r="AP126" i="45"/>
  <c r="AH126" i="45"/>
  <c r="AS126" i="45" s="1"/>
  <c r="AV126" i="45" s="1"/>
  <c r="AD126" i="45"/>
  <c r="AX126" i="45" s="1"/>
  <c r="AU100" i="45"/>
  <c r="AT100" i="45" s="1"/>
  <c r="AQ100" i="45"/>
  <c r="K117" i="45"/>
  <c r="AZ95" i="45"/>
  <c r="W124" i="45"/>
  <c r="AP124" i="45"/>
  <c r="AD124" i="45"/>
  <c r="AX124" i="45" s="1"/>
  <c r="AH124" i="45"/>
  <c r="AS124" i="45" s="1"/>
  <c r="AV124" i="45" s="1"/>
  <c r="S119" i="45"/>
  <c r="S118" i="45" s="1"/>
  <c r="BM97" i="45"/>
  <c r="BI96" i="45"/>
  <c r="BM96" i="45" s="1"/>
  <c r="AQ110" i="45"/>
  <c r="AU110" i="45"/>
  <c r="AT110" i="45" s="1"/>
  <c r="AE116" i="45"/>
  <c r="N23" i="46" s="1"/>
  <c r="AQ112" i="45"/>
  <c r="AQ111" i="45" s="1"/>
  <c r="AU112" i="45"/>
  <c r="AR111" i="45"/>
  <c r="BM100" i="45"/>
  <c r="AU114" i="45"/>
  <c r="AT114" i="45" s="1"/>
  <c r="AQ114" i="45"/>
  <c r="O125" i="45"/>
  <c r="L133" i="45"/>
  <c r="BA96" i="45"/>
  <c r="BL96" i="45"/>
  <c r="AZ96" i="45"/>
  <c r="BH95" i="45"/>
  <c r="AS111" i="45"/>
  <c r="AV112" i="45"/>
  <c r="AV111" i="45" s="1"/>
  <c r="BI112" i="45"/>
  <c r="AO111" i="45"/>
  <c r="BI111" i="45" s="1"/>
  <c r="AZ113" i="45"/>
  <c r="BK113" i="45" s="1"/>
  <c r="K135" i="45"/>
  <c r="BL113" i="45"/>
  <c r="K132" i="45"/>
  <c r="AZ110" i="45"/>
  <c r="BL110" i="45"/>
  <c r="BA108" i="45"/>
  <c r="K137" i="45"/>
  <c r="AZ115" i="45"/>
  <c r="K134" i="45"/>
  <c r="AZ112" i="45"/>
  <c r="AR131" i="45"/>
  <c r="AV107" i="45"/>
  <c r="AQ107" i="45"/>
  <c r="AS105" i="45"/>
  <c r="AS116" i="45" s="1"/>
  <c r="AZ103" i="45"/>
  <c r="K125" i="45"/>
  <c r="AF108" i="45"/>
  <c r="BE109" i="45"/>
  <c r="AP137" i="45"/>
  <c r="AH137" i="45"/>
  <c r="AS137" i="45" s="1"/>
  <c r="AD137" i="45"/>
  <c r="AX137" i="45" s="1"/>
  <c r="W137" i="45"/>
  <c r="AQ102" i="45"/>
  <c r="AU102" i="45"/>
  <c r="AT102" i="45" s="1"/>
  <c r="BG115" i="45"/>
  <c r="AP117" i="45"/>
  <c r="W117" i="45"/>
  <c r="AH117" i="45"/>
  <c r="AS117" i="45" s="1"/>
  <c r="AV117" i="45" s="1"/>
  <c r="AD117" i="45"/>
  <c r="AX117" i="45" s="1"/>
  <c r="AF111" i="45"/>
  <c r="BE111" i="45" s="1"/>
  <c r="BE112" i="45"/>
  <c r="O134" i="45" s="1"/>
  <c r="O133" i="45" s="1"/>
  <c r="AO108" i="45"/>
  <c r="R118" i="45"/>
  <c r="BM103" i="45"/>
  <c r="S125" i="45"/>
  <c r="K123" i="45"/>
  <c r="BL101" i="45"/>
  <c r="AZ101" i="45"/>
  <c r="BK101" i="45" s="1"/>
  <c r="BM110" i="45"/>
  <c r="S132" i="45"/>
  <c r="S130" i="45" s="1"/>
  <c r="BG110" i="45"/>
  <c r="AW124" i="45"/>
  <c r="BH124" i="45" s="1"/>
  <c r="AG124" i="45"/>
  <c r="J124" i="45"/>
  <c r="AE124" i="45"/>
  <c r="AO124" i="45" s="1"/>
  <c r="BI124" i="45" s="1"/>
  <c r="V124" i="45"/>
  <c r="R125" i="45"/>
  <c r="BL103" i="45"/>
  <c r="BG103" i="45"/>
  <c r="AX108" i="45"/>
  <c r="AX116" i="45" s="1"/>
  <c r="BH109" i="45"/>
  <c r="BM113" i="45"/>
  <c r="BB105" i="45"/>
  <c r="L128" i="45"/>
  <c r="BE97" i="45"/>
  <c r="AF96" i="45"/>
  <c r="AF116" i="45" s="1"/>
  <c r="O129" i="45"/>
  <c r="BL115" i="45"/>
  <c r="AX111" i="45"/>
  <c r="BH111" i="45" s="1"/>
  <c r="BH112" i="45"/>
  <c r="AU109" i="45"/>
  <c r="AR108" i="45"/>
  <c r="AQ109" i="45"/>
  <c r="AQ108" i="45" s="1"/>
  <c r="AQ116" i="45" s="1"/>
  <c r="BM101" i="45"/>
  <c r="AV115" i="45"/>
  <c r="AT115" i="45" s="1"/>
  <c r="AQ115" i="45"/>
  <c r="AR105" i="45"/>
  <c r="AQ106" i="45"/>
  <c r="AQ105" i="45" s="1"/>
  <c r="AU106" i="45"/>
  <c r="AV125" i="45"/>
  <c r="BB108" i="45"/>
  <c r="BM108" i="45" s="1"/>
  <c r="L131" i="45"/>
  <c r="AZ109" i="45"/>
  <c r="AZ108" i="45" s="1"/>
  <c r="AP129" i="45"/>
  <c r="W129" i="45"/>
  <c r="AH129" i="45"/>
  <c r="AS129" i="45" s="1"/>
  <c r="AV129" i="45" s="1"/>
  <c r="AD129" i="45"/>
  <c r="AX129" i="45" s="1"/>
  <c r="BM102" i="45"/>
  <c r="AZ107" i="45"/>
  <c r="AZ105" i="45" s="1"/>
  <c r="V119" i="45"/>
  <c r="AW119" i="45"/>
  <c r="BA119" i="45"/>
  <c r="AE119" i="45"/>
  <c r="AO119" i="45" s="1"/>
  <c r="AG119" i="45"/>
  <c r="J119" i="45"/>
  <c r="K118" i="45"/>
  <c r="BG96" i="45"/>
  <c r="BK96" i="45" s="1"/>
  <c r="AB118" i="45"/>
  <c r="AK118" i="45" s="1"/>
  <c r="AH120" i="45"/>
  <c r="AM118" i="45"/>
  <c r="AD120" i="45"/>
  <c r="BB120" i="45" s="1"/>
  <c r="L142" i="45" s="1"/>
  <c r="W120" i="45"/>
  <c r="AC118" i="45"/>
  <c r="AP120" i="45"/>
  <c r="AP118" i="45"/>
  <c r="BI120" i="45"/>
  <c r="U120" i="45"/>
  <c r="Y120" i="45"/>
  <c r="AI120" i="45" s="1"/>
  <c r="BA120" i="45"/>
  <c r="AD118" i="45"/>
  <c r="AS120" i="45"/>
  <c r="AH118" i="45"/>
  <c r="AF120" i="45"/>
  <c r="BK98" i="45"/>
  <c r="AX120" i="45" l="1"/>
  <c r="AF119" i="45"/>
  <c r="BE119" i="45" s="1"/>
  <c r="O141" i="45" s="1"/>
  <c r="AR119" i="45"/>
  <c r="AT106" i="45"/>
  <c r="AU105" i="45"/>
  <c r="AT109" i="45"/>
  <c r="AT108" i="45" s="1"/>
  <c r="AU108" i="45"/>
  <c r="W128" i="45"/>
  <c r="AP128" i="45"/>
  <c r="AP127" i="45" s="1"/>
  <c r="AD128" i="45"/>
  <c r="L127" i="45"/>
  <c r="AH128" i="45"/>
  <c r="R131" i="45"/>
  <c r="R130" i="45" s="1"/>
  <c r="BL109" i="45"/>
  <c r="BG109" i="45"/>
  <c r="BH108" i="45"/>
  <c r="BL108" i="45" s="1"/>
  <c r="AF124" i="45"/>
  <c r="BE124" i="45" s="1"/>
  <c r="O146" i="45" s="1"/>
  <c r="AR124" i="45"/>
  <c r="V123" i="45"/>
  <c r="AW123" i="45"/>
  <c r="BH123" i="45" s="1"/>
  <c r="AG123" i="45"/>
  <c r="AE123" i="45"/>
  <c r="J123" i="45"/>
  <c r="AV137" i="45"/>
  <c r="V137" i="45"/>
  <c r="AW137" i="45"/>
  <c r="BH137" i="45" s="1"/>
  <c r="AG137" i="45"/>
  <c r="AE137" i="45"/>
  <c r="J137" i="45"/>
  <c r="BB124" i="45"/>
  <c r="L146" i="45" s="1"/>
  <c r="AW117" i="45"/>
  <c r="BH117" i="45" s="1"/>
  <c r="AE117" i="45"/>
  <c r="BA117" i="45" s="1"/>
  <c r="V117" i="45"/>
  <c r="AG117" i="45"/>
  <c r="J117" i="45"/>
  <c r="AT97" i="45"/>
  <c r="AU96" i="45"/>
  <c r="R129" i="45"/>
  <c r="R127" i="45" s="1"/>
  <c r="BG107" i="45"/>
  <c r="BH105" i="45"/>
  <c r="BL107" i="45"/>
  <c r="AW136" i="45"/>
  <c r="BH136" i="45" s="1"/>
  <c r="AE136" i="45"/>
  <c r="BA136" i="45" s="1"/>
  <c r="AG136" i="45"/>
  <c r="AR136" i="45" s="1"/>
  <c r="V136" i="45"/>
  <c r="J136" i="45"/>
  <c r="BI129" i="45"/>
  <c r="BM106" i="45"/>
  <c r="S128" i="45"/>
  <c r="S127" i="45" s="1"/>
  <c r="S138" i="45" s="1"/>
  <c r="BG106" i="45"/>
  <c r="BI105" i="45"/>
  <c r="AW128" i="45"/>
  <c r="AE128" i="45"/>
  <c r="BA128" i="45" s="1"/>
  <c r="V128" i="45"/>
  <c r="K127" i="45"/>
  <c r="J128" i="45"/>
  <c r="AG128" i="45"/>
  <c r="Q119" i="45"/>
  <c r="BK97" i="45"/>
  <c r="BI119" i="45"/>
  <c r="L130" i="45"/>
  <c r="AP131" i="45"/>
  <c r="AP130" i="45" s="1"/>
  <c r="AD131" i="45"/>
  <c r="AH131" i="45"/>
  <c r="W131" i="45"/>
  <c r="J131" i="45"/>
  <c r="BL112" i="45"/>
  <c r="BG112" i="45"/>
  <c r="R134" i="45"/>
  <c r="R133" i="45" s="1"/>
  <c r="BA124" i="45"/>
  <c r="AV134" i="45"/>
  <c r="V125" i="45"/>
  <c r="AW125" i="45"/>
  <c r="BH125" i="45" s="1"/>
  <c r="AG125" i="45"/>
  <c r="AE125" i="45"/>
  <c r="BA125" i="45" s="1"/>
  <c r="J125" i="45"/>
  <c r="AV105" i="45"/>
  <c r="AT107" i="45"/>
  <c r="AE132" i="45"/>
  <c r="BA132" i="45" s="1"/>
  <c r="AW132" i="45"/>
  <c r="AG132" i="45"/>
  <c r="V132" i="45"/>
  <c r="J132" i="45"/>
  <c r="K130" i="45"/>
  <c r="AT112" i="45"/>
  <c r="AT111" i="45" s="1"/>
  <c r="AU111" i="45"/>
  <c r="AH133" i="45"/>
  <c r="AS135" i="45"/>
  <c r="V121" i="45"/>
  <c r="AW121" i="45"/>
  <c r="BH121" i="45" s="1"/>
  <c r="AG121" i="45"/>
  <c r="BA121" i="45" s="1"/>
  <c r="AE121" i="45"/>
  <c r="J121" i="45"/>
  <c r="AR129" i="45"/>
  <c r="AF129" i="45"/>
  <c r="BE129" i="45" s="1"/>
  <c r="AV121" i="45"/>
  <c r="O128" i="45"/>
  <c r="O127" i="45" s="1"/>
  <c r="BE105" i="45"/>
  <c r="AP138" i="45"/>
  <c r="V118" i="45"/>
  <c r="AL118" i="45"/>
  <c r="Z118" i="45"/>
  <c r="AJ118" i="45" s="1"/>
  <c r="AA118" i="45"/>
  <c r="K141" i="45"/>
  <c r="AZ119" i="45"/>
  <c r="BB129" i="45"/>
  <c r="L151" i="45" s="1"/>
  <c r="BG111" i="45"/>
  <c r="Q125" i="45"/>
  <c r="BK103" i="45"/>
  <c r="BM124" i="45"/>
  <c r="S146" i="45"/>
  <c r="R146" i="45"/>
  <c r="BL124" i="45"/>
  <c r="BG124" i="45"/>
  <c r="AW134" i="45"/>
  <c r="AG134" i="45"/>
  <c r="AE134" i="45"/>
  <c r="J134" i="45"/>
  <c r="V134" i="45"/>
  <c r="K133" i="45"/>
  <c r="BM112" i="45"/>
  <c r="S134" i="45"/>
  <c r="S133" i="45" s="1"/>
  <c r="R117" i="45"/>
  <c r="R138" i="45" s="1"/>
  <c r="BL95" i="45"/>
  <c r="BG95" i="45"/>
  <c r="AC133" i="45"/>
  <c r="AB133" i="45"/>
  <c r="AK133" i="45" s="1"/>
  <c r="AM133" i="45"/>
  <c r="W133" i="45"/>
  <c r="AW126" i="45"/>
  <c r="AE126" i="45"/>
  <c r="AG126" i="45"/>
  <c r="BA126" i="45" s="1"/>
  <c r="V126" i="45"/>
  <c r="J126" i="45"/>
  <c r="AD133" i="45"/>
  <c r="AX135" i="45"/>
  <c r="AX133" i="45" s="1"/>
  <c r="AF136" i="45"/>
  <c r="BE136" i="45" s="1"/>
  <c r="O158" i="45" s="1"/>
  <c r="AS136" i="45"/>
  <c r="AV136" i="45" s="1"/>
  <c r="AW127" i="45"/>
  <c r="BH129" i="45"/>
  <c r="BB119" i="45"/>
  <c r="Y119" i="45"/>
  <c r="AI119" i="45" s="1"/>
  <c r="U119" i="45"/>
  <c r="AW118" i="45"/>
  <c r="BH119" i="45"/>
  <c r="AR116" i="45"/>
  <c r="O119" i="45"/>
  <c r="BE96" i="45"/>
  <c r="U124" i="45"/>
  <c r="Y124" i="45"/>
  <c r="AI124" i="45" s="1"/>
  <c r="Q132" i="45"/>
  <c r="BK110" i="45"/>
  <c r="Q137" i="45"/>
  <c r="BK115" i="45"/>
  <c r="O131" i="45"/>
  <c r="BE108" i="45"/>
  <c r="AU131" i="45"/>
  <c r="V135" i="45"/>
  <c r="AW135" i="45"/>
  <c r="BH135" i="45" s="1"/>
  <c r="AG135" i="45"/>
  <c r="AE135" i="45"/>
  <c r="BA135" i="45" s="1"/>
  <c r="J135" i="45"/>
  <c r="BH126" i="45"/>
  <c r="AT99" i="45"/>
  <c r="AV96" i="45"/>
  <c r="AV116" i="45" s="1"/>
  <c r="AW122" i="45"/>
  <c r="BH122" i="45" s="1"/>
  <c r="BA122" i="45"/>
  <c r="AE122" i="45"/>
  <c r="J122" i="45"/>
  <c r="AG122" i="45"/>
  <c r="V122" i="45"/>
  <c r="U129" i="45"/>
  <c r="Y129" i="45"/>
  <c r="AI129" i="45" s="1"/>
  <c r="BA129" i="45"/>
  <c r="BI131" i="45"/>
  <c r="Q121" i="45"/>
  <c r="BK99" i="45"/>
  <c r="AE118" i="45"/>
  <c r="BM120" i="45"/>
  <c r="S142" i="45"/>
  <c r="BE120" i="45"/>
  <c r="K142" i="45"/>
  <c r="AZ120" i="45"/>
  <c r="BH120" i="45"/>
  <c r="AX118" i="45"/>
  <c r="AQ120" i="45"/>
  <c r="AV120" i="45"/>
  <c r="AS118" i="45"/>
  <c r="AP142" i="45"/>
  <c r="AD142" i="45"/>
  <c r="W142" i="45"/>
  <c r="AH142" i="45"/>
  <c r="K148" i="45" l="1"/>
  <c r="K139" i="45"/>
  <c r="K143" i="45"/>
  <c r="BA118" i="45"/>
  <c r="K154" i="45"/>
  <c r="K147" i="45"/>
  <c r="K158" i="45"/>
  <c r="K157" i="45"/>
  <c r="K150" i="45"/>
  <c r="BA127" i="45"/>
  <c r="R157" i="45"/>
  <c r="BL135" i="45"/>
  <c r="R151" i="45"/>
  <c r="BG129" i="45"/>
  <c r="BL129" i="45"/>
  <c r="BH134" i="45"/>
  <c r="AW133" i="45"/>
  <c r="BH133" i="45" s="1"/>
  <c r="AO122" i="45"/>
  <c r="BI122" i="45" s="1"/>
  <c r="BB122" i="45"/>
  <c r="L144" i="45" s="1"/>
  <c r="AF135" i="45"/>
  <c r="BE135" i="45" s="1"/>
  <c r="AR135" i="45"/>
  <c r="AG133" i="45"/>
  <c r="AR134" i="45"/>
  <c r="AF134" i="45"/>
  <c r="W151" i="45"/>
  <c r="AP151" i="45"/>
  <c r="AH151" i="45"/>
  <c r="AS151" i="45" s="1"/>
  <c r="AV151" i="45" s="1"/>
  <c r="AD151" i="45"/>
  <c r="AX151" i="45" s="1"/>
  <c r="AU129" i="45"/>
  <c r="AT129" i="45" s="1"/>
  <c r="AQ129" i="45"/>
  <c r="AV135" i="45"/>
  <c r="AS133" i="45"/>
  <c r="AF132" i="45"/>
  <c r="BE132" i="45" s="1"/>
  <c r="O154" i="45" s="1"/>
  <c r="AR132" i="45"/>
  <c r="AG130" i="45"/>
  <c r="AR125" i="45"/>
  <c r="AF125" i="45"/>
  <c r="BE125" i="45" s="1"/>
  <c r="Q134" i="45"/>
  <c r="Q133" i="45" s="1"/>
  <c r="BK112" i="45"/>
  <c r="AH130" i="45"/>
  <c r="AS131" i="45"/>
  <c r="AF131" i="45"/>
  <c r="W130" i="45"/>
  <c r="AB130" i="45"/>
  <c r="AK130" i="45" s="1"/>
  <c r="AM130" i="45"/>
  <c r="AC130" i="45"/>
  <c r="Y128" i="45"/>
  <c r="AI128" i="45" s="1"/>
  <c r="U128" i="45"/>
  <c r="J127" i="45"/>
  <c r="BL136" i="45"/>
  <c r="R158" i="45"/>
  <c r="U117" i="45"/>
  <c r="Y117" i="45"/>
  <c r="AI117" i="45" s="1"/>
  <c r="AO137" i="45"/>
  <c r="BI137" i="45" s="1"/>
  <c r="BB137" i="45"/>
  <c r="L159" i="45" s="1"/>
  <c r="AO123" i="45"/>
  <c r="BI123" i="45" s="1"/>
  <c r="BB123" i="45"/>
  <c r="L145" i="45" s="1"/>
  <c r="Q131" i="45"/>
  <c r="Q130" i="45" s="1"/>
  <c r="BG108" i="45"/>
  <c r="BK108" i="45" s="1"/>
  <c r="BK109" i="45"/>
  <c r="AM127" i="45"/>
  <c r="AC127" i="45"/>
  <c r="AB127" i="45"/>
  <c r="AK127" i="45" s="1"/>
  <c r="W127" i="45"/>
  <c r="L138" i="45"/>
  <c r="AU119" i="45"/>
  <c r="AQ119" i="45"/>
  <c r="U121" i="45"/>
  <c r="Y121" i="45"/>
  <c r="AI121" i="45" s="1"/>
  <c r="R143" i="45"/>
  <c r="BL121" i="45"/>
  <c r="V130" i="45"/>
  <c r="AL130" i="45"/>
  <c r="Z130" i="45"/>
  <c r="AJ130" i="45" s="1"/>
  <c r="AA130" i="45"/>
  <c r="AV133" i="45"/>
  <c r="AD130" i="45"/>
  <c r="AX131" i="45"/>
  <c r="BA131" i="45"/>
  <c r="S141" i="45"/>
  <c r="BM119" i="45"/>
  <c r="V127" i="45"/>
  <c r="AL127" i="45"/>
  <c r="AA127" i="45"/>
  <c r="Z127" i="45"/>
  <c r="AJ127" i="45" s="1"/>
  <c r="AU136" i="45"/>
  <c r="AT136" i="45" s="1"/>
  <c r="AQ136" i="45"/>
  <c r="AR117" i="45"/>
  <c r="AF117" i="45"/>
  <c r="BE117" i="45" s="1"/>
  <c r="O139" i="45" s="1"/>
  <c r="R139" i="45"/>
  <c r="BL117" i="45"/>
  <c r="BA137" i="45"/>
  <c r="AF123" i="45"/>
  <c r="BE123" i="45" s="1"/>
  <c r="O145" i="45" s="1"/>
  <c r="AR123" i="45"/>
  <c r="AQ124" i="45"/>
  <c r="AU124" i="45"/>
  <c r="AT124" i="45" s="1"/>
  <c r="AD127" i="45"/>
  <c r="AD138" i="45" s="1"/>
  <c r="O25" i="46" s="1"/>
  <c r="AX128" i="45"/>
  <c r="AX127" i="45" s="1"/>
  <c r="AT105" i="45"/>
  <c r="J118" i="45"/>
  <c r="AZ129" i="45"/>
  <c r="K151" i="45"/>
  <c r="AR122" i="45"/>
  <c r="AF122" i="45"/>
  <c r="BE122" i="45" s="1"/>
  <c r="O144" i="45" s="1"/>
  <c r="R144" i="45"/>
  <c r="BL122" i="45"/>
  <c r="BG122" i="45"/>
  <c r="R148" i="45"/>
  <c r="BL126" i="45"/>
  <c r="BE116" i="45"/>
  <c r="O118" i="45"/>
  <c r="R141" i="45"/>
  <c r="BL119" i="45"/>
  <c r="BG119" i="45"/>
  <c r="AO126" i="45"/>
  <c r="BI126" i="45" s="1"/>
  <c r="BB126" i="45"/>
  <c r="L148" i="45" s="1"/>
  <c r="Q117" i="45"/>
  <c r="BK95" i="45"/>
  <c r="AO134" i="45"/>
  <c r="BI134" i="45" s="1"/>
  <c r="AE133" i="45"/>
  <c r="BB133" i="45" s="1"/>
  <c r="BB134" i="45"/>
  <c r="L156" i="45" s="1"/>
  <c r="Q146" i="45"/>
  <c r="AW141" i="45"/>
  <c r="AG141" i="45"/>
  <c r="AE141" i="45"/>
  <c r="AO141" i="45" s="1"/>
  <c r="V141" i="45"/>
  <c r="AO121" i="45"/>
  <c r="BB121" i="45"/>
  <c r="L143" i="45" s="1"/>
  <c r="Y132" i="45"/>
  <c r="AI132" i="45" s="1"/>
  <c r="U132" i="45"/>
  <c r="BH132" i="45"/>
  <c r="AW130" i="45"/>
  <c r="U125" i="45"/>
  <c r="Y125" i="45"/>
  <c r="AI125" i="45" s="1"/>
  <c r="R147" i="45"/>
  <c r="BL125" i="45"/>
  <c r="K146" i="45"/>
  <c r="AZ124" i="45"/>
  <c r="BK124" i="45" s="1"/>
  <c r="Y131" i="45"/>
  <c r="AI131" i="45" s="1"/>
  <c r="J130" i="45"/>
  <c r="U131" i="45"/>
  <c r="BB131" i="45"/>
  <c r="Q118" i="45"/>
  <c r="BM105" i="45"/>
  <c r="BI116" i="45"/>
  <c r="BM129" i="45"/>
  <c r="S151" i="45"/>
  <c r="BL105" i="45"/>
  <c r="BH116" i="45"/>
  <c r="AT96" i="45"/>
  <c r="AP146" i="45"/>
  <c r="AD146" i="45"/>
  <c r="AX146" i="45" s="1"/>
  <c r="AH146" i="45"/>
  <c r="W146" i="45"/>
  <c r="AF137" i="45"/>
  <c r="BE137" i="45" s="1"/>
  <c r="AR137" i="45"/>
  <c r="BA123" i="45"/>
  <c r="AU116" i="45"/>
  <c r="K144" i="45"/>
  <c r="AZ122" i="45"/>
  <c r="U135" i="45"/>
  <c r="Y135" i="45"/>
  <c r="AI135" i="45" s="1"/>
  <c r="AR126" i="45"/>
  <c r="AF126" i="45"/>
  <c r="BE126" i="45" s="1"/>
  <c r="O148" i="45" s="1"/>
  <c r="Y134" i="45"/>
  <c r="AI134" i="45" s="1"/>
  <c r="U134" i="45"/>
  <c r="J133" i="45"/>
  <c r="S153" i="45"/>
  <c r="BM131" i="45"/>
  <c r="Y122" i="45"/>
  <c r="AI122" i="45" s="1"/>
  <c r="U122" i="45"/>
  <c r="AO135" i="45"/>
  <c r="BB135" i="45"/>
  <c r="L157" i="45" s="1"/>
  <c r="O130" i="45"/>
  <c r="AW138" i="45"/>
  <c r="L141" i="45"/>
  <c r="J141" i="45" s="1"/>
  <c r="BB118" i="45"/>
  <c r="U126" i="45"/>
  <c r="Y126" i="45"/>
  <c r="AI126" i="45" s="1"/>
  <c r="V133" i="45"/>
  <c r="BA133" i="45"/>
  <c r="AZ133" i="45" s="1"/>
  <c r="AL133" i="45"/>
  <c r="AA133" i="45"/>
  <c r="Z133" i="45"/>
  <c r="AJ133" i="45" s="1"/>
  <c r="BA134" i="45"/>
  <c r="O151" i="45"/>
  <c r="AR121" i="45"/>
  <c r="AF121" i="45"/>
  <c r="AO132" i="45"/>
  <c r="BB132" i="45"/>
  <c r="L154" i="45" s="1"/>
  <c r="AE130" i="45"/>
  <c r="AO125" i="45"/>
  <c r="BI125" i="45" s="1"/>
  <c r="BB125" i="45"/>
  <c r="L147" i="45" s="1"/>
  <c r="AR128" i="45"/>
  <c r="AG127" i="45"/>
  <c r="AE127" i="45"/>
  <c r="AE138" i="45" s="1"/>
  <c r="O23" i="46" s="1"/>
  <c r="AO128" i="45"/>
  <c r="Q128" i="45"/>
  <c r="BG105" i="45"/>
  <c r="BK105" i="45" s="1"/>
  <c r="BK106" i="45"/>
  <c r="Y136" i="45"/>
  <c r="AI136" i="45" s="1"/>
  <c r="U136" i="45"/>
  <c r="AO136" i="45"/>
  <c r="BI136" i="45" s="1"/>
  <c r="BB136" i="45"/>
  <c r="L158" i="45" s="1"/>
  <c r="Q129" i="45"/>
  <c r="BK107" i="45"/>
  <c r="K138" i="45"/>
  <c r="AO117" i="45"/>
  <c r="BI117" i="45" s="1"/>
  <c r="BG117" i="45" s="1"/>
  <c r="BB117" i="45"/>
  <c r="L139" i="45" s="1"/>
  <c r="U137" i="45"/>
  <c r="Y137" i="45"/>
  <c r="AI137" i="45" s="1"/>
  <c r="R159" i="45"/>
  <c r="BG137" i="45"/>
  <c r="BL137" i="45"/>
  <c r="U123" i="45"/>
  <c r="Y123" i="45"/>
  <c r="AI123" i="45" s="1"/>
  <c r="R145" i="45"/>
  <c r="BG123" i="45"/>
  <c r="BL123" i="45"/>
  <c r="AF128" i="45"/>
  <c r="AS128" i="45"/>
  <c r="AH127" i="45"/>
  <c r="AH138" i="45" s="1"/>
  <c r="O26" i="46" s="1"/>
  <c r="BB128" i="45"/>
  <c r="AT116" i="45"/>
  <c r="AG118" i="45"/>
  <c r="AG138" i="45" s="1"/>
  <c r="O24" i="46" s="1"/>
  <c r="AX142" i="45"/>
  <c r="AT120" i="45"/>
  <c r="AV118" i="45"/>
  <c r="BL120" i="45"/>
  <c r="R142" i="45"/>
  <c r="R140" i="45" s="1"/>
  <c r="BG120" i="45"/>
  <c r="BH118" i="45"/>
  <c r="O142" i="45"/>
  <c r="AS142" i="45"/>
  <c r="AW142" i="45"/>
  <c r="AE142" i="45"/>
  <c r="V142" i="45"/>
  <c r="AG142" i="45"/>
  <c r="AF142" i="45" s="1"/>
  <c r="J142" i="45"/>
  <c r="K140" i="45"/>
  <c r="Q139" i="45" l="1"/>
  <c r="Y141" i="45"/>
  <c r="AI141" i="45" s="1"/>
  <c r="U141" i="45"/>
  <c r="Q145" i="45"/>
  <c r="V138" i="45"/>
  <c r="AA138" i="45"/>
  <c r="Z138" i="45"/>
  <c r="AP158" i="45"/>
  <c r="AD158" i="45"/>
  <c r="AX158" i="45" s="1"/>
  <c r="AH158" i="45"/>
  <c r="W158" i="45"/>
  <c r="BI128" i="45"/>
  <c r="AO127" i="45"/>
  <c r="J147" i="45"/>
  <c r="AP147" i="45"/>
  <c r="AH147" i="45"/>
  <c r="AS147" i="45" s="1"/>
  <c r="AV147" i="45" s="1"/>
  <c r="AD147" i="45"/>
  <c r="AX147" i="45" s="1"/>
  <c r="W147" i="45"/>
  <c r="BI132" i="45"/>
  <c r="AO130" i="45"/>
  <c r="AU137" i="45"/>
  <c r="AT137" i="45" s="1"/>
  <c r="AQ137" i="45"/>
  <c r="N32" i="46"/>
  <c r="N17" i="46"/>
  <c r="AW146" i="45"/>
  <c r="BH146" i="45" s="1"/>
  <c r="AG146" i="45"/>
  <c r="AR146" i="45" s="1"/>
  <c r="V146" i="45"/>
  <c r="AE146" i="45"/>
  <c r="J146" i="45"/>
  <c r="AR141" i="45"/>
  <c r="AP156" i="45"/>
  <c r="AH156" i="45"/>
  <c r="L155" i="45"/>
  <c r="AD156" i="45"/>
  <c r="W156" i="45"/>
  <c r="BG116" i="45"/>
  <c r="BM126" i="45"/>
  <c r="S148" i="45"/>
  <c r="O138" i="45"/>
  <c r="BG126" i="45"/>
  <c r="AX130" i="45"/>
  <c r="AX138" i="45" s="1"/>
  <c r="BH131" i="45"/>
  <c r="AL138" i="45"/>
  <c r="AC138" i="45"/>
  <c r="AB138" i="45"/>
  <c r="AM138" i="45"/>
  <c r="W138" i="45"/>
  <c r="BM137" i="45"/>
  <c r="S159" i="45"/>
  <c r="U127" i="45"/>
  <c r="Y127" i="45"/>
  <c r="AI127" i="45" s="1"/>
  <c r="AS130" i="45"/>
  <c r="AV131" i="45"/>
  <c r="AQ131" i="45"/>
  <c r="AQ130" i="45" s="1"/>
  <c r="AQ132" i="45"/>
  <c r="AU132" i="45"/>
  <c r="AR130" i="45"/>
  <c r="AQ134" i="45"/>
  <c r="AU134" i="45"/>
  <c r="AR133" i="45"/>
  <c r="AU135" i="45"/>
  <c r="AQ135" i="45"/>
  <c r="AW150" i="45"/>
  <c r="AG150" i="45"/>
  <c r="V150" i="45"/>
  <c r="AE150" i="45"/>
  <c r="K149" i="45"/>
  <c r="AG158" i="45"/>
  <c r="AR158" i="45" s="1"/>
  <c r="AE158" i="45"/>
  <c r="AO158" i="45" s="1"/>
  <c r="BI158" i="45" s="1"/>
  <c r="AW158" i="45"/>
  <c r="BH158" i="45" s="1"/>
  <c r="BA158" i="45"/>
  <c r="J158" i="45"/>
  <c r="V158" i="45"/>
  <c r="J154" i="45"/>
  <c r="AW154" i="45"/>
  <c r="V154" i="45"/>
  <c r="AG154" i="45"/>
  <c r="AR154" i="45" s="1"/>
  <c r="AE154" i="45"/>
  <c r="AO154" i="45" s="1"/>
  <c r="AZ117" i="45"/>
  <c r="BK117" i="45" s="1"/>
  <c r="AV128" i="45"/>
  <c r="AS127" i="45"/>
  <c r="Q159" i="45"/>
  <c r="AP139" i="45"/>
  <c r="AH139" i="45"/>
  <c r="AS139" i="45" s="1"/>
  <c r="AV139" i="45" s="1"/>
  <c r="AD139" i="45"/>
  <c r="AX139" i="45" s="1"/>
  <c r="W139" i="45"/>
  <c r="BM136" i="45"/>
  <c r="S158" i="45"/>
  <c r="BM125" i="45"/>
  <c r="S147" i="45"/>
  <c r="BE121" i="45"/>
  <c r="AF118" i="45"/>
  <c r="K156" i="45"/>
  <c r="AZ134" i="45"/>
  <c r="O159" i="45"/>
  <c r="U130" i="45"/>
  <c r="Y130" i="45"/>
  <c r="AI130" i="45" s="1"/>
  <c r="BG125" i="45"/>
  <c r="Q141" i="45"/>
  <c r="BK119" i="45"/>
  <c r="U118" i="45"/>
  <c r="Y118" i="45"/>
  <c r="AI118" i="45" s="1"/>
  <c r="K159" i="45"/>
  <c r="AZ137" i="45"/>
  <c r="BK137" i="45" s="1"/>
  <c r="W145" i="45"/>
  <c r="AP145" i="45"/>
  <c r="AD145" i="45"/>
  <c r="AX145" i="45" s="1"/>
  <c r="AH145" i="45"/>
  <c r="AS145" i="45" s="1"/>
  <c r="AV145" i="45" s="1"/>
  <c r="J138" i="45"/>
  <c r="O147" i="45"/>
  <c r="O157" i="45"/>
  <c r="Q151" i="45"/>
  <c r="BK129" i="45"/>
  <c r="V157" i="45"/>
  <c r="AW157" i="45"/>
  <c r="AG157" i="45"/>
  <c r="AE157" i="45"/>
  <c r="AO157" i="45" s="1"/>
  <c r="J157" i="45"/>
  <c r="V147" i="45"/>
  <c r="AW147" i="45"/>
  <c r="BH147" i="45" s="1"/>
  <c r="AE147" i="45"/>
  <c r="AO147" i="45" s="1"/>
  <c r="BI147" i="45" s="1"/>
  <c r="AG147" i="45"/>
  <c r="AW139" i="45"/>
  <c r="BH139" i="45" s="1"/>
  <c r="BA139" i="45"/>
  <c r="AE139" i="45"/>
  <c r="AO139" i="45" s="1"/>
  <c r="BI139" i="45" s="1"/>
  <c r="AG139" i="45"/>
  <c r="V139" i="45"/>
  <c r="J139" i="45"/>
  <c r="AF127" i="45"/>
  <c r="BE128" i="45"/>
  <c r="AU121" i="45"/>
  <c r="AT121" i="45" s="1"/>
  <c r="AQ121" i="45"/>
  <c r="AP141" i="45"/>
  <c r="AP140" i="45" s="1"/>
  <c r="AD141" i="45"/>
  <c r="BB141" i="45" s="1"/>
  <c r="AH141" i="45"/>
  <c r="AF141" i="45" s="1"/>
  <c r="W141" i="45"/>
  <c r="L140" i="45"/>
  <c r="AH157" i="45"/>
  <c r="AS157" i="45" s="1"/>
  <c r="AV157" i="45" s="1"/>
  <c r="AP157" i="45"/>
  <c r="AD157" i="45"/>
  <c r="AX157" i="45" s="1"/>
  <c r="W157" i="45"/>
  <c r="AZ123" i="45"/>
  <c r="BK123" i="45" s="1"/>
  <c r="K145" i="45"/>
  <c r="AH143" i="45"/>
  <c r="AS143" i="45" s="1"/>
  <c r="AV143" i="45" s="1"/>
  <c r="W143" i="45"/>
  <c r="AD143" i="45"/>
  <c r="AX143" i="45" s="1"/>
  <c r="AP143" i="45"/>
  <c r="BA141" i="45"/>
  <c r="BM134" i="45"/>
  <c r="S156" i="45"/>
  <c r="Q144" i="45"/>
  <c r="BK122" i="45"/>
  <c r="AQ122" i="45"/>
  <c r="AU122" i="45"/>
  <c r="AT122" i="45" s="1"/>
  <c r="AU117" i="45"/>
  <c r="AT117" i="45" s="1"/>
  <c r="AQ117" i="45"/>
  <c r="AR118" i="45"/>
  <c r="BM123" i="45"/>
  <c r="S145" i="45"/>
  <c r="BG136" i="45"/>
  <c r="AU125" i="45"/>
  <c r="AT125" i="45" s="1"/>
  <c r="AQ125" i="45"/>
  <c r="AP144" i="45"/>
  <c r="W144" i="45"/>
  <c r="AH144" i="45"/>
  <c r="AS144" i="45" s="1"/>
  <c r="AV144" i="45" s="1"/>
  <c r="AD144" i="45"/>
  <c r="AX144" i="45" s="1"/>
  <c r="BL133" i="45"/>
  <c r="AZ135" i="45"/>
  <c r="AZ125" i="45"/>
  <c r="AZ121" i="45"/>
  <c r="AZ118" i="45" s="1"/>
  <c r="AZ126" i="45"/>
  <c r="L150" i="45"/>
  <c r="BB127" i="45"/>
  <c r="BB138" i="45" s="1"/>
  <c r="O10" i="46" s="1"/>
  <c r="S139" i="45"/>
  <c r="BM117" i="45"/>
  <c r="Q127" i="45"/>
  <c r="Q138" i="45" s="1"/>
  <c r="AQ128" i="45"/>
  <c r="AQ127" i="45" s="1"/>
  <c r="AU128" i="45"/>
  <c r="AT128" i="45" s="1"/>
  <c r="AT127" i="45" s="1"/>
  <c r="AR127" i="45"/>
  <c r="AU127" i="45" s="1"/>
  <c r="AP154" i="45"/>
  <c r="AD154" i="45"/>
  <c r="AX154" i="45" s="1"/>
  <c r="AH154" i="45"/>
  <c r="W154" i="45"/>
  <c r="AO133" i="45"/>
  <c r="BI133" i="45" s="1"/>
  <c r="BM133" i="45" s="1"/>
  <c r="BI135" i="45"/>
  <c r="U133" i="45"/>
  <c r="Y133" i="45"/>
  <c r="AI133" i="45" s="1"/>
  <c r="AQ126" i="45"/>
  <c r="AU126" i="45"/>
  <c r="AT126" i="45" s="1"/>
  <c r="AW144" i="45"/>
  <c r="BH144" i="45" s="1"/>
  <c r="AG144" i="45"/>
  <c r="J144" i="45"/>
  <c r="AE144" i="45"/>
  <c r="AO144" i="45" s="1"/>
  <c r="BI144" i="45" s="1"/>
  <c r="V144" i="45"/>
  <c r="AF146" i="45"/>
  <c r="BE146" i="45" s="1"/>
  <c r="AS146" i="45"/>
  <c r="AV146" i="45" s="1"/>
  <c r="BB130" i="45"/>
  <c r="L153" i="45"/>
  <c r="R154" i="45"/>
  <c r="BL132" i="45"/>
  <c r="BG132" i="45"/>
  <c r="BI121" i="45"/>
  <c r="AO118" i="45"/>
  <c r="BI141" i="45"/>
  <c r="AP148" i="45"/>
  <c r="W148" i="45"/>
  <c r="AH148" i="45"/>
  <c r="AS148" i="45" s="1"/>
  <c r="AV148" i="45" s="1"/>
  <c r="AD148" i="45"/>
  <c r="AX148" i="45" s="1"/>
  <c r="V151" i="45"/>
  <c r="AW151" i="45"/>
  <c r="BH151" i="45" s="1"/>
  <c r="AE151" i="45"/>
  <c r="AG151" i="45"/>
  <c r="J151" i="45"/>
  <c r="AU123" i="45"/>
  <c r="AT123" i="45" s="1"/>
  <c r="AQ123" i="45"/>
  <c r="K153" i="45"/>
  <c r="AZ131" i="45"/>
  <c r="AZ130" i="45" s="1"/>
  <c r="BA130" i="45"/>
  <c r="BA138" i="45" s="1"/>
  <c r="O9" i="46" s="1"/>
  <c r="AU118" i="45"/>
  <c r="AT119" i="45"/>
  <c r="AT118" i="45" s="1"/>
  <c r="AH159" i="45"/>
  <c r="AS159" i="45" s="1"/>
  <c r="AV159" i="45" s="1"/>
  <c r="AD159" i="45"/>
  <c r="AX159" i="45" s="1"/>
  <c r="AP159" i="45"/>
  <c r="W159" i="45"/>
  <c r="BH128" i="45"/>
  <c r="AF130" i="45"/>
  <c r="BE131" i="45"/>
  <c r="AT135" i="45"/>
  <c r="BE134" i="45"/>
  <c r="O156" i="45" s="1"/>
  <c r="O155" i="45" s="1"/>
  <c r="AF133" i="45"/>
  <c r="BE133" i="45" s="1"/>
  <c r="BM122" i="45"/>
  <c r="S144" i="45"/>
  <c r="R156" i="45"/>
  <c r="R155" i="45" s="1"/>
  <c r="BG134" i="45"/>
  <c r="BL134" i="45"/>
  <c r="AZ128" i="45"/>
  <c r="AZ127" i="45" s="1"/>
  <c r="AZ136" i="45"/>
  <c r="AZ132" i="45"/>
  <c r="V143" i="45"/>
  <c r="AW143" i="45"/>
  <c r="AG143" i="45"/>
  <c r="AE143" i="45"/>
  <c r="AO143" i="45" s="1"/>
  <c r="J143" i="45"/>
  <c r="AW148" i="45"/>
  <c r="BH148" i="45" s="1"/>
  <c r="AG148" i="45"/>
  <c r="V148" i="45"/>
  <c r="AE148" i="45"/>
  <c r="AO148" i="45" s="1"/>
  <c r="BI148" i="45" s="1"/>
  <c r="J148" i="45"/>
  <c r="BE142" i="45"/>
  <c r="BL118" i="45"/>
  <c r="V140" i="45"/>
  <c r="AL140" i="45"/>
  <c r="AA140" i="45"/>
  <c r="Z140" i="45"/>
  <c r="AJ140" i="45" s="1"/>
  <c r="BA142" i="45"/>
  <c r="AV142" i="45"/>
  <c r="Q142" i="45"/>
  <c r="BK120" i="45"/>
  <c r="Y142" i="45"/>
  <c r="AI142" i="45" s="1"/>
  <c r="U142" i="45"/>
  <c r="J140" i="45"/>
  <c r="AO142" i="45"/>
  <c r="AE140" i="45"/>
  <c r="BB142" i="45"/>
  <c r="AR142" i="45"/>
  <c r="AG140" i="45"/>
  <c r="BH142" i="45"/>
  <c r="AW140" i="45"/>
  <c r="BE141" i="45" l="1"/>
  <c r="AR148" i="45"/>
  <c r="AF148" i="45"/>
  <c r="BE148" i="45" s="1"/>
  <c r="U151" i="45"/>
  <c r="Y151" i="45"/>
  <c r="AI151" i="45" s="1"/>
  <c r="AR144" i="45"/>
  <c r="AF144" i="45"/>
  <c r="BE144" i="45" s="1"/>
  <c r="BG133" i="45"/>
  <c r="BB143" i="45"/>
  <c r="AM140" i="45"/>
  <c r="AC140" i="45"/>
  <c r="AB140" i="45"/>
  <c r="AK140" i="45" s="1"/>
  <c r="W140" i="45"/>
  <c r="O150" i="45"/>
  <c r="O149" i="45" s="1"/>
  <c r="BE127" i="45"/>
  <c r="U139" i="45"/>
  <c r="Y139" i="45"/>
  <c r="AI139" i="45" s="1"/>
  <c r="Y157" i="45"/>
  <c r="AI157" i="45" s="1"/>
  <c r="U157" i="45"/>
  <c r="BH157" i="45"/>
  <c r="BA159" i="45"/>
  <c r="AW159" i="45"/>
  <c r="BH159" i="45" s="1"/>
  <c r="AG159" i="45"/>
  <c r="AE159" i="45"/>
  <c r="V159" i="45"/>
  <c r="J159" i="45"/>
  <c r="O143" i="45"/>
  <c r="BE118" i="45"/>
  <c r="BI154" i="45"/>
  <c r="BH154" i="45"/>
  <c r="V149" i="45"/>
  <c r="AL149" i="45"/>
  <c r="AA149" i="45"/>
  <c r="Z149" i="45"/>
  <c r="AJ149" i="45" s="1"/>
  <c r="AR150" i="45"/>
  <c r="AG149" i="45"/>
  <c r="Q148" i="45"/>
  <c r="BK126" i="45"/>
  <c r="AH155" i="45"/>
  <c r="AS156" i="45"/>
  <c r="AU146" i="45"/>
  <c r="AQ146" i="45"/>
  <c r="BB147" i="45"/>
  <c r="BB158" i="45"/>
  <c r="AZ158" i="45" s="1"/>
  <c r="U143" i="45"/>
  <c r="Y143" i="45"/>
  <c r="AI143" i="45" s="1"/>
  <c r="Y148" i="45"/>
  <c r="AI148" i="45" s="1"/>
  <c r="U148" i="45"/>
  <c r="BA148" i="45"/>
  <c r="Q156" i="45"/>
  <c r="BK134" i="45"/>
  <c r="BE130" i="45"/>
  <c r="O153" i="45"/>
  <c r="O152" i="45" s="1"/>
  <c r="AW153" i="45"/>
  <c r="AE153" i="45"/>
  <c r="AG153" i="45"/>
  <c r="K152" i="45"/>
  <c r="J153" i="45"/>
  <c r="V153" i="45"/>
  <c r="AR151" i="45"/>
  <c r="AF151" i="45"/>
  <c r="BE151" i="45" s="1"/>
  <c r="BB148" i="45"/>
  <c r="BM121" i="45"/>
  <c r="S143" i="45"/>
  <c r="S140" i="45" s="1"/>
  <c r="BI118" i="45"/>
  <c r="BG121" i="45"/>
  <c r="L152" i="45"/>
  <c r="AP153" i="45"/>
  <c r="AP152" i="45" s="1"/>
  <c r="AD153" i="45"/>
  <c r="BB153" i="45" s="1"/>
  <c r="BB152" i="45" s="1"/>
  <c r="W153" i="45"/>
  <c r="AH153" i="45"/>
  <c r="BG144" i="45"/>
  <c r="AZ138" i="45"/>
  <c r="Q158" i="45"/>
  <c r="BK136" i="45"/>
  <c r="BI143" i="45"/>
  <c r="BM143" i="45" s="1"/>
  <c r="AW145" i="45"/>
  <c r="BH145" i="45" s="1"/>
  <c r="AE145" i="45"/>
  <c r="AG145" i="45"/>
  <c r="J145" i="45"/>
  <c r="V145" i="45"/>
  <c r="BL139" i="45"/>
  <c r="BG139" i="45"/>
  <c r="BA147" i="45"/>
  <c r="BI157" i="45"/>
  <c r="U138" i="45"/>
  <c r="Y138" i="45"/>
  <c r="AI138" i="45" s="1"/>
  <c r="BB139" i="45"/>
  <c r="AZ139" i="45" s="1"/>
  <c r="AV127" i="45"/>
  <c r="AS138" i="45"/>
  <c r="AV138" i="45" s="1"/>
  <c r="AU154" i="45"/>
  <c r="Y154" i="45"/>
  <c r="AI154" i="45" s="1"/>
  <c r="U154" i="45"/>
  <c r="BL158" i="45"/>
  <c r="BG158" i="45"/>
  <c r="AE149" i="45"/>
  <c r="AO150" i="45"/>
  <c r="AR138" i="45"/>
  <c r="AU138" i="45" s="1"/>
  <c r="AV130" i="45"/>
  <c r="AT131" i="45"/>
  <c r="R153" i="45"/>
  <c r="R152" i="45" s="1"/>
  <c r="BG131" i="45"/>
  <c r="BH130" i="45"/>
  <c r="BL130" i="45" s="1"/>
  <c r="BL131" i="45"/>
  <c r="Y146" i="45"/>
  <c r="AI146" i="45" s="1"/>
  <c r="U146" i="45"/>
  <c r="U147" i="45"/>
  <c r="Y147" i="45"/>
  <c r="AI147" i="45" s="1"/>
  <c r="AF158" i="45"/>
  <c r="BE158" i="45" s="1"/>
  <c r="AS158" i="45"/>
  <c r="AV158" i="45" s="1"/>
  <c r="AK138" i="45"/>
  <c r="AJ138" i="45"/>
  <c r="BM148" i="45"/>
  <c r="BL148" i="45"/>
  <c r="BG148" i="45"/>
  <c r="AR143" i="45"/>
  <c r="AF143" i="45"/>
  <c r="BE143" i="45" s="1"/>
  <c r="AO151" i="45"/>
  <c r="BI151" i="45" s="1"/>
  <c r="BB151" i="45"/>
  <c r="Q154" i="45"/>
  <c r="BK132" i="45"/>
  <c r="BM144" i="45"/>
  <c r="BA144" i="45"/>
  <c r="BL144" i="45" s="1"/>
  <c r="BB154" i="45"/>
  <c r="AP150" i="45"/>
  <c r="AP149" i="45" s="1"/>
  <c r="AP160" i="45" s="1"/>
  <c r="BB150" i="45"/>
  <c r="BB149" i="45" s="1"/>
  <c r="AH150" i="45"/>
  <c r="W150" i="45"/>
  <c r="AD150" i="45"/>
  <c r="L149" i="45"/>
  <c r="L160" i="45" s="1"/>
  <c r="BB144" i="45"/>
  <c r="BH143" i="45"/>
  <c r="BB157" i="45"/>
  <c r="AS141" i="45"/>
  <c r="AH140" i="45"/>
  <c r="AQ118" i="45"/>
  <c r="AR139" i="45"/>
  <c r="AF139" i="45"/>
  <c r="BE139" i="45" s="1"/>
  <c r="BL147" i="45"/>
  <c r="BG147" i="45"/>
  <c r="BA157" i="45"/>
  <c r="AZ157" i="45" s="1"/>
  <c r="AW156" i="45"/>
  <c r="AG156" i="45"/>
  <c r="V156" i="45"/>
  <c r="J156" i="45"/>
  <c r="AE156" i="45"/>
  <c r="BA156" i="45" s="1"/>
  <c r="K155" i="45"/>
  <c r="BM158" i="45"/>
  <c r="J150" i="45"/>
  <c r="BA150" i="45"/>
  <c r="AT134" i="45"/>
  <c r="AT133" i="45" s="1"/>
  <c r="AU133" i="45"/>
  <c r="AT132" i="45"/>
  <c r="AU130" i="45"/>
  <c r="AD155" i="45"/>
  <c r="AX156" i="45"/>
  <c r="AX155" i="45" s="1"/>
  <c r="AP155" i="45"/>
  <c r="AO146" i="45"/>
  <c r="BI146" i="45" s="1"/>
  <c r="BM146" i="45" s="1"/>
  <c r="BB146" i="45"/>
  <c r="BA146" i="45"/>
  <c r="AZ146" i="45" s="1"/>
  <c r="AO138" i="45"/>
  <c r="BB140" i="45"/>
  <c r="BA143" i="45"/>
  <c r="AZ143" i="45" s="1"/>
  <c r="BL128" i="45"/>
  <c r="R150" i="45"/>
  <c r="R149" i="45" s="1"/>
  <c r="R160" i="45" s="1"/>
  <c r="BH127" i="45"/>
  <c r="BG128" i="45"/>
  <c r="BA151" i="45"/>
  <c r="BL151" i="45" s="1"/>
  <c r="BM141" i="45"/>
  <c r="AT146" i="45"/>
  <c r="Y144" i="45"/>
  <c r="AI144" i="45" s="1"/>
  <c r="U144" i="45"/>
  <c r="BM135" i="45"/>
  <c r="S157" i="45"/>
  <c r="S155" i="45" s="1"/>
  <c r="BG135" i="45"/>
  <c r="AF154" i="45"/>
  <c r="BE154" i="45" s="1"/>
  <c r="AS154" i="45"/>
  <c r="AV154" i="45" s="1"/>
  <c r="AT154" i="45" s="1"/>
  <c r="AZ141" i="45"/>
  <c r="AX141" i="45"/>
  <c r="AD140" i="45"/>
  <c r="BM139" i="45"/>
  <c r="AR147" i="45"/>
  <c r="AF147" i="45"/>
  <c r="BE147" i="45" s="1"/>
  <c r="AF157" i="45"/>
  <c r="BE157" i="45" s="1"/>
  <c r="AR157" i="45"/>
  <c r="Q147" i="45"/>
  <c r="BK125" i="45"/>
  <c r="AF138" i="45"/>
  <c r="BA154" i="45"/>
  <c r="AZ154" i="45" s="1"/>
  <c r="Y158" i="45"/>
  <c r="AI158" i="45" s="1"/>
  <c r="U158" i="45"/>
  <c r="AU158" i="45"/>
  <c r="AQ158" i="45"/>
  <c r="AQ133" i="45"/>
  <c r="AM155" i="45"/>
  <c r="AC155" i="45"/>
  <c r="AB155" i="45"/>
  <c r="AK155" i="45" s="1"/>
  <c r="W155" i="45"/>
  <c r="AU141" i="45"/>
  <c r="AQ141" i="45"/>
  <c r="BM132" i="45"/>
  <c r="S154" i="45"/>
  <c r="S152" i="45" s="1"/>
  <c r="BI130" i="45"/>
  <c r="BM130" i="45" s="1"/>
  <c r="BM128" i="45"/>
  <c r="S150" i="45"/>
  <c r="S149" i="45" s="1"/>
  <c r="BI127" i="45"/>
  <c r="BM127" i="45" s="1"/>
  <c r="BL142" i="45"/>
  <c r="BI142" i="45"/>
  <c r="BG142" i="45" s="1"/>
  <c r="AO140" i="45"/>
  <c r="Y140" i="45"/>
  <c r="AI140" i="45" s="1"/>
  <c r="U140" i="45"/>
  <c r="AU142" i="45"/>
  <c r="AR140" i="45"/>
  <c r="AQ142" i="45"/>
  <c r="AZ142" i="45"/>
  <c r="BA140" i="45"/>
  <c r="BE140" i="45"/>
  <c r="W160" i="45" l="1"/>
  <c r="AM160" i="45"/>
  <c r="AC160" i="45"/>
  <c r="AB160" i="45"/>
  <c r="Q150" i="45"/>
  <c r="Q149" i="45" s="1"/>
  <c r="BK128" i="45"/>
  <c r="BG127" i="45"/>
  <c r="BK127" i="45" s="1"/>
  <c r="Y150" i="45"/>
  <c r="AI150" i="45" s="1"/>
  <c r="U150" i="45"/>
  <c r="J149" i="45"/>
  <c r="Y156" i="45"/>
  <c r="AI156" i="45" s="1"/>
  <c r="U156" i="45"/>
  <c r="J155" i="45"/>
  <c r="AQ138" i="45"/>
  <c r="AD149" i="45"/>
  <c r="AX150" i="45"/>
  <c r="BH150" i="45" s="1"/>
  <c r="BM151" i="45"/>
  <c r="U145" i="45"/>
  <c r="Y145" i="45"/>
  <c r="AI145" i="45" s="1"/>
  <c r="BA145" i="45"/>
  <c r="BM118" i="45"/>
  <c r="BI138" i="45"/>
  <c r="V152" i="45"/>
  <c r="AL152" i="45"/>
  <c r="AA152" i="45"/>
  <c r="Z152" i="45"/>
  <c r="AJ152" i="45" s="1"/>
  <c r="K160" i="45"/>
  <c r="BA153" i="45"/>
  <c r="AV156" i="45"/>
  <c r="AV155" i="45" s="1"/>
  <c r="AS155" i="45"/>
  <c r="AR149" i="45"/>
  <c r="AU149" i="45" s="1"/>
  <c r="AU150" i="45"/>
  <c r="BG154" i="45"/>
  <c r="BM154" i="45"/>
  <c r="BK133" i="45"/>
  <c r="BG151" i="45"/>
  <c r="AX140" i="45"/>
  <c r="BH141" i="45"/>
  <c r="BL127" i="45"/>
  <c r="BH138" i="45"/>
  <c r="BL143" i="45"/>
  <c r="BG143" i="45"/>
  <c r="AT158" i="45"/>
  <c r="BG146" i="45"/>
  <c r="AT130" i="45"/>
  <c r="AT138" i="45" s="1"/>
  <c r="AO149" i="45"/>
  <c r="BI150" i="45"/>
  <c r="BK139" i="45"/>
  <c r="AF145" i="45"/>
  <c r="BE145" i="45" s="1"/>
  <c r="AR145" i="45"/>
  <c r="AH152" i="45"/>
  <c r="AS153" i="45"/>
  <c r="S160" i="45"/>
  <c r="AU151" i="45"/>
  <c r="AT151" i="45" s="1"/>
  <c r="AQ151" i="45"/>
  <c r="AF153" i="45"/>
  <c r="AR153" i="45"/>
  <c r="AG152" i="45"/>
  <c r="AZ147" i="45"/>
  <c r="BK147" i="45" s="1"/>
  <c r="BE138" i="45"/>
  <c r="AO159" i="45"/>
  <c r="BI159" i="45" s="1"/>
  <c r="BB159" i="45"/>
  <c r="AZ159" i="45" s="1"/>
  <c r="BM147" i="45"/>
  <c r="AF140" i="45"/>
  <c r="AZ140" i="45"/>
  <c r="AU147" i="45"/>
  <c r="AT147" i="45" s="1"/>
  <c r="AQ147" i="45"/>
  <c r="V155" i="45"/>
  <c r="AL155" i="45"/>
  <c r="AA155" i="45"/>
  <c r="Z155" i="45"/>
  <c r="AJ155" i="45" s="1"/>
  <c r="AG155" i="45"/>
  <c r="AR156" i="45"/>
  <c r="AF156" i="45"/>
  <c r="AH149" i="45"/>
  <c r="AH160" i="45" s="1"/>
  <c r="P26" i="46" s="1"/>
  <c r="AS150" i="45"/>
  <c r="AQ150" i="45" s="1"/>
  <c r="AQ149" i="45" s="1"/>
  <c r="AZ144" i="45"/>
  <c r="BL146" i="45"/>
  <c r="AO145" i="45"/>
  <c r="BI145" i="45" s="1"/>
  <c r="BM145" i="45" s="1"/>
  <c r="BB145" i="45"/>
  <c r="BB160" i="45" s="1"/>
  <c r="P10" i="46" s="1"/>
  <c r="W152" i="45"/>
  <c r="AM152" i="45"/>
  <c r="AB152" i="45"/>
  <c r="AK152" i="45" s="1"/>
  <c r="AC152" i="45"/>
  <c r="AE152" i="45"/>
  <c r="AE160" i="45" s="1"/>
  <c r="P23" i="46" s="1"/>
  <c r="AO153" i="45"/>
  <c r="AF150" i="45"/>
  <c r="O140" i="45"/>
  <c r="O160" i="45" s="1"/>
  <c r="AR159" i="45"/>
  <c r="AF159" i="45"/>
  <c r="BE159" i="45" s="1"/>
  <c r="BG157" i="45"/>
  <c r="BL157" i="45"/>
  <c r="AQ144" i="45"/>
  <c r="AU144" i="45"/>
  <c r="AT144" i="45" s="1"/>
  <c r="AU148" i="45"/>
  <c r="AT148" i="45" s="1"/>
  <c r="AQ148" i="45"/>
  <c r="AU157" i="45"/>
  <c r="AT157" i="45" s="1"/>
  <c r="AQ157" i="45"/>
  <c r="Q157" i="45"/>
  <c r="Q155" i="45" s="1"/>
  <c r="BK135" i="45"/>
  <c r="AZ150" i="45"/>
  <c r="AZ149" i="45" s="1"/>
  <c r="BA149" i="45"/>
  <c r="AO156" i="45"/>
  <c r="AE155" i="45"/>
  <c r="BB155" i="45" s="1"/>
  <c r="BB156" i="45"/>
  <c r="AZ156" i="45" s="1"/>
  <c r="AW155" i="45"/>
  <c r="BH155" i="45" s="1"/>
  <c r="BH156" i="45"/>
  <c r="AU139" i="45"/>
  <c r="AT139" i="45" s="1"/>
  <c r="AQ139" i="45"/>
  <c r="AV141" i="45"/>
  <c r="AV140" i="45" s="1"/>
  <c r="AS140" i="45"/>
  <c r="W149" i="45"/>
  <c r="AM149" i="45"/>
  <c r="AC149" i="45"/>
  <c r="AB149" i="45"/>
  <c r="AK149" i="45" s="1"/>
  <c r="AZ151" i="45"/>
  <c r="AU143" i="45"/>
  <c r="AT143" i="45" s="1"/>
  <c r="AQ143" i="45"/>
  <c r="Q153" i="45"/>
  <c r="Q152" i="45" s="1"/>
  <c r="BK131" i="45"/>
  <c r="BG130" i="45"/>
  <c r="BK130" i="45" s="1"/>
  <c r="BK158" i="45"/>
  <c r="AQ154" i="45"/>
  <c r="BM157" i="45"/>
  <c r="BG145" i="45"/>
  <c r="BL145" i="45"/>
  <c r="BK144" i="45"/>
  <c r="AD152" i="45"/>
  <c r="AX153" i="45"/>
  <c r="AX152" i="45" s="1"/>
  <c r="Q143" i="45"/>
  <c r="Q140" i="45" s="1"/>
  <c r="Q160" i="45" s="1"/>
  <c r="BK121" i="45"/>
  <c r="BG118" i="45"/>
  <c r="Y153" i="45"/>
  <c r="AI153" i="45" s="1"/>
  <c r="U153" i="45"/>
  <c r="J152" i="45"/>
  <c r="BH153" i="45"/>
  <c r="AW152" i="45"/>
  <c r="AZ148" i="45"/>
  <c r="BK148" i="45" s="1"/>
  <c r="BL154" i="45"/>
  <c r="U159" i="45"/>
  <c r="Y159" i="45"/>
  <c r="AI159" i="45" s="1"/>
  <c r="BL159" i="45"/>
  <c r="BG159" i="45"/>
  <c r="BM142" i="45"/>
  <c r="BI140" i="45"/>
  <c r="AQ140" i="45"/>
  <c r="BK142" i="45"/>
  <c r="AT142" i="45"/>
  <c r="BK159" i="45" l="1"/>
  <c r="BL156" i="45"/>
  <c r="BI156" i="45"/>
  <c r="BM156" i="45" s="1"/>
  <c r="AO155" i="45"/>
  <c r="BI155" i="45" s="1"/>
  <c r="BM155" i="45" s="1"/>
  <c r="AF152" i="45"/>
  <c r="BE153" i="45"/>
  <c r="BE152" i="45" s="1"/>
  <c r="AV153" i="45"/>
  <c r="AV152" i="45" s="1"/>
  <c r="AS152" i="45"/>
  <c r="BG141" i="45"/>
  <c r="BL141" i="45"/>
  <c r="BH140" i="45"/>
  <c r="BK151" i="45"/>
  <c r="BK154" i="45"/>
  <c r="BM138" i="45"/>
  <c r="O17" i="46"/>
  <c r="BL150" i="45"/>
  <c r="BH149" i="45"/>
  <c r="U149" i="45"/>
  <c r="Y149" i="45"/>
  <c r="AI149" i="45" s="1"/>
  <c r="J160" i="45"/>
  <c r="U152" i="45"/>
  <c r="Y152" i="45"/>
  <c r="AI152" i="45" s="1"/>
  <c r="BG155" i="45"/>
  <c r="BL149" i="45"/>
  <c r="BK157" i="45"/>
  <c r="BK146" i="45"/>
  <c r="U155" i="45"/>
  <c r="Y155" i="45"/>
  <c r="AI155" i="45" s="1"/>
  <c r="AF149" i="45"/>
  <c r="AF160" i="45" s="1"/>
  <c r="BE150" i="45"/>
  <c r="BE156" i="45"/>
  <c r="AF155" i="45"/>
  <c r="BE155" i="45" s="1"/>
  <c r="AG160" i="45"/>
  <c r="P24" i="46" s="1"/>
  <c r="AU145" i="45"/>
  <c r="AT145" i="45" s="1"/>
  <c r="AQ145" i="45"/>
  <c r="BG150" i="45"/>
  <c r="BM150" i="45"/>
  <c r="BI149" i="45"/>
  <c r="BM149" i="45" s="1"/>
  <c r="BL138" i="45"/>
  <c r="O32" i="46"/>
  <c r="AT141" i="45"/>
  <c r="AT140" i="45" s="1"/>
  <c r="AZ153" i="45"/>
  <c r="AZ152" i="45" s="1"/>
  <c r="BA152" i="45"/>
  <c r="AZ145" i="45"/>
  <c r="BK145" i="45" s="1"/>
  <c r="BL153" i="45"/>
  <c r="BH152" i="45"/>
  <c r="BL152" i="45" s="1"/>
  <c r="BK118" i="45"/>
  <c r="BG138" i="45"/>
  <c r="BK138" i="45" s="1"/>
  <c r="AU159" i="45"/>
  <c r="AT159" i="45" s="1"/>
  <c r="AQ159" i="45"/>
  <c r="BI153" i="45"/>
  <c r="AO152" i="45"/>
  <c r="AO160" i="45" s="1"/>
  <c r="AV150" i="45"/>
  <c r="AT150" i="45" s="1"/>
  <c r="AT149" i="45" s="1"/>
  <c r="AS149" i="45"/>
  <c r="AV149" i="45" s="1"/>
  <c r="AR155" i="45"/>
  <c r="AU156" i="45"/>
  <c r="AQ156" i="45"/>
  <c r="AQ155" i="45" s="1"/>
  <c r="BA155" i="45"/>
  <c r="BL155" i="45" s="1"/>
  <c r="BA160" i="45"/>
  <c r="P9" i="46" s="1"/>
  <c r="BM159" i="45"/>
  <c r="AU153" i="45"/>
  <c r="AR152" i="45"/>
  <c r="AR160" i="45" s="1"/>
  <c r="AU160" i="45" s="1"/>
  <c r="AQ153" i="45"/>
  <c r="AQ152" i="45" s="1"/>
  <c r="AQ160" i="45" s="1"/>
  <c r="BK143" i="45"/>
  <c r="AU140" i="45"/>
  <c r="V160" i="45"/>
  <c r="Z160" i="45"/>
  <c r="AL160" i="45"/>
  <c r="AA160" i="45"/>
  <c r="AD160" i="45"/>
  <c r="P25" i="46" s="1"/>
  <c r="BM140" i="45"/>
  <c r="AJ160" i="45" l="1"/>
  <c r="AK160" i="45"/>
  <c r="AU155" i="45"/>
  <c r="AT156" i="45"/>
  <c r="AT155" i="45" s="1"/>
  <c r="AZ155" i="45"/>
  <c r="BK155" i="45" s="1"/>
  <c r="BE149" i="45"/>
  <c r="BE160" i="45" s="1"/>
  <c r="AZ160" i="45"/>
  <c r="BM153" i="45"/>
  <c r="BI152" i="45"/>
  <c r="BG153" i="45"/>
  <c r="BH160" i="45"/>
  <c r="BL140" i="45"/>
  <c r="AS160" i="45"/>
  <c r="AV160" i="45" s="1"/>
  <c r="BK150" i="45"/>
  <c r="BG149" i="45"/>
  <c r="BK149" i="45" s="1"/>
  <c r="U160" i="45"/>
  <c r="Y160" i="45"/>
  <c r="AI160" i="45" s="1"/>
  <c r="AU152" i="45"/>
  <c r="AT153" i="45"/>
  <c r="AT152" i="45" s="1"/>
  <c r="AT160" i="45" s="1"/>
  <c r="BK141" i="45"/>
  <c r="BG140" i="45"/>
  <c r="BG156" i="45"/>
  <c r="BK156" i="45" l="1"/>
  <c r="BK140" i="45"/>
  <c r="BG160" i="45"/>
  <c r="BK160" i="45" s="1"/>
  <c r="BL160" i="45"/>
  <c r="P32" i="46"/>
  <c r="BG152" i="45"/>
  <c r="BK152" i="45" s="1"/>
  <c r="BK153" i="45"/>
  <c r="BM152" i="45"/>
  <c r="BI160" i="45"/>
  <c r="AH31" i="45"/>
  <c r="AS31" i="45" s="1"/>
  <c r="AH32" i="45"/>
  <c r="AS32" i="45" s="1"/>
  <c r="AV32" i="45" s="1"/>
  <c r="AH33" i="45"/>
  <c r="AS33" i="45" s="1"/>
  <c r="AV33" i="45" s="1"/>
  <c r="AH34" i="45"/>
  <c r="AS34" i="45" s="1"/>
  <c r="AV34" i="45" s="1"/>
  <c r="AH35" i="45"/>
  <c r="AS35" i="45" s="1"/>
  <c r="AV35" i="45" s="1"/>
  <c r="AH36" i="45"/>
  <c r="AS36" i="45" s="1"/>
  <c r="AV36" i="45" s="1"/>
  <c r="AH37" i="45"/>
  <c r="AS37" i="45" s="1"/>
  <c r="AV37" i="45" s="1"/>
  <c r="AH38" i="45"/>
  <c r="AS38" i="45" s="1"/>
  <c r="AV38" i="45" s="1"/>
  <c r="AH40" i="45"/>
  <c r="AS40" i="45" s="1"/>
  <c r="AH41" i="45"/>
  <c r="AS41" i="45" s="1"/>
  <c r="AV41" i="45" s="1"/>
  <c r="AH43" i="45"/>
  <c r="AS43" i="45" s="1"/>
  <c r="AH44" i="45"/>
  <c r="AS44" i="45" s="1"/>
  <c r="AV44" i="45" s="1"/>
  <c r="AH46" i="45"/>
  <c r="AS46" i="45" s="1"/>
  <c r="AH47" i="45"/>
  <c r="AS47" i="45" s="1"/>
  <c r="AH48" i="45"/>
  <c r="AS48" i="45" s="1"/>
  <c r="AV48" i="45" s="1"/>
  <c r="AH49" i="45"/>
  <c r="AS49" i="45" s="1"/>
  <c r="AV49" i="45" s="1"/>
  <c r="AH29" i="45"/>
  <c r="AS29" i="45" s="1"/>
  <c r="AG31" i="45"/>
  <c r="AF31" i="45" s="1"/>
  <c r="AG32" i="45"/>
  <c r="AR32" i="45" s="1"/>
  <c r="AG33" i="45"/>
  <c r="AR33" i="45" s="1"/>
  <c r="AG34" i="45"/>
  <c r="AR34" i="45" s="1"/>
  <c r="AG35" i="45"/>
  <c r="AR35" i="45" s="1"/>
  <c r="AG36" i="45"/>
  <c r="AR36" i="45" s="1"/>
  <c r="AG37" i="45"/>
  <c r="AR37" i="45" s="1"/>
  <c r="AG38" i="45"/>
  <c r="AR38" i="45" s="1"/>
  <c r="AG40" i="45"/>
  <c r="AR40" i="45" s="1"/>
  <c r="AG41" i="45"/>
  <c r="AR41" i="45" s="1"/>
  <c r="AG43" i="45"/>
  <c r="AR43" i="45" s="1"/>
  <c r="AG44" i="45"/>
  <c r="AR44" i="45" s="1"/>
  <c r="AG46" i="45"/>
  <c r="AR46" i="45" s="1"/>
  <c r="AG47" i="45"/>
  <c r="AR47" i="45" s="1"/>
  <c r="AU47" i="45" s="1"/>
  <c r="AG48" i="45"/>
  <c r="AR48" i="45" s="1"/>
  <c r="AG49" i="45"/>
  <c r="AR49" i="45" s="1"/>
  <c r="AG29" i="45"/>
  <c r="AF34" i="45"/>
  <c r="BE34" i="45" s="1"/>
  <c r="O56" i="45" s="1"/>
  <c r="AF35" i="45"/>
  <c r="BE35" i="45" s="1"/>
  <c r="O57" i="45" s="1"/>
  <c r="AF38" i="45"/>
  <c r="BE38" i="45" s="1"/>
  <c r="O60" i="45" s="1"/>
  <c r="AF43" i="45"/>
  <c r="BE43" i="45" s="1"/>
  <c r="AF46" i="45"/>
  <c r="BE46" i="45" s="1"/>
  <c r="O68" i="45" s="1"/>
  <c r="AF47" i="45"/>
  <c r="BE47" i="45" s="1"/>
  <c r="O69" i="45" s="1"/>
  <c r="AE31" i="45"/>
  <c r="AE32" i="45"/>
  <c r="AE33" i="45"/>
  <c r="AE34" i="45"/>
  <c r="AE35" i="45"/>
  <c r="AE36" i="45"/>
  <c r="AE37" i="45"/>
  <c r="AE38" i="45"/>
  <c r="AE40" i="45"/>
  <c r="AE39" i="45" s="1"/>
  <c r="AE41" i="45"/>
  <c r="AE43" i="45"/>
  <c r="AE44" i="45"/>
  <c r="AE46" i="45"/>
  <c r="AE47" i="45"/>
  <c r="AE48" i="45"/>
  <c r="AE49" i="45"/>
  <c r="AE29" i="45"/>
  <c r="AD31" i="45"/>
  <c r="AX31" i="45" s="1"/>
  <c r="AD32" i="45"/>
  <c r="AX32" i="45" s="1"/>
  <c r="BH32" i="45" s="1"/>
  <c r="AD33" i="45"/>
  <c r="AX33" i="45" s="1"/>
  <c r="BH33" i="45" s="1"/>
  <c r="AD34" i="45"/>
  <c r="AX34" i="45" s="1"/>
  <c r="BH34" i="45" s="1"/>
  <c r="AD35" i="45"/>
  <c r="AX35" i="45" s="1"/>
  <c r="BH35" i="45" s="1"/>
  <c r="AD36" i="45"/>
  <c r="AX36" i="45" s="1"/>
  <c r="BH36" i="45" s="1"/>
  <c r="AD37" i="45"/>
  <c r="AX37" i="45" s="1"/>
  <c r="BH37" i="45" s="1"/>
  <c r="AD38" i="45"/>
  <c r="AX38" i="45" s="1"/>
  <c r="BH38" i="45" s="1"/>
  <c r="AD40" i="45"/>
  <c r="AX40" i="45" s="1"/>
  <c r="AD41" i="45"/>
  <c r="AX41" i="45" s="1"/>
  <c r="BH41" i="45" s="1"/>
  <c r="AD43" i="45"/>
  <c r="AX43" i="45" s="1"/>
  <c r="AD44" i="45"/>
  <c r="AX44" i="45" s="1"/>
  <c r="BH44" i="45" s="1"/>
  <c r="AD46" i="45"/>
  <c r="AX46" i="45" s="1"/>
  <c r="AD47" i="45"/>
  <c r="AX47" i="45" s="1"/>
  <c r="BH47" i="45" s="1"/>
  <c r="AD48" i="45"/>
  <c r="AX48" i="45" s="1"/>
  <c r="BH48" i="45" s="1"/>
  <c r="AD49" i="45"/>
  <c r="AX49" i="45" s="1"/>
  <c r="BH49" i="45" s="1"/>
  <c r="AD29" i="45"/>
  <c r="AX29" i="45" s="1"/>
  <c r="BH29" i="45" s="1"/>
  <c r="Y33" i="45"/>
  <c r="AI33" i="45" s="1"/>
  <c r="X49" i="45"/>
  <c r="W49" i="45"/>
  <c r="V49" i="45"/>
  <c r="X48" i="45"/>
  <c r="W48" i="45"/>
  <c r="V48" i="45"/>
  <c r="X47" i="45"/>
  <c r="W47" i="45"/>
  <c r="V47" i="45"/>
  <c r="X46" i="45"/>
  <c r="W46" i="45"/>
  <c r="V46" i="45"/>
  <c r="X44" i="45"/>
  <c r="W44" i="45"/>
  <c r="V44" i="45"/>
  <c r="X43" i="45"/>
  <c r="W43" i="45"/>
  <c r="V43" i="45"/>
  <c r="X41" i="45"/>
  <c r="W41" i="45"/>
  <c r="V41" i="45"/>
  <c r="X40" i="45"/>
  <c r="W40" i="45"/>
  <c r="V40" i="45"/>
  <c r="X38" i="45"/>
  <c r="W38" i="45"/>
  <c r="V38" i="45"/>
  <c r="X37" i="45"/>
  <c r="W37" i="45"/>
  <c r="V37" i="45"/>
  <c r="X36" i="45"/>
  <c r="W36" i="45"/>
  <c r="V36" i="45"/>
  <c r="X35" i="45"/>
  <c r="W35" i="45"/>
  <c r="V35" i="45"/>
  <c r="X34" i="45"/>
  <c r="W34" i="45"/>
  <c r="V34" i="45"/>
  <c r="X33" i="45"/>
  <c r="W33" i="45"/>
  <c r="V33" i="45"/>
  <c r="U33" i="45"/>
  <c r="X32" i="45"/>
  <c r="W32" i="45"/>
  <c r="V32" i="45"/>
  <c r="X31" i="45"/>
  <c r="W31" i="45"/>
  <c r="V31" i="45"/>
  <c r="V30" i="45"/>
  <c r="X29" i="45"/>
  <c r="W29" i="45"/>
  <c r="V29" i="45"/>
  <c r="U29" i="45"/>
  <c r="Q48" i="45"/>
  <c r="P48" i="45" s="1"/>
  <c r="Q46" i="45"/>
  <c r="P46" i="45" s="1"/>
  <c r="Q43" i="45"/>
  <c r="P43" i="45" s="1"/>
  <c r="S30" i="45"/>
  <c r="S96" i="45" s="1"/>
  <c r="Q47" i="45"/>
  <c r="P47" i="45" s="1"/>
  <c r="Q36" i="45"/>
  <c r="P36" i="45" s="1"/>
  <c r="Q32" i="45"/>
  <c r="P32" i="45" s="1"/>
  <c r="R30" i="45"/>
  <c r="R96" i="45" s="1"/>
  <c r="Q96" i="45" s="1"/>
  <c r="Q49" i="45"/>
  <c r="P49" i="45"/>
  <c r="Q44" i="45"/>
  <c r="P44" i="45" s="1"/>
  <c r="Q41" i="45"/>
  <c r="P41" i="45" s="1"/>
  <c r="Q38" i="45"/>
  <c r="P38" i="45" s="1"/>
  <c r="Q37" i="45"/>
  <c r="P37" i="45" s="1"/>
  <c r="Q34" i="45"/>
  <c r="P34" i="45" s="1"/>
  <c r="Q33" i="45"/>
  <c r="P33" i="45"/>
  <c r="Q29" i="45"/>
  <c r="Q27" i="45"/>
  <c r="P27" i="45" s="1"/>
  <c r="Q26" i="45"/>
  <c r="Q25" i="45"/>
  <c r="Q24" i="45"/>
  <c r="P24" i="45" s="1"/>
  <c r="Q22" i="45"/>
  <c r="Q21" i="45"/>
  <c r="Q19" i="45"/>
  <c r="Q18" i="45"/>
  <c r="P18" i="45" s="1"/>
  <c r="Q16" i="45"/>
  <c r="P16" i="45" s="1"/>
  <c r="Q15" i="45"/>
  <c r="Q14" i="45"/>
  <c r="P14" i="45" s="1"/>
  <c r="Q13" i="45"/>
  <c r="P13" i="45" s="1"/>
  <c r="Q12" i="45"/>
  <c r="P12" i="45" s="1"/>
  <c r="Q11" i="45"/>
  <c r="Q10" i="45"/>
  <c r="Q9" i="45"/>
  <c r="P9" i="45" s="1"/>
  <c r="Q7" i="45"/>
  <c r="P7" i="45" s="1"/>
  <c r="P26" i="45"/>
  <c r="P25" i="45"/>
  <c r="P22" i="45"/>
  <c r="P20" i="45" s="1"/>
  <c r="P21" i="45"/>
  <c r="P19" i="45"/>
  <c r="P15" i="45"/>
  <c r="P11" i="45"/>
  <c r="P10" i="45"/>
  <c r="N47" i="45"/>
  <c r="N48" i="45"/>
  <c r="N49" i="45"/>
  <c r="N46" i="45"/>
  <c r="N44" i="45"/>
  <c r="N43" i="45"/>
  <c r="N41" i="45"/>
  <c r="N40" i="45"/>
  <c r="N32" i="45"/>
  <c r="N33" i="45"/>
  <c r="N34" i="45"/>
  <c r="N35" i="45"/>
  <c r="N36" i="45"/>
  <c r="N37" i="45"/>
  <c r="N38" i="45"/>
  <c r="N31" i="45"/>
  <c r="N29" i="45"/>
  <c r="J29" i="45"/>
  <c r="Y29" i="45" s="1"/>
  <c r="AI29" i="45" s="1"/>
  <c r="J49" i="45"/>
  <c r="U49" i="45" s="1"/>
  <c r="J48" i="45"/>
  <c r="U48" i="45" s="1"/>
  <c r="J47" i="45"/>
  <c r="Y47" i="45" s="1"/>
  <c r="AI47" i="45" s="1"/>
  <c r="J46" i="45"/>
  <c r="J45" i="45" s="1"/>
  <c r="U45" i="45" s="1"/>
  <c r="T45" i="45"/>
  <c r="T111" i="45" s="1"/>
  <c r="R45" i="45"/>
  <c r="R111" i="45" s="1"/>
  <c r="M45" i="45"/>
  <c r="M111" i="45" s="1"/>
  <c r="X111" i="45" s="1"/>
  <c r="L45" i="45"/>
  <c r="W45" i="45" s="1"/>
  <c r="K45" i="45"/>
  <c r="V45" i="45" s="1"/>
  <c r="J44" i="45"/>
  <c r="U44" i="45" s="1"/>
  <c r="J43" i="45"/>
  <c r="J42" i="45" s="1"/>
  <c r="U42" i="45" s="1"/>
  <c r="T42" i="45"/>
  <c r="T108" i="45" s="1"/>
  <c r="S42" i="45"/>
  <c r="S108" i="45" s="1"/>
  <c r="R42" i="45"/>
  <c r="R108" i="45" s="1"/>
  <c r="Q108" i="45" s="1"/>
  <c r="N42" i="45"/>
  <c r="M42" i="45"/>
  <c r="M108" i="45" s="1"/>
  <c r="X108" i="45" s="1"/>
  <c r="L42" i="45"/>
  <c r="W42" i="45" s="1"/>
  <c r="K42" i="45"/>
  <c r="V42" i="45" s="1"/>
  <c r="J41" i="45"/>
  <c r="U41" i="45" s="1"/>
  <c r="J40" i="45"/>
  <c r="J39" i="45" s="1"/>
  <c r="Y39" i="45" s="1"/>
  <c r="AI39" i="45" s="1"/>
  <c r="T39" i="45"/>
  <c r="T105" i="45" s="1"/>
  <c r="S39" i="45"/>
  <c r="S105" i="45" s="1"/>
  <c r="M39" i="45"/>
  <c r="M105" i="45" s="1"/>
  <c r="X105" i="45" s="1"/>
  <c r="L39" i="45"/>
  <c r="W39" i="45" s="1"/>
  <c r="K39" i="45"/>
  <c r="V39" i="45" s="1"/>
  <c r="J38" i="45"/>
  <c r="U38" i="45" s="1"/>
  <c r="J37" i="45"/>
  <c r="U37" i="45" s="1"/>
  <c r="J36" i="45"/>
  <c r="U36" i="45" s="1"/>
  <c r="J35" i="45"/>
  <c r="Y35" i="45" s="1"/>
  <c r="AI35" i="45" s="1"/>
  <c r="J34" i="45"/>
  <c r="U34" i="45" s="1"/>
  <c r="J32" i="45"/>
  <c r="U32" i="45" s="1"/>
  <c r="J31" i="45"/>
  <c r="Y31" i="45" s="1"/>
  <c r="AI31" i="45" s="1"/>
  <c r="T30" i="45"/>
  <c r="M30" i="45"/>
  <c r="L30" i="45"/>
  <c r="K30" i="45"/>
  <c r="BM7" i="45"/>
  <c r="BL7" i="45"/>
  <c r="BN7" i="45"/>
  <c r="BM9" i="45"/>
  <c r="BN9" i="45"/>
  <c r="BM10" i="45"/>
  <c r="BM11" i="45"/>
  <c r="BN11" i="45"/>
  <c r="BM12" i="45"/>
  <c r="BM13" i="45"/>
  <c r="BN13" i="45"/>
  <c r="BM14" i="45"/>
  <c r="BM15" i="45"/>
  <c r="BN15" i="45"/>
  <c r="BM16" i="45"/>
  <c r="BM18" i="45"/>
  <c r="BM19" i="45"/>
  <c r="BN19" i="45"/>
  <c r="BM21" i="45"/>
  <c r="BN21" i="45"/>
  <c r="BM22" i="45"/>
  <c r="BM24" i="45"/>
  <c r="BM25" i="45"/>
  <c r="BN25" i="45"/>
  <c r="BM26" i="45"/>
  <c r="BM27" i="45"/>
  <c r="BL9" i="45"/>
  <c r="BL10" i="45"/>
  <c r="BL11" i="45"/>
  <c r="BL12" i="45"/>
  <c r="BL13" i="45"/>
  <c r="BL14" i="45"/>
  <c r="BL15" i="45"/>
  <c r="BL16" i="45"/>
  <c r="BL17" i="45"/>
  <c r="BL18" i="45"/>
  <c r="BL19" i="45"/>
  <c r="BL21" i="45"/>
  <c r="BL22" i="45"/>
  <c r="BL24" i="45"/>
  <c r="BL25" i="45"/>
  <c r="BL26" i="45"/>
  <c r="BL27" i="45"/>
  <c r="BK11" i="45"/>
  <c r="BK15" i="45"/>
  <c r="BK19" i="45"/>
  <c r="BH28" i="45"/>
  <c r="J16" i="46" s="1"/>
  <c r="BH20" i="45"/>
  <c r="BL20" i="45" s="1"/>
  <c r="BI20" i="45"/>
  <c r="BM20" i="45" s="1"/>
  <c r="BH23" i="45"/>
  <c r="BL23" i="45" s="1"/>
  <c r="BI23" i="45"/>
  <c r="BM23" i="45" s="1"/>
  <c r="BH17" i="45"/>
  <c r="BI17" i="45"/>
  <c r="BM17" i="45" s="1"/>
  <c r="BJ17" i="45"/>
  <c r="BN17" i="45" s="1"/>
  <c r="BH8" i="45"/>
  <c r="BL8" i="45" s="1"/>
  <c r="BI8" i="45"/>
  <c r="BM8" i="45" s="1"/>
  <c r="BJ8" i="45"/>
  <c r="BN8" i="45" s="1"/>
  <c r="BJ9" i="45"/>
  <c r="BJ10" i="45"/>
  <c r="BN10" i="45" s="1"/>
  <c r="BJ11" i="45"/>
  <c r="BJ12" i="45"/>
  <c r="BN12" i="45" s="1"/>
  <c r="BJ13" i="45"/>
  <c r="BJ14" i="45"/>
  <c r="BN14" i="45" s="1"/>
  <c r="BJ15" i="45"/>
  <c r="BJ16" i="45"/>
  <c r="BN16" i="45" s="1"/>
  <c r="BJ18" i="45"/>
  <c r="BN18" i="45" s="1"/>
  <c r="BJ19" i="45"/>
  <c r="BJ21" i="45"/>
  <c r="BJ20" i="45" s="1"/>
  <c r="BN20" i="45" s="1"/>
  <c r="BJ22" i="45"/>
  <c r="BN22" i="45" s="1"/>
  <c r="BJ24" i="45"/>
  <c r="BN24" i="45" s="1"/>
  <c r="BJ25" i="45"/>
  <c r="BJ26" i="45"/>
  <c r="BN26" i="45" s="1"/>
  <c r="BJ27" i="45"/>
  <c r="BN27" i="45" s="1"/>
  <c r="BJ7" i="45"/>
  <c r="BG9" i="45"/>
  <c r="BG8" i="45" s="1"/>
  <c r="BK8" i="45" s="1"/>
  <c r="BG10" i="45"/>
  <c r="BK10" i="45" s="1"/>
  <c r="BG11" i="45"/>
  <c r="BG12" i="45"/>
  <c r="BG13" i="45"/>
  <c r="BF13" i="45" s="1"/>
  <c r="BG14" i="45"/>
  <c r="BK14" i="45" s="1"/>
  <c r="BG15" i="45"/>
  <c r="BG16" i="45"/>
  <c r="BK16" i="45" s="1"/>
  <c r="BG18" i="45"/>
  <c r="BG17" i="45" s="1"/>
  <c r="BK17" i="45" s="1"/>
  <c r="BG19" i="45"/>
  <c r="BG21" i="45"/>
  <c r="BK21" i="45" s="1"/>
  <c r="BG22" i="45"/>
  <c r="BK22" i="45" s="1"/>
  <c r="BG24" i="45"/>
  <c r="BF24" i="45" s="1"/>
  <c r="BG25" i="45"/>
  <c r="BK25" i="45" s="1"/>
  <c r="BG26" i="45"/>
  <c r="BK26" i="45" s="1"/>
  <c r="BG27" i="45"/>
  <c r="BG7" i="45"/>
  <c r="BK7" i="45" s="1"/>
  <c r="BF21" i="45"/>
  <c r="BF20" i="45" s="1"/>
  <c r="BF22" i="45"/>
  <c r="BA23" i="45"/>
  <c r="BB23" i="45"/>
  <c r="BC23" i="45"/>
  <c r="BA20" i="45"/>
  <c r="BB20" i="45"/>
  <c r="BC20" i="45"/>
  <c r="BA17" i="45"/>
  <c r="BB17" i="45"/>
  <c r="BC17" i="45"/>
  <c r="BA8" i="45"/>
  <c r="BA28" i="45" s="1"/>
  <c r="J9" i="46" s="1"/>
  <c r="BB8" i="45"/>
  <c r="BB28" i="45" s="1"/>
  <c r="J10" i="46" s="1"/>
  <c r="BC8" i="45"/>
  <c r="BC28" i="45" s="1"/>
  <c r="J11" i="46" s="1"/>
  <c r="AZ9" i="45"/>
  <c r="AZ8" i="45" s="1"/>
  <c r="AZ10" i="45"/>
  <c r="AZ11" i="45"/>
  <c r="AZ12" i="45"/>
  <c r="AZ13" i="45"/>
  <c r="AZ14" i="45"/>
  <c r="AZ15" i="45"/>
  <c r="AZ16" i="45"/>
  <c r="AZ18" i="45"/>
  <c r="AZ17" i="45" s="1"/>
  <c r="AZ19" i="45"/>
  <c r="AZ21" i="45"/>
  <c r="AZ20" i="45" s="1"/>
  <c r="AZ22" i="45"/>
  <c r="AZ24" i="45"/>
  <c r="AZ23" i="45" s="1"/>
  <c r="AZ25" i="45"/>
  <c r="AZ26" i="45"/>
  <c r="AZ27" i="45"/>
  <c r="BK27" i="45" s="1"/>
  <c r="AZ7" i="45"/>
  <c r="AY23" i="45"/>
  <c r="AY20" i="45"/>
  <c r="AY17" i="45"/>
  <c r="AY8" i="45"/>
  <c r="AQ20" i="45"/>
  <c r="AQ17" i="45"/>
  <c r="AQ23" i="45"/>
  <c r="AQ8" i="45"/>
  <c r="AQ28" i="45" s="1"/>
  <c r="AE8" i="45"/>
  <c r="AG8" i="45"/>
  <c r="AH8" i="45"/>
  <c r="AE17" i="45"/>
  <c r="AG17" i="45"/>
  <c r="AH17" i="45"/>
  <c r="AE20" i="45"/>
  <c r="AG20" i="45"/>
  <c r="AH20" i="45"/>
  <c r="AE23" i="45"/>
  <c r="AG23" i="45"/>
  <c r="AH23" i="45"/>
  <c r="AG28" i="45"/>
  <c r="AD23" i="45"/>
  <c r="AD20" i="45"/>
  <c r="AD17" i="45"/>
  <c r="AD8" i="45"/>
  <c r="AD28" i="45" s="1"/>
  <c r="AF9" i="45"/>
  <c r="AF10" i="45"/>
  <c r="AF11" i="45"/>
  <c r="AF8" i="45" s="1"/>
  <c r="AF12" i="45"/>
  <c r="AF13" i="45"/>
  <c r="AF14" i="45"/>
  <c r="AF15" i="45"/>
  <c r="AF16" i="45"/>
  <c r="AF18" i="45"/>
  <c r="AF17" i="45" s="1"/>
  <c r="AF19" i="45"/>
  <c r="AF21" i="45"/>
  <c r="AF20" i="45" s="1"/>
  <c r="AF22" i="45"/>
  <c r="AF24" i="45"/>
  <c r="AF23" i="45" s="1"/>
  <c r="AF25" i="45"/>
  <c r="AF26" i="45"/>
  <c r="AF27" i="45"/>
  <c r="AF7" i="45"/>
  <c r="AF28" i="45" s="1"/>
  <c r="Y9" i="45"/>
  <c r="Y13" i="45"/>
  <c r="Y21" i="45"/>
  <c r="Y25" i="45"/>
  <c r="X9" i="45"/>
  <c r="X10" i="45"/>
  <c r="X11" i="45"/>
  <c r="X12" i="45"/>
  <c r="X13" i="45"/>
  <c r="X14" i="45"/>
  <c r="X15" i="45"/>
  <c r="X16" i="45"/>
  <c r="X18" i="45"/>
  <c r="X19" i="45"/>
  <c r="X21" i="45"/>
  <c r="X22" i="45"/>
  <c r="X23" i="45"/>
  <c r="X24" i="45"/>
  <c r="X25" i="45"/>
  <c r="X26" i="45"/>
  <c r="X27" i="45"/>
  <c r="X7" i="45"/>
  <c r="W9" i="45"/>
  <c r="W10" i="45"/>
  <c r="W11" i="45"/>
  <c r="W12" i="45"/>
  <c r="W13" i="45"/>
  <c r="W14" i="45"/>
  <c r="W15" i="45"/>
  <c r="W16" i="45"/>
  <c r="W18" i="45"/>
  <c r="W19" i="45"/>
  <c r="W21" i="45"/>
  <c r="W22" i="45"/>
  <c r="W24" i="45"/>
  <c r="W25" i="45"/>
  <c r="W26" i="45"/>
  <c r="W27" i="45"/>
  <c r="W7" i="45"/>
  <c r="V9" i="45"/>
  <c r="V10" i="45"/>
  <c r="V11" i="45"/>
  <c r="V12" i="45"/>
  <c r="V13" i="45"/>
  <c r="V14" i="45"/>
  <c r="V15" i="45"/>
  <c r="V16" i="45"/>
  <c r="V18" i="45"/>
  <c r="V19" i="45"/>
  <c r="V20" i="45"/>
  <c r="V21" i="45"/>
  <c r="V22" i="45"/>
  <c r="V24" i="45"/>
  <c r="V25" i="45"/>
  <c r="V26" i="45"/>
  <c r="V27" i="45"/>
  <c r="V7" i="45"/>
  <c r="L23" i="45"/>
  <c r="W23" i="45" s="1"/>
  <c r="M23" i="45"/>
  <c r="R23" i="45"/>
  <c r="S23" i="45"/>
  <c r="T23" i="45"/>
  <c r="L20" i="45"/>
  <c r="W20" i="45" s="1"/>
  <c r="M20" i="45"/>
  <c r="X20" i="45" s="1"/>
  <c r="R20" i="45"/>
  <c r="S20" i="45"/>
  <c r="T20" i="45"/>
  <c r="L17" i="45"/>
  <c r="W17" i="45" s="1"/>
  <c r="M17" i="45"/>
  <c r="X17" i="45" s="1"/>
  <c r="Q17" i="45"/>
  <c r="R17" i="45"/>
  <c r="S17" i="45"/>
  <c r="T17" i="45"/>
  <c r="K23" i="45"/>
  <c r="V23" i="45" s="1"/>
  <c r="K20" i="45"/>
  <c r="K17" i="45"/>
  <c r="V17" i="45" s="1"/>
  <c r="K8" i="45"/>
  <c r="K28" i="45" s="1"/>
  <c r="V28" i="45" s="1"/>
  <c r="L8" i="45"/>
  <c r="W8" i="45" s="1"/>
  <c r="M8" i="45"/>
  <c r="X8" i="45" s="1"/>
  <c r="R8" i="45"/>
  <c r="R28" i="45" s="1"/>
  <c r="S8" i="45"/>
  <c r="S28" i="45" s="1"/>
  <c r="T8" i="45"/>
  <c r="T28" i="45" s="1"/>
  <c r="J9" i="45"/>
  <c r="U9" i="45" s="1"/>
  <c r="J10" i="45"/>
  <c r="U10" i="45" s="1"/>
  <c r="J11" i="45"/>
  <c r="Y11" i="45" s="1"/>
  <c r="J12" i="45"/>
  <c r="U12" i="45" s="1"/>
  <c r="J13" i="45"/>
  <c r="U13" i="45" s="1"/>
  <c r="J14" i="45"/>
  <c r="U14" i="45" s="1"/>
  <c r="J15" i="45"/>
  <c r="Y15" i="45" s="1"/>
  <c r="J16" i="45"/>
  <c r="U16" i="45" s="1"/>
  <c r="J18" i="45"/>
  <c r="U18" i="45" s="1"/>
  <c r="J19" i="45"/>
  <c r="U19" i="45" s="1"/>
  <c r="J20" i="45"/>
  <c r="U20" i="45" s="1"/>
  <c r="J21" i="45"/>
  <c r="U21" i="45" s="1"/>
  <c r="J22" i="45"/>
  <c r="U22" i="45" s="1"/>
  <c r="J24" i="45"/>
  <c r="U24" i="45" s="1"/>
  <c r="J25" i="45"/>
  <c r="U25" i="45" s="1"/>
  <c r="J26" i="45"/>
  <c r="U26" i="45" s="1"/>
  <c r="J27" i="45"/>
  <c r="Y27" i="45" s="1"/>
  <c r="J7" i="45"/>
  <c r="AZ28" i="45" l="1"/>
  <c r="Y32" i="45"/>
  <c r="AI32" i="45" s="1"/>
  <c r="Y36" i="45"/>
  <c r="AI36" i="45" s="1"/>
  <c r="Y40" i="45"/>
  <c r="AI40" i="45" s="1"/>
  <c r="Y44" i="45"/>
  <c r="AI44" i="45" s="1"/>
  <c r="Y48" i="45"/>
  <c r="AI48" i="45" s="1"/>
  <c r="R70" i="45"/>
  <c r="BH43" i="45"/>
  <c r="AX42" i="45"/>
  <c r="R59" i="45"/>
  <c r="R55" i="45"/>
  <c r="BA49" i="45"/>
  <c r="BB49" i="45"/>
  <c r="L71" i="45" s="1"/>
  <c r="AO49" i="45"/>
  <c r="BI49" i="45" s="1"/>
  <c r="BB44" i="45"/>
  <c r="L66" i="45" s="1"/>
  <c r="BA44" i="45"/>
  <c r="AO44" i="45"/>
  <c r="BI44" i="45" s="1"/>
  <c r="BB38" i="45"/>
  <c r="L60" i="45" s="1"/>
  <c r="BA38" i="45"/>
  <c r="AO38" i="45"/>
  <c r="BI38" i="45" s="1"/>
  <c r="BB34" i="45"/>
  <c r="L56" i="45" s="1"/>
  <c r="BA34" i="45"/>
  <c r="AO34" i="45"/>
  <c r="BI34" i="45" s="1"/>
  <c r="AU48" i="45"/>
  <c r="AT48" i="45" s="1"/>
  <c r="AQ48" i="45"/>
  <c r="AU43" i="45"/>
  <c r="AQ43" i="45"/>
  <c r="AR42" i="45"/>
  <c r="AU37" i="45"/>
  <c r="AT37" i="45" s="1"/>
  <c r="AQ37" i="45"/>
  <c r="AQ33" i="45"/>
  <c r="AU33" i="45"/>
  <c r="AT33" i="45" s="1"/>
  <c r="AD30" i="45"/>
  <c r="AD50" i="45" s="1"/>
  <c r="K25" i="46" s="1"/>
  <c r="AH45" i="45"/>
  <c r="AD39" i="45"/>
  <c r="V8" i="45"/>
  <c r="M28" i="45"/>
  <c r="X28" i="45" s="1"/>
  <c r="BG23" i="45"/>
  <c r="BK23" i="45" s="1"/>
  <c r="L50" i="45"/>
  <c r="L96" i="45"/>
  <c r="AC30" i="45"/>
  <c r="AB30" i="45"/>
  <c r="AK30" i="45" s="1"/>
  <c r="AM30" i="45"/>
  <c r="AY35" i="45"/>
  <c r="BJ35" i="45" s="1"/>
  <c r="N101" i="45"/>
  <c r="BD35" i="45"/>
  <c r="AY40" i="45"/>
  <c r="N106" i="45"/>
  <c r="BD40" i="45"/>
  <c r="AY46" i="45"/>
  <c r="N112" i="45"/>
  <c r="BD46" i="45"/>
  <c r="J23" i="45"/>
  <c r="U27" i="45"/>
  <c r="U11" i="45"/>
  <c r="Y24" i="45"/>
  <c r="Y20" i="45"/>
  <c r="Y16" i="45"/>
  <c r="Y12" i="45"/>
  <c r="L28" i="45"/>
  <c r="W28" i="45" s="1"/>
  <c r="AE28" i="45"/>
  <c r="BF12" i="45"/>
  <c r="BJ23" i="45"/>
  <c r="BN23" i="45" s="1"/>
  <c r="BG20" i="45"/>
  <c r="BK20" i="45" s="1"/>
  <c r="BK18" i="45"/>
  <c r="BL28" i="45"/>
  <c r="M50" i="45"/>
  <c r="M96" i="45"/>
  <c r="X96" i="45" s="1"/>
  <c r="N39" i="45"/>
  <c r="N108" i="45"/>
  <c r="AN108" i="45" s="1"/>
  <c r="AN42" i="45"/>
  <c r="AY38" i="45"/>
  <c r="N104" i="45"/>
  <c r="BD38" i="45"/>
  <c r="AY34" i="45"/>
  <c r="BJ34" i="45" s="1"/>
  <c r="N100" i="45"/>
  <c r="BD34" i="45"/>
  <c r="AY41" i="45"/>
  <c r="N107" i="45"/>
  <c r="BD41" i="45"/>
  <c r="AY49" i="45"/>
  <c r="N115" i="45"/>
  <c r="BD49" i="45"/>
  <c r="P8" i="45"/>
  <c r="P17" i="45"/>
  <c r="P23" i="45"/>
  <c r="W30" i="45"/>
  <c r="Y37" i="45"/>
  <c r="AI37" i="45" s="1"/>
  <c r="Y41" i="45"/>
  <c r="AI41" i="45" s="1"/>
  <c r="Y45" i="45"/>
  <c r="AI45" i="45" s="1"/>
  <c r="Y49" i="45"/>
  <c r="AI49" i="45" s="1"/>
  <c r="R69" i="45"/>
  <c r="R63" i="45"/>
  <c r="R58" i="45"/>
  <c r="BG36" i="45"/>
  <c r="R54" i="45"/>
  <c r="BB48" i="45"/>
  <c r="BA48" i="45"/>
  <c r="K70" i="45" s="1"/>
  <c r="AO48" i="45"/>
  <c r="BI48" i="45" s="1"/>
  <c r="BB43" i="45"/>
  <c r="BA43" i="45"/>
  <c r="AO43" i="45"/>
  <c r="BB37" i="45"/>
  <c r="L59" i="45" s="1"/>
  <c r="BA37" i="45"/>
  <c r="AO37" i="45"/>
  <c r="BI37" i="45" s="1"/>
  <c r="BG37" i="45" s="1"/>
  <c r="BB33" i="45"/>
  <c r="L55" i="45" s="1"/>
  <c r="BA33" i="45"/>
  <c r="AO33" i="45"/>
  <c r="BI33" i="45" s="1"/>
  <c r="AU41" i="45"/>
  <c r="AT41" i="45" s="1"/>
  <c r="AQ41" i="45"/>
  <c r="AU36" i="45"/>
  <c r="AT36" i="45" s="1"/>
  <c r="AQ36" i="45"/>
  <c r="AU32" i="45"/>
  <c r="AT32" i="45" s="1"/>
  <c r="AQ32" i="45"/>
  <c r="AV43" i="45"/>
  <c r="AV42" i="45" s="1"/>
  <c r="AS42" i="45"/>
  <c r="AD45" i="45"/>
  <c r="AG45" i="45"/>
  <c r="AH39" i="45"/>
  <c r="AD42" i="45"/>
  <c r="AE42" i="45"/>
  <c r="BM160" i="45"/>
  <c r="P17" i="46"/>
  <c r="U15" i="45"/>
  <c r="L111" i="45"/>
  <c r="AC45" i="45"/>
  <c r="AB45" i="45"/>
  <c r="AK45" i="45" s="1"/>
  <c r="AM45" i="45"/>
  <c r="N30" i="45"/>
  <c r="AY31" i="45"/>
  <c r="N97" i="45"/>
  <c r="BD31" i="45"/>
  <c r="U7" i="45"/>
  <c r="Y19" i="45"/>
  <c r="BF16" i="45"/>
  <c r="BF25" i="45"/>
  <c r="BF23" i="45" s="1"/>
  <c r="BF19" i="45"/>
  <c r="BK13" i="45"/>
  <c r="BK9" i="45"/>
  <c r="T50" i="45"/>
  <c r="T116" i="45" s="1"/>
  <c r="T96" i="45"/>
  <c r="P96" i="45" s="1"/>
  <c r="K105" i="45"/>
  <c r="AA39" i="45"/>
  <c r="Z39" i="45"/>
  <c r="AJ39" i="45" s="1"/>
  <c r="AL39" i="45"/>
  <c r="K108" i="45"/>
  <c r="AA42" i="45"/>
  <c r="Z42" i="45"/>
  <c r="AJ42" i="45" s="1"/>
  <c r="AL42" i="45"/>
  <c r="P108" i="45"/>
  <c r="N45" i="45"/>
  <c r="J30" i="45"/>
  <c r="Y30" i="45" s="1"/>
  <c r="AI30" i="45" s="1"/>
  <c r="AY37" i="45"/>
  <c r="BJ37" i="45" s="1"/>
  <c r="N103" i="45"/>
  <c r="BD37" i="45"/>
  <c r="AY33" i="45"/>
  <c r="BJ33" i="45" s="1"/>
  <c r="N99" i="45"/>
  <c r="BD33" i="45"/>
  <c r="AY43" i="45"/>
  <c r="N109" i="45"/>
  <c r="BD43" i="45"/>
  <c r="AY48" i="45"/>
  <c r="N114" i="45"/>
  <c r="BD48" i="45"/>
  <c r="X30" i="45"/>
  <c r="X39" i="45"/>
  <c r="X42" i="45"/>
  <c r="X45" i="45"/>
  <c r="Y34" i="45"/>
  <c r="AI34" i="45" s="1"/>
  <c r="Y38" i="45"/>
  <c r="AI38" i="45" s="1"/>
  <c r="Y42" i="45"/>
  <c r="AI42" i="45" s="1"/>
  <c r="Y46" i="45"/>
  <c r="AI46" i="45" s="1"/>
  <c r="R51" i="45"/>
  <c r="BL29" i="45"/>
  <c r="AX45" i="45"/>
  <c r="BH46" i="45"/>
  <c r="BH40" i="45"/>
  <c r="AX39" i="45"/>
  <c r="R57" i="45"/>
  <c r="BL35" i="45"/>
  <c r="AX30" i="45"/>
  <c r="BH31" i="45"/>
  <c r="BB47" i="45"/>
  <c r="L69" i="45" s="1"/>
  <c r="BA47" i="45"/>
  <c r="BL47" i="45" s="1"/>
  <c r="AO47" i="45"/>
  <c r="BI47" i="45" s="1"/>
  <c r="BB41" i="45"/>
  <c r="L63" i="45" s="1"/>
  <c r="BA41" i="45"/>
  <c r="AO41" i="45"/>
  <c r="BI41" i="45" s="1"/>
  <c r="BB36" i="45"/>
  <c r="L58" i="45" s="1"/>
  <c r="BA36" i="45"/>
  <c r="AO36" i="45"/>
  <c r="BI36" i="45" s="1"/>
  <c r="BB32" i="45"/>
  <c r="BA32" i="45"/>
  <c r="K54" i="45" s="1"/>
  <c r="AO32" i="45"/>
  <c r="BI32" i="45" s="1"/>
  <c r="BG32" i="45" s="1"/>
  <c r="O65" i="45"/>
  <c r="AF29" i="45"/>
  <c r="BE29" i="45" s="1"/>
  <c r="O51" i="45" s="1"/>
  <c r="AR29" i="45"/>
  <c r="AU46" i="45"/>
  <c r="AR45" i="45"/>
  <c r="AQ46" i="45"/>
  <c r="AU40" i="45"/>
  <c r="AQ40" i="45"/>
  <c r="AR39" i="45"/>
  <c r="AQ35" i="45"/>
  <c r="AU35" i="45"/>
  <c r="AT35" i="45" s="1"/>
  <c r="AQ47" i="45"/>
  <c r="AV47" i="45"/>
  <c r="AT47" i="45" s="1"/>
  <c r="AH30" i="45"/>
  <c r="AG39" i="45"/>
  <c r="AH42" i="45"/>
  <c r="AH50" i="45" s="1"/>
  <c r="K26" i="46" s="1"/>
  <c r="Y7" i="45"/>
  <c r="Y26" i="45"/>
  <c r="Y22" i="45"/>
  <c r="Y18" i="45"/>
  <c r="Y14" i="45"/>
  <c r="Y10" i="45"/>
  <c r="AY28" i="45"/>
  <c r="BF9" i="45"/>
  <c r="BF18" i="45"/>
  <c r="BF17" i="45" s="1"/>
  <c r="BI28" i="45"/>
  <c r="BK24" i="45"/>
  <c r="BK12" i="45"/>
  <c r="K50" i="45"/>
  <c r="K96" i="45"/>
  <c r="Z30" i="45"/>
  <c r="AJ30" i="45" s="1"/>
  <c r="AA30" i="45"/>
  <c r="AL30" i="45"/>
  <c r="L105" i="45"/>
  <c r="AC39" i="45"/>
  <c r="AB39" i="45"/>
  <c r="AK39" i="45" s="1"/>
  <c r="AM39" i="45"/>
  <c r="L108" i="45"/>
  <c r="AB42" i="45"/>
  <c r="AK42" i="45" s="1"/>
  <c r="AC42" i="45"/>
  <c r="AM42" i="45"/>
  <c r="K111" i="45"/>
  <c r="AA45" i="45"/>
  <c r="Z45" i="45"/>
  <c r="AJ45" i="45" s="1"/>
  <c r="AL45" i="45"/>
  <c r="AY29" i="45"/>
  <c r="N95" i="45"/>
  <c r="BD29" i="45"/>
  <c r="AY36" i="45"/>
  <c r="N102" i="45"/>
  <c r="BD36" i="45"/>
  <c r="AY32" i="45"/>
  <c r="N98" i="45"/>
  <c r="BD32" i="45"/>
  <c r="AY44" i="45"/>
  <c r="N110" i="45"/>
  <c r="BD44" i="45"/>
  <c r="AY47" i="45"/>
  <c r="N113" i="45"/>
  <c r="BD47" i="45"/>
  <c r="Q20" i="45"/>
  <c r="U31" i="45"/>
  <c r="U35" i="45"/>
  <c r="U39" i="45"/>
  <c r="U40" i="45"/>
  <c r="U43" i="45"/>
  <c r="U46" i="45"/>
  <c r="U47" i="45"/>
  <c r="Y43" i="45"/>
  <c r="AI43" i="45" s="1"/>
  <c r="R71" i="45"/>
  <c r="BL49" i="45"/>
  <c r="BG49" i="45"/>
  <c r="R66" i="45"/>
  <c r="BL44" i="45"/>
  <c r="BL38" i="45"/>
  <c r="R60" i="45"/>
  <c r="BG38" i="45"/>
  <c r="R56" i="45"/>
  <c r="BG34" i="45"/>
  <c r="BL34" i="45"/>
  <c r="BB29" i="45"/>
  <c r="BA29" i="45"/>
  <c r="K51" i="45" s="1"/>
  <c r="AO29" i="45"/>
  <c r="BB46" i="45"/>
  <c r="L68" i="45" s="1"/>
  <c r="BA46" i="45"/>
  <c r="AO46" i="45"/>
  <c r="BA40" i="45"/>
  <c r="BB40" i="45"/>
  <c r="AO40" i="45"/>
  <c r="BA35" i="45"/>
  <c r="BB35" i="45"/>
  <c r="L57" i="45" s="1"/>
  <c r="AO35" i="45"/>
  <c r="BI35" i="45" s="1"/>
  <c r="BB31" i="45"/>
  <c r="AO31" i="45"/>
  <c r="AU49" i="45"/>
  <c r="AT49" i="45" s="1"/>
  <c r="AQ49" i="45"/>
  <c r="AU44" i="45"/>
  <c r="AT44" i="45" s="1"/>
  <c r="AQ44" i="45"/>
  <c r="AU38" i="45"/>
  <c r="AT38" i="45" s="1"/>
  <c r="AQ38" i="45"/>
  <c r="AU34" i="45"/>
  <c r="AT34" i="45" s="1"/>
  <c r="AQ34" i="45"/>
  <c r="AV29" i="45"/>
  <c r="AS50" i="45"/>
  <c r="AS45" i="45"/>
  <c r="AV46" i="45"/>
  <c r="AS39" i="45"/>
  <c r="AV40" i="45"/>
  <c r="AV39" i="45" s="1"/>
  <c r="AS30" i="45"/>
  <c r="AV31" i="45"/>
  <c r="AV30" i="45" s="1"/>
  <c r="AE30" i="45"/>
  <c r="AE45" i="45"/>
  <c r="BA45" i="45" s="1"/>
  <c r="AG42" i="45"/>
  <c r="BE31" i="45"/>
  <c r="AF30" i="45"/>
  <c r="AR31" i="45"/>
  <c r="BA31" i="45"/>
  <c r="AG30" i="45"/>
  <c r="U30" i="45"/>
  <c r="AF49" i="45"/>
  <c r="BE49" i="45" s="1"/>
  <c r="O71" i="45" s="1"/>
  <c r="AF41" i="45"/>
  <c r="BE41" i="45" s="1"/>
  <c r="O63" i="45" s="1"/>
  <c r="AF37" i="45"/>
  <c r="BE37" i="45" s="1"/>
  <c r="O59" i="45" s="1"/>
  <c r="AF33" i="45"/>
  <c r="BE33" i="45" s="1"/>
  <c r="O55" i="45" s="1"/>
  <c r="AF48" i="45"/>
  <c r="BE48" i="45" s="1"/>
  <c r="O70" i="45" s="1"/>
  <c r="O67" i="45" s="1"/>
  <c r="AF44" i="45"/>
  <c r="BE44" i="45" s="1"/>
  <c r="O66" i="45" s="1"/>
  <c r="AF40" i="45"/>
  <c r="AF36" i="45"/>
  <c r="BE36" i="45" s="1"/>
  <c r="O58" i="45" s="1"/>
  <c r="AF32" i="45"/>
  <c r="BE32" i="45" s="1"/>
  <c r="O54" i="45" s="1"/>
  <c r="S45" i="45"/>
  <c r="Q35" i="45"/>
  <c r="P35" i="45" s="1"/>
  <c r="Q40" i="45"/>
  <c r="Q39" i="45" s="1"/>
  <c r="P45" i="45"/>
  <c r="Q31" i="45"/>
  <c r="R39" i="45"/>
  <c r="P42" i="45"/>
  <c r="Q45" i="45"/>
  <c r="Q42" i="45"/>
  <c r="P29" i="45"/>
  <c r="Q8" i="45"/>
  <c r="Q23" i="45"/>
  <c r="P28" i="45"/>
  <c r="J50" i="45"/>
  <c r="BF27" i="45"/>
  <c r="BF15" i="45"/>
  <c r="BF11" i="45"/>
  <c r="BF26" i="45"/>
  <c r="BF14" i="45"/>
  <c r="BF10" i="45"/>
  <c r="BF8" i="45" s="1"/>
  <c r="BF7" i="45"/>
  <c r="AH28" i="45"/>
  <c r="J17" i="45"/>
  <c r="J8" i="45"/>
  <c r="Q54" i="45" l="1"/>
  <c r="Q59" i="45"/>
  <c r="BF37" i="45"/>
  <c r="P59" i="45" s="1"/>
  <c r="BK37" i="45"/>
  <c r="AH68" i="45"/>
  <c r="AS68" i="45" s="1"/>
  <c r="AD68" i="45"/>
  <c r="AX68" i="45" s="1"/>
  <c r="AP68" i="45"/>
  <c r="W68" i="45"/>
  <c r="AY58" i="45"/>
  <c r="BJ36" i="45"/>
  <c r="AZ32" i="45"/>
  <c r="BK32" i="45" s="1"/>
  <c r="L54" i="45"/>
  <c r="N59" i="45"/>
  <c r="BC37" i="45"/>
  <c r="K59" i="45"/>
  <c r="AZ37" i="45"/>
  <c r="R61" i="45"/>
  <c r="N71" i="45"/>
  <c r="BC49" i="45"/>
  <c r="BC46" i="45"/>
  <c r="N68" i="45"/>
  <c r="AH56" i="45"/>
  <c r="AS56" i="45" s="1"/>
  <c r="AV56" i="45" s="1"/>
  <c r="AD56" i="45"/>
  <c r="AX56" i="45" s="1"/>
  <c r="AP56" i="45"/>
  <c r="W56" i="45"/>
  <c r="AE50" i="45"/>
  <c r="K23" i="46" s="1"/>
  <c r="U17" i="45"/>
  <c r="Y17" i="45"/>
  <c r="AG50" i="45"/>
  <c r="K24" i="46" s="1"/>
  <c r="AH57" i="45"/>
  <c r="AS57" i="45" s="1"/>
  <c r="AV57" i="45" s="1"/>
  <c r="AP57" i="45"/>
  <c r="AD57" i="45"/>
  <c r="AX57" i="45" s="1"/>
  <c r="W57" i="45"/>
  <c r="BA39" i="45"/>
  <c r="K62" i="45"/>
  <c r="BI29" i="45"/>
  <c r="BF34" i="45"/>
  <c r="P56" i="45" s="1"/>
  <c r="Q56" i="45"/>
  <c r="Q71" i="45"/>
  <c r="BK49" i="45"/>
  <c r="BC47" i="45"/>
  <c r="N69" i="45"/>
  <c r="BD110" i="45"/>
  <c r="AY111" i="45"/>
  <c r="BJ110" i="45" s="1"/>
  <c r="BJ32" i="45"/>
  <c r="BC29" i="45"/>
  <c r="N51" i="45"/>
  <c r="AA111" i="45"/>
  <c r="AL111" i="45"/>
  <c r="Z111" i="45"/>
  <c r="AJ111" i="45" s="1"/>
  <c r="V111" i="45"/>
  <c r="BA111" i="45"/>
  <c r="AM108" i="45"/>
  <c r="W108" i="45"/>
  <c r="AC108" i="45"/>
  <c r="AB108" i="45"/>
  <c r="AK108" i="45" s="1"/>
  <c r="AM105" i="45"/>
  <c r="AC105" i="45"/>
  <c r="AB105" i="45"/>
  <c r="AK105" i="45" s="1"/>
  <c r="W105" i="45"/>
  <c r="AA96" i="45"/>
  <c r="AL96" i="45"/>
  <c r="Z96" i="45"/>
  <c r="AJ96" i="45" s="1"/>
  <c r="V96" i="45"/>
  <c r="J17" i="46"/>
  <c r="BM28" i="45"/>
  <c r="AQ39" i="45"/>
  <c r="AT46" i="45"/>
  <c r="AT45" i="45" s="1"/>
  <c r="AU45" i="45"/>
  <c r="BE42" i="45"/>
  <c r="S58" i="45"/>
  <c r="BM36" i="45"/>
  <c r="K63" i="45"/>
  <c r="J63" i="45" s="1"/>
  <c r="AZ41" i="45"/>
  <c r="AH69" i="45"/>
  <c r="AP69" i="45"/>
  <c r="AD69" i="45"/>
  <c r="W69" i="45"/>
  <c r="R68" i="45"/>
  <c r="R67" i="45" s="1"/>
  <c r="BL46" i="45"/>
  <c r="BJ48" i="45"/>
  <c r="N55" i="45"/>
  <c r="BC33" i="45"/>
  <c r="AY104" i="45"/>
  <c r="BJ103" i="45" s="1"/>
  <c r="BD103" i="45"/>
  <c r="AA108" i="45"/>
  <c r="AL108" i="45"/>
  <c r="Z108" i="45"/>
  <c r="AJ108" i="45" s="1"/>
  <c r="V108" i="45"/>
  <c r="AA105" i="45"/>
  <c r="AL105" i="45"/>
  <c r="Z105" i="45"/>
  <c r="AJ105" i="45" s="1"/>
  <c r="V105" i="45"/>
  <c r="BD97" i="45"/>
  <c r="AY98" i="45"/>
  <c r="BB45" i="45"/>
  <c r="AZ45" i="45" s="1"/>
  <c r="K55" i="45"/>
  <c r="AZ33" i="45"/>
  <c r="AP59" i="45"/>
  <c r="AH59" i="45"/>
  <c r="AS59" i="45" s="1"/>
  <c r="AV59" i="45" s="1"/>
  <c r="AD59" i="45"/>
  <c r="AX59" i="45" s="1"/>
  <c r="W59" i="45"/>
  <c r="S70" i="45"/>
  <c r="BM48" i="45"/>
  <c r="AY116" i="45"/>
  <c r="BJ115" i="45" s="1"/>
  <c r="BD115" i="45"/>
  <c r="BJ41" i="45"/>
  <c r="N60" i="45"/>
  <c r="BC38" i="45"/>
  <c r="BD112" i="45"/>
  <c r="AY113" i="45"/>
  <c r="BJ40" i="45"/>
  <c r="AY39" i="45"/>
  <c r="L116" i="45"/>
  <c r="AC50" i="45"/>
  <c r="AB50" i="45"/>
  <c r="AM50" i="45"/>
  <c r="W50" i="45"/>
  <c r="AF42" i="45"/>
  <c r="BM38" i="45"/>
  <c r="S60" i="45"/>
  <c r="K66" i="45"/>
  <c r="AZ44" i="45"/>
  <c r="K71" i="45"/>
  <c r="AZ49" i="45"/>
  <c r="BL37" i="45"/>
  <c r="BH42" i="45"/>
  <c r="BL43" i="45"/>
  <c r="R65" i="45"/>
  <c r="R64" i="45" s="1"/>
  <c r="U8" i="45"/>
  <c r="Y8" i="45"/>
  <c r="S50" i="45"/>
  <c r="S116" i="45" s="1"/>
  <c r="S111" i="45"/>
  <c r="Q111" i="45" s="1"/>
  <c r="P111" i="45" s="1"/>
  <c r="BM35" i="45"/>
  <c r="S57" i="45"/>
  <c r="BC44" i="45"/>
  <c r="N66" i="45"/>
  <c r="BD66" i="45" s="1"/>
  <c r="S63" i="45"/>
  <c r="BM41" i="45"/>
  <c r="BD114" i="45"/>
  <c r="AY115" i="45"/>
  <c r="BJ114" i="45" s="1"/>
  <c r="N111" i="45"/>
  <c r="BD45" i="45"/>
  <c r="AN45" i="45"/>
  <c r="BD30" i="45"/>
  <c r="BD50" i="45" s="1"/>
  <c r="N53" i="45"/>
  <c r="AM111" i="45"/>
  <c r="W111" i="45"/>
  <c r="BB111" i="45"/>
  <c r="AC111" i="45"/>
  <c r="AB111" i="45"/>
  <c r="AK111" i="45" s="1"/>
  <c r="L65" i="45"/>
  <c r="BB42" i="45"/>
  <c r="T56" i="45"/>
  <c r="BD106" i="45"/>
  <c r="AY107" i="45"/>
  <c r="AM96" i="45"/>
  <c r="AC96" i="45"/>
  <c r="AB96" i="45"/>
  <c r="AK96" i="45" s="1"/>
  <c r="W96" i="45"/>
  <c r="S66" i="45"/>
  <c r="BM44" i="45"/>
  <c r="AV45" i="45"/>
  <c r="AV50" i="45" s="1"/>
  <c r="BI31" i="45"/>
  <c r="AO30" i="45"/>
  <c r="AO50" i="45" s="1"/>
  <c r="K57" i="45"/>
  <c r="AZ35" i="45"/>
  <c r="BI46" i="45"/>
  <c r="BG46" i="45" s="1"/>
  <c r="AO45" i="45"/>
  <c r="BI45" i="45" s="1"/>
  <c r="BM45" i="45" s="1"/>
  <c r="AG51" i="45"/>
  <c r="V51" i="45"/>
  <c r="AW51" i="45"/>
  <c r="AE51" i="45"/>
  <c r="AO51" i="45" s="1"/>
  <c r="BG44" i="45"/>
  <c r="AY114" i="45"/>
  <c r="BJ113" i="45" s="1"/>
  <c r="BD113" i="45"/>
  <c r="BJ44" i="45"/>
  <c r="BC36" i="45"/>
  <c r="N58" i="45"/>
  <c r="AY96" i="45"/>
  <c r="BD95" i="45"/>
  <c r="K116" i="45"/>
  <c r="Z50" i="45"/>
  <c r="AA50" i="45"/>
  <c r="AL50" i="45"/>
  <c r="V50" i="45"/>
  <c r="AF45" i="45"/>
  <c r="BE45" i="45" s="1"/>
  <c r="AT40" i="45"/>
  <c r="AT39" i="45" s="1"/>
  <c r="AU39" i="45"/>
  <c r="AQ29" i="45"/>
  <c r="AU29" i="45"/>
  <c r="AT29" i="45" s="1"/>
  <c r="S54" i="45"/>
  <c r="BM32" i="45"/>
  <c r="K58" i="45"/>
  <c r="AZ36" i="45"/>
  <c r="AP63" i="45"/>
  <c r="AH63" i="45"/>
  <c r="AS63" i="45" s="1"/>
  <c r="AV63" i="45" s="1"/>
  <c r="AD63" i="45"/>
  <c r="AX63" i="45" s="1"/>
  <c r="W63" i="45"/>
  <c r="R53" i="45"/>
  <c r="BH30" i="45"/>
  <c r="BG35" i="45"/>
  <c r="AX50" i="45"/>
  <c r="BH45" i="45"/>
  <c r="N65" i="45"/>
  <c r="BD42" i="45"/>
  <c r="BC43" i="45"/>
  <c r="BC42" i="45" s="1"/>
  <c r="BD99" i="45"/>
  <c r="AY100" i="45"/>
  <c r="BJ99" i="45" s="1"/>
  <c r="T59" i="45"/>
  <c r="BN37" i="45"/>
  <c r="AY30" i="45"/>
  <c r="AH55" i="45"/>
  <c r="AS55" i="45" s="1"/>
  <c r="AV55" i="45" s="1"/>
  <c r="AD55" i="45"/>
  <c r="AX55" i="45" s="1"/>
  <c r="AP55" i="45"/>
  <c r="W55" i="45"/>
  <c r="BI43" i="45"/>
  <c r="BG43" i="45" s="1"/>
  <c r="AO42" i="45"/>
  <c r="AW70" i="45"/>
  <c r="V70" i="45"/>
  <c r="AG70" i="45"/>
  <c r="AE70" i="45"/>
  <c r="AO70" i="45" s="1"/>
  <c r="BL32" i="45"/>
  <c r="BL41" i="45"/>
  <c r="BJ49" i="45"/>
  <c r="BC34" i="45"/>
  <c r="BN34" i="45" s="1"/>
  <c r="N56" i="45"/>
  <c r="BD104" i="45"/>
  <c r="AY105" i="45"/>
  <c r="BJ104" i="45" s="1"/>
  <c r="N105" i="45"/>
  <c r="AN105" i="45" s="1"/>
  <c r="AN39" i="45"/>
  <c r="BJ46" i="45"/>
  <c r="BC35" i="45"/>
  <c r="N57" i="45"/>
  <c r="AQ42" i="45"/>
  <c r="BM34" i="45"/>
  <c r="S56" i="45"/>
  <c r="AZ38" i="45"/>
  <c r="BK38" i="45" s="1"/>
  <c r="K60" i="45"/>
  <c r="AP66" i="45"/>
  <c r="AD66" i="45"/>
  <c r="AX66" i="45" s="1"/>
  <c r="AH66" i="45"/>
  <c r="AS66" i="45" s="1"/>
  <c r="AV66" i="45" s="1"/>
  <c r="W66" i="45"/>
  <c r="BL33" i="45"/>
  <c r="BL48" i="45"/>
  <c r="BJ28" i="45"/>
  <c r="AZ40" i="45"/>
  <c r="AZ39" i="45" s="1"/>
  <c r="L62" i="45"/>
  <c r="BB39" i="45"/>
  <c r="AY99" i="45"/>
  <c r="BJ98" i="45" s="1"/>
  <c r="BD98" i="45"/>
  <c r="O64" i="45"/>
  <c r="AZ47" i="45"/>
  <c r="K69" i="45"/>
  <c r="R62" i="45"/>
  <c r="BH39" i="45"/>
  <c r="BL39" i="45" s="1"/>
  <c r="BG40" i="45"/>
  <c r="BL40" i="45"/>
  <c r="AY42" i="45"/>
  <c r="BJ43" i="45"/>
  <c r="BM33" i="45"/>
  <c r="S55" i="45"/>
  <c r="R52" i="45"/>
  <c r="BF36" i="45"/>
  <c r="P58" i="45" s="1"/>
  <c r="BK36" i="45"/>
  <c r="Q58" i="45"/>
  <c r="AY108" i="45"/>
  <c r="BJ107" i="45" s="1"/>
  <c r="BD107" i="45"/>
  <c r="M116" i="45"/>
  <c r="X116" i="45" s="1"/>
  <c r="X50" i="45"/>
  <c r="BN35" i="45"/>
  <c r="T57" i="45"/>
  <c r="AP71" i="45"/>
  <c r="AH71" i="45"/>
  <c r="AS71" i="45" s="1"/>
  <c r="AV71" i="45" s="1"/>
  <c r="AD71" i="45"/>
  <c r="AX71" i="45" s="1"/>
  <c r="W71" i="45"/>
  <c r="BF28" i="45"/>
  <c r="N50" i="45"/>
  <c r="R50" i="45"/>
  <c r="R116" i="45" s="1"/>
  <c r="Q116" i="45" s="1"/>
  <c r="P116" i="45" s="1"/>
  <c r="R105" i="45"/>
  <c r="Q105" i="45" s="1"/>
  <c r="P105" i="45" s="1"/>
  <c r="BE40" i="45"/>
  <c r="AF39" i="45"/>
  <c r="AF50" i="45" s="1"/>
  <c r="L53" i="45"/>
  <c r="BB30" i="45"/>
  <c r="BI40" i="45"/>
  <c r="AO39" i="45"/>
  <c r="AZ46" i="45"/>
  <c r="K68" i="45"/>
  <c r="AZ29" i="45"/>
  <c r="L51" i="45"/>
  <c r="J51" i="45" s="1"/>
  <c r="BB50" i="45"/>
  <c r="K10" i="46" s="1"/>
  <c r="Q60" i="45"/>
  <c r="AY45" i="45"/>
  <c r="BJ45" i="45" s="1"/>
  <c r="BJ47" i="45"/>
  <c r="BC32" i="45"/>
  <c r="N54" i="45"/>
  <c r="BD102" i="45"/>
  <c r="AY103" i="45"/>
  <c r="BJ102" i="45" s="1"/>
  <c r="AY51" i="45"/>
  <c r="BJ29" i="45"/>
  <c r="AY50" i="45"/>
  <c r="AQ45" i="45"/>
  <c r="J54" i="45"/>
  <c r="AW54" i="45"/>
  <c r="AE54" i="45"/>
  <c r="AO54" i="45" s="1"/>
  <c r="V54" i="45"/>
  <c r="AG54" i="45"/>
  <c r="AP58" i="45"/>
  <c r="AH58" i="45"/>
  <c r="AS58" i="45" s="1"/>
  <c r="AV58" i="45" s="1"/>
  <c r="AD58" i="45"/>
  <c r="AX58" i="45" s="1"/>
  <c r="W58" i="45"/>
  <c r="S69" i="45"/>
  <c r="BM47" i="45"/>
  <c r="BC48" i="45"/>
  <c r="N70" i="45"/>
  <c r="BD109" i="45"/>
  <c r="AY110" i="45"/>
  <c r="T55" i="45"/>
  <c r="BN33" i="45"/>
  <c r="N96" i="45"/>
  <c r="AN96" i="45" s="1"/>
  <c r="AN30" i="45"/>
  <c r="BM37" i="45"/>
  <c r="S59" i="45"/>
  <c r="K65" i="45"/>
  <c r="AZ43" i="45"/>
  <c r="AZ42" i="45" s="1"/>
  <c r="BA42" i="45"/>
  <c r="AZ48" i="45"/>
  <c r="L70" i="45"/>
  <c r="L67" i="45" s="1"/>
  <c r="BL36" i="45"/>
  <c r="BG41" i="45"/>
  <c r="BG47" i="45"/>
  <c r="N63" i="45"/>
  <c r="BC41" i="45"/>
  <c r="BD100" i="45"/>
  <c r="AY101" i="45"/>
  <c r="BJ100" i="45" s="1"/>
  <c r="BJ38" i="45"/>
  <c r="BF38" i="45" s="1"/>
  <c r="P60" i="45" s="1"/>
  <c r="BG28" i="45"/>
  <c r="BK28" i="45" s="1"/>
  <c r="Y23" i="45"/>
  <c r="U23" i="45"/>
  <c r="BC40" i="45"/>
  <c r="BC39" i="45" s="1"/>
  <c r="BD39" i="45"/>
  <c r="N62" i="45"/>
  <c r="AY102" i="45"/>
  <c r="BJ101" i="45" s="1"/>
  <c r="BD101" i="45"/>
  <c r="AU42" i="45"/>
  <c r="AT43" i="45"/>
  <c r="AT42" i="45" s="1"/>
  <c r="AZ34" i="45"/>
  <c r="BK34" i="45" s="1"/>
  <c r="K56" i="45"/>
  <c r="AP60" i="45"/>
  <c r="AH60" i="45"/>
  <c r="AS60" i="45" s="1"/>
  <c r="AV60" i="45" s="1"/>
  <c r="AD60" i="45"/>
  <c r="AX60" i="45" s="1"/>
  <c r="W60" i="45"/>
  <c r="BM49" i="45"/>
  <c r="S71" i="45"/>
  <c r="BG33" i="45"/>
  <c r="BG48" i="45"/>
  <c r="J28" i="45"/>
  <c r="Y28" i="45" s="1"/>
  <c r="BA30" i="45"/>
  <c r="K53" i="45"/>
  <c r="AZ31" i="45"/>
  <c r="BL31" i="45"/>
  <c r="AQ31" i="45"/>
  <c r="AU31" i="45"/>
  <c r="AR30" i="45"/>
  <c r="AR50" i="45" s="1"/>
  <c r="BE30" i="45"/>
  <c r="BC31" i="45"/>
  <c r="BC30" i="45" s="1"/>
  <c r="O53" i="45"/>
  <c r="U50" i="45"/>
  <c r="Y50" i="45"/>
  <c r="AI50" i="45" s="1"/>
  <c r="P40" i="45"/>
  <c r="P39" i="45" s="1"/>
  <c r="Q30" i="45"/>
  <c r="Q50" i="45" s="1"/>
  <c r="P31" i="45"/>
  <c r="P30" i="45" s="1"/>
  <c r="Q28" i="45"/>
  <c r="U28" i="45"/>
  <c r="BF46" i="45" l="1"/>
  <c r="P68" i="45" s="1"/>
  <c r="BK46" i="45"/>
  <c r="Q68" i="45"/>
  <c r="AB67" i="45"/>
  <c r="AK67" i="45" s="1"/>
  <c r="AM67" i="45"/>
  <c r="AC67" i="45"/>
  <c r="W67" i="45"/>
  <c r="U51" i="45"/>
  <c r="Y51" i="45"/>
  <c r="AI51" i="45" s="1"/>
  <c r="BK43" i="45"/>
  <c r="BG42" i="45"/>
  <c r="BK42" i="45" s="1"/>
  <c r="Q65" i="45"/>
  <c r="BF43" i="45"/>
  <c r="Y63" i="45"/>
  <c r="AI63" i="45" s="1"/>
  <c r="U63" i="45"/>
  <c r="T122" i="45"/>
  <c r="BF100" i="45"/>
  <c r="P122" i="45" s="1"/>
  <c r="N129" i="45"/>
  <c r="BC107" i="45"/>
  <c r="T65" i="45"/>
  <c r="BJ42" i="45"/>
  <c r="BN42" i="45" s="1"/>
  <c r="BN43" i="45"/>
  <c r="AP62" i="45"/>
  <c r="AP61" i="45" s="1"/>
  <c r="AD62" i="45"/>
  <c r="AH62" i="45"/>
  <c r="W62" i="45"/>
  <c r="L61" i="45"/>
  <c r="BF35" i="45"/>
  <c r="P57" i="45" s="1"/>
  <c r="Q57" i="45"/>
  <c r="BK35" i="45"/>
  <c r="BF44" i="45"/>
  <c r="P66" i="45" s="1"/>
  <c r="Q66" i="45"/>
  <c r="BK44" i="45"/>
  <c r="BI30" i="45"/>
  <c r="BM30" i="45" s="1"/>
  <c r="BM31" i="45"/>
  <c r="S53" i="45"/>
  <c r="S52" i="45" s="1"/>
  <c r="AM116" i="45"/>
  <c r="W116" i="45"/>
  <c r="AC116" i="45"/>
  <c r="AB116" i="45"/>
  <c r="BJ97" i="45"/>
  <c r="AY97" i="45"/>
  <c r="BD54" i="45"/>
  <c r="M54" i="45"/>
  <c r="X54" i="45" s="1"/>
  <c r="BN107" i="45"/>
  <c r="T129" i="45"/>
  <c r="BF107" i="45"/>
  <c r="P129" i="45" s="1"/>
  <c r="R72" i="45"/>
  <c r="N120" i="45"/>
  <c r="BC98" i="45"/>
  <c r="T126" i="45"/>
  <c r="BF104" i="45"/>
  <c r="P126" i="45" s="1"/>
  <c r="T71" i="45"/>
  <c r="BN49" i="45"/>
  <c r="J70" i="45"/>
  <c r="T121" i="45"/>
  <c r="BF99" i="45"/>
  <c r="P121" i="45" s="1"/>
  <c r="BD65" i="45"/>
  <c r="N64" i="45"/>
  <c r="AN64" i="45" s="1"/>
  <c r="M65" i="45"/>
  <c r="AY65" i="45"/>
  <c r="BH50" i="45"/>
  <c r="K32" i="46" s="1"/>
  <c r="BJ95" i="45"/>
  <c r="AY66" i="45"/>
  <c r="AR51" i="45"/>
  <c r="BD105" i="45"/>
  <c r="N128" i="45"/>
  <c r="BC106" i="45"/>
  <c r="BC105" i="45" s="1"/>
  <c r="AD65" i="45"/>
  <c r="AH65" i="45"/>
  <c r="L64" i="45"/>
  <c r="AP65" i="45"/>
  <c r="AP64" i="45" s="1"/>
  <c r="W65" i="45"/>
  <c r="BC114" i="45"/>
  <c r="BN114" i="45" s="1"/>
  <c r="N136" i="45"/>
  <c r="T137" i="45"/>
  <c r="BF115" i="45"/>
  <c r="P137" i="45" s="1"/>
  <c r="BD96" i="45"/>
  <c r="N119" i="45"/>
  <c r="BC97" i="45"/>
  <c r="AY55" i="45"/>
  <c r="BD55" i="45"/>
  <c r="M55" i="45"/>
  <c r="X55" i="45" s="1"/>
  <c r="AS69" i="45"/>
  <c r="AZ111" i="45"/>
  <c r="BA116" i="45"/>
  <c r="BL111" i="45"/>
  <c r="BN32" i="45"/>
  <c r="T54" i="45"/>
  <c r="AY69" i="45"/>
  <c r="BD69" i="45"/>
  <c r="M69" i="45"/>
  <c r="X69" i="45" s="1"/>
  <c r="AP54" i="45"/>
  <c r="AD54" i="45"/>
  <c r="AH54" i="45"/>
  <c r="AS54" i="45" s="1"/>
  <c r="AV54" i="45" s="1"/>
  <c r="W54" i="45"/>
  <c r="AV68" i="45"/>
  <c r="BD70" i="45"/>
  <c r="M70" i="45"/>
  <c r="X70" i="45" s="1"/>
  <c r="AY70" i="45"/>
  <c r="BC102" i="45"/>
  <c r="N124" i="45"/>
  <c r="L52" i="45"/>
  <c r="AP53" i="45"/>
  <c r="AP52" i="45" s="1"/>
  <c r="AH53" i="45"/>
  <c r="W53" i="45"/>
  <c r="AD53" i="45"/>
  <c r="BN44" i="45"/>
  <c r="T66" i="45"/>
  <c r="T64" i="45" s="1"/>
  <c r="BM46" i="45"/>
  <c r="S68" i="45"/>
  <c r="S67" i="45" s="1"/>
  <c r="BB116" i="45"/>
  <c r="BM111" i="45"/>
  <c r="N88" i="45"/>
  <c r="N137" i="45"/>
  <c r="BC115" i="45"/>
  <c r="BN115" i="45" s="1"/>
  <c r="V63" i="45"/>
  <c r="AE63" i="45"/>
  <c r="BA63" i="45" s="1"/>
  <c r="AW63" i="45"/>
  <c r="BH63" i="45" s="1"/>
  <c r="AG63" i="45"/>
  <c r="BK41" i="45"/>
  <c r="BF41" i="45"/>
  <c r="P63" i="45" s="1"/>
  <c r="Q63" i="45"/>
  <c r="N116" i="45"/>
  <c r="AN116" i="45" s="1"/>
  <c r="AN50" i="45"/>
  <c r="P50" i="45"/>
  <c r="BF48" i="45"/>
  <c r="P70" i="45" s="1"/>
  <c r="BK48" i="45"/>
  <c r="Q70" i="45"/>
  <c r="AY109" i="45"/>
  <c r="BJ109" i="45"/>
  <c r="U54" i="45"/>
  <c r="Y54" i="45"/>
  <c r="AI54" i="45" s="1"/>
  <c r="BI39" i="45"/>
  <c r="BM39" i="45" s="1"/>
  <c r="S62" i="45"/>
  <c r="S61" i="45" s="1"/>
  <c r="BM40" i="45"/>
  <c r="O62" i="45"/>
  <c r="O61" i="45" s="1"/>
  <c r="BE39" i="45"/>
  <c r="AW69" i="45"/>
  <c r="V69" i="45"/>
  <c r="J69" i="45"/>
  <c r="AG69" i="45"/>
  <c r="AE69" i="45"/>
  <c r="BN98" i="45"/>
  <c r="T120" i="45"/>
  <c r="BF98" i="45"/>
  <c r="P120" i="45" s="1"/>
  <c r="M66" i="45"/>
  <c r="X66" i="45" s="1"/>
  <c r="T68" i="45"/>
  <c r="BN46" i="45"/>
  <c r="N126" i="45"/>
  <c r="BC104" i="45"/>
  <c r="BN104" i="45" s="1"/>
  <c r="N121" i="45"/>
  <c r="BC99" i="45"/>
  <c r="BC96" i="45" s="1"/>
  <c r="BL45" i="45"/>
  <c r="BG45" i="45"/>
  <c r="BG31" i="45"/>
  <c r="AK50" i="45"/>
  <c r="AJ50" i="45"/>
  <c r="BD58" i="45"/>
  <c r="M58" i="45"/>
  <c r="X58" i="45" s="1"/>
  <c r="N135" i="45"/>
  <c r="BC113" i="45"/>
  <c r="BI51" i="45"/>
  <c r="V57" i="45"/>
  <c r="AG57" i="45"/>
  <c r="J57" i="45"/>
  <c r="AE57" i="45"/>
  <c r="AW57" i="45"/>
  <c r="BH57" i="45" s="1"/>
  <c r="BC45" i="45"/>
  <c r="BC50" i="45" s="1"/>
  <c r="K11" i="46" s="1"/>
  <c r="AG71" i="45"/>
  <c r="V71" i="45"/>
  <c r="AW71" i="45"/>
  <c r="BH71" i="45" s="1"/>
  <c r="AE71" i="45"/>
  <c r="J71" i="45"/>
  <c r="BJ39" i="45"/>
  <c r="BN39" i="45" s="1"/>
  <c r="T62" i="45"/>
  <c r="T61" i="45" s="1"/>
  <c r="BN40" i="45"/>
  <c r="AY60" i="45"/>
  <c r="BD60" i="45"/>
  <c r="M60" i="45"/>
  <c r="X60" i="45" s="1"/>
  <c r="AE55" i="45"/>
  <c r="V55" i="45"/>
  <c r="AW55" i="45"/>
  <c r="BH55" i="45" s="1"/>
  <c r="AG55" i="45"/>
  <c r="J55" i="45"/>
  <c r="N125" i="45"/>
  <c r="BC103" i="45"/>
  <c r="BN103" i="45" s="1"/>
  <c r="T70" i="45"/>
  <c r="BN48" i="45"/>
  <c r="AY54" i="45"/>
  <c r="BI50" i="45"/>
  <c r="S51" i="45"/>
  <c r="BM29" i="45"/>
  <c r="BG29" i="45"/>
  <c r="AG59" i="45"/>
  <c r="V59" i="45"/>
  <c r="AW59" i="45"/>
  <c r="BH59" i="45" s="1"/>
  <c r="AE59" i="45"/>
  <c r="J59" i="45"/>
  <c r="T123" i="45"/>
  <c r="BF101" i="45"/>
  <c r="P123" i="45" s="1"/>
  <c r="BF47" i="45"/>
  <c r="P69" i="45" s="1"/>
  <c r="Q69" i="45"/>
  <c r="Q67" i="45" s="1"/>
  <c r="BK47" i="45"/>
  <c r="AY57" i="45"/>
  <c r="BD57" i="45"/>
  <c r="M57" i="45"/>
  <c r="X57" i="45" s="1"/>
  <c r="S65" i="45"/>
  <c r="S64" i="45" s="1"/>
  <c r="BM43" i="45"/>
  <c r="BI42" i="45"/>
  <c r="BM42" i="45" s="1"/>
  <c r="N117" i="45"/>
  <c r="BC95" i="45"/>
  <c r="AY106" i="45"/>
  <c r="AY117" i="45" s="1"/>
  <c r="BJ106" i="45"/>
  <c r="T136" i="45"/>
  <c r="BF114" i="45"/>
  <c r="P136" i="45" s="1"/>
  <c r="J66" i="45"/>
  <c r="AW66" i="45"/>
  <c r="BH66" i="45" s="1"/>
  <c r="V66" i="45"/>
  <c r="AG66" i="45"/>
  <c r="AE66" i="45"/>
  <c r="N134" i="45"/>
  <c r="BC112" i="45"/>
  <c r="N132" i="45"/>
  <c r="BC110" i="45"/>
  <c r="AY68" i="45"/>
  <c r="BD68" i="45"/>
  <c r="M68" i="45"/>
  <c r="N67" i="45"/>
  <c r="AY59" i="45"/>
  <c r="BD59" i="45"/>
  <c r="M59" i="45"/>
  <c r="X59" i="45" s="1"/>
  <c r="BE50" i="45"/>
  <c r="AY62" i="45"/>
  <c r="BD62" i="45"/>
  <c r="N61" i="45"/>
  <c r="AN61" i="45" s="1"/>
  <c r="M62" i="45"/>
  <c r="BC100" i="45"/>
  <c r="BN100" i="45" s="1"/>
  <c r="N122" i="45"/>
  <c r="AR54" i="45"/>
  <c r="T51" i="45"/>
  <c r="BN29" i="45"/>
  <c r="AH51" i="45"/>
  <c r="AD51" i="45"/>
  <c r="W51" i="45"/>
  <c r="AP51" i="45"/>
  <c r="L72" i="45"/>
  <c r="BF33" i="45"/>
  <c r="P55" i="45" s="1"/>
  <c r="BK33" i="45"/>
  <c r="Q55" i="45"/>
  <c r="V56" i="45"/>
  <c r="AW56" i="45"/>
  <c r="BH56" i="45" s="1"/>
  <c r="AG56" i="45"/>
  <c r="J56" i="45"/>
  <c r="AE56" i="45"/>
  <c r="N123" i="45"/>
  <c r="BC101" i="45"/>
  <c r="BN101" i="45" s="1"/>
  <c r="BN38" i="45"/>
  <c r="T60" i="45"/>
  <c r="AY63" i="45"/>
  <c r="BD63" i="45"/>
  <c r="M63" i="45"/>
  <c r="X63" i="45" s="1"/>
  <c r="AH70" i="45"/>
  <c r="AS70" i="45" s="1"/>
  <c r="AV70" i="45" s="1"/>
  <c r="AP70" i="45"/>
  <c r="BI70" i="45" s="1"/>
  <c r="AD70" i="45"/>
  <c r="AX70" i="45" s="1"/>
  <c r="BH70" i="45" s="1"/>
  <c r="W70" i="45"/>
  <c r="V65" i="45"/>
  <c r="K64" i="45"/>
  <c r="AG65" i="45"/>
  <c r="J65" i="45"/>
  <c r="AW65" i="45"/>
  <c r="AE65" i="45"/>
  <c r="N131" i="45"/>
  <c r="BD108" i="45"/>
  <c r="BD116" i="45" s="1"/>
  <c r="BC109" i="45"/>
  <c r="BC108" i="45" s="1"/>
  <c r="BI54" i="45"/>
  <c r="BN102" i="45"/>
  <c r="T124" i="45"/>
  <c r="BF102" i="45"/>
  <c r="P124" i="45" s="1"/>
  <c r="T69" i="45"/>
  <c r="BN47" i="45"/>
  <c r="V68" i="45"/>
  <c r="AG68" i="45"/>
  <c r="J68" i="45"/>
  <c r="AW68" i="45"/>
  <c r="K67" i="45"/>
  <c r="AE68" i="45"/>
  <c r="BF40" i="45"/>
  <c r="BK40" i="45"/>
  <c r="BG39" i="45"/>
  <c r="BK39" i="45" s="1"/>
  <c r="Q62" i="45"/>
  <c r="Q61" i="45" s="1"/>
  <c r="J18" i="46"/>
  <c r="J15" i="46" s="1"/>
  <c r="BN28" i="45"/>
  <c r="V60" i="45"/>
  <c r="J60" i="45"/>
  <c r="AE60" i="45"/>
  <c r="AW60" i="45"/>
  <c r="BH60" i="45" s="1"/>
  <c r="AG60" i="45"/>
  <c r="BA60" i="45" s="1"/>
  <c r="AY56" i="45"/>
  <c r="BD56" i="45"/>
  <c r="M56" i="45"/>
  <c r="X56" i="45" s="1"/>
  <c r="AF70" i="45"/>
  <c r="BE70" i="45" s="1"/>
  <c r="O92" i="45" s="1"/>
  <c r="AR70" i="45"/>
  <c r="J58" i="45"/>
  <c r="AW58" i="45"/>
  <c r="BH58" i="45" s="1"/>
  <c r="V58" i="45"/>
  <c r="AG58" i="45"/>
  <c r="AE58" i="45"/>
  <c r="AA116" i="45"/>
  <c r="Z116" i="45"/>
  <c r="V116" i="45"/>
  <c r="BN113" i="45"/>
  <c r="T135" i="45"/>
  <c r="BF113" i="45"/>
  <c r="P135" i="45" s="1"/>
  <c r="BD53" i="45"/>
  <c r="N52" i="45"/>
  <c r="AN52" i="45" s="1"/>
  <c r="AY53" i="45"/>
  <c r="BD111" i="45"/>
  <c r="BC111" i="45" s="1"/>
  <c r="AN111" i="45"/>
  <c r="BL42" i="45"/>
  <c r="BJ112" i="45"/>
  <c r="AY112" i="45"/>
  <c r="BJ111" i="45" s="1"/>
  <c r="T63" i="45"/>
  <c r="BN41" i="45"/>
  <c r="T125" i="45"/>
  <c r="BF103" i="45"/>
  <c r="P125" i="45" s="1"/>
  <c r="AD67" i="45"/>
  <c r="AX69" i="45"/>
  <c r="AX67" i="45" s="1"/>
  <c r="AL116" i="45"/>
  <c r="M51" i="45"/>
  <c r="X51" i="45" s="1"/>
  <c r="BD51" i="45"/>
  <c r="BN110" i="45"/>
  <c r="T132" i="45"/>
  <c r="BF110" i="45"/>
  <c r="P132" i="45" s="1"/>
  <c r="BF49" i="45"/>
  <c r="P71" i="45" s="1"/>
  <c r="AG62" i="45"/>
  <c r="V62" i="45"/>
  <c r="AW62" i="45"/>
  <c r="AE62" i="45"/>
  <c r="K61" i="45"/>
  <c r="J62" i="45"/>
  <c r="AY71" i="45"/>
  <c r="BD71" i="45"/>
  <c r="M71" i="45"/>
  <c r="X71" i="45" s="1"/>
  <c r="BN36" i="45"/>
  <c r="T58" i="45"/>
  <c r="AP67" i="45"/>
  <c r="BF32" i="45"/>
  <c r="P54" i="45" s="1"/>
  <c r="AZ30" i="45"/>
  <c r="BK31" i="45"/>
  <c r="O52" i="45"/>
  <c r="O72" i="45" s="1"/>
  <c r="M53" i="45"/>
  <c r="AT31" i="45"/>
  <c r="AT30" i="45" s="1"/>
  <c r="AT50" i="45" s="1"/>
  <c r="AU30" i="45"/>
  <c r="AU50" i="45" s="1"/>
  <c r="V53" i="45"/>
  <c r="K52" i="45"/>
  <c r="AG53" i="45"/>
  <c r="J53" i="45"/>
  <c r="AW53" i="45"/>
  <c r="AE53" i="45"/>
  <c r="AQ30" i="45"/>
  <c r="AQ50" i="45" s="1"/>
  <c r="BJ31" i="45"/>
  <c r="BA50" i="45"/>
  <c r="BL30" i="45"/>
  <c r="S92" i="45" l="1"/>
  <c r="K82" i="45"/>
  <c r="AZ60" i="45"/>
  <c r="K85" i="45"/>
  <c r="R92" i="45"/>
  <c r="BG70" i="45"/>
  <c r="AE64" i="45"/>
  <c r="AO65" i="45"/>
  <c r="V64" i="45"/>
  <c r="AA64" i="45"/>
  <c r="Z64" i="45"/>
  <c r="AJ64" i="45" s="1"/>
  <c r="AL64" i="45"/>
  <c r="AX51" i="45"/>
  <c r="BH51" i="45" s="1"/>
  <c r="M61" i="45"/>
  <c r="X61" i="45" s="1"/>
  <c r="X62" i="45"/>
  <c r="N133" i="45"/>
  <c r="AY135" i="45"/>
  <c r="BD134" i="45"/>
  <c r="M134" i="45"/>
  <c r="AO59" i="45"/>
  <c r="BI59" i="45" s="1"/>
  <c r="BB59" i="45"/>
  <c r="L81" i="45" s="1"/>
  <c r="BA59" i="45"/>
  <c r="R93" i="45"/>
  <c r="BG71" i="45"/>
  <c r="S73" i="45"/>
  <c r="AD52" i="45"/>
  <c r="AD72" i="45" s="1"/>
  <c r="L25" i="46" s="1"/>
  <c r="AX53" i="45"/>
  <c r="AV69" i="45"/>
  <c r="N127" i="45"/>
  <c r="AN127" i="45" s="1"/>
  <c r="AY129" i="45"/>
  <c r="BD128" i="45"/>
  <c r="M128" i="45"/>
  <c r="T119" i="45"/>
  <c r="BN97" i="45"/>
  <c r="BJ96" i="45"/>
  <c r="BN96" i="45" s="1"/>
  <c r="BF97" i="45"/>
  <c r="AL61" i="45"/>
  <c r="V61" i="45"/>
  <c r="AA61" i="45"/>
  <c r="Z61" i="45"/>
  <c r="AJ61" i="45" s="1"/>
  <c r="AF62" i="45"/>
  <c r="AR62" i="45"/>
  <c r="AG61" i="45"/>
  <c r="N75" i="45"/>
  <c r="BD52" i="45"/>
  <c r="AO58" i="45"/>
  <c r="BI58" i="45" s="1"/>
  <c r="BB58" i="45"/>
  <c r="L80" i="45" s="1"/>
  <c r="BA58" i="45"/>
  <c r="BL60" i="45"/>
  <c r="R82" i="45"/>
  <c r="V67" i="45"/>
  <c r="AA67" i="45"/>
  <c r="AL67" i="45"/>
  <c r="Z67" i="45"/>
  <c r="AJ67" i="45" s="1"/>
  <c r="AW64" i="45"/>
  <c r="BH65" i="45"/>
  <c r="N85" i="45"/>
  <c r="Y56" i="45"/>
  <c r="AI56" i="45" s="1"/>
  <c r="U56" i="45"/>
  <c r="AP72" i="45"/>
  <c r="AS51" i="45"/>
  <c r="AV51" i="45" s="1"/>
  <c r="AF54" i="45"/>
  <c r="BE54" i="45" s="1"/>
  <c r="O76" i="45" s="1"/>
  <c r="BD67" i="45"/>
  <c r="AN67" i="45"/>
  <c r="AO66" i="45"/>
  <c r="BI66" i="45" s="1"/>
  <c r="BB66" i="45"/>
  <c r="BA66" i="45"/>
  <c r="AY118" i="45"/>
  <c r="BJ117" i="45" s="1"/>
  <c r="BD117" i="45"/>
  <c r="N138" i="45"/>
  <c r="M117" i="45"/>
  <c r="BL59" i="45"/>
  <c r="BG59" i="45"/>
  <c r="R81" i="45"/>
  <c r="BK29" i="45"/>
  <c r="Q51" i="45"/>
  <c r="BF29" i="45"/>
  <c r="P51" i="45" s="1"/>
  <c r="BG50" i="45"/>
  <c r="AY126" i="45"/>
  <c r="BJ125" i="45" s="1"/>
  <c r="BD125" i="45"/>
  <c r="M125" i="45"/>
  <c r="X125" i="45" s="1"/>
  <c r="N82" i="45"/>
  <c r="R79" i="45"/>
  <c r="T67" i="45"/>
  <c r="AR63" i="45"/>
  <c r="AF63" i="45"/>
  <c r="BE63" i="45" s="1"/>
  <c r="O85" i="45" s="1"/>
  <c r="BN45" i="45"/>
  <c r="AV67" i="45"/>
  <c r="AX54" i="45"/>
  <c r="BH54" i="45" s="1"/>
  <c r="BA54" i="45"/>
  <c r="N91" i="45"/>
  <c r="AH67" i="45"/>
  <c r="AD64" i="45"/>
  <c r="AX65" i="45"/>
  <c r="AX64" i="45" s="1"/>
  <c r="X65" i="45"/>
  <c r="M64" i="45"/>
  <c r="X64" i="45" s="1"/>
  <c r="BN99" i="45"/>
  <c r="N76" i="45"/>
  <c r="AX62" i="45"/>
  <c r="AX61" i="45" s="1"/>
  <c r="AD61" i="45"/>
  <c r="AF60" i="45"/>
  <c r="BE60" i="45" s="1"/>
  <c r="O82" i="45" s="1"/>
  <c r="AR60" i="45"/>
  <c r="AE67" i="45"/>
  <c r="BB67" i="45" s="1"/>
  <c r="AO68" i="45"/>
  <c r="BB68" i="45"/>
  <c r="L90" i="45" s="1"/>
  <c r="S76" i="45"/>
  <c r="AO56" i="45"/>
  <c r="BI56" i="45" s="1"/>
  <c r="BB56" i="45"/>
  <c r="L78" i="45" s="1"/>
  <c r="AY67" i="45"/>
  <c r="R77" i="45"/>
  <c r="AF57" i="45"/>
  <c r="BE57" i="45" s="1"/>
  <c r="O79" i="45" s="1"/>
  <c r="AR57" i="45"/>
  <c r="BK45" i="45"/>
  <c r="BF45" i="45"/>
  <c r="BA70" i="45"/>
  <c r="U69" i="45"/>
  <c r="Y69" i="45"/>
  <c r="AI69" i="45" s="1"/>
  <c r="AB52" i="45"/>
  <c r="AK52" i="45" s="1"/>
  <c r="AM52" i="45"/>
  <c r="AC52" i="45"/>
  <c r="W52" i="45"/>
  <c r="AY130" i="45"/>
  <c r="BJ129" i="45" s="1"/>
  <c r="BD129" i="45"/>
  <c r="M129" i="45"/>
  <c r="X129" i="45" s="1"/>
  <c r="BL50" i="45"/>
  <c r="K9" i="46"/>
  <c r="N93" i="45"/>
  <c r="AE61" i="45"/>
  <c r="AO62" i="45"/>
  <c r="BA62" i="45"/>
  <c r="BN111" i="45"/>
  <c r="BF111" i="45"/>
  <c r="AF58" i="45"/>
  <c r="BE58" i="45" s="1"/>
  <c r="O80" i="45" s="1"/>
  <c r="AR58" i="45"/>
  <c r="U58" i="45"/>
  <c r="Y58" i="45"/>
  <c r="AI58" i="45" s="1"/>
  <c r="N78" i="45"/>
  <c r="AO60" i="45"/>
  <c r="BI60" i="45" s="1"/>
  <c r="BB60" i="45"/>
  <c r="L82" i="45" s="1"/>
  <c r="AW67" i="45"/>
  <c r="BH67" i="45" s="1"/>
  <c r="BH68" i="45"/>
  <c r="BA68" i="45"/>
  <c r="U65" i="45"/>
  <c r="Y65" i="45"/>
  <c r="AI65" i="45" s="1"/>
  <c r="J64" i="45"/>
  <c r="BA65" i="45"/>
  <c r="M123" i="45"/>
  <c r="X123" i="45" s="1"/>
  <c r="AY124" i="45"/>
  <c r="BJ123" i="45" s="1"/>
  <c r="BD123" i="45"/>
  <c r="AR56" i="45"/>
  <c r="AF56" i="45"/>
  <c r="BE56" i="45" s="1"/>
  <c r="O78" i="45" s="1"/>
  <c r="BB51" i="45"/>
  <c r="L73" i="45" s="1"/>
  <c r="AY123" i="45"/>
  <c r="BJ122" i="45" s="1"/>
  <c r="BD122" i="45"/>
  <c r="M122" i="45"/>
  <c r="X122" i="45" s="1"/>
  <c r="N84" i="45"/>
  <c r="BD61" i="45"/>
  <c r="M67" i="45"/>
  <c r="X67" i="45" s="1"/>
  <c r="X68" i="45"/>
  <c r="AY133" i="45"/>
  <c r="BJ132" i="45" s="1"/>
  <c r="BD132" i="45"/>
  <c r="M132" i="45"/>
  <c r="X132" i="45" s="1"/>
  <c r="AF66" i="45"/>
  <c r="BE66" i="45" s="1"/>
  <c r="AR66" i="45"/>
  <c r="U66" i="45"/>
  <c r="Y66" i="45"/>
  <c r="AI66" i="45" s="1"/>
  <c r="T128" i="45"/>
  <c r="T127" i="45" s="1"/>
  <c r="BJ105" i="45"/>
  <c r="BN105" i="45" s="1"/>
  <c r="BN106" i="45"/>
  <c r="BF106" i="45"/>
  <c r="Y55" i="45"/>
  <c r="AI55" i="45" s="1"/>
  <c r="U55" i="45"/>
  <c r="AO55" i="45"/>
  <c r="BI55" i="45" s="1"/>
  <c r="BB55" i="45"/>
  <c r="L77" i="45" s="1"/>
  <c r="Y71" i="45"/>
  <c r="AI71" i="45" s="1"/>
  <c r="U71" i="45"/>
  <c r="AF71" i="45"/>
  <c r="BE71" i="45" s="1"/>
  <c r="O93" i="45" s="1"/>
  <c r="AR71" i="45"/>
  <c r="AO57" i="45"/>
  <c r="BI57" i="45" s="1"/>
  <c r="BB57" i="45"/>
  <c r="L79" i="45" s="1"/>
  <c r="BA57" i="45"/>
  <c r="AY136" i="45"/>
  <c r="BJ135" i="45" s="1"/>
  <c r="BD135" i="45"/>
  <c r="M135" i="45"/>
  <c r="X135" i="45" s="1"/>
  <c r="BC116" i="45"/>
  <c r="N11" i="46" s="1"/>
  <c r="AO69" i="45"/>
  <c r="BI69" i="45" s="1"/>
  <c r="BB69" i="45"/>
  <c r="L91" i="45" s="1"/>
  <c r="BH69" i="45"/>
  <c r="BL63" i="45"/>
  <c r="R85" i="45"/>
  <c r="AH52" i="45"/>
  <c r="AH72" i="45" s="1"/>
  <c r="L26" i="46" s="1"/>
  <c r="AS53" i="45"/>
  <c r="AY125" i="45"/>
  <c r="BJ124" i="45" s="1"/>
  <c r="BD124" i="45"/>
  <c r="M124" i="45"/>
  <c r="X124" i="45" s="1"/>
  <c r="AS67" i="45"/>
  <c r="N9" i="46"/>
  <c r="BL116" i="45"/>
  <c r="AY120" i="45"/>
  <c r="BD119" i="45"/>
  <c r="N118" i="45"/>
  <c r="AN118" i="45" s="1"/>
  <c r="M119" i="45"/>
  <c r="BB65" i="45"/>
  <c r="L87" i="45" s="1"/>
  <c r="AF51" i="45"/>
  <c r="BE51" i="45" s="1"/>
  <c r="O73" i="45" s="1"/>
  <c r="T117" i="45"/>
  <c r="BN95" i="45"/>
  <c r="BF95" i="45"/>
  <c r="AB61" i="45"/>
  <c r="AK61" i="45" s="1"/>
  <c r="AM61" i="45"/>
  <c r="AC61" i="45"/>
  <c r="W61" i="45"/>
  <c r="BF42" i="45"/>
  <c r="P65" i="45"/>
  <c r="P64" i="45" s="1"/>
  <c r="U62" i="45"/>
  <c r="Y62" i="45"/>
  <c r="AI62" i="45" s="1"/>
  <c r="J61" i="45"/>
  <c r="N73" i="45"/>
  <c r="BC51" i="45"/>
  <c r="R80" i="45"/>
  <c r="BL58" i="45"/>
  <c r="AR68" i="45"/>
  <c r="AF68" i="45"/>
  <c r="BE68" i="45" s="1"/>
  <c r="O90" i="45" s="1"/>
  <c r="AG67" i="45"/>
  <c r="AC72" i="45"/>
  <c r="W72" i="45"/>
  <c r="AB72" i="45"/>
  <c r="AM72" i="45"/>
  <c r="AU54" i="45"/>
  <c r="AT54" i="45" s="1"/>
  <c r="AQ54" i="45"/>
  <c r="BJ54" i="45" s="1"/>
  <c r="R88" i="45"/>
  <c r="BL66" i="45"/>
  <c r="BG66" i="45"/>
  <c r="K17" i="46"/>
  <c r="BM50" i="45"/>
  <c r="N80" i="45"/>
  <c r="T118" i="45"/>
  <c r="T131" i="45"/>
  <c r="T130" i="45" s="1"/>
  <c r="BN109" i="45"/>
  <c r="BJ108" i="45"/>
  <c r="BN108" i="45" s="1"/>
  <c r="BF109" i="45"/>
  <c r="AY89" i="45"/>
  <c r="BD88" i="45"/>
  <c r="AH64" i="45"/>
  <c r="AS65" i="45"/>
  <c r="AY64" i="45"/>
  <c r="U70" i="45"/>
  <c r="Y70" i="45"/>
  <c r="AI70" i="45" s="1"/>
  <c r="AS62" i="45"/>
  <c r="AH61" i="45"/>
  <c r="AW61" i="45"/>
  <c r="N72" i="45"/>
  <c r="BN112" i="45"/>
  <c r="T134" i="45"/>
  <c r="T133" i="45" s="1"/>
  <c r="BF112" i="45"/>
  <c r="P134" i="45" s="1"/>
  <c r="P133" i="45" s="1"/>
  <c r="AY52" i="45"/>
  <c r="AK116" i="45"/>
  <c r="AJ116" i="45"/>
  <c r="AU70" i="45"/>
  <c r="AT70" i="45" s="1"/>
  <c r="AQ70" i="45"/>
  <c r="BJ70" i="45" s="1"/>
  <c r="Y60" i="45"/>
  <c r="AI60" i="45" s="1"/>
  <c r="U60" i="45"/>
  <c r="BF39" i="45"/>
  <c r="P62" i="45"/>
  <c r="P61" i="45" s="1"/>
  <c r="Y68" i="45"/>
  <c r="AI68" i="45" s="1"/>
  <c r="U68" i="45"/>
  <c r="J67" i="45"/>
  <c r="AY132" i="45"/>
  <c r="BD131" i="45"/>
  <c r="N130" i="45"/>
  <c r="AN130" i="45" s="1"/>
  <c r="M131" i="45"/>
  <c r="AF65" i="45"/>
  <c r="AR65" i="45"/>
  <c r="AG64" i="45"/>
  <c r="BB70" i="45"/>
  <c r="L92" i="45" s="1"/>
  <c r="BA56" i="45"/>
  <c r="BG56" i="45"/>
  <c r="R78" i="45"/>
  <c r="BL56" i="45"/>
  <c r="AY61" i="45"/>
  <c r="N81" i="45"/>
  <c r="N90" i="45"/>
  <c r="BC68" i="45"/>
  <c r="N79" i="45"/>
  <c r="P67" i="45"/>
  <c r="Y59" i="45"/>
  <c r="AI59" i="45" s="1"/>
  <c r="U59" i="45"/>
  <c r="AF59" i="45"/>
  <c r="BE59" i="45" s="1"/>
  <c r="O81" i="45" s="1"/>
  <c r="AR59" i="45"/>
  <c r="S72" i="45"/>
  <c r="AR55" i="45"/>
  <c r="AF55" i="45"/>
  <c r="BE55" i="45" s="1"/>
  <c r="O77" i="45" s="1"/>
  <c r="BA55" i="45"/>
  <c r="BL55" i="45" s="1"/>
  <c r="AO71" i="45"/>
  <c r="BI71" i="45" s="1"/>
  <c r="BB71" i="45"/>
  <c r="L93" i="45" s="1"/>
  <c r="BA71" i="45"/>
  <c r="U57" i="45"/>
  <c r="Y57" i="45"/>
  <c r="AI57" i="45" s="1"/>
  <c r="BA51" i="45"/>
  <c r="Q53" i="45"/>
  <c r="Q52" i="45" s="1"/>
  <c r="BG30" i="45"/>
  <c r="AY122" i="45"/>
  <c r="BJ121" i="45" s="1"/>
  <c r="BD121" i="45"/>
  <c r="M121" i="45"/>
  <c r="X121" i="45" s="1"/>
  <c r="AY127" i="45"/>
  <c r="BJ126" i="45" s="1"/>
  <c r="BD126" i="45"/>
  <c r="M126" i="45"/>
  <c r="X126" i="45" s="1"/>
  <c r="AF69" i="45"/>
  <c r="AR69" i="45"/>
  <c r="BA69" i="45"/>
  <c r="AO63" i="45"/>
  <c r="BI63" i="45" s="1"/>
  <c r="BB63" i="45"/>
  <c r="L85" i="45" s="1"/>
  <c r="AY138" i="45"/>
  <c r="BJ137" i="45" s="1"/>
  <c r="BD137" i="45"/>
  <c r="M137" i="45"/>
  <c r="X137" i="45" s="1"/>
  <c r="N10" i="46"/>
  <c r="BM116" i="45"/>
  <c r="BC70" i="45"/>
  <c r="N92" i="45"/>
  <c r="M92" i="45" s="1"/>
  <c r="X92" i="45" s="1"/>
  <c r="BB54" i="45"/>
  <c r="L76" i="45" s="1"/>
  <c r="AZ116" i="45"/>
  <c r="BK116" i="45" s="1"/>
  <c r="BK111" i="45"/>
  <c r="N77" i="45"/>
  <c r="AY137" i="45"/>
  <c r="BJ136" i="45" s="1"/>
  <c r="BD136" i="45"/>
  <c r="M136" i="45"/>
  <c r="X136" i="45" s="1"/>
  <c r="AB64" i="45"/>
  <c r="AK64" i="45" s="1"/>
  <c r="AM64" i="45"/>
  <c r="AC64" i="45"/>
  <c r="W64" i="45"/>
  <c r="AU51" i="45"/>
  <c r="AT51" i="45" s="1"/>
  <c r="AQ51" i="45"/>
  <c r="BJ51" i="45" s="1"/>
  <c r="N87" i="45"/>
  <c r="BD64" i="45"/>
  <c r="AY121" i="45"/>
  <c r="BJ120" i="45" s="1"/>
  <c r="BD120" i="45"/>
  <c r="M120" i="45"/>
  <c r="X120" i="45" s="1"/>
  <c r="BB62" i="45"/>
  <c r="Q64" i="45"/>
  <c r="AW52" i="45"/>
  <c r="AW72" i="45" s="1"/>
  <c r="V52" i="45"/>
  <c r="AL52" i="45"/>
  <c r="AA52" i="45"/>
  <c r="K72" i="45"/>
  <c r="Z52" i="45"/>
  <c r="AJ52" i="45" s="1"/>
  <c r="X53" i="45"/>
  <c r="M52" i="45"/>
  <c r="U53" i="45"/>
  <c r="Y53" i="45"/>
  <c r="AI53" i="45" s="1"/>
  <c r="J52" i="45"/>
  <c r="T53" i="45"/>
  <c r="T52" i="45" s="1"/>
  <c r="T72" i="45" s="1"/>
  <c r="BJ30" i="45"/>
  <c r="BN31" i="45"/>
  <c r="BF31" i="45"/>
  <c r="AF53" i="45"/>
  <c r="AR53" i="45"/>
  <c r="AG52" i="45"/>
  <c r="AG72" i="45" s="1"/>
  <c r="L24" i="46" s="1"/>
  <c r="BB53" i="45"/>
  <c r="AE52" i="45"/>
  <c r="AO53" i="45"/>
  <c r="BA53" i="45"/>
  <c r="AZ50" i="45"/>
  <c r="BK30" i="45"/>
  <c r="T92" i="45" l="1"/>
  <c r="BN70" i="45"/>
  <c r="T76" i="45"/>
  <c r="BM63" i="45"/>
  <c r="S85" i="45"/>
  <c r="BC59" i="45"/>
  <c r="M130" i="45"/>
  <c r="X130" i="45" s="1"/>
  <c r="X131" i="45"/>
  <c r="Y67" i="45"/>
  <c r="AI67" i="45" s="1"/>
  <c r="U67" i="45"/>
  <c r="AV62" i="45"/>
  <c r="AS61" i="45"/>
  <c r="AV61" i="45" s="1"/>
  <c r="AU68" i="45"/>
  <c r="AR67" i="45"/>
  <c r="AQ68" i="45"/>
  <c r="BJ116" i="45"/>
  <c r="K79" i="45"/>
  <c r="AZ57" i="45"/>
  <c r="BI62" i="45"/>
  <c r="AO61" i="45"/>
  <c r="AZ70" i="45"/>
  <c r="K92" i="45"/>
  <c r="R76" i="45"/>
  <c r="BL54" i="45"/>
  <c r="BG54" i="45"/>
  <c r="AN138" i="45"/>
  <c r="AY139" i="45" s="1"/>
  <c r="R87" i="45"/>
  <c r="R86" i="45" s="1"/>
  <c r="BL65" i="45"/>
  <c r="BH64" i="45"/>
  <c r="BL64" i="45" s="1"/>
  <c r="BM58" i="45"/>
  <c r="S80" i="45"/>
  <c r="AX52" i="45"/>
  <c r="AD81" i="45"/>
  <c r="AX81" i="45" s="1"/>
  <c r="AH81" i="45"/>
  <c r="AS81" i="45" s="1"/>
  <c r="AV81" i="45" s="1"/>
  <c r="W81" i="45"/>
  <c r="AP81" i="45"/>
  <c r="AE72" i="45"/>
  <c r="L23" i="46" s="1"/>
  <c r="BH53" i="45"/>
  <c r="N142" i="45"/>
  <c r="BC120" i="45"/>
  <c r="AY88" i="45"/>
  <c r="BD87" i="45"/>
  <c r="N86" i="45"/>
  <c r="AN86" i="45" s="1"/>
  <c r="BC136" i="45"/>
  <c r="BN136" i="45" s="1"/>
  <c r="N158" i="45"/>
  <c r="N159" i="45"/>
  <c r="BC137" i="45"/>
  <c r="K91" i="45"/>
  <c r="AZ69" i="45"/>
  <c r="N143" i="45"/>
  <c r="BC121" i="45"/>
  <c r="K73" i="45"/>
  <c r="AZ51" i="45"/>
  <c r="W93" i="45"/>
  <c r="AH93" i="45"/>
  <c r="AP93" i="45"/>
  <c r="AD93" i="45"/>
  <c r="AX93" i="45" s="1"/>
  <c r="AU55" i="45"/>
  <c r="AT55" i="45" s="1"/>
  <c r="AQ55" i="45"/>
  <c r="BJ55" i="45" s="1"/>
  <c r="BC57" i="45"/>
  <c r="AY82" i="45"/>
  <c r="BD81" i="45"/>
  <c r="M81" i="45"/>
  <c r="X81" i="45" s="1"/>
  <c r="BH62" i="45"/>
  <c r="AV65" i="45"/>
  <c r="AV64" i="45" s="1"/>
  <c r="AS64" i="45"/>
  <c r="BC58" i="45"/>
  <c r="Q88" i="45"/>
  <c r="BK66" i="45"/>
  <c r="AY74" i="45"/>
  <c r="BD73" i="45"/>
  <c r="M73" i="45"/>
  <c r="X73" i="45" s="1"/>
  <c r="X119" i="45"/>
  <c r="M118" i="45"/>
  <c r="X118" i="45" s="1"/>
  <c r="R91" i="45"/>
  <c r="BL69" i="45"/>
  <c r="BG69" i="45"/>
  <c r="AD79" i="45"/>
  <c r="AX79" i="45" s="1"/>
  <c r="AH79" i="45"/>
  <c r="AP79" i="45"/>
  <c r="W79" i="45"/>
  <c r="BM55" i="45"/>
  <c r="S77" i="45"/>
  <c r="N154" i="45"/>
  <c r="BC132" i="45"/>
  <c r="N144" i="45"/>
  <c r="BC122" i="45"/>
  <c r="AU56" i="45"/>
  <c r="AT56" i="45" s="1"/>
  <c r="AQ56" i="45"/>
  <c r="BJ56" i="45" s="1"/>
  <c r="W82" i="45"/>
  <c r="BB82" i="45"/>
  <c r="AD82" i="45"/>
  <c r="AX82" i="45" s="1"/>
  <c r="AH82" i="45"/>
  <c r="AS82" i="45" s="1"/>
  <c r="AV82" i="45" s="1"/>
  <c r="AP82" i="45"/>
  <c r="BG55" i="45"/>
  <c r="BM54" i="45"/>
  <c r="AU60" i="45"/>
  <c r="AT60" i="45" s="1"/>
  <c r="AQ60" i="45"/>
  <c r="BJ60" i="45" s="1"/>
  <c r="M76" i="45"/>
  <c r="X76" i="45" s="1"/>
  <c r="AY77" i="45"/>
  <c r="BD76" i="45"/>
  <c r="AY92" i="45"/>
  <c r="BD91" i="45"/>
  <c r="AU63" i="45"/>
  <c r="AT63" i="45" s="1"/>
  <c r="AQ63" i="45"/>
  <c r="BJ63" i="45" s="1"/>
  <c r="BL57" i="45"/>
  <c r="N147" i="45"/>
  <c r="BC125" i="45"/>
  <c r="Q81" i="45"/>
  <c r="N139" i="45"/>
  <c r="BC117" i="45"/>
  <c r="BM66" i="45"/>
  <c r="S88" i="45"/>
  <c r="BD72" i="45"/>
  <c r="AF61" i="45"/>
  <c r="BE62" i="45"/>
  <c r="S81" i="45"/>
  <c r="BM59" i="45"/>
  <c r="BD133" i="45"/>
  <c r="BC133" i="45" s="1"/>
  <c r="AN133" i="45"/>
  <c r="J82" i="45"/>
  <c r="AG82" i="45"/>
  <c r="AW82" i="45"/>
  <c r="BH82" i="45" s="1"/>
  <c r="AE82" i="45"/>
  <c r="AO82" i="45" s="1"/>
  <c r="V82" i="45"/>
  <c r="AZ71" i="45"/>
  <c r="K93" i="45"/>
  <c r="AP92" i="45"/>
  <c r="AH92" i="45"/>
  <c r="AS92" i="45" s="1"/>
  <c r="AV92" i="45" s="1"/>
  <c r="AD92" i="45"/>
  <c r="AX92" i="45" s="1"/>
  <c r="W92" i="45"/>
  <c r="M80" i="45"/>
  <c r="X80" i="45" s="1"/>
  <c r="AY81" i="45"/>
  <c r="BD80" i="45"/>
  <c r="AD87" i="45"/>
  <c r="AP87" i="45"/>
  <c r="AH87" i="45"/>
  <c r="W87" i="45"/>
  <c r="AV53" i="45"/>
  <c r="AV52" i="45" s="1"/>
  <c r="AS52" i="45"/>
  <c r="AP77" i="45"/>
  <c r="W77" i="45"/>
  <c r="AD77" i="45"/>
  <c r="AX77" i="45" s="1"/>
  <c r="AH77" i="45"/>
  <c r="AY79" i="45"/>
  <c r="BD78" i="45"/>
  <c r="M78" i="45"/>
  <c r="X78" i="45" s="1"/>
  <c r="M79" i="45"/>
  <c r="X79" i="45" s="1"/>
  <c r="BK50" i="45"/>
  <c r="BN120" i="45"/>
  <c r="BF120" i="45"/>
  <c r="P142" i="45" s="1"/>
  <c r="T142" i="45"/>
  <c r="T73" i="45"/>
  <c r="BN51" i="45"/>
  <c r="T158" i="45"/>
  <c r="BF136" i="45"/>
  <c r="P158" i="45" s="1"/>
  <c r="BN137" i="45"/>
  <c r="T159" i="45"/>
  <c r="BF137" i="45"/>
  <c r="P159" i="45" s="1"/>
  <c r="AU69" i="45"/>
  <c r="AT69" i="45" s="1"/>
  <c r="AQ69" i="45"/>
  <c r="BJ69" i="45" s="1"/>
  <c r="N148" i="45"/>
  <c r="BC126" i="45"/>
  <c r="BN121" i="45"/>
  <c r="T143" i="45"/>
  <c r="BF121" i="45"/>
  <c r="P143" i="45" s="1"/>
  <c r="BM71" i="45"/>
  <c r="S93" i="45"/>
  <c r="BK56" i="45"/>
  <c r="BF56" i="45"/>
  <c r="P78" i="45" s="1"/>
  <c r="Q78" i="45"/>
  <c r="AU65" i="45"/>
  <c r="AR64" i="45"/>
  <c r="AQ65" i="45"/>
  <c r="BC131" i="45"/>
  <c r="BC130" i="45" s="1"/>
  <c r="N153" i="45"/>
  <c r="BD130" i="45"/>
  <c r="BG58" i="45"/>
  <c r="U61" i="45"/>
  <c r="Y61" i="45"/>
  <c r="AI61" i="45" s="1"/>
  <c r="N146" i="45"/>
  <c r="BC124" i="45"/>
  <c r="W91" i="45"/>
  <c r="AP91" i="45"/>
  <c r="AD91" i="45"/>
  <c r="AX91" i="45" s="1"/>
  <c r="AH91" i="45"/>
  <c r="AS91" i="45" s="1"/>
  <c r="AV91" i="45" s="1"/>
  <c r="N157" i="45"/>
  <c r="BC135" i="45"/>
  <c r="BM57" i="45"/>
  <c r="S79" i="45"/>
  <c r="AU66" i="45"/>
  <c r="AT66" i="45" s="1"/>
  <c r="AQ66" i="45"/>
  <c r="BJ66" i="45" s="1"/>
  <c r="BF66" i="45" s="1"/>
  <c r="P88" i="45" s="1"/>
  <c r="BN132" i="45"/>
  <c r="T154" i="45"/>
  <c r="BF132" i="45"/>
  <c r="P154" i="45" s="1"/>
  <c r="BN122" i="45"/>
  <c r="T144" i="45"/>
  <c r="BF122" i="45"/>
  <c r="P144" i="45" s="1"/>
  <c r="N145" i="45"/>
  <c r="BC123" i="45"/>
  <c r="BN123" i="45" s="1"/>
  <c r="BA64" i="45"/>
  <c r="K87" i="45"/>
  <c r="AZ65" i="45"/>
  <c r="AZ64" i="45" s="1"/>
  <c r="AZ68" i="45"/>
  <c r="K90" i="45"/>
  <c r="BM60" i="45"/>
  <c r="S82" i="45"/>
  <c r="AY94" i="45"/>
  <c r="BD93" i="45"/>
  <c r="M93" i="45"/>
  <c r="X93" i="45" s="1"/>
  <c r="W78" i="45"/>
  <c r="AP78" i="45"/>
  <c r="AH78" i="45"/>
  <c r="AS78" i="45" s="1"/>
  <c r="AV78" i="45" s="1"/>
  <c r="AD78" i="45"/>
  <c r="AX78" i="45" s="1"/>
  <c r="AD90" i="45"/>
  <c r="AH90" i="45"/>
  <c r="W90" i="45"/>
  <c r="AP90" i="45"/>
  <c r="AP89" i="45" s="1"/>
  <c r="L89" i="45"/>
  <c r="BC54" i="45"/>
  <c r="BN54" i="45" s="1"/>
  <c r="AX72" i="45"/>
  <c r="M82" i="45"/>
  <c r="X82" i="45" s="1"/>
  <c r="AY83" i="45"/>
  <c r="BD82" i="45"/>
  <c r="BN125" i="45"/>
  <c r="T147" i="45"/>
  <c r="BF125" i="45"/>
  <c r="P147" i="45" s="1"/>
  <c r="Q72" i="45"/>
  <c r="T139" i="45"/>
  <c r="BN117" i="45"/>
  <c r="BF117" i="45"/>
  <c r="P139" i="45" s="1"/>
  <c r="BC63" i="45"/>
  <c r="BA67" i="45"/>
  <c r="AZ67" i="45" s="1"/>
  <c r="AZ58" i="45"/>
  <c r="K80" i="45"/>
  <c r="AY76" i="45"/>
  <c r="AY75" i="45" s="1"/>
  <c r="BD75" i="45"/>
  <c r="BD74" i="45" s="1"/>
  <c r="N74" i="45"/>
  <c r="AN74" i="45" s="1"/>
  <c r="P119" i="45"/>
  <c r="P118" i="45" s="1"/>
  <c r="BF96" i="45"/>
  <c r="BF116" i="45" s="1"/>
  <c r="X128" i="45"/>
  <c r="M127" i="45"/>
  <c r="X127" i="45" s="1"/>
  <c r="BL71" i="45"/>
  <c r="X134" i="45"/>
  <c r="M133" i="45"/>
  <c r="X133" i="45" s="1"/>
  <c r="BL51" i="45"/>
  <c r="R73" i="45"/>
  <c r="BG51" i="45"/>
  <c r="Q92" i="45"/>
  <c r="BK70" i="45"/>
  <c r="BF70" i="45"/>
  <c r="P92" i="45" s="1"/>
  <c r="AG85" i="45"/>
  <c r="V85" i="45"/>
  <c r="J85" i="45"/>
  <c r="AE85" i="45"/>
  <c r="AO85" i="45" s="1"/>
  <c r="AW85" i="45"/>
  <c r="BH85" i="45" s="1"/>
  <c r="AY78" i="45"/>
  <c r="M77" i="45"/>
  <c r="X77" i="45" s="1"/>
  <c r="BD77" i="45"/>
  <c r="AY93" i="45"/>
  <c r="BD92" i="45"/>
  <c r="AY80" i="45"/>
  <c r="BD79" i="45"/>
  <c r="AY119" i="45"/>
  <c r="BJ119" i="45"/>
  <c r="BF105" i="45"/>
  <c r="P128" i="45"/>
  <c r="P127" i="45" s="1"/>
  <c r="T151" i="45"/>
  <c r="BF129" i="45"/>
  <c r="P151" i="45" s="1"/>
  <c r="BB64" i="45"/>
  <c r="L88" i="45"/>
  <c r="L86" i="45" s="1"/>
  <c r="AR61" i="45"/>
  <c r="AU61" i="45" s="1"/>
  <c r="AU62" i="45"/>
  <c r="AT62" i="45" s="1"/>
  <c r="AT61" i="45" s="1"/>
  <c r="AQ62" i="45"/>
  <c r="AY128" i="45"/>
  <c r="BJ128" i="45"/>
  <c r="BK71" i="45"/>
  <c r="Q93" i="45"/>
  <c r="AY134" i="45"/>
  <c r="BJ133" i="45" s="1"/>
  <c r="BJ134" i="45"/>
  <c r="BB61" i="45"/>
  <c r="L84" i="45"/>
  <c r="BC55" i="45"/>
  <c r="AP76" i="45"/>
  <c r="AD76" i="45"/>
  <c r="AX76" i="45" s="1"/>
  <c r="AH76" i="45"/>
  <c r="W76" i="45"/>
  <c r="W85" i="45"/>
  <c r="BB85" i="45"/>
  <c r="AP85" i="45"/>
  <c r="AD85" i="45"/>
  <c r="AX85" i="45" s="1"/>
  <c r="AH85" i="45"/>
  <c r="AS85" i="45" s="1"/>
  <c r="AV85" i="45" s="1"/>
  <c r="AF67" i="45"/>
  <c r="BE67" i="45" s="1"/>
  <c r="BC67" i="45" s="1"/>
  <c r="BE69" i="45"/>
  <c r="BN126" i="45"/>
  <c r="T148" i="45"/>
  <c r="BF126" i="45"/>
  <c r="P148" i="45" s="1"/>
  <c r="AZ55" i="45"/>
  <c r="K77" i="45"/>
  <c r="AU59" i="45"/>
  <c r="AT59" i="45" s="1"/>
  <c r="AQ59" i="45"/>
  <c r="BJ59" i="45" s="1"/>
  <c r="AY91" i="45"/>
  <c r="BD90" i="45"/>
  <c r="N89" i="45"/>
  <c r="M90" i="45"/>
  <c r="K78" i="45"/>
  <c r="AZ56" i="45"/>
  <c r="BE65" i="45"/>
  <c r="AF64" i="45"/>
  <c r="AY131" i="45"/>
  <c r="BJ131" i="45"/>
  <c r="AN72" i="45"/>
  <c r="AY72" i="45"/>
  <c r="BF108" i="45"/>
  <c r="P131" i="45"/>
  <c r="P130" i="45" s="1"/>
  <c r="T138" i="45"/>
  <c r="P117" i="45"/>
  <c r="BC119" i="45"/>
  <c r="N141" i="45"/>
  <c r="BD118" i="45"/>
  <c r="BN124" i="45"/>
  <c r="T146" i="45"/>
  <c r="BF124" i="45"/>
  <c r="P146" i="45" s="1"/>
  <c r="BG63" i="45"/>
  <c r="BM69" i="45"/>
  <c r="S91" i="45"/>
  <c r="BN135" i="45"/>
  <c r="T157" i="45"/>
  <c r="BF135" i="45"/>
  <c r="P157" i="45" s="1"/>
  <c r="AU71" i="45"/>
  <c r="AT71" i="45" s="1"/>
  <c r="AQ71" i="45"/>
  <c r="BJ71" i="45" s="1"/>
  <c r="O88" i="45"/>
  <c r="M88" i="45" s="1"/>
  <c r="X88" i="45" s="1"/>
  <c r="BC66" i="45"/>
  <c r="AY85" i="45"/>
  <c r="BD84" i="45"/>
  <c r="N83" i="45"/>
  <c r="AN83" i="45" s="1"/>
  <c r="AH73" i="45"/>
  <c r="AS73" i="45" s="1"/>
  <c r="AV73" i="45" s="1"/>
  <c r="AP73" i="45"/>
  <c r="AD73" i="45"/>
  <c r="AX73" i="45" s="1"/>
  <c r="W73" i="45"/>
  <c r="T145" i="45"/>
  <c r="BF123" i="45"/>
  <c r="P145" i="45" s="1"/>
  <c r="Y64" i="45"/>
  <c r="AI64" i="45" s="1"/>
  <c r="U64" i="45"/>
  <c r="BL68" i="45"/>
  <c r="R90" i="45"/>
  <c r="R89" i="45" s="1"/>
  <c r="BC56" i="45"/>
  <c r="AU58" i="45"/>
  <c r="AT58" i="45" s="1"/>
  <c r="AQ58" i="45"/>
  <c r="BJ58" i="45" s="1"/>
  <c r="K84" i="45"/>
  <c r="BA61" i="45"/>
  <c r="AZ62" i="45"/>
  <c r="BC71" i="45"/>
  <c r="N151" i="45"/>
  <c r="BC129" i="45"/>
  <c r="BN129" i="45" s="1"/>
  <c r="AU57" i="45"/>
  <c r="AT57" i="45" s="1"/>
  <c r="AQ57" i="45"/>
  <c r="BJ57" i="45" s="1"/>
  <c r="BM56" i="45"/>
  <c r="S78" i="45"/>
  <c r="AO67" i="45"/>
  <c r="BI67" i="45" s="1"/>
  <c r="BI68" i="45"/>
  <c r="AZ54" i="45"/>
  <c r="K76" i="45"/>
  <c r="BG57" i="45"/>
  <c r="BC60" i="45"/>
  <c r="X117" i="45"/>
  <c r="M138" i="45"/>
  <c r="X138" i="45" s="1"/>
  <c r="AZ66" i="45"/>
  <c r="K88" i="45"/>
  <c r="AY86" i="45"/>
  <c r="BD85" i="45"/>
  <c r="M85" i="45"/>
  <c r="X85" i="45" s="1"/>
  <c r="BG60" i="45"/>
  <c r="J80" i="45"/>
  <c r="AD80" i="45"/>
  <c r="AX80" i="45" s="1"/>
  <c r="AH80" i="45"/>
  <c r="AS80" i="45" s="1"/>
  <c r="AV80" i="45" s="1"/>
  <c r="AP80" i="45"/>
  <c r="W80" i="45"/>
  <c r="BD127" i="45"/>
  <c r="N150" i="45"/>
  <c r="BC128" i="45"/>
  <c r="BC127" i="45" s="1"/>
  <c r="BM51" i="45"/>
  <c r="K81" i="45"/>
  <c r="AZ59" i="45"/>
  <c r="BK59" i="45" s="1"/>
  <c r="N156" i="45"/>
  <c r="BC134" i="45"/>
  <c r="AO64" i="45"/>
  <c r="BI65" i="45"/>
  <c r="BL70" i="45"/>
  <c r="AZ63" i="45"/>
  <c r="BM70" i="45"/>
  <c r="L75" i="45"/>
  <c r="BB52" i="45"/>
  <c r="BB72" i="45" s="1"/>
  <c r="L10" i="46" s="1"/>
  <c r="P53" i="45"/>
  <c r="P52" i="45" s="1"/>
  <c r="P72" i="45" s="1"/>
  <c r="BF30" i="45"/>
  <c r="BF50" i="45" s="1"/>
  <c r="U52" i="45"/>
  <c r="Y52" i="45"/>
  <c r="AI52" i="45" s="1"/>
  <c r="J72" i="45"/>
  <c r="AL72" i="45"/>
  <c r="BA52" i="45"/>
  <c r="K75" i="45"/>
  <c r="AZ53" i="45"/>
  <c r="AO52" i="45"/>
  <c r="BI53" i="45"/>
  <c r="BG53" i="45" s="1"/>
  <c r="AR52" i="45"/>
  <c r="AR72" i="45" s="1"/>
  <c r="AU72" i="45" s="1"/>
  <c r="AU53" i="45"/>
  <c r="AQ53" i="45"/>
  <c r="BJ50" i="45"/>
  <c r="K18" i="46" s="1"/>
  <c r="BN30" i="45"/>
  <c r="V72" i="45"/>
  <c r="AA72" i="45"/>
  <c r="Z72" i="45"/>
  <c r="AF52" i="45"/>
  <c r="AF72" i="45" s="1"/>
  <c r="BE53" i="45"/>
  <c r="X52" i="45"/>
  <c r="M72" i="45"/>
  <c r="X72" i="45" s="1"/>
  <c r="R75" i="45"/>
  <c r="R74" i="45" s="1"/>
  <c r="BL53" i="45"/>
  <c r="BH52" i="45"/>
  <c r="J8" i="46"/>
  <c r="J12" i="46" s="1"/>
  <c r="J22" i="46"/>
  <c r="J21" i="46"/>
  <c r="J20" i="46"/>
  <c r="W86" i="45" l="1"/>
  <c r="AM86" i="45"/>
  <c r="AC86" i="45"/>
  <c r="AB86" i="45"/>
  <c r="U80" i="45"/>
  <c r="Y80" i="45"/>
  <c r="AI80" i="45" s="1"/>
  <c r="BN59" i="45"/>
  <c r="T81" i="45"/>
  <c r="T91" i="45"/>
  <c r="BF59" i="45"/>
  <c r="P81" i="45" s="1"/>
  <c r="BN55" i="45"/>
  <c r="T77" i="45"/>
  <c r="BD83" i="45"/>
  <c r="AF82" i="45"/>
  <c r="BE82" i="45" s="1"/>
  <c r="AR82" i="45"/>
  <c r="T82" i="45"/>
  <c r="BN60" i="45"/>
  <c r="AS79" i="45"/>
  <c r="AV79" i="45" s="1"/>
  <c r="BN134" i="45"/>
  <c r="T156" i="45"/>
  <c r="T155" i="45" s="1"/>
  <c r="BF134" i="45"/>
  <c r="P156" i="45" s="1"/>
  <c r="AR85" i="45"/>
  <c r="AF85" i="45"/>
  <c r="BE85" i="45" s="1"/>
  <c r="AY145" i="45"/>
  <c r="BJ144" i="45" s="1"/>
  <c r="BD144" i="45"/>
  <c r="BC144" i="45" s="1"/>
  <c r="M144" i="45"/>
  <c r="X144" i="45" s="1"/>
  <c r="BC118" i="45"/>
  <c r="BC138" i="45" s="1"/>
  <c r="O11" i="46" s="1"/>
  <c r="BI61" i="45"/>
  <c r="BM62" i="45"/>
  <c r="S84" i="45"/>
  <c r="S83" i="45" s="1"/>
  <c r="AQ67" i="45"/>
  <c r="BJ67" i="45" s="1"/>
  <c r="BJ68" i="45"/>
  <c r="N155" i="45"/>
  <c r="AY157" i="45"/>
  <c r="BJ156" i="45" s="1"/>
  <c r="BD156" i="45"/>
  <c r="BC156" i="45" s="1"/>
  <c r="M156" i="45"/>
  <c r="BN71" i="45"/>
  <c r="T93" i="45"/>
  <c r="AX90" i="45"/>
  <c r="AX89" i="45" s="1"/>
  <c r="AD89" i="45"/>
  <c r="T88" i="45"/>
  <c r="BN66" i="45"/>
  <c r="AY147" i="45"/>
  <c r="BJ146" i="45" s="1"/>
  <c r="BD146" i="45"/>
  <c r="BC146" i="45" s="1"/>
  <c r="M146" i="45"/>
  <c r="X146" i="45" s="1"/>
  <c r="T85" i="45"/>
  <c r="BN63" i="45"/>
  <c r="BK55" i="45"/>
  <c r="Q77" i="45"/>
  <c r="BF55" i="45"/>
  <c r="P77" i="45" s="1"/>
  <c r="AW73" i="45"/>
  <c r="BH73" i="45" s="1"/>
  <c r="AG73" i="45"/>
  <c r="AE73" i="45"/>
  <c r="V73" i="45"/>
  <c r="J73" i="45"/>
  <c r="V91" i="45"/>
  <c r="AG91" i="45"/>
  <c r="AW91" i="45"/>
  <c r="BH91" i="45" s="1"/>
  <c r="AE91" i="45"/>
  <c r="J91" i="45"/>
  <c r="BA72" i="45"/>
  <c r="L9" i="46" s="1"/>
  <c r="BI64" i="45"/>
  <c r="S87" i="45"/>
  <c r="S86" i="45" s="1"/>
  <c r="BM65" i="45"/>
  <c r="N149" i="45"/>
  <c r="AN149" i="45" s="1"/>
  <c r="AY151" i="45"/>
  <c r="BD150" i="45"/>
  <c r="M150" i="45"/>
  <c r="BK60" i="45"/>
  <c r="BF60" i="45"/>
  <c r="P82" i="45" s="1"/>
  <c r="Q82" i="45"/>
  <c r="V84" i="45"/>
  <c r="AG84" i="45"/>
  <c r="AW84" i="45"/>
  <c r="AE84" i="45"/>
  <c r="K83" i="45"/>
  <c r="J84" i="45"/>
  <c r="BE64" i="45"/>
  <c r="O87" i="45"/>
  <c r="BC65" i="45"/>
  <c r="BC64" i="45" s="1"/>
  <c r="AN89" i="45"/>
  <c r="BD89" i="45"/>
  <c r="BD157" i="45"/>
  <c r="BC157" i="45" s="1"/>
  <c r="AY158" i="45"/>
  <c r="M157" i="45"/>
  <c r="X157" i="45" s="1"/>
  <c r="AY154" i="45"/>
  <c r="BD153" i="45"/>
  <c r="N152" i="45"/>
  <c r="AN152" i="45" s="1"/>
  <c r="M153" i="45"/>
  <c r="AX87" i="45"/>
  <c r="AO72" i="45"/>
  <c r="V81" i="45"/>
  <c r="AW81" i="45"/>
  <c r="BH81" i="45" s="1"/>
  <c r="AG81" i="45"/>
  <c r="AE81" i="45"/>
  <c r="J81" i="45"/>
  <c r="V88" i="45"/>
  <c r="AG88" i="45"/>
  <c r="AR88" i="45" s="1"/>
  <c r="AE88" i="45"/>
  <c r="AO88" i="45" s="1"/>
  <c r="AW88" i="45"/>
  <c r="J88" i="45"/>
  <c r="BM68" i="45"/>
  <c r="S90" i="45"/>
  <c r="S89" i="45" s="1"/>
  <c r="T79" i="45"/>
  <c r="BN57" i="45"/>
  <c r="T80" i="45"/>
  <c r="BN58" i="45"/>
  <c r="BG68" i="45"/>
  <c r="P155" i="45"/>
  <c r="P138" i="45"/>
  <c r="T153" i="45"/>
  <c r="T152" i="45" s="1"/>
  <c r="BN131" i="45"/>
  <c r="BJ130" i="45"/>
  <c r="BF131" i="45"/>
  <c r="V77" i="45"/>
  <c r="AG77" i="45"/>
  <c r="AR77" i="45" s="1"/>
  <c r="AE77" i="45"/>
  <c r="AW77" i="45"/>
  <c r="BH77" i="45" s="1"/>
  <c r="J77" i="45"/>
  <c r="BN133" i="45"/>
  <c r="BF133" i="45"/>
  <c r="T150" i="45"/>
  <c r="T149" i="45" s="1"/>
  <c r="BN128" i="45"/>
  <c r="BJ127" i="45"/>
  <c r="BF128" i="45"/>
  <c r="BI85" i="45"/>
  <c r="BM85" i="45" s="1"/>
  <c r="V80" i="45"/>
  <c r="AG80" i="45"/>
  <c r="AW80" i="45"/>
  <c r="BH80" i="45" s="1"/>
  <c r="AE80" i="45"/>
  <c r="BC82" i="45"/>
  <c r="K86" i="45"/>
  <c r="AG87" i="45"/>
  <c r="AW87" i="45"/>
  <c r="AE87" i="45"/>
  <c r="J87" i="45"/>
  <c r="V87" i="45"/>
  <c r="AF77" i="45"/>
  <c r="BE77" i="45" s="1"/>
  <c r="BC77" i="45" s="1"/>
  <c r="AS77" i="45"/>
  <c r="AV77" i="45" s="1"/>
  <c r="AS87" i="45"/>
  <c r="BI82" i="45"/>
  <c r="BM82" i="45" s="1"/>
  <c r="BA82" i="45"/>
  <c r="AZ82" i="45" s="1"/>
  <c r="BD147" i="45"/>
  <c r="BC147" i="45" s="1"/>
  <c r="AY148" i="45"/>
  <c r="BJ147" i="45" s="1"/>
  <c r="M147" i="45"/>
  <c r="X147" i="45" s="1"/>
  <c r="BN56" i="45"/>
  <c r="T78" i="45"/>
  <c r="BD143" i="45"/>
  <c r="BC143" i="45" s="1"/>
  <c r="AY144" i="45"/>
  <c r="BJ143" i="45" s="1"/>
  <c r="M143" i="45"/>
  <c r="X143" i="45" s="1"/>
  <c r="BD159" i="45"/>
  <c r="BC159" i="45" s="1"/>
  <c r="AY160" i="45"/>
  <c r="BJ159" i="45" s="1"/>
  <c r="M159" i="45"/>
  <c r="X159" i="45" s="1"/>
  <c r="BD86" i="45"/>
  <c r="BD94" i="45" s="1"/>
  <c r="N140" i="45"/>
  <c r="BD142" i="45"/>
  <c r="BC142" i="45" s="1"/>
  <c r="AY143" i="45"/>
  <c r="BJ142" i="45" s="1"/>
  <c r="M142" i="45"/>
  <c r="X142" i="45" s="1"/>
  <c r="V92" i="45"/>
  <c r="AW92" i="45"/>
  <c r="BH92" i="45" s="1"/>
  <c r="BA92" i="45"/>
  <c r="AG92" i="45"/>
  <c r="AE92" i="45"/>
  <c r="J92" i="45"/>
  <c r="BL67" i="45"/>
  <c r="AW76" i="45"/>
  <c r="BH76" i="45" s="1"/>
  <c r="AG76" i="45"/>
  <c r="AR76" i="45" s="1"/>
  <c r="AE76" i="45"/>
  <c r="BA76" i="45" s="1"/>
  <c r="V76" i="45"/>
  <c r="BD141" i="45"/>
  <c r="AY142" i="45"/>
  <c r="M141" i="45"/>
  <c r="X90" i="45"/>
  <c r="AQ61" i="45"/>
  <c r="BJ62" i="45"/>
  <c r="BG85" i="45"/>
  <c r="AS93" i="45"/>
  <c r="AV93" i="45" s="1"/>
  <c r="BN116" i="45"/>
  <c r="N18" i="46"/>
  <c r="BD151" i="45"/>
  <c r="BC151" i="45" s="1"/>
  <c r="AY152" i="45"/>
  <c r="BJ151" i="45" s="1"/>
  <c r="M151" i="45"/>
  <c r="X151" i="45" s="1"/>
  <c r="AY84" i="45"/>
  <c r="L83" i="45"/>
  <c r="AP84" i="45"/>
  <c r="AD84" i="45"/>
  <c r="BB84" i="45" s="1"/>
  <c r="BB83" i="45" s="1"/>
  <c r="AH84" i="45"/>
  <c r="W84" i="45"/>
  <c r="BF71" i="45"/>
  <c r="P93" i="45" s="1"/>
  <c r="BA85" i="45"/>
  <c r="AZ85" i="45" s="1"/>
  <c r="Q73" i="45"/>
  <c r="BK51" i="45"/>
  <c r="BF51" i="45"/>
  <c r="P73" i="45" s="1"/>
  <c r="AY146" i="45"/>
  <c r="BJ145" i="45" s="1"/>
  <c r="BD145" i="45"/>
  <c r="BC145" i="45" s="1"/>
  <c r="M145" i="45"/>
  <c r="X145" i="45" s="1"/>
  <c r="AU64" i="45"/>
  <c r="AT65" i="45"/>
  <c r="AT64" i="45" s="1"/>
  <c r="U82" i="45"/>
  <c r="Y82" i="45"/>
  <c r="AI82" i="45" s="1"/>
  <c r="BD139" i="45"/>
  <c r="BC139" i="45" s="1"/>
  <c r="AY140" i="45"/>
  <c r="BJ139" i="45" s="1"/>
  <c r="M139" i="45"/>
  <c r="AZ52" i="45"/>
  <c r="AZ72" i="45" s="1"/>
  <c r="BC85" i="45"/>
  <c r="Q79" i="45"/>
  <c r="BF57" i="45"/>
  <c r="P79" i="45" s="1"/>
  <c r="BK57" i="45"/>
  <c r="BM67" i="45"/>
  <c r="AZ61" i="45"/>
  <c r="Q85" i="45"/>
  <c r="BF63" i="45"/>
  <c r="P85" i="45" s="1"/>
  <c r="BK63" i="45"/>
  <c r="BD138" i="45"/>
  <c r="AW78" i="45"/>
  <c r="BH78" i="45" s="1"/>
  <c r="AE78" i="45"/>
  <c r="AG78" i="45"/>
  <c r="J78" i="45"/>
  <c r="V78" i="45"/>
  <c r="BA78" i="45"/>
  <c r="O91" i="45"/>
  <c r="BC69" i="45"/>
  <c r="BN69" i="45" s="1"/>
  <c r="AP83" i="45"/>
  <c r="AF76" i="45"/>
  <c r="BE76" i="45" s="1"/>
  <c r="BC76" i="45" s="1"/>
  <c r="AS76" i="45"/>
  <c r="AV76" i="45" s="1"/>
  <c r="J76" i="45"/>
  <c r="W88" i="45"/>
  <c r="AD88" i="45"/>
  <c r="AX88" i="45" s="1"/>
  <c r="AP88" i="45"/>
  <c r="AH88" i="45"/>
  <c r="BB88" i="45" s="1"/>
  <c r="T141" i="45"/>
  <c r="T140" i="45" s="1"/>
  <c r="T160" i="45" s="1"/>
  <c r="BN119" i="45"/>
  <c r="BF119" i="45"/>
  <c r="BJ118" i="45"/>
  <c r="Y85" i="45"/>
  <c r="AI85" i="45" s="1"/>
  <c r="U85" i="45"/>
  <c r="W89" i="45"/>
  <c r="AC89" i="45"/>
  <c r="AM89" i="45"/>
  <c r="AB89" i="45"/>
  <c r="AH89" i="45"/>
  <c r="AS90" i="45"/>
  <c r="K89" i="45"/>
  <c r="BA90" i="45"/>
  <c r="AW90" i="45"/>
  <c r="AG90" i="45"/>
  <c r="AE90" i="45"/>
  <c r="J90" i="45"/>
  <c r="V90" i="45"/>
  <c r="Q80" i="45"/>
  <c r="BF58" i="45"/>
  <c r="P80" i="45" s="1"/>
  <c r="BK58" i="45"/>
  <c r="AQ64" i="45"/>
  <c r="BJ65" i="45"/>
  <c r="BD148" i="45"/>
  <c r="BC148" i="45" s="1"/>
  <c r="AY149" i="45"/>
  <c r="BJ148" i="45" s="1"/>
  <c r="M148" i="45"/>
  <c r="X148" i="45" s="1"/>
  <c r="AS72" i="45"/>
  <c r="AV72" i="45" s="1"/>
  <c r="AP86" i="45"/>
  <c r="AG93" i="45"/>
  <c r="AR93" i="45" s="1"/>
  <c r="AE93" i="45"/>
  <c r="BA93" i="45" s="1"/>
  <c r="AW93" i="45"/>
  <c r="BH93" i="45" s="1"/>
  <c r="V93" i="45"/>
  <c r="J93" i="45"/>
  <c r="BL82" i="45"/>
  <c r="BG82" i="45"/>
  <c r="BE61" i="45"/>
  <c r="O84" i="45"/>
  <c r="BC62" i="45"/>
  <c r="BC61" i="45" s="1"/>
  <c r="AY90" i="45"/>
  <c r="BD154" i="45"/>
  <c r="BC154" i="45" s="1"/>
  <c r="AY155" i="45"/>
  <c r="BJ154" i="45" s="1"/>
  <c r="M154" i="45"/>
  <c r="X154" i="45" s="1"/>
  <c r="Q91" i="45"/>
  <c r="BK69" i="45"/>
  <c r="BF69" i="45"/>
  <c r="P91" i="45" s="1"/>
  <c r="N94" i="45"/>
  <c r="BH61" i="45"/>
  <c r="BL61" i="45" s="1"/>
  <c r="R84" i="45"/>
  <c r="R83" i="45" s="1"/>
  <c r="R94" i="45" s="1"/>
  <c r="BG62" i="45"/>
  <c r="BL62" i="45"/>
  <c r="BD158" i="45"/>
  <c r="BC158" i="45" s="1"/>
  <c r="AY159" i="45"/>
  <c r="BJ158" i="45" s="1"/>
  <c r="M158" i="45"/>
  <c r="X158" i="45" s="1"/>
  <c r="AY87" i="45"/>
  <c r="BG65" i="45"/>
  <c r="Q76" i="45"/>
  <c r="BK54" i="45"/>
  <c r="BF54" i="45"/>
  <c r="P76" i="45" s="1"/>
  <c r="V79" i="45"/>
  <c r="AW79" i="45"/>
  <c r="BH79" i="45" s="1"/>
  <c r="AG79" i="45"/>
  <c r="AR79" i="45" s="1"/>
  <c r="AE79" i="45"/>
  <c r="BA79" i="45" s="1"/>
  <c r="J79" i="45"/>
  <c r="AU67" i="45"/>
  <c r="AT68" i="45"/>
  <c r="AT67" i="45" s="1"/>
  <c r="BG67" i="45"/>
  <c r="BL52" i="45"/>
  <c r="BH72" i="45"/>
  <c r="Q75" i="45"/>
  <c r="Q74" i="45" s="1"/>
  <c r="BK53" i="45"/>
  <c r="BG52" i="45"/>
  <c r="AQ52" i="45"/>
  <c r="AQ72" i="45" s="1"/>
  <c r="BJ53" i="45"/>
  <c r="BE52" i="45"/>
  <c r="BE72" i="45" s="1"/>
  <c r="O75" i="45"/>
  <c r="BC53" i="45"/>
  <c r="BC52" i="45" s="1"/>
  <c r="AU52" i="45"/>
  <c r="AT53" i="45"/>
  <c r="AT52" i="45" s="1"/>
  <c r="AT72" i="45" s="1"/>
  <c r="U72" i="45"/>
  <c r="Y72" i="45"/>
  <c r="AI72" i="45" s="1"/>
  <c r="K74" i="45"/>
  <c r="AW75" i="45"/>
  <c r="AG75" i="45"/>
  <c r="AE75" i="45"/>
  <c r="J75" i="45"/>
  <c r="V75" i="45"/>
  <c r="AJ72" i="45"/>
  <c r="AK72" i="45"/>
  <c r="BN50" i="45"/>
  <c r="BI52" i="45"/>
  <c r="S75" i="45"/>
  <c r="S74" i="45" s="1"/>
  <c r="S94" i="45" s="1"/>
  <c r="BM53" i="45"/>
  <c r="AH75" i="45"/>
  <c r="AP75" i="45"/>
  <c r="AP74" i="45" s="1"/>
  <c r="AP94" i="45" s="1"/>
  <c r="AD75" i="45"/>
  <c r="BB75" i="45" s="1"/>
  <c r="W75" i="45"/>
  <c r="L74" i="45"/>
  <c r="J19" i="46"/>
  <c r="J14" i="46"/>
  <c r="J13" i="46"/>
  <c r="J12" i="44"/>
  <c r="J11" i="44"/>
  <c r="J10" i="44"/>
  <c r="G10" i="44"/>
  <c r="G11" i="44"/>
  <c r="G12" i="44"/>
  <c r="AU79" i="45" l="1"/>
  <c r="AT79" i="45" s="1"/>
  <c r="AQ79" i="45"/>
  <c r="BJ79" i="45" s="1"/>
  <c r="U93" i="45"/>
  <c r="Y93" i="45"/>
  <c r="AI93" i="45" s="1"/>
  <c r="BC72" i="45"/>
  <c r="L11" i="46" s="1"/>
  <c r="BL72" i="45"/>
  <c r="L32" i="46"/>
  <c r="T87" i="45"/>
  <c r="T86" i="45" s="1"/>
  <c r="BN65" i="45"/>
  <c r="BJ64" i="45"/>
  <c r="AO90" i="45"/>
  <c r="AE89" i="45"/>
  <c r="BB89" i="45" s="1"/>
  <c r="BB90" i="45"/>
  <c r="V89" i="45"/>
  <c r="AL89" i="45"/>
  <c r="AA89" i="45"/>
  <c r="Z89" i="45"/>
  <c r="M91" i="45"/>
  <c r="O89" i="45"/>
  <c r="U78" i="45"/>
  <c r="Y78" i="45"/>
  <c r="AI78" i="45" s="1"/>
  <c r="X139" i="45"/>
  <c r="BK85" i="45"/>
  <c r="BC141" i="45"/>
  <c r="BD140" i="45"/>
  <c r="AO92" i="45"/>
  <c r="BI92" i="45" s="1"/>
  <c r="BM92" i="45" s="1"/>
  <c r="BB92" i="45"/>
  <c r="N160" i="45"/>
  <c r="AN140" i="45"/>
  <c r="BN159" i="45"/>
  <c r="BF159" i="45"/>
  <c r="BN147" i="45"/>
  <c r="BF147" i="45"/>
  <c r="AH86" i="45"/>
  <c r="AW86" i="45"/>
  <c r="BH87" i="45"/>
  <c r="U77" i="45"/>
  <c r="Y77" i="45"/>
  <c r="AI77" i="45" s="1"/>
  <c r="AU77" i="45"/>
  <c r="AT77" i="45" s="1"/>
  <c r="AQ77" i="45"/>
  <c r="BJ77" i="45" s="1"/>
  <c r="BN130" i="45"/>
  <c r="BI88" i="45"/>
  <c r="BM88" i="45" s="1"/>
  <c r="AO81" i="45"/>
  <c r="BI81" i="45" s="1"/>
  <c r="BB81" i="45"/>
  <c r="M152" i="45"/>
  <c r="X152" i="45" s="1"/>
  <c r="X153" i="45"/>
  <c r="AE83" i="45"/>
  <c r="AO84" i="45"/>
  <c r="BD149" i="45"/>
  <c r="BC150" i="45"/>
  <c r="BC149" i="45" s="1"/>
  <c r="AO91" i="45"/>
  <c r="BI91" i="45" s="1"/>
  <c r="BM91" i="45" s="1"/>
  <c r="BB91" i="45"/>
  <c r="AO73" i="45"/>
  <c r="BI73" i="45" s="1"/>
  <c r="BB73" i="45"/>
  <c r="X156" i="45"/>
  <c r="M155" i="45"/>
  <c r="X155" i="45" s="1"/>
  <c r="BN144" i="45"/>
  <c r="BF144" i="45"/>
  <c r="AF79" i="45"/>
  <c r="BE79" i="45" s="1"/>
  <c r="BC79" i="45" s="1"/>
  <c r="AU82" i="45"/>
  <c r="AT82" i="45" s="1"/>
  <c r="AQ82" i="45"/>
  <c r="AK86" i="45"/>
  <c r="O83" i="45"/>
  <c r="M84" i="45"/>
  <c r="AU93" i="45"/>
  <c r="AT93" i="45" s="1"/>
  <c r="AQ93" i="45"/>
  <c r="U79" i="45"/>
  <c r="Y79" i="45"/>
  <c r="AI79" i="45" s="1"/>
  <c r="BL79" i="45"/>
  <c r="AY95" i="45"/>
  <c r="AN94" i="45"/>
  <c r="BK82" i="45"/>
  <c r="BL93" i="45"/>
  <c r="AG89" i="45"/>
  <c r="AR90" i="45"/>
  <c r="AF90" i="45"/>
  <c r="AK89" i="45"/>
  <c r="AF78" i="45"/>
  <c r="BE78" i="45" s="1"/>
  <c r="BC78" i="45" s="1"/>
  <c r="AR78" i="45"/>
  <c r="BN139" i="45"/>
  <c r="BF139" i="45"/>
  <c r="BN145" i="45"/>
  <c r="BF145" i="45"/>
  <c r="AS84" i="45"/>
  <c r="AH83" i="45"/>
  <c r="W83" i="45"/>
  <c r="AC83" i="45"/>
  <c r="AB83" i="45"/>
  <c r="AM83" i="45"/>
  <c r="BN151" i="45"/>
  <c r="BF151" i="45"/>
  <c r="BL85" i="45"/>
  <c r="BL76" i="45"/>
  <c r="AF92" i="45"/>
  <c r="BE92" i="45" s="1"/>
  <c r="BC92" i="45" s="1"/>
  <c r="AR92" i="45"/>
  <c r="AV87" i="45"/>
  <c r="AG86" i="45"/>
  <c r="AR87" i="45"/>
  <c r="AF87" i="45"/>
  <c r="AO80" i="45"/>
  <c r="BI80" i="45" s="1"/>
  <c r="BB80" i="45"/>
  <c r="BA80" i="45"/>
  <c r="P150" i="45"/>
  <c r="P149" i="45" s="1"/>
  <c r="BF127" i="45"/>
  <c r="Q90" i="45"/>
  <c r="Q89" i="45" s="1"/>
  <c r="BK68" i="45"/>
  <c r="BF68" i="45"/>
  <c r="P90" i="45" s="1"/>
  <c r="P89" i="45" s="1"/>
  <c r="U88" i="45"/>
  <c r="Y88" i="45"/>
  <c r="AI88" i="45" s="1"/>
  <c r="AU88" i="45"/>
  <c r="AR81" i="45"/>
  <c r="AF81" i="45"/>
  <c r="BE81" i="45" s="1"/>
  <c r="BC81" i="45" s="1"/>
  <c r="AY156" i="45"/>
  <c r="BJ155" i="45" s="1"/>
  <c r="BJ157" i="45"/>
  <c r="Y84" i="45"/>
  <c r="AI84" i="45" s="1"/>
  <c r="J83" i="45"/>
  <c r="U84" i="45"/>
  <c r="AW83" i="45"/>
  <c r="AY150" i="45"/>
  <c r="BJ150" i="45"/>
  <c r="BM64" i="45"/>
  <c r="BG91" i="45"/>
  <c r="Y73" i="45"/>
  <c r="AI73" i="45" s="1"/>
  <c r="U73" i="45"/>
  <c r="AR73" i="45"/>
  <c r="AF73" i="45"/>
  <c r="BE73" i="45" s="1"/>
  <c r="BC73" i="45" s="1"/>
  <c r="BJ93" i="45"/>
  <c r="BN68" i="45"/>
  <c r="T90" i="45"/>
  <c r="T89" i="45" s="1"/>
  <c r="BM61" i="45"/>
  <c r="BF67" i="45"/>
  <c r="BK67" i="45"/>
  <c r="AO79" i="45"/>
  <c r="BI79" i="45" s="1"/>
  <c r="BG79" i="45" s="1"/>
  <c r="BB79" i="45"/>
  <c r="AZ79" i="45" s="1"/>
  <c r="Q87" i="45"/>
  <c r="Q86" i="45" s="1"/>
  <c r="BK65" i="45"/>
  <c r="BF65" i="45"/>
  <c r="BG64" i="45"/>
  <c r="BN158" i="45"/>
  <c r="BF158" i="45"/>
  <c r="Q84" i="45"/>
  <c r="BF62" i="45"/>
  <c r="BG61" i="45"/>
  <c r="BK62" i="45"/>
  <c r="BN154" i="45"/>
  <c r="BF154" i="45"/>
  <c r="AO93" i="45"/>
  <c r="BI93" i="45" s="1"/>
  <c r="BB93" i="45"/>
  <c r="AZ93" i="45" s="1"/>
  <c r="BN148" i="45"/>
  <c r="BF148" i="45"/>
  <c r="AW89" i="45"/>
  <c r="BH89" i="45" s="1"/>
  <c r="BH90" i="45"/>
  <c r="AV90" i="45"/>
  <c r="AV89" i="45" s="1"/>
  <c r="AS89" i="45"/>
  <c r="BN118" i="45"/>
  <c r="BJ138" i="45"/>
  <c r="AF88" i="45"/>
  <c r="BE88" i="45" s="1"/>
  <c r="BC88" i="45" s="1"/>
  <c r="AS88" i="45"/>
  <c r="AV88" i="45" s="1"/>
  <c r="AO78" i="45"/>
  <c r="BI78" i="45" s="1"/>
  <c r="BM78" i="45" s="1"/>
  <c r="BB78" i="45"/>
  <c r="AZ78" i="45" s="1"/>
  <c r="AD83" i="45"/>
  <c r="AX84" i="45"/>
  <c r="AX83" i="45" s="1"/>
  <c r="T84" i="45"/>
  <c r="T83" i="45" s="1"/>
  <c r="BN62" i="45"/>
  <c r="BJ61" i="45"/>
  <c r="X141" i="45"/>
  <c r="M140" i="45"/>
  <c r="X140" i="45" s="1"/>
  <c r="AO76" i="45"/>
  <c r="BI76" i="45" s="1"/>
  <c r="BM76" i="45" s="1"/>
  <c r="BB76" i="45"/>
  <c r="AZ76" i="45" s="1"/>
  <c r="AZ92" i="45"/>
  <c r="BF142" i="45"/>
  <c r="BN142" i="45"/>
  <c r="Y87" i="45"/>
  <c r="AI87" i="45" s="1"/>
  <c r="U87" i="45"/>
  <c r="J86" i="45"/>
  <c r="BA87" i="45"/>
  <c r="BL80" i="45"/>
  <c r="BG80" i="45"/>
  <c r="BN127" i="45"/>
  <c r="AO77" i="45"/>
  <c r="BI77" i="45" s="1"/>
  <c r="BB77" i="45"/>
  <c r="BH88" i="45"/>
  <c r="AX86" i="45"/>
  <c r="BC153" i="45"/>
  <c r="BC152" i="45" s="1"/>
  <c r="BD152" i="45"/>
  <c r="V83" i="45"/>
  <c r="AL83" i="45"/>
  <c r="AA83" i="45"/>
  <c r="Z83" i="45"/>
  <c r="AR84" i="45"/>
  <c r="AG83" i="45"/>
  <c r="AF84" i="45"/>
  <c r="AR91" i="45"/>
  <c r="AF91" i="45"/>
  <c r="BE91" i="45" s="1"/>
  <c r="BC91" i="45" s="1"/>
  <c r="BG73" i="45"/>
  <c r="BN156" i="45"/>
  <c r="BF156" i="45"/>
  <c r="BN67" i="45"/>
  <c r="Y90" i="45"/>
  <c r="AI90" i="45" s="1"/>
  <c r="J89" i="45"/>
  <c r="U90" i="45"/>
  <c r="AZ90" i="45"/>
  <c r="P141" i="45"/>
  <c r="P140" i="45" s="1"/>
  <c r="BF118" i="45"/>
  <c r="BF138" i="45" s="1"/>
  <c r="U76" i="45"/>
  <c r="Y76" i="45"/>
  <c r="AI76" i="45" s="1"/>
  <c r="BL78" i="45"/>
  <c r="BG78" i="45"/>
  <c r="Q83" i="45"/>
  <c r="Q94" i="45" s="1"/>
  <c r="AF93" i="45"/>
  <c r="BE93" i="45" s="1"/>
  <c r="BC93" i="45" s="1"/>
  <c r="AY141" i="45"/>
  <c r="BJ141" i="45"/>
  <c r="AU76" i="45"/>
  <c r="AT76" i="45" s="1"/>
  <c r="AQ76" i="45"/>
  <c r="BJ76" i="45" s="1"/>
  <c r="U92" i="45"/>
  <c r="Y92" i="45"/>
  <c r="AI92" i="45" s="1"/>
  <c r="BL92" i="45"/>
  <c r="BG92" i="45"/>
  <c r="BC140" i="45"/>
  <c r="BN143" i="45"/>
  <c r="BF143" i="45"/>
  <c r="AE86" i="45"/>
  <c r="AO87" i="45"/>
  <c r="BB87" i="45"/>
  <c r="BB86" i="45" s="1"/>
  <c r="V86" i="45"/>
  <c r="AL86" i="45"/>
  <c r="AA86" i="45"/>
  <c r="Z86" i="45"/>
  <c r="AF80" i="45"/>
  <c r="BE80" i="45" s="1"/>
  <c r="BC80" i="45" s="1"/>
  <c r="AR80" i="45"/>
  <c r="BA77" i="45"/>
  <c r="AZ77" i="45" s="1"/>
  <c r="P153" i="45"/>
  <c r="P152" i="45" s="1"/>
  <c r="BF130" i="45"/>
  <c r="BA88" i="45"/>
  <c r="U81" i="45"/>
  <c r="Y81" i="45"/>
  <c r="AI81" i="45" s="1"/>
  <c r="BA81" i="45"/>
  <c r="AZ81" i="45" s="1"/>
  <c r="AD86" i="45"/>
  <c r="AY153" i="45"/>
  <c r="BJ153" i="45"/>
  <c r="O86" i="45"/>
  <c r="M87" i="45"/>
  <c r="BA84" i="45"/>
  <c r="M149" i="45"/>
  <c r="X149" i="45" s="1"/>
  <c r="X150" i="45"/>
  <c r="U91" i="45"/>
  <c r="Y91" i="45"/>
  <c r="AI91" i="45" s="1"/>
  <c r="BA91" i="45"/>
  <c r="AZ91" i="45" s="1"/>
  <c r="BA73" i="45"/>
  <c r="AZ73" i="45" s="1"/>
  <c r="BJ85" i="45"/>
  <c r="BN85" i="45" s="1"/>
  <c r="BN146" i="45"/>
  <c r="BF146" i="45"/>
  <c r="BD155" i="45"/>
  <c r="BC155" i="45" s="1"/>
  <c r="AN155" i="45"/>
  <c r="AU85" i="45"/>
  <c r="AT85" i="45" s="1"/>
  <c r="AQ85" i="45"/>
  <c r="BJ82" i="45"/>
  <c r="BF82" i="45" s="1"/>
  <c r="BA75" i="45"/>
  <c r="AZ75" i="45" s="1"/>
  <c r="AZ74" i="45" s="1"/>
  <c r="W74" i="45"/>
  <c r="AM74" i="45"/>
  <c r="AC74" i="45"/>
  <c r="AB74" i="45"/>
  <c r="L94" i="45"/>
  <c r="BM52" i="45"/>
  <c r="BI72" i="45"/>
  <c r="L17" i="46" s="1"/>
  <c r="AO75" i="45"/>
  <c r="AE74" i="45"/>
  <c r="AE94" i="45" s="1"/>
  <c r="M23" i="46" s="1"/>
  <c r="V74" i="45"/>
  <c r="AA74" i="45"/>
  <c r="Z74" i="45"/>
  <c r="AL74" i="45"/>
  <c r="K94" i="45"/>
  <c r="T75" i="45"/>
  <c r="T74" i="45" s="1"/>
  <c r="T94" i="45" s="1"/>
  <c r="BJ52" i="45"/>
  <c r="BN53" i="45"/>
  <c r="BA74" i="45"/>
  <c r="AS75" i="45"/>
  <c r="AH74" i="45"/>
  <c r="AH94" i="45" s="1"/>
  <c r="M26" i="46" s="1"/>
  <c r="AD74" i="45"/>
  <c r="AD94" i="45" s="1"/>
  <c r="M25" i="46" s="1"/>
  <c r="AX75" i="45"/>
  <c r="AX74" i="45" s="1"/>
  <c r="AX94" i="45" s="1"/>
  <c r="AG74" i="45"/>
  <c r="AG94" i="45" s="1"/>
  <c r="M24" i="46" s="1"/>
  <c r="AR75" i="45"/>
  <c r="AF75" i="45"/>
  <c r="M75" i="45"/>
  <c r="O74" i="45"/>
  <c r="O94" i="45" s="1"/>
  <c r="BG72" i="45"/>
  <c r="BK52" i="45"/>
  <c r="Y75" i="45"/>
  <c r="AI75" i="45" s="1"/>
  <c r="U75" i="45"/>
  <c r="J74" i="45"/>
  <c r="AW74" i="45"/>
  <c r="AW94" i="45" s="1"/>
  <c r="BH75" i="45"/>
  <c r="BF53" i="45"/>
  <c r="BK79" i="45" l="1"/>
  <c r="BF79" i="45"/>
  <c r="BJ152" i="45"/>
  <c r="BN153" i="45"/>
  <c r="BF153" i="45"/>
  <c r="BF152" i="45" s="1"/>
  <c r="AJ86" i="45"/>
  <c r="BL73" i="45"/>
  <c r="AZ87" i="45"/>
  <c r="BN61" i="45"/>
  <c r="BN157" i="45"/>
  <c r="BF157" i="45"/>
  <c r="AQ88" i="45"/>
  <c r="BJ88" i="45" s="1"/>
  <c r="BN88" i="45" s="1"/>
  <c r="BL77" i="45"/>
  <c r="AK83" i="45"/>
  <c r="AV84" i="45"/>
  <c r="AS83" i="45"/>
  <c r="AV83" i="45" s="1"/>
  <c r="AU90" i="45"/>
  <c r="AR89" i="45"/>
  <c r="AQ90" i="45"/>
  <c r="AJ89" i="45"/>
  <c r="BN64" i="45"/>
  <c r="BN79" i="45"/>
  <c r="BL81" i="45"/>
  <c r="AZ84" i="45"/>
  <c r="AZ83" i="45" s="1"/>
  <c r="BA83" i="45"/>
  <c r="BI87" i="45"/>
  <c r="AO86" i="45"/>
  <c r="BN141" i="45"/>
  <c r="BJ140" i="45"/>
  <c r="BF141" i="45"/>
  <c r="BK78" i="45"/>
  <c r="U89" i="45"/>
  <c r="Y89" i="45"/>
  <c r="AI89" i="45" s="1"/>
  <c r="AU84" i="45"/>
  <c r="AT84" i="45" s="1"/>
  <c r="AT83" i="45" s="1"/>
  <c r="AR83" i="45"/>
  <c r="AU83" i="45" s="1"/>
  <c r="AQ84" i="45"/>
  <c r="BL88" i="45"/>
  <c r="BG88" i="45"/>
  <c r="U86" i="45"/>
  <c r="Y86" i="45"/>
  <c r="AI86" i="45" s="1"/>
  <c r="BM93" i="45"/>
  <c r="BK61" i="45"/>
  <c r="BK91" i="45"/>
  <c r="BN150" i="45"/>
  <c r="BF150" i="45"/>
  <c r="BF149" i="45" s="1"/>
  <c r="BN155" i="45"/>
  <c r="BF155" i="45"/>
  <c r="AT88" i="45"/>
  <c r="BM80" i="45"/>
  <c r="AS86" i="45"/>
  <c r="BG76" i="45"/>
  <c r="BM81" i="45"/>
  <c r="BN77" i="45"/>
  <c r="BH86" i="45"/>
  <c r="BG87" i="45"/>
  <c r="BL87" i="45"/>
  <c r="BF85" i="45"/>
  <c r="BN82" i="45"/>
  <c r="X87" i="45"/>
  <c r="M86" i="45"/>
  <c r="X86" i="45" s="1"/>
  <c r="BA86" i="45"/>
  <c r="BA94" i="45" s="1"/>
  <c r="M9" i="46" s="1"/>
  <c r="AZ88" i="45"/>
  <c r="AU80" i="45"/>
  <c r="AT80" i="45" s="1"/>
  <c r="AQ80" i="45"/>
  <c r="BJ80" i="45" s="1"/>
  <c r="BC160" i="45"/>
  <c r="P11" i="46" s="1"/>
  <c r="P160" i="45"/>
  <c r="AU91" i="45"/>
  <c r="AT91" i="45" s="1"/>
  <c r="AQ91" i="45"/>
  <c r="BJ91" i="45" s="1"/>
  <c r="BN91" i="45" s="1"/>
  <c r="AJ83" i="45"/>
  <c r="AW149" i="45" s="1"/>
  <c r="BF80" i="45"/>
  <c r="BF140" i="45"/>
  <c r="BF160" i="45" s="1"/>
  <c r="BN138" i="45"/>
  <c r="O18" i="46"/>
  <c r="BF61" i="45"/>
  <c r="P84" i="45"/>
  <c r="P83" i="45" s="1"/>
  <c r="BK64" i="45"/>
  <c r="AU73" i="45"/>
  <c r="AT73" i="45" s="1"/>
  <c r="AQ73" i="45"/>
  <c r="BJ73" i="45" s="1"/>
  <c r="BL91" i="45"/>
  <c r="U83" i="45"/>
  <c r="Y83" i="45"/>
  <c r="AI83" i="45" s="1"/>
  <c r="AF86" i="45"/>
  <c r="BE87" i="45"/>
  <c r="AV86" i="45"/>
  <c r="BJ149" i="45"/>
  <c r="BG93" i="45"/>
  <c r="BM73" i="45"/>
  <c r="BD160" i="45"/>
  <c r="M160" i="45"/>
  <c r="X160" i="45" s="1"/>
  <c r="BB74" i="45"/>
  <c r="BB94" i="45" s="1"/>
  <c r="M10" i="46" s="1"/>
  <c r="BK92" i="45"/>
  <c r="BN76" i="45"/>
  <c r="BK73" i="45"/>
  <c r="AF83" i="45"/>
  <c r="BE84" i="45"/>
  <c r="BM77" i="45"/>
  <c r="BL90" i="45"/>
  <c r="BG90" i="45"/>
  <c r="P87" i="45"/>
  <c r="P86" i="45" s="1"/>
  <c r="BF64" i="45"/>
  <c r="BM79" i="45"/>
  <c r="BN93" i="45"/>
  <c r="BH84" i="45"/>
  <c r="AU81" i="45"/>
  <c r="AT81" i="45" s="1"/>
  <c r="AQ81" i="45"/>
  <c r="BJ81" i="45" s="1"/>
  <c r="BG77" i="45"/>
  <c r="AZ80" i="45"/>
  <c r="AU87" i="45"/>
  <c r="AQ87" i="45"/>
  <c r="AR86" i="45"/>
  <c r="AU92" i="45"/>
  <c r="AT92" i="45" s="1"/>
  <c r="AQ92" i="45"/>
  <c r="BJ92" i="45" s="1"/>
  <c r="BN92" i="45" s="1"/>
  <c r="AU78" i="45"/>
  <c r="AT78" i="45" s="1"/>
  <c r="AQ78" i="45"/>
  <c r="BJ78" i="45" s="1"/>
  <c r="BE90" i="45"/>
  <c r="BC90" i="45" s="1"/>
  <c r="AF89" i="45"/>
  <c r="BE89" i="45" s="1"/>
  <c r="BC89" i="45" s="1"/>
  <c r="M83" i="45"/>
  <c r="X83" i="45" s="1"/>
  <c r="X84" i="45"/>
  <c r="BI84" i="45"/>
  <c r="AO83" i="45"/>
  <c r="AY161" i="45"/>
  <c r="AN160" i="45"/>
  <c r="X91" i="45"/>
  <c r="M89" i="45"/>
  <c r="X89" i="45" s="1"/>
  <c r="BA89" i="45"/>
  <c r="AZ89" i="45" s="1"/>
  <c r="BI90" i="45"/>
  <c r="BM90" i="45" s="1"/>
  <c r="AO89" i="45"/>
  <c r="BI89" i="45" s="1"/>
  <c r="BG81" i="45"/>
  <c r="AL94" i="45"/>
  <c r="BH74" i="45"/>
  <c r="BL75" i="45"/>
  <c r="U74" i="45"/>
  <c r="Y74" i="45"/>
  <c r="AI74" i="45" s="1"/>
  <c r="J94" i="45"/>
  <c r="BE75" i="45"/>
  <c r="AF74" i="45"/>
  <c r="AF94" i="45" s="1"/>
  <c r="AK74" i="45"/>
  <c r="BF52" i="45"/>
  <c r="BF72" i="45" s="1"/>
  <c r="P75" i="45"/>
  <c r="P74" i="45" s="1"/>
  <c r="P94" i="45" s="1"/>
  <c r="BK72" i="45"/>
  <c r="AU75" i="45"/>
  <c r="AQ75" i="45"/>
  <c r="AR74" i="45"/>
  <c r="AR94" i="45" s="1"/>
  <c r="AU94" i="45" s="1"/>
  <c r="V94" i="45"/>
  <c r="AA94" i="45"/>
  <c r="Z94" i="45"/>
  <c r="BM72" i="45"/>
  <c r="AS74" i="45"/>
  <c r="AS94" i="45" s="1"/>
  <c r="AV94" i="45" s="1"/>
  <c r="AV75" i="45"/>
  <c r="AV74" i="45" s="1"/>
  <c r="M74" i="45"/>
  <c r="X75" i="45"/>
  <c r="BJ72" i="45"/>
  <c r="L18" i="46" s="1"/>
  <c r="BN52" i="45"/>
  <c r="AJ74" i="45"/>
  <c r="AO74" i="45"/>
  <c r="AO94" i="45" s="1"/>
  <c r="BI75" i="45"/>
  <c r="W94" i="45"/>
  <c r="AC94" i="45"/>
  <c r="AM94" i="45"/>
  <c r="AB94" i="45"/>
  <c r="AU86" i="45" l="1"/>
  <c r="AT87" i="45"/>
  <c r="AT86" i="45" s="1"/>
  <c r="BK93" i="45"/>
  <c r="BF93" i="45"/>
  <c r="BN73" i="45"/>
  <c r="BK80" i="45"/>
  <c r="BL86" i="45"/>
  <c r="BN152" i="45"/>
  <c r="BK81" i="45"/>
  <c r="BF81" i="45"/>
  <c r="BM89" i="45"/>
  <c r="BM84" i="45"/>
  <c r="BI83" i="45"/>
  <c r="BH83" i="45"/>
  <c r="BL83" i="45" s="1"/>
  <c r="BL84" i="45"/>
  <c r="BG84" i="45"/>
  <c r="BN149" i="45"/>
  <c r="BN80" i="45"/>
  <c r="BK76" i="45"/>
  <c r="BF76" i="45"/>
  <c r="AQ83" i="45"/>
  <c r="BJ84" i="45"/>
  <c r="BM87" i="45"/>
  <c r="BI86" i="45"/>
  <c r="AU89" i="45"/>
  <c r="AT90" i="45"/>
  <c r="AT89" i="45" s="1"/>
  <c r="BN78" i="45"/>
  <c r="BK77" i="45"/>
  <c r="BF77" i="45"/>
  <c r="BE83" i="45"/>
  <c r="BC84" i="45"/>
  <c r="BC83" i="45" s="1"/>
  <c r="BF73" i="45"/>
  <c r="BF92" i="45"/>
  <c r="AX149" i="45"/>
  <c r="BF78" i="45"/>
  <c r="BN140" i="45"/>
  <c r="BJ160" i="45"/>
  <c r="BG89" i="45"/>
  <c r="AZ86" i="45"/>
  <c r="AZ94" i="45" s="1"/>
  <c r="AQ86" i="45"/>
  <c r="BJ87" i="45"/>
  <c r="BF87" i="45" s="1"/>
  <c r="BF86" i="45" s="1"/>
  <c r="BN81" i="45"/>
  <c r="BK90" i="45"/>
  <c r="BF90" i="45"/>
  <c r="BE86" i="45"/>
  <c r="BC87" i="45"/>
  <c r="BC86" i="45" s="1"/>
  <c r="BG86" i="45"/>
  <c r="BK87" i="45"/>
  <c r="BF91" i="45"/>
  <c r="BK88" i="45"/>
  <c r="BF88" i="45"/>
  <c r="AQ89" i="45"/>
  <c r="BJ89" i="45" s="1"/>
  <c r="BJ90" i="45"/>
  <c r="BN90" i="45" s="1"/>
  <c r="BL89" i="45"/>
  <c r="AK94" i="45"/>
  <c r="AJ94" i="45"/>
  <c r="AW160" i="45" s="1"/>
  <c r="AQ74" i="45"/>
  <c r="BJ75" i="45"/>
  <c r="BN72" i="45"/>
  <c r="AU74" i="45"/>
  <c r="AT75" i="45"/>
  <c r="AT74" i="45" s="1"/>
  <c r="AT94" i="45" s="1"/>
  <c r="BE74" i="45"/>
  <c r="BE94" i="45" s="1"/>
  <c r="BC75" i="45"/>
  <c r="BC74" i="45" s="1"/>
  <c r="BC94" i="45" s="1"/>
  <c r="M11" i="46" s="1"/>
  <c r="U94" i="45"/>
  <c r="Y94" i="45"/>
  <c r="AI94" i="45" s="1"/>
  <c r="BL74" i="45"/>
  <c r="BH94" i="45"/>
  <c r="BM75" i="45"/>
  <c r="BI74" i="45"/>
  <c r="X74" i="45"/>
  <c r="M94" i="45"/>
  <c r="X94" i="45" s="1"/>
  <c r="BG75" i="45"/>
  <c r="BN89" i="45" l="1"/>
  <c r="BF89" i="45"/>
  <c r="BK89" i="45"/>
  <c r="BM86" i="45"/>
  <c r="BJ86" i="45"/>
  <c r="BN87" i="45"/>
  <c r="BN160" i="45"/>
  <c r="P18" i="46"/>
  <c r="BM83" i="45"/>
  <c r="AQ94" i="45"/>
  <c r="BK86" i="45"/>
  <c r="BN84" i="45"/>
  <c r="BJ83" i="45"/>
  <c r="BF84" i="45"/>
  <c r="BF83" i="45" s="1"/>
  <c r="BG83" i="45"/>
  <c r="BK84" i="45"/>
  <c r="BL94" i="45"/>
  <c r="M32" i="46"/>
  <c r="AX160" i="45"/>
  <c r="BF75" i="45"/>
  <c r="BF74" i="45" s="1"/>
  <c r="BF94" i="45" s="1"/>
  <c r="BG74" i="45"/>
  <c r="BK75" i="45"/>
  <c r="BM74" i="45"/>
  <c r="BI94" i="45"/>
  <c r="M17" i="46" s="1"/>
  <c r="BN75" i="45"/>
  <c r="BJ74" i="45"/>
  <c r="BN86" i="45" l="1"/>
  <c r="BN83" i="45"/>
  <c r="BK83" i="45"/>
  <c r="BM94" i="45"/>
  <c r="BN74" i="45"/>
  <c r="BJ94" i="45"/>
  <c r="M18" i="46" s="1"/>
  <c r="BK74" i="45"/>
  <c r="BG94" i="45"/>
  <c r="BN94" i="45" l="1"/>
  <c r="BK94" i="45"/>
  <c r="E8" i="38" l="1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7" i="38"/>
  <c r="R14" i="72"/>
  <c r="R15" i="72" s="1"/>
  <c r="R16" i="72" s="1"/>
  <c r="R18" i="72" s="1"/>
  <c r="R19" i="72" s="1"/>
  <c r="R13" i="72"/>
  <c r="R11" i="72"/>
  <c r="R9" i="72"/>
  <c r="F9" i="36" l="1"/>
  <c r="L14" i="70" l="1"/>
  <c r="H20" i="15"/>
  <c r="H12" i="15"/>
  <c r="H16" i="15"/>
  <c r="I25" i="64"/>
  <c r="H25" i="64"/>
  <c r="G25" i="64"/>
  <c r="G21" i="64"/>
  <c r="I17" i="64"/>
  <c r="H17" i="64"/>
  <c r="G17" i="64"/>
  <c r="I21" i="64"/>
  <c r="I43" i="70" l="1"/>
  <c r="I42" i="70"/>
  <c r="I41" i="70"/>
  <c r="I40" i="70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26" i="70"/>
  <c r="I24" i="70"/>
  <c r="I23" i="70"/>
  <c r="I22" i="70"/>
  <c r="I21" i="70"/>
  <c r="I20" i="70"/>
  <c r="I19" i="70"/>
  <c r="I18" i="70"/>
  <c r="I17" i="70"/>
  <c r="I16" i="70"/>
  <c r="I15" i="70"/>
  <c r="I14" i="70"/>
  <c r="I13" i="70"/>
  <c r="I12" i="70"/>
  <c r="I11" i="70"/>
  <c r="I10" i="70"/>
  <c r="I9" i="70"/>
  <c r="E9" i="29"/>
  <c r="D9" i="29"/>
  <c r="AD74" i="70"/>
  <c r="AP74" i="70" s="1"/>
  <c r="AQ74" i="70" s="1"/>
  <c r="BJ74" i="70" s="1"/>
  <c r="AF74" i="70"/>
  <c r="AU74" i="70" s="1"/>
  <c r="BE74" i="70" s="1"/>
  <c r="BF74" i="70" s="1"/>
  <c r="AH74" i="70"/>
  <c r="AW74" i="70" s="1"/>
  <c r="BL74" i="70" s="1"/>
  <c r="AD76" i="70"/>
  <c r="AP76" i="70" s="1"/>
  <c r="AQ76" i="70" s="1"/>
  <c r="BJ76" i="70" s="1"/>
  <c r="AF76" i="70"/>
  <c r="AU76" i="70" s="1"/>
  <c r="BE76" i="70" s="1"/>
  <c r="BF76" i="70" s="1"/>
  <c r="AH76" i="70"/>
  <c r="AW76" i="70" s="1"/>
  <c r="BL76" i="70" s="1"/>
  <c r="AH72" i="70"/>
  <c r="AW72" i="70" s="1"/>
  <c r="BL72" i="70" s="1"/>
  <c r="AF72" i="70"/>
  <c r="AU72" i="70" s="1"/>
  <c r="BE72" i="70" s="1"/>
  <c r="BF72" i="70" s="1"/>
  <c r="AD72" i="70"/>
  <c r="AD65" i="70"/>
  <c r="AE65" i="70"/>
  <c r="AF65" i="70"/>
  <c r="AU65" i="70" s="1"/>
  <c r="BE65" i="70" s="1"/>
  <c r="BF65" i="70" s="1"/>
  <c r="AG65" i="70"/>
  <c r="AV65" i="70" s="1"/>
  <c r="AH65" i="70"/>
  <c r="AW65" i="70" s="1"/>
  <c r="BL65" i="70" s="1"/>
  <c r="AI65" i="70"/>
  <c r="AX65" i="70" s="1"/>
  <c r="BM65" i="70" s="1"/>
  <c r="AD67" i="70"/>
  <c r="AP67" i="70" s="1"/>
  <c r="AQ67" i="70" s="1"/>
  <c r="BJ67" i="70" s="1"/>
  <c r="AE67" i="70"/>
  <c r="AF67" i="70"/>
  <c r="AU67" i="70" s="1"/>
  <c r="BE67" i="70" s="1"/>
  <c r="BF67" i="70" s="1"/>
  <c r="AG67" i="70"/>
  <c r="AV67" i="70" s="1"/>
  <c r="AH67" i="70"/>
  <c r="AW67" i="70" s="1"/>
  <c r="BL67" i="70" s="1"/>
  <c r="AI67" i="70"/>
  <c r="AX67" i="70" s="1"/>
  <c r="BM67" i="70" s="1"/>
  <c r="AI63" i="70"/>
  <c r="AX63" i="70" s="1"/>
  <c r="BM63" i="70" s="1"/>
  <c r="AH63" i="70"/>
  <c r="AW63" i="70" s="1"/>
  <c r="BL63" i="70" s="1"/>
  <c r="AG63" i="70"/>
  <c r="AV63" i="70" s="1"/>
  <c r="AF63" i="70"/>
  <c r="AU63" i="70" s="1"/>
  <c r="BE63" i="70" s="1"/>
  <c r="BF63" i="70" s="1"/>
  <c r="AE63" i="70"/>
  <c r="AD63" i="70"/>
  <c r="G44" i="70"/>
  <c r="H44" i="70"/>
  <c r="AA36" i="70"/>
  <c r="AB36" i="70" s="1"/>
  <c r="AS36" i="70" s="1"/>
  <c r="AD36" i="70"/>
  <c r="AP36" i="70" s="1"/>
  <c r="AQ36" i="70" s="1"/>
  <c r="BJ36" i="70" s="1"/>
  <c r="AF36" i="70"/>
  <c r="AH36" i="70"/>
  <c r="AW36" i="70" s="1"/>
  <c r="BL36" i="70" s="1"/>
  <c r="AA37" i="70"/>
  <c r="AB37" i="70" s="1"/>
  <c r="AS37" i="70" s="1"/>
  <c r="AD37" i="70"/>
  <c r="AF37" i="70"/>
  <c r="AU37" i="70" s="1"/>
  <c r="BE37" i="70" s="1"/>
  <c r="BF37" i="70" s="1"/>
  <c r="AH37" i="70"/>
  <c r="AW37" i="70" s="1"/>
  <c r="BL37" i="70" s="1"/>
  <c r="AA38" i="70"/>
  <c r="AB38" i="70" s="1"/>
  <c r="AS38" i="70" s="1"/>
  <c r="AD38" i="70"/>
  <c r="AP38" i="70" s="1"/>
  <c r="AQ38" i="70" s="1"/>
  <c r="BJ38" i="70" s="1"/>
  <c r="AF38" i="70"/>
  <c r="AU38" i="70" s="1"/>
  <c r="BE38" i="70" s="1"/>
  <c r="BF38" i="70" s="1"/>
  <c r="AH38" i="70"/>
  <c r="AW38" i="70" s="1"/>
  <c r="BL38" i="70" s="1"/>
  <c r="AA39" i="70"/>
  <c r="AB39" i="70" s="1"/>
  <c r="AS39" i="70" s="1"/>
  <c r="AD39" i="70"/>
  <c r="AP39" i="70" s="1"/>
  <c r="AQ39" i="70" s="1"/>
  <c r="BJ39" i="70" s="1"/>
  <c r="AF39" i="70"/>
  <c r="AU39" i="70" s="1"/>
  <c r="BE39" i="70" s="1"/>
  <c r="BF39" i="70" s="1"/>
  <c r="AH39" i="70"/>
  <c r="AW39" i="70" s="1"/>
  <c r="BL39" i="70" s="1"/>
  <c r="AA40" i="70"/>
  <c r="AB40" i="70" s="1"/>
  <c r="AS40" i="70" s="1"/>
  <c r="AD40" i="70"/>
  <c r="AP40" i="70" s="1"/>
  <c r="AQ40" i="70" s="1"/>
  <c r="BJ40" i="70" s="1"/>
  <c r="AF40" i="70"/>
  <c r="AH40" i="70"/>
  <c r="AW40" i="70" s="1"/>
  <c r="BL40" i="70" s="1"/>
  <c r="AA41" i="70"/>
  <c r="AB41" i="70" s="1"/>
  <c r="AS41" i="70" s="1"/>
  <c r="AD41" i="70"/>
  <c r="AF41" i="70"/>
  <c r="AU41" i="70" s="1"/>
  <c r="BE41" i="70" s="1"/>
  <c r="BF41" i="70" s="1"/>
  <c r="AH41" i="70"/>
  <c r="AW41" i="70" s="1"/>
  <c r="BL41" i="70" s="1"/>
  <c r="AA42" i="70"/>
  <c r="AB42" i="70" s="1"/>
  <c r="AS42" i="70" s="1"/>
  <c r="AD42" i="70"/>
  <c r="AP42" i="70" s="1"/>
  <c r="AQ42" i="70" s="1"/>
  <c r="BJ42" i="70" s="1"/>
  <c r="AF42" i="70"/>
  <c r="AU42" i="70" s="1"/>
  <c r="BE42" i="70" s="1"/>
  <c r="BF42" i="70" s="1"/>
  <c r="AH42" i="70"/>
  <c r="AW42" i="70" s="1"/>
  <c r="BL42" i="70" s="1"/>
  <c r="AA43" i="70"/>
  <c r="AB43" i="70" s="1"/>
  <c r="AS43" i="70" s="1"/>
  <c r="AD43" i="70"/>
  <c r="AF43" i="70"/>
  <c r="AU43" i="70" s="1"/>
  <c r="BE43" i="70" s="1"/>
  <c r="BF43" i="70" s="1"/>
  <c r="AH43" i="70"/>
  <c r="AW43" i="70" s="1"/>
  <c r="BL43" i="70" s="1"/>
  <c r="AH35" i="70"/>
  <c r="AW35" i="70" s="1"/>
  <c r="BL35" i="70" s="1"/>
  <c r="AF35" i="70"/>
  <c r="AU35" i="70" s="1"/>
  <c r="BE35" i="70" s="1"/>
  <c r="BF35" i="70" s="1"/>
  <c r="AD35" i="70"/>
  <c r="AA35" i="70"/>
  <c r="AB35" i="70" s="1"/>
  <c r="AS35" i="70" s="1"/>
  <c r="AA27" i="70"/>
  <c r="AB27" i="70" s="1"/>
  <c r="AS27" i="70" s="1"/>
  <c r="AD27" i="70"/>
  <c r="AP27" i="70" s="1"/>
  <c r="AQ27" i="70" s="1"/>
  <c r="BJ27" i="70" s="1"/>
  <c r="AE27" i="70"/>
  <c r="AF27" i="70"/>
  <c r="AG27" i="70"/>
  <c r="AV27" i="70" s="1"/>
  <c r="AH27" i="70"/>
  <c r="AW27" i="70" s="1"/>
  <c r="BL27" i="70" s="1"/>
  <c r="AI27" i="70"/>
  <c r="AX27" i="70" s="1"/>
  <c r="BM27" i="70" s="1"/>
  <c r="AA28" i="70"/>
  <c r="AB28" i="70" s="1"/>
  <c r="AS28" i="70" s="1"/>
  <c r="AD28" i="70"/>
  <c r="AE28" i="70"/>
  <c r="AF28" i="70"/>
  <c r="AU28" i="70" s="1"/>
  <c r="BE28" i="70" s="1"/>
  <c r="BF28" i="70" s="1"/>
  <c r="AG28" i="70"/>
  <c r="AV28" i="70" s="1"/>
  <c r="AH28" i="70"/>
  <c r="AW28" i="70" s="1"/>
  <c r="BL28" i="70" s="1"/>
  <c r="AI28" i="70"/>
  <c r="AX28" i="70" s="1"/>
  <c r="BM28" i="70" s="1"/>
  <c r="AA29" i="70"/>
  <c r="AB29" i="70" s="1"/>
  <c r="AS29" i="70" s="1"/>
  <c r="AD29" i="70"/>
  <c r="AP29" i="70" s="1"/>
  <c r="AQ29" i="70" s="1"/>
  <c r="BJ29" i="70" s="1"/>
  <c r="AE29" i="70"/>
  <c r="AF29" i="70"/>
  <c r="AU29" i="70" s="1"/>
  <c r="BE29" i="70" s="1"/>
  <c r="BF29" i="70" s="1"/>
  <c r="AG29" i="70"/>
  <c r="AV29" i="70" s="1"/>
  <c r="AH29" i="70"/>
  <c r="AW29" i="70" s="1"/>
  <c r="BL29" i="70" s="1"/>
  <c r="AI29" i="70"/>
  <c r="AX29" i="70" s="1"/>
  <c r="BM29" i="70" s="1"/>
  <c r="AA30" i="70"/>
  <c r="AB30" i="70" s="1"/>
  <c r="AS30" i="70" s="1"/>
  <c r="AD30" i="70"/>
  <c r="AP30" i="70" s="1"/>
  <c r="AQ30" i="70" s="1"/>
  <c r="BJ30" i="70" s="1"/>
  <c r="AE30" i="70"/>
  <c r="AF30" i="70"/>
  <c r="AU30" i="70" s="1"/>
  <c r="BE30" i="70" s="1"/>
  <c r="BF30" i="70" s="1"/>
  <c r="AG30" i="70"/>
  <c r="AV30" i="70" s="1"/>
  <c r="AH30" i="70"/>
  <c r="AW30" i="70" s="1"/>
  <c r="BL30" i="70" s="1"/>
  <c r="AI30" i="70"/>
  <c r="AX30" i="70" s="1"/>
  <c r="BM30" i="70" s="1"/>
  <c r="AA31" i="70"/>
  <c r="AB31" i="70" s="1"/>
  <c r="AS31" i="70" s="1"/>
  <c r="BH31" i="70" s="1"/>
  <c r="AD31" i="70"/>
  <c r="AE31" i="70"/>
  <c r="AF31" i="70"/>
  <c r="AU31" i="70" s="1"/>
  <c r="BE31" i="70" s="1"/>
  <c r="BF31" i="70" s="1"/>
  <c r="AG31" i="70"/>
  <c r="AV31" i="70" s="1"/>
  <c r="AH31" i="70"/>
  <c r="AW31" i="70" s="1"/>
  <c r="BL31" i="70" s="1"/>
  <c r="AI31" i="70"/>
  <c r="AX31" i="70" s="1"/>
  <c r="BM31" i="70" s="1"/>
  <c r="AA32" i="70"/>
  <c r="AB32" i="70" s="1"/>
  <c r="AS32" i="70" s="1"/>
  <c r="AD32" i="70"/>
  <c r="AP32" i="70" s="1"/>
  <c r="AQ32" i="70" s="1"/>
  <c r="BJ32" i="70" s="1"/>
  <c r="AE32" i="70"/>
  <c r="AF32" i="70"/>
  <c r="AU32" i="70" s="1"/>
  <c r="BE32" i="70" s="1"/>
  <c r="BF32" i="70" s="1"/>
  <c r="AG32" i="70"/>
  <c r="AV32" i="70" s="1"/>
  <c r="AH32" i="70"/>
  <c r="AW32" i="70" s="1"/>
  <c r="BL32" i="70" s="1"/>
  <c r="AI32" i="70"/>
  <c r="AX32" i="70" s="1"/>
  <c r="BM32" i="70" s="1"/>
  <c r="AA33" i="70"/>
  <c r="AB33" i="70" s="1"/>
  <c r="AS33" i="70" s="1"/>
  <c r="AD33" i="70"/>
  <c r="AE33" i="70"/>
  <c r="AF33" i="70"/>
  <c r="AU33" i="70" s="1"/>
  <c r="BE33" i="70" s="1"/>
  <c r="BF33" i="70" s="1"/>
  <c r="AG33" i="70"/>
  <c r="AV33" i="70" s="1"/>
  <c r="AH33" i="70"/>
  <c r="AW33" i="70" s="1"/>
  <c r="BL33" i="70" s="1"/>
  <c r="AI33" i="70"/>
  <c r="AX33" i="70" s="1"/>
  <c r="BM33" i="70" s="1"/>
  <c r="AA34" i="70"/>
  <c r="AB34" i="70" s="1"/>
  <c r="AS34" i="70" s="1"/>
  <c r="AD34" i="70"/>
  <c r="AE34" i="70"/>
  <c r="AF34" i="70"/>
  <c r="AU34" i="70" s="1"/>
  <c r="BE34" i="70" s="1"/>
  <c r="BF34" i="70" s="1"/>
  <c r="AG34" i="70"/>
  <c r="AV34" i="70" s="1"/>
  <c r="AH34" i="70"/>
  <c r="AW34" i="70" s="1"/>
  <c r="BL34" i="70" s="1"/>
  <c r="AI34" i="70"/>
  <c r="AX34" i="70" s="1"/>
  <c r="BM34" i="70" s="1"/>
  <c r="AI26" i="70"/>
  <c r="AX26" i="70" s="1"/>
  <c r="BM26" i="70" s="1"/>
  <c r="AH26" i="70"/>
  <c r="AW26" i="70" s="1"/>
  <c r="BL26" i="70" s="1"/>
  <c r="AG26" i="70"/>
  <c r="AV26" i="70" s="1"/>
  <c r="AF26" i="70"/>
  <c r="AU26" i="70" s="1"/>
  <c r="BE26" i="70" s="1"/>
  <c r="BF26" i="70" s="1"/>
  <c r="AE26" i="70"/>
  <c r="AD26" i="70"/>
  <c r="AA26" i="70"/>
  <c r="AB26" i="70" s="1"/>
  <c r="AS26" i="70" s="1"/>
  <c r="AI45" i="70"/>
  <c r="AX45" i="70" s="1"/>
  <c r="BM45" i="70" s="1"/>
  <c r="AH45" i="70"/>
  <c r="AW45" i="70" s="1"/>
  <c r="BL45" i="70" s="1"/>
  <c r="AG45" i="70"/>
  <c r="AV45" i="70" s="1"/>
  <c r="AF45" i="70"/>
  <c r="AE45" i="70"/>
  <c r="AD45" i="70"/>
  <c r="AP45" i="70" s="1"/>
  <c r="AQ45" i="70" s="1"/>
  <c r="BJ45" i="70" s="1"/>
  <c r="H25" i="70"/>
  <c r="G25" i="70"/>
  <c r="G62" i="70" s="1"/>
  <c r="AA24" i="70"/>
  <c r="AB24" i="70" s="1"/>
  <c r="AS24" i="70" s="1"/>
  <c r="AD24" i="70"/>
  <c r="AF24" i="70"/>
  <c r="AU24" i="70" s="1"/>
  <c r="BE24" i="70" s="1"/>
  <c r="BF24" i="70" s="1"/>
  <c r="AH24" i="70"/>
  <c r="AW24" i="70" s="1"/>
  <c r="BL24" i="70" s="1"/>
  <c r="AA17" i="70"/>
  <c r="AB17" i="70" s="1"/>
  <c r="AS17" i="70" s="1"/>
  <c r="AD17" i="70"/>
  <c r="AP17" i="70" s="1"/>
  <c r="AQ17" i="70" s="1"/>
  <c r="BJ17" i="70" s="1"/>
  <c r="AF17" i="70"/>
  <c r="AH17" i="70"/>
  <c r="AW17" i="70" s="1"/>
  <c r="BL17" i="70" s="1"/>
  <c r="AA18" i="70"/>
  <c r="AB18" i="70" s="1"/>
  <c r="AS18" i="70" s="1"/>
  <c r="AD18" i="70"/>
  <c r="AP18" i="70" s="1"/>
  <c r="AQ18" i="70" s="1"/>
  <c r="BJ18" i="70" s="1"/>
  <c r="AF18" i="70"/>
  <c r="AU18" i="70" s="1"/>
  <c r="BE18" i="70" s="1"/>
  <c r="BF18" i="70" s="1"/>
  <c r="AH18" i="70"/>
  <c r="AW18" i="70" s="1"/>
  <c r="BL18" i="70" s="1"/>
  <c r="AA19" i="70"/>
  <c r="AB19" i="70" s="1"/>
  <c r="AS19" i="70" s="1"/>
  <c r="AD19" i="70"/>
  <c r="AP19" i="70" s="1"/>
  <c r="AQ19" i="70" s="1"/>
  <c r="BJ19" i="70" s="1"/>
  <c r="AF19" i="70"/>
  <c r="AU19" i="70" s="1"/>
  <c r="BE19" i="70" s="1"/>
  <c r="BF19" i="70" s="1"/>
  <c r="AH19" i="70"/>
  <c r="AW19" i="70" s="1"/>
  <c r="BL19" i="70" s="1"/>
  <c r="AA20" i="70"/>
  <c r="AB20" i="70" s="1"/>
  <c r="AS20" i="70" s="1"/>
  <c r="AD20" i="70"/>
  <c r="AF20" i="70"/>
  <c r="AU20" i="70" s="1"/>
  <c r="BE20" i="70" s="1"/>
  <c r="BF20" i="70" s="1"/>
  <c r="AH20" i="70"/>
  <c r="AW20" i="70" s="1"/>
  <c r="BL20" i="70" s="1"/>
  <c r="I8" i="70"/>
  <c r="AE14" i="70"/>
  <c r="AG14" i="70"/>
  <c r="AV14" i="70" s="1"/>
  <c r="AI14" i="70"/>
  <c r="AX14" i="70" s="1"/>
  <c r="BM14" i="70" s="1"/>
  <c r="AE15" i="70"/>
  <c r="AG15" i="70"/>
  <c r="AV15" i="70" s="1"/>
  <c r="AI15" i="70"/>
  <c r="AX15" i="70" s="1"/>
  <c r="BM15" i="70" s="1"/>
  <c r="AA16" i="70"/>
  <c r="AB16" i="70" s="1"/>
  <c r="AS16" i="70" s="1"/>
  <c r="AD16" i="70"/>
  <c r="AP16" i="70" s="1"/>
  <c r="AQ16" i="70" s="1"/>
  <c r="BJ16" i="70" s="1"/>
  <c r="AE16" i="70"/>
  <c r="AF16" i="70"/>
  <c r="AU16" i="70" s="1"/>
  <c r="BE16" i="70" s="1"/>
  <c r="BF16" i="70" s="1"/>
  <c r="AG16" i="70"/>
  <c r="AV16" i="70" s="1"/>
  <c r="AH16" i="70"/>
  <c r="AW16" i="70" s="1"/>
  <c r="BL16" i="70" s="1"/>
  <c r="AI16" i="70"/>
  <c r="AX16" i="70" s="1"/>
  <c r="BM16" i="70" s="1"/>
  <c r="AA8" i="70"/>
  <c r="AB8" i="70" s="1"/>
  <c r="AS8" i="70" s="1"/>
  <c r="AD8" i="70"/>
  <c r="AE8" i="70"/>
  <c r="AF8" i="70"/>
  <c r="AU8" i="70" s="1"/>
  <c r="BE8" i="70" s="1"/>
  <c r="BF8" i="70" s="1"/>
  <c r="AG8" i="70"/>
  <c r="AV8" i="70" s="1"/>
  <c r="AH8" i="70"/>
  <c r="AW8" i="70" s="1"/>
  <c r="BL8" i="70" s="1"/>
  <c r="AI8" i="70"/>
  <c r="AX8" i="70" s="1"/>
  <c r="BM8" i="70" s="1"/>
  <c r="AA9" i="70"/>
  <c r="AB9" i="70" s="1"/>
  <c r="AS9" i="70" s="1"/>
  <c r="AD9" i="70"/>
  <c r="AE9" i="70"/>
  <c r="AF9" i="70"/>
  <c r="AU9" i="70" s="1"/>
  <c r="BE9" i="70" s="1"/>
  <c r="BF9" i="70" s="1"/>
  <c r="AG9" i="70"/>
  <c r="AV9" i="70" s="1"/>
  <c r="AH9" i="70"/>
  <c r="AW9" i="70" s="1"/>
  <c r="BL9" i="70" s="1"/>
  <c r="AI9" i="70"/>
  <c r="AX9" i="70" s="1"/>
  <c r="BM9" i="70" s="1"/>
  <c r="AA10" i="70"/>
  <c r="AB10" i="70" s="1"/>
  <c r="AS10" i="70" s="1"/>
  <c r="AD10" i="70"/>
  <c r="AP10" i="70" s="1"/>
  <c r="AQ10" i="70" s="1"/>
  <c r="BJ10" i="70" s="1"/>
  <c r="AE10" i="70"/>
  <c r="AF10" i="70"/>
  <c r="AU10" i="70" s="1"/>
  <c r="BE10" i="70" s="1"/>
  <c r="BF10" i="70" s="1"/>
  <c r="AG10" i="70"/>
  <c r="AV10" i="70" s="1"/>
  <c r="AH10" i="70"/>
  <c r="AW10" i="70" s="1"/>
  <c r="BL10" i="70" s="1"/>
  <c r="AI10" i="70"/>
  <c r="AX10" i="70" s="1"/>
  <c r="BM10" i="70" s="1"/>
  <c r="AA11" i="70"/>
  <c r="AB11" i="70" s="1"/>
  <c r="AS11" i="70" s="1"/>
  <c r="AD11" i="70"/>
  <c r="AE11" i="70"/>
  <c r="AF11" i="70"/>
  <c r="AU11" i="70" s="1"/>
  <c r="BE11" i="70" s="1"/>
  <c r="BF11" i="70" s="1"/>
  <c r="AG11" i="70"/>
  <c r="AV11" i="70" s="1"/>
  <c r="AH11" i="70"/>
  <c r="AW11" i="70" s="1"/>
  <c r="BL11" i="70" s="1"/>
  <c r="AI11" i="70"/>
  <c r="AX11" i="70" s="1"/>
  <c r="BM11" i="70" s="1"/>
  <c r="AA12" i="70"/>
  <c r="AB12" i="70" s="1"/>
  <c r="AS12" i="70" s="1"/>
  <c r="AD12" i="70"/>
  <c r="AE12" i="70"/>
  <c r="AF12" i="70"/>
  <c r="AU12" i="70" s="1"/>
  <c r="BE12" i="70" s="1"/>
  <c r="BF12" i="70" s="1"/>
  <c r="AG12" i="70"/>
  <c r="AV12" i="70" s="1"/>
  <c r="AH12" i="70"/>
  <c r="AW12" i="70" s="1"/>
  <c r="BL12" i="70" s="1"/>
  <c r="AI12" i="70"/>
  <c r="AX12" i="70" s="1"/>
  <c r="BM12" i="70" s="1"/>
  <c r="AI13" i="70"/>
  <c r="AX13" i="70" s="1"/>
  <c r="BM13" i="70" s="1"/>
  <c r="AG13" i="70"/>
  <c r="AV13" i="70" s="1"/>
  <c r="AE13" i="70"/>
  <c r="T8" i="72"/>
  <c r="S8" i="72"/>
  <c r="T11" i="72"/>
  <c r="N46" i="70"/>
  <c r="O46" i="70"/>
  <c r="P46" i="70"/>
  <c r="AD46" i="70" s="1"/>
  <c r="AP46" i="70" s="1"/>
  <c r="AQ46" i="70" s="1"/>
  <c r="BJ46" i="70" s="1"/>
  <c r="Q46" i="70"/>
  <c r="AE46" i="70" s="1"/>
  <c r="R46" i="70"/>
  <c r="AF46" i="70" s="1"/>
  <c r="S46" i="70"/>
  <c r="AG46" i="70" s="1"/>
  <c r="AV46" i="70" s="1"/>
  <c r="T46" i="70"/>
  <c r="AH46" i="70" s="1"/>
  <c r="AW46" i="70" s="1"/>
  <c r="BL46" i="70" s="1"/>
  <c r="U46" i="70"/>
  <c r="AI46" i="70" s="1"/>
  <c r="AX46" i="70" s="1"/>
  <c r="BM46" i="70" s="1"/>
  <c r="N47" i="70"/>
  <c r="O47" i="70"/>
  <c r="P47" i="70"/>
  <c r="AD47" i="70" s="1"/>
  <c r="Q47" i="70"/>
  <c r="AE47" i="70" s="1"/>
  <c r="R47" i="70"/>
  <c r="AF47" i="70" s="1"/>
  <c r="S47" i="70"/>
  <c r="AG47" i="70" s="1"/>
  <c r="AV47" i="70" s="1"/>
  <c r="T47" i="70"/>
  <c r="AH47" i="70" s="1"/>
  <c r="AW47" i="70" s="1"/>
  <c r="BL47" i="70" s="1"/>
  <c r="U47" i="70"/>
  <c r="AI47" i="70" s="1"/>
  <c r="AX47" i="70" s="1"/>
  <c r="BM47" i="70" s="1"/>
  <c r="N48" i="70"/>
  <c r="O48" i="70"/>
  <c r="P48" i="70"/>
  <c r="AD48" i="70" s="1"/>
  <c r="Q48" i="70"/>
  <c r="AE48" i="70" s="1"/>
  <c r="R48" i="70"/>
  <c r="AF48" i="70" s="1"/>
  <c r="AU48" i="70" s="1"/>
  <c r="BE48" i="70" s="1"/>
  <c r="BF48" i="70" s="1"/>
  <c r="S48" i="70"/>
  <c r="AG48" i="70" s="1"/>
  <c r="AV48" i="70" s="1"/>
  <c r="T48" i="70"/>
  <c r="AH48" i="70" s="1"/>
  <c r="AW48" i="70" s="1"/>
  <c r="BL48" i="70" s="1"/>
  <c r="U48" i="70"/>
  <c r="AI48" i="70" s="1"/>
  <c r="AX48" i="70" s="1"/>
  <c r="BM48" i="70" s="1"/>
  <c r="N49" i="70"/>
  <c r="O49" i="70"/>
  <c r="P49" i="70"/>
  <c r="AD49" i="70" s="1"/>
  <c r="Q49" i="70"/>
  <c r="AE49" i="70" s="1"/>
  <c r="R49" i="70"/>
  <c r="AF49" i="70" s="1"/>
  <c r="AU49" i="70" s="1"/>
  <c r="BE49" i="70" s="1"/>
  <c r="BF49" i="70" s="1"/>
  <c r="S49" i="70"/>
  <c r="AG49" i="70" s="1"/>
  <c r="AV49" i="70" s="1"/>
  <c r="T49" i="70"/>
  <c r="AH49" i="70" s="1"/>
  <c r="AW49" i="70" s="1"/>
  <c r="BL49" i="70" s="1"/>
  <c r="U49" i="70"/>
  <c r="AI49" i="70" s="1"/>
  <c r="AX49" i="70" s="1"/>
  <c r="BM49" i="70" s="1"/>
  <c r="N50" i="70"/>
  <c r="O50" i="70"/>
  <c r="P50" i="70"/>
  <c r="Q50" i="70"/>
  <c r="AE50" i="70" s="1"/>
  <c r="R50" i="70"/>
  <c r="S50" i="70"/>
  <c r="AG50" i="70" s="1"/>
  <c r="AV50" i="70" s="1"/>
  <c r="T50" i="70"/>
  <c r="U50" i="70"/>
  <c r="AI50" i="70" s="1"/>
  <c r="AX50" i="70" s="1"/>
  <c r="BM50" i="70" s="1"/>
  <c r="N51" i="70"/>
  <c r="O51" i="70"/>
  <c r="P51" i="70"/>
  <c r="Q51" i="70"/>
  <c r="AE51" i="70" s="1"/>
  <c r="R51" i="70"/>
  <c r="S51" i="70"/>
  <c r="AG51" i="70" s="1"/>
  <c r="AV51" i="70" s="1"/>
  <c r="T51" i="70"/>
  <c r="U51" i="70"/>
  <c r="AI51" i="70" s="1"/>
  <c r="AX51" i="70" s="1"/>
  <c r="BM51" i="70" s="1"/>
  <c r="N52" i="70"/>
  <c r="O52" i="70"/>
  <c r="P52" i="70"/>
  <c r="Q52" i="70"/>
  <c r="AE52" i="70" s="1"/>
  <c r="R52" i="70"/>
  <c r="S52" i="70"/>
  <c r="AG52" i="70" s="1"/>
  <c r="AV52" i="70" s="1"/>
  <c r="T52" i="70"/>
  <c r="U52" i="70"/>
  <c r="AI52" i="70" s="1"/>
  <c r="AX52" i="70" s="1"/>
  <c r="BM52" i="70" s="1"/>
  <c r="N53" i="70"/>
  <c r="O53" i="70"/>
  <c r="P53" i="70"/>
  <c r="AD53" i="70" s="1"/>
  <c r="Q53" i="70"/>
  <c r="AE53" i="70" s="1"/>
  <c r="R53" i="70"/>
  <c r="AF53" i="70" s="1"/>
  <c r="AU53" i="70" s="1"/>
  <c r="BE53" i="70" s="1"/>
  <c r="BF53" i="70" s="1"/>
  <c r="S53" i="70"/>
  <c r="AG53" i="70" s="1"/>
  <c r="AV53" i="70" s="1"/>
  <c r="T53" i="70"/>
  <c r="AH53" i="70" s="1"/>
  <c r="AW53" i="70" s="1"/>
  <c r="BL53" i="70" s="1"/>
  <c r="U53" i="70"/>
  <c r="AI53" i="70" s="1"/>
  <c r="AX53" i="70" s="1"/>
  <c r="BM53" i="70" s="1"/>
  <c r="N54" i="70"/>
  <c r="O54" i="70"/>
  <c r="P54" i="70"/>
  <c r="AD54" i="70" s="1"/>
  <c r="Q54" i="70"/>
  <c r="R54" i="70"/>
  <c r="AF54" i="70" s="1"/>
  <c r="AU54" i="70" s="1"/>
  <c r="BE54" i="70" s="1"/>
  <c r="BF54" i="70" s="1"/>
  <c r="S54" i="70"/>
  <c r="T54" i="70"/>
  <c r="AH54" i="70" s="1"/>
  <c r="AW54" i="70" s="1"/>
  <c r="BL54" i="70" s="1"/>
  <c r="U54" i="70"/>
  <c r="N55" i="70"/>
  <c r="O55" i="70"/>
  <c r="P55" i="70"/>
  <c r="AD55" i="70" s="1"/>
  <c r="AP55" i="70" s="1"/>
  <c r="AQ55" i="70" s="1"/>
  <c r="BJ55" i="70" s="1"/>
  <c r="Q55" i="70"/>
  <c r="R55" i="70"/>
  <c r="AF55" i="70" s="1"/>
  <c r="AU55" i="70" s="1"/>
  <c r="BE55" i="70" s="1"/>
  <c r="BF55" i="70" s="1"/>
  <c r="S55" i="70"/>
  <c r="T55" i="70"/>
  <c r="AH55" i="70" s="1"/>
  <c r="AW55" i="70" s="1"/>
  <c r="BL55" i="70" s="1"/>
  <c r="U55" i="70"/>
  <c r="N56" i="70"/>
  <c r="O56" i="70"/>
  <c r="P56" i="70"/>
  <c r="AD56" i="70" s="1"/>
  <c r="AP56" i="70" s="1"/>
  <c r="AQ56" i="70" s="1"/>
  <c r="BJ56" i="70" s="1"/>
  <c r="Q56" i="70"/>
  <c r="R56" i="70"/>
  <c r="AF56" i="70" s="1"/>
  <c r="AU56" i="70" s="1"/>
  <c r="BE56" i="70" s="1"/>
  <c r="BF56" i="70" s="1"/>
  <c r="S56" i="70"/>
  <c r="T56" i="70"/>
  <c r="AH56" i="70" s="1"/>
  <c r="AW56" i="70" s="1"/>
  <c r="BL56" i="70" s="1"/>
  <c r="U56" i="70"/>
  <c r="N57" i="70"/>
  <c r="O57" i="70"/>
  <c r="P57" i="70"/>
  <c r="AD57" i="70" s="1"/>
  <c r="Q57" i="70"/>
  <c r="R57" i="70"/>
  <c r="AF57" i="70" s="1"/>
  <c r="AU57" i="70" s="1"/>
  <c r="BE57" i="70" s="1"/>
  <c r="BF57" i="70" s="1"/>
  <c r="S57" i="70"/>
  <c r="T57" i="70"/>
  <c r="AH57" i="70" s="1"/>
  <c r="AW57" i="70" s="1"/>
  <c r="BL57" i="70" s="1"/>
  <c r="U57" i="70"/>
  <c r="N58" i="70"/>
  <c r="O58" i="70"/>
  <c r="P58" i="70"/>
  <c r="Q58" i="70"/>
  <c r="R58" i="70"/>
  <c r="S58" i="70"/>
  <c r="T58" i="70"/>
  <c r="U58" i="70"/>
  <c r="N59" i="70"/>
  <c r="O59" i="70"/>
  <c r="P59" i="70"/>
  <c r="Q59" i="70"/>
  <c r="R59" i="70"/>
  <c r="S59" i="70"/>
  <c r="T59" i="70"/>
  <c r="U59" i="70"/>
  <c r="N60" i="70"/>
  <c r="O60" i="70"/>
  <c r="P60" i="70"/>
  <c r="Q60" i="70"/>
  <c r="R60" i="70"/>
  <c r="S60" i="70"/>
  <c r="T60" i="70"/>
  <c r="U60" i="70"/>
  <c r="N61" i="70"/>
  <c r="O61" i="70"/>
  <c r="P61" i="70"/>
  <c r="AD61" i="70" s="1"/>
  <c r="Q61" i="70"/>
  <c r="R61" i="70"/>
  <c r="AF61" i="70" s="1"/>
  <c r="AU61" i="70" s="1"/>
  <c r="BE61" i="70" s="1"/>
  <c r="BF61" i="70" s="1"/>
  <c r="S61" i="70"/>
  <c r="T61" i="70"/>
  <c r="AH61" i="70" s="1"/>
  <c r="AW61" i="70" s="1"/>
  <c r="BL61" i="70" s="1"/>
  <c r="U61" i="70"/>
  <c r="N62" i="70"/>
  <c r="O62" i="70"/>
  <c r="P62" i="70"/>
  <c r="Q62" i="70"/>
  <c r="R62" i="70"/>
  <c r="S62" i="70"/>
  <c r="T62" i="70"/>
  <c r="U62" i="70"/>
  <c r="N63" i="70"/>
  <c r="O63" i="70"/>
  <c r="N64" i="70"/>
  <c r="O64" i="70"/>
  <c r="P64" i="70"/>
  <c r="AD64" i="70" s="1"/>
  <c r="Q64" i="70"/>
  <c r="AE64" i="70" s="1"/>
  <c r="R64" i="70"/>
  <c r="AF64" i="70" s="1"/>
  <c r="AU64" i="70" s="1"/>
  <c r="BE64" i="70" s="1"/>
  <c r="BF64" i="70" s="1"/>
  <c r="S64" i="70"/>
  <c r="AG64" i="70" s="1"/>
  <c r="AV64" i="70" s="1"/>
  <c r="T64" i="70"/>
  <c r="AH64" i="70" s="1"/>
  <c r="AW64" i="70" s="1"/>
  <c r="BL64" i="70" s="1"/>
  <c r="U64" i="70"/>
  <c r="AI64" i="70" s="1"/>
  <c r="AX64" i="70" s="1"/>
  <c r="BM64" i="70" s="1"/>
  <c r="N65" i="70"/>
  <c r="O65" i="70"/>
  <c r="N66" i="70"/>
  <c r="O66" i="70"/>
  <c r="P66" i="70"/>
  <c r="AD66" i="70" s="1"/>
  <c r="Q66" i="70"/>
  <c r="AE66" i="70" s="1"/>
  <c r="R66" i="70"/>
  <c r="AF66" i="70" s="1"/>
  <c r="AU66" i="70" s="1"/>
  <c r="BE66" i="70" s="1"/>
  <c r="BF66" i="70" s="1"/>
  <c r="S66" i="70"/>
  <c r="AG66" i="70" s="1"/>
  <c r="AV66" i="70" s="1"/>
  <c r="T66" i="70"/>
  <c r="AH66" i="70" s="1"/>
  <c r="AW66" i="70" s="1"/>
  <c r="BL66" i="70" s="1"/>
  <c r="U66" i="70"/>
  <c r="AI66" i="70" s="1"/>
  <c r="AX66" i="70" s="1"/>
  <c r="BM66" i="70" s="1"/>
  <c r="N67" i="70"/>
  <c r="O67" i="70"/>
  <c r="N68" i="70"/>
  <c r="O68" i="70"/>
  <c r="P68" i="70"/>
  <c r="AD68" i="70" s="1"/>
  <c r="Q68" i="70"/>
  <c r="AE68" i="70" s="1"/>
  <c r="R68" i="70"/>
  <c r="AF68" i="70" s="1"/>
  <c r="AU68" i="70" s="1"/>
  <c r="BE68" i="70" s="1"/>
  <c r="BF68" i="70" s="1"/>
  <c r="S68" i="70"/>
  <c r="AG68" i="70" s="1"/>
  <c r="AV68" i="70" s="1"/>
  <c r="T68" i="70"/>
  <c r="AH68" i="70" s="1"/>
  <c r="AW68" i="70" s="1"/>
  <c r="BL68" i="70" s="1"/>
  <c r="U68" i="70"/>
  <c r="AI68" i="70" s="1"/>
  <c r="AX68" i="70" s="1"/>
  <c r="BM68" i="70" s="1"/>
  <c r="N69" i="70"/>
  <c r="O69" i="70"/>
  <c r="P69" i="70"/>
  <c r="AD69" i="70" s="1"/>
  <c r="Q69" i="70"/>
  <c r="AE69" i="70" s="1"/>
  <c r="R69" i="70"/>
  <c r="AF69" i="70" s="1"/>
  <c r="AU69" i="70" s="1"/>
  <c r="BE69" i="70" s="1"/>
  <c r="BF69" i="70" s="1"/>
  <c r="S69" i="70"/>
  <c r="AG69" i="70" s="1"/>
  <c r="AV69" i="70" s="1"/>
  <c r="T69" i="70"/>
  <c r="AH69" i="70" s="1"/>
  <c r="AW69" i="70" s="1"/>
  <c r="BL69" i="70" s="1"/>
  <c r="U69" i="70"/>
  <c r="AI69" i="70" s="1"/>
  <c r="AX69" i="70" s="1"/>
  <c r="BM69" i="70" s="1"/>
  <c r="N70" i="70"/>
  <c r="O70" i="70"/>
  <c r="P70" i="70"/>
  <c r="AD70" i="70" s="1"/>
  <c r="AP70" i="70" s="1"/>
  <c r="AQ70" i="70" s="1"/>
  <c r="BJ70" i="70" s="1"/>
  <c r="Q70" i="70"/>
  <c r="AE70" i="70" s="1"/>
  <c r="R70" i="70"/>
  <c r="AF70" i="70" s="1"/>
  <c r="AU70" i="70" s="1"/>
  <c r="BE70" i="70" s="1"/>
  <c r="BF70" i="70" s="1"/>
  <c r="S70" i="70"/>
  <c r="AG70" i="70" s="1"/>
  <c r="AV70" i="70" s="1"/>
  <c r="T70" i="70"/>
  <c r="AH70" i="70" s="1"/>
  <c r="AW70" i="70" s="1"/>
  <c r="BL70" i="70" s="1"/>
  <c r="U70" i="70"/>
  <c r="AI70" i="70" s="1"/>
  <c r="AX70" i="70" s="1"/>
  <c r="BM70" i="70" s="1"/>
  <c r="N71" i="70"/>
  <c r="O71" i="70"/>
  <c r="P71" i="70"/>
  <c r="AD71" i="70" s="1"/>
  <c r="AP71" i="70" s="1"/>
  <c r="AQ71" i="70" s="1"/>
  <c r="BJ71" i="70" s="1"/>
  <c r="Q71" i="70"/>
  <c r="AE71" i="70" s="1"/>
  <c r="R71" i="70"/>
  <c r="AF71" i="70" s="1"/>
  <c r="AU71" i="70" s="1"/>
  <c r="BE71" i="70" s="1"/>
  <c r="BF71" i="70" s="1"/>
  <c r="S71" i="70"/>
  <c r="AG71" i="70" s="1"/>
  <c r="AV71" i="70" s="1"/>
  <c r="T71" i="70"/>
  <c r="AH71" i="70" s="1"/>
  <c r="AW71" i="70" s="1"/>
  <c r="BL71" i="70" s="1"/>
  <c r="U71" i="70"/>
  <c r="AI71" i="70" s="1"/>
  <c r="AX71" i="70" s="1"/>
  <c r="BM71" i="70" s="1"/>
  <c r="N72" i="70"/>
  <c r="O72" i="70"/>
  <c r="N73" i="70"/>
  <c r="O73" i="70"/>
  <c r="P73" i="70"/>
  <c r="AD73" i="70" s="1"/>
  <c r="Q73" i="70"/>
  <c r="R73" i="70"/>
  <c r="AF73" i="70" s="1"/>
  <c r="AU73" i="70" s="1"/>
  <c r="BE73" i="70" s="1"/>
  <c r="BF73" i="70" s="1"/>
  <c r="S73" i="70"/>
  <c r="T73" i="70"/>
  <c r="AH73" i="70" s="1"/>
  <c r="AW73" i="70" s="1"/>
  <c r="BL73" i="70" s="1"/>
  <c r="U73" i="70"/>
  <c r="N74" i="70"/>
  <c r="O74" i="70"/>
  <c r="N75" i="70"/>
  <c r="O75" i="70"/>
  <c r="P75" i="70"/>
  <c r="AD75" i="70" s="1"/>
  <c r="AP75" i="70" s="1"/>
  <c r="AQ75" i="70" s="1"/>
  <c r="BJ75" i="70" s="1"/>
  <c r="Q75" i="70"/>
  <c r="R75" i="70"/>
  <c r="AF75" i="70" s="1"/>
  <c r="AU75" i="70" s="1"/>
  <c r="BE75" i="70" s="1"/>
  <c r="BF75" i="70" s="1"/>
  <c r="S75" i="70"/>
  <c r="T75" i="70"/>
  <c r="AH75" i="70" s="1"/>
  <c r="AW75" i="70" s="1"/>
  <c r="BL75" i="70" s="1"/>
  <c r="U75" i="70"/>
  <c r="N76" i="70"/>
  <c r="O76" i="70"/>
  <c r="N77" i="70"/>
  <c r="O77" i="70"/>
  <c r="P77" i="70"/>
  <c r="AD77" i="70" s="1"/>
  <c r="Q77" i="70"/>
  <c r="R77" i="70"/>
  <c r="AF77" i="70" s="1"/>
  <c r="AU77" i="70" s="1"/>
  <c r="BE77" i="70" s="1"/>
  <c r="BF77" i="70" s="1"/>
  <c r="S77" i="70"/>
  <c r="T77" i="70"/>
  <c r="AH77" i="70" s="1"/>
  <c r="AW77" i="70" s="1"/>
  <c r="BL77" i="70" s="1"/>
  <c r="U77" i="70"/>
  <c r="N78" i="70"/>
  <c r="O78" i="70"/>
  <c r="P78" i="70"/>
  <c r="AD78" i="70" s="1"/>
  <c r="Q78" i="70"/>
  <c r="R78" i="70"/>
  <c r="AF78" i="70" s="1"/>
  <c r="AU78" i="70" s="1"/>
  <c r="BE78" i="70" s="1"/>
  <c r="BF78" i="70" s="1"/>
  <c r="S78" i="70"/>
  <c r="T78" i="70"/>
  <c r="AH78" i="70" s="1"/>
  <c r="AW78" i="70" s="1"/>
  <c r="BL78" i="70" s="1"/>
  <c r="U78" i="70"/>
  <c r="N79" i="70"/>
  <c r="O79" i="70"/>
  <c r="P79" i="70"/>
  <c r="AD79" i="70" s="1"/>
  <c r="AP79" i="70" s="1"/>
  <c r="AQ79" i="70" s="1"/>
  <c r="BJ79" i="70" s="1"/>
  <c r="Q79" i="70"/>
  <c r="R79" i="70"/>
  <c r="AF79" i="70" s="1"/>
  <c r="AU79" i="70" s="1"/>
  <c r="BE79" i="70" s="1"/>
  <c r="BF79" i="70" s="1"/>
  <c r="S79" i="70"/>
  <c r="T79" i="70"/>
  <c r="AH79" i="70" s="1"/>
  <c r="AW79" i="70" s="1"/>
  <c r="BL79" i="70" s="1"/>
  <c r="U79" i="70"/>
  <c r="N80" i="70"/>
  <c r="O80" i="70"/>
  <c r="P80" i="70"/>
  <c r="AD80" i="70" s="1"/>
  <c r="AP80" i="70" s="1"/>
  <c r="AQ80" i="70" s="1"/>
  <c r="BJ80" i="70" s="1"/>
  <c r="Q80" i="70"/>
  <c r="R80" i="70"/>
  <c r="AF80" i="70" s="1"/>
  <c r="AU80" i="70" s="1"/>
  <c r="BE80" i="70" s="1"/>
  <c r="BF80" i="70" s="1"/>
  <c r="S80" i="70"/>
  <c r="T80" i="70"/>
  <c r="AH80" i="70" s="1"/>
  <c r="AW80" i="70" s="1"/>
  <c r="BL80" i="70" s="1"/>
  <c r="U80" i="70"/>
  <c r="O45" i="70"/>
  <c r="N45" i="70"/>
  <c r="J46" i="70"/>
  <c r="K46" i="70"/>
  <c r="J47" i="70"/>
  <c r="K47" i="70"/>
  <c r="J48" i="70"/>
  <c r="K48" i="70"/>
  <c r="J49" i="70"/>
  <c r="K49" i="70"/>
  <c r="J50" i="70"/>
  <c r="K50" i="70"/>
  <c r="J51" i="70"/>
  <c r="K51" i="70"/>
  <c r="J52" i="70"/>
  <c r="K52" i="70"/>
  <c r="J53" i="70"/>
  <c r="K53" i="70"/>
  <c r="J54" i="70"/>
  <c r="K54" i="70"/>
  <c r="J55" i="70"/>
  <c r="K55" i="70"/>
  <c r="J56" i="70"/>
  <c r="K56" i="70"/>
  <c r="J57" i="70"/>
  <c r="K57" i="70"/>
  <c r="J58" i="70"/>
  <c r="K58" i="70"/>
  <c r="J59" i="70"/>
  <c r="K59" i="70"/>
  <c r="J60" i="70"/>
  <c r="K60" i="70"/>
  <c r="J61" i="70"/>
  <c r="K61" i="70"/>
  <c r="J62" i="70"/>
  <c r="K62" i="70"/>
  <c r="J63" i="70"/>
  <c r="K63" i="70"/>
  <c r="J64" i="70"/>
  <c r="K64" i="70"/>
  <c r="J65" i="70"/>
  <c r="K65" i="70"/>
  <c r="J66" i="70"/>
  <c r="K66" i="70"/>
  <c r="J67" i="70"/>
  <c r="K67" i="70"/>
  <c r="J68" i="70"/>
  <c r="K68" i="70"/>
  <c r="J69" i="70"/>
  <c r="K69" i="70"/>
  <c r="J70" i="70"/>
  <c r="K70" i="70"/>
  <c r="J71" i="70"/>
  <c r="K71" i="70"/>
  <c r="J72" i="70"/>
  <c r="K72" i="70"/>
  <c r="J73" i="70"/>
  <c r="K73" i="70"/>
  <c r="J74" i="70"/>
  <c r="K74" i="70"/>
  <c r="J75" i="70"/>
  <c r="K75" i="70"/>
  <c r="J76" i="70"/>
  <c r="K76" i="70"/>
  <c r="J77" i="70"/>
  <c r="K77" i="70"/>
  <c r="J78" i="70"/>
  <c r="K78" i="70"/>
  <c r="J79" i="70"/>
  <c r="K79" i="70"/>
  <c r="J80" i="70"/>
  <c r="K80" i="70"/>
  <c r="K45" i="70"/>
  <c r="J45" i="70"/>
  <c r="G46" i="70"/>
  <c r="H46" i="70"/>
  <c r="G47" i="70"/>
  <c r="H47" i="70"/>
  <c r="G48" i="70"/>
  <c r="H48" i="70"/>
  <c r="G49" i="70"/>
  <c r="H49" i="70"/>
  <c r="G50" i="70"/>
  <c r="H50" i="70"/>
  <c r="G51" i="70"/>
  <c r="H51" i="70"/>
  <c r="G52" i="70"/>
  <c r="H52" i="70"/>
  <c r="G53" i="70"/>
  <c r="H53" i="70"/>
  <c r="G54" i="70"/>
  <c r="H54" i="70"/>
  <c r="G55" i="70"/>
  <c r="H55" i="70"/>
  <c r="G56" i="70"/>
  <c r="H56" i="70"/>
  <c r="G57" i="70"/>
  <c r="H57" i="70"/>
  <c r="G58" i="70"/>
  <c r="H58" i="70"/>
  <c r="G59" i="70"/>
  <c r="H59" i="70"/>
  <c r="G60" i="70"/>
  <c r="H60" i="70"/>
  <c r="G61" i="70"/>
  <c r="H61" i="70"/>
  <c r="G63" i="70"/>
  <c r="H63" i="70"/>
  <c r="G64" i="70"/>
  <c r="H64" i="70"/>
  <c r="G65" i="70"/>
  <c r="H65" i="70"/>
  <c r="G66" i="70"/>
  <c r="H66" i="70"/>
  <c r="G67" i="70"/>
  <c r="H67" i="70"/>
  <c r="G68" i="70"/>
  <c r="H68" i="70"/>
  <c r="G69" i="70"/>
  <c r="H69" i="70"/>
  <c r="G70" i="70"/>
  <c r="H70" i="70"/>
  <c r="G71" i="70"/>
  <c r="H71" i="70"/>
  <c r="G72" i="70"/>
  <c r="H72" i="70"/>
  <c r="G73" i="70"/>
  <c r="H73" i="70"/>
  <c r="G74" i="70"/>
  <c r="H74" i="70"/>
  <c r="G75" i="70"/>
  <c r="H75" i="70"/>
  <c r="G76" i="70"/>
  <c r="H76" i="70"/>
  <c r="G77" i="70"/>
  <c r="H77" i="70"/>
  <c r="G78" i="70"/>
  <c r="H78" i="70"/>
  <c r="G79" i="70"/>
  <c r="H79" i="70"/>
  <c r="G80" i="70"/>
  <c r="H80" i="70"/>
  <c r="H45" i="70"/>
  <c r="G45" i="70"/>
  <c r="L16" i="70"/>
  <c r="L17" i="70"/>
  <c r="L18" i="70"/>
  <c r="M18" i="70" s="1"/>
  <c r="L19" i="70"/>
  <c r="L20" i="70"/>
  <c r="L21" i="70"/>
  <c r="L22" i="70"/>
  <c r="M22" i="70" s="1"/>
  <c r="L23" i="70"/>
  <c r="L24" i="70"/>
  <c r="M24" i="70" s="1"/>
  <c r="L26" i="70"/>
  <c r="Y26" i="70" s="1"/>
  <c r="Z26" i="70" s="1"/>
  <c r="AN26" i="70" s="1"/>
  <c r="AO26" i="70" s="1"/>
  <c r="BC26" i="70" s="1"/>
  <c r="BD26" i="70" s="1"/>
  <c r="L27" i="70"/>
  <c r="M27" i="70" s="1"/>
  <c r="L28" i="70"/>
  <c r="L29" i="70"/>
  <c r="M29" i="70" s="1"/>
  <c r="L30" i="70"/>
  <c r="Y30" i="70" s="1"/>
  <c r="Z30" i="70" s="1"/>
  <c r="AN30" i="70" s="1"/>
  <c r="AO30" i="70" s="1"/>
  <c r="BC30" i="70" s="1"/>
  <c r="BD30" i="70" s="1"/>
  <c r="L31" i="70"/>
  <c r="L32" i="70"/>
  <c r="L33" i="70"/>
  <c r="M33" i="70" s="1"/>
  <c r="L34" i="70"/>
  <c r="Y34" i="70" s="1"/>
  <c r="Z34" i="70" s="1"/>
  <c r="AN34" i="70" s="1"/>
  <c r="AO34" i="70" s="1"/>
  <c r="BC34" i="70" s="1"/>
  <c r="BD34" i="70" s="1"/>
  <c r="L35" i="70"/>
  <c r="M35" i="70" s="1"/>
  <c r="L36" i="70"/>
  <c r="L37" i="70"/>
  <c r="L38" i="70"/>
  <c r="Y38" i="70" s="1"/>
  <c r="Z38" i="70" s="1"/>
  <c r="AN38" i="70" s="1"/>
  <c r="AO38" i="70" s="1"/>
  <c r="BC38" i="70" s="1"/>
  <c r="BD38" i="70" s="1"/>
  <c r="L39" i="70"/>
  <c r="M39" i="70" s="1"/>
  <c r="L40" i="70"/>
  <c r="L41" i="70"/>
  <c r="L42" i="70"/>
  <c r="Y42" i="70" s="1"/>
  <c r="Z42" i="70" s="1"/>
  <c r="AN42" i="70" s="1"/>
  <c r="AO42" i="70" s="1"/>
  <c r="BC42" i="70" s="1"/>
  <c r="BD42" i="70" s="1"/>
  <c r="L43" i="70"/>
  <c r="M43" i="70" s="1"/>
  <c r="L8" i="70"/>
  <c r="M8" i="70" s="1"/>
  <c r="L9" i="70"/>
  <c r="M9" i="70" s="1"/>
  <c r="L10" i="70"/>
  <c r="M10" i="70" s="1"/>
  <c r="L11" i="70"/>
  <c r="L12" i="70"/>
  <c r="M12" i="70" s="1"/>
  <c r="L15" i="70"/>
  <c r="M15" i="70" s="1"/>
  <c r="M14" i="70"/>
  <c r="L13" i="70"/>
  <c r="M13" i="70" s="1"/>
  <c r="M25" i="64"/>
  <c r="L25" i="64"/>
  <c r="K25" i="64"/>
  <c r="J25" i="64"/>
  <c r="G31" i="38" l="1"/>
  <c r="G53" i="38" s="1"/>
  <c r="G54" i="38"/>
  <c r="F55" i="38"/>
  <c r="G56" i="38"/>
  <c r="F57" i="38"/>
  <c r="G58" i="38"/>
  <c r="F59" i="38"/>
  <c r="G60" i="38"/>
  <c r="F61" i="38"/>
  <c r="G62" i="38"/>
  <c r="F63" i="38"/>
  <c r="G64" i="38"/>
  <c r="F65" i="38"/>
  <c r="G66" i="38"/>
  <c r="G68" i="38"/>
  <c r="F69" i="38"/>
  <c r="G70" i="38"/>
  <c r="G72" i="38"/>
  <c r="F53" i="38"/>
  <c r="F54" i="38"/>
  <c r="G55" i="38"/>
  <c r="G57" i="38"/>
  <c r="G59" i="38"/>
  <c r="G61" i="38"/>
  <c r="F62" i="38"/>
  <c r="G63" i="38"/>
  <c r="G65" i="38"/>
  <c r="G67" i="38"/>
  <c r="G69" i="38"/>
  <c r="F70" i="38"/>
  <c r="G71" i="38"/>
  <c r="E50" i="38"/>
  <c r="G73" i="38"/>
  <c r="M27" i="38" s="1"/>
  <c r="Z8" i="72"/>
  <c r="AB8" i="72" s="1"/>
  <c r="AC45" i="70" s="1"/>
  <c r="R10" i="72"/>
  <c r="T10" i="72" s="1"/>
  <c r="R12" i="72"/>
  <c r="T12" i="72" s="1"/>
  <c r="Y8" i="72"/>
  <c r="F67" i="38"/>
  <c r="Q9" i="72"/>
  <c r="Q18" i="72" s="1"/>
  <c r="Q19" i="72" s="1"/>
  <c r="Q20" i="72" s="1"/>
  <c r="Q21" i="72" s="1"/>
  <c r="Q22" i="72" s="1"/>
  <c r="Q23" i="72" s="1"/>
  <c r="Q24" i="72" s="1"/>
  <c r="Q25" i="72" s="1"/>
  <c r="Q26" i="72" s="1"/>
  <c r="S26" i="72" s="1"/>
  <c r="Q13" i="72"/>
  <c r="Q11" i="72"/>
  <c r="S11" i="72" s="1"/>
  <c r="Q10" i="72"/>
  <c r="S10" i="72" s="1"/>
  <c r="Q12" i="72"/>
  <c r="I77" i="70"/>
  <c r="I61" i="70"/>
  <c r="I59" i="70"/>
  <c r="I53" i="70"/>
  <c r="I51" i="70"/>
  <c r="I57" i="70"/>
  <c r="I49" i="70"/>
  <c r="I73" i="70"/>
  <c r="I69" i="70"/>
  <c r="I65" i="70"/>
  <c r="I60" i="70"/>
  <c r="I56" i="70"/>
  <c r="I52" i="70"/>
  <c r="I48" i="70"/>
  <c r="I55" i="70"/>
  <c r="I47" i="70"/>
  <c r="M30" i="70"/>
  <c r="M38" i="70"/>
  <c r="I79" i="70"/>
  <c r="I75" i="70"/>
  <c r="I71" i="70"/>
  <c r="I67" i="70"/>
  <c r="I63" i="70"/>
  <c r="I58" i="70"/>
  <c r="I54" i="70"/>
  <c r="I50" i="70"/>
  <c r="I46" i="70"/>
  <c r="Y32" i="70"/>
  <c r="Z32" i="70" s="1"/>
  <c r="AN32" i="70" s="1"/>
  <c r="AO32" i="70" s="1"/>
  <c r="BC32" i="70" s="1"/>
  <c r="BD32" i="70" s="1"/>
  <c r="M32" i="70"/>
  <c r="Y28" i="70"/>
  <c r="Z28" i="70" s="1"/>
  <c r="AN28" i="70" s="1"/>
  <c r="AO28" i="70" s="1"/>
  <c r="BC28" i="70" s="1"/>
  <c r="BD28" i="70" s="1"/>
  <c r="M28" i="70"/>
  <c r="I45" i="70"/>
  <c r="Y36" i="70"/>
  <c r="Z36" i="70" s="1"/>
  <c r="AN36" i="70" s="1"/>
  <c r="AO36" i="70" s="1"/>
  <c r="BC36" i="70" s="1"/>
  <c r="BD36" i="70" s="1"/>
  <c r="M36" i="70"/>
  <c r="Y19" i="70"/>
  <c r="Z19" i="70" s="1"/>
  <c r="AN19" i="70" s="1"/>
  <c r="AO19" i="70" s="1"/>
  <c r="BC19" i="70" s="1"/>
  <c r="BD19" i="70" s="1"/>
  <c r="M19" i="70"/>
  <c r="Y40" i="70"/>
  <c r="Z40" i="70" s="1"/>
  <c r="AN40" i="70" s="1"/>
  <c r="AO40" i="70" s="1"/>
  <c r="BC40" i="70" s="1"/>
  <c r="BD40" i="70" s="1"/>
  <c r="M40" i="70"/>
  <c r="Y23" i="70"/>
  <c r="M23" i="70"/>
  <c r="AA70" i="70"/>
  <c r="AB70" i="70" s="1"/>
  <c r="AS70" i="70" s="1"/>
  <c r="AY70" i="70" s="1"/>
  <c r="AA69" i="70"/>
  <c r="AB69" i="70" s="1"/>
  <c r="AS69" i="70" s="1"/>
  <c r="AY69" i="70" s="1"/>
  <c r="Y11" i="70"/>
  <c r="Z11" i="70" s="1"/>
  <c r="AN11" i="70" s="1"/>
  <c r="AO11" i="70" s="1"/>
  <c r="BC11" i="70" s="1"/>
  <c r="BD11" i="70" s="1"/>
  <c r="M11" i="70"/>
  <c r="AA76" i="70"/>
  <c r="AB76" i="70" s="1"/>
  <c r="AS76" i="70" s="1"/>
  <c r="AY76" i="70" s="1"/>
  <c r="AA75" i="70"/>
  <c r="AB75" i="70" s="1"/>
  <c r="AS75" i="70" s="1"/>
  <c r="AY75" i="70" s="1"/>
  <c r="AA72" i="70"/>
  <c r="AB72" i="70" s="1"/>
  <c r="AS72" i="70" s="1"/>
  <c r="BH72" i="70" s="1"/>
  <c r="AA65" i="70"/>
  <c r="AB65" i="70" s="1"/>
  <c r="AS65" i="70" s="1"/>
  <c r="AY65" i="70" s="1"/>
  <c r="AA64" i="70"/>
  <c r="AB64" i="70" s="1"/>
  <c r="AS64" i="70" s="1"/>
  <c r="BH64" i="70" s="1"/>
  <c r="Y21" i="70"/>
  <c r="M21" i="70"/>
  <c r="Y17" i="70"/>
  <c r="Z17" i="70" s="1"/>
  <c r="AN17" i="70" s="1"/>
  <c r="AO17" i="70" s="1"/>
  <c r="BC17" i="70" s="1"/>
  <c r="BD17" i="70" s="1"/>
  <c r="M17" i="70"/>
  <c r="I80" i="70"/>
  <c r="I78" i="70"/>
  <c r="I76" i="70"/>
  <c r="I74" i="70"/>
  <c r="I72" i="70"/>
  <c r="I70" i="70"/>
  <c r="I68" i="70"/>
  <c r="I66" i="70"/>
  <c r="I64" i="70"/>
  <c r="AA45" i="70"/>
  <c r="AB45" i="70" s="1"/>
  <c r="AS45" i="70" s="1"/>
  <c r="BH45" i="70" s="1"/>
  <c r="H62" i="70"/>
  <c r="I62" i="70" s="1"/>
  <c r="I25" i="70"/>
  <c r="Y31" i="70"/>
  <c r="Z31" i="70" s="1"/>
  <c r="AN31" i="70" s="1"/>
  <c r="AO31" i="70" s="1"/>
  <c r="BC31" i="70" s="1"/>
  <c r="BD31" i="70" s="1"/>
  <c r="M31" i="70"/>
  <c r="AA71" i="70"/>
  <c r="AB71" i="70" s="1"/>
  <c r="AS71" i="70" s="1"/>
  <c r="AY71" i="70" s="1"/>
  <c r="AA68" i="70"/>
  <c r="AB68" i="70" s="1"/>
  <c r="AS68" i="70" s="1"/>
  <c r="BH68" i="70" s="1"/>
  <c r="F8" i="29"/>
  <c r="I44" i="70"/>
  <c r="Y41" i="70"/>
  <c r="Z41" i="70" s="1"/>
  <c r="AN41" i="70" s="1"/>
  <c r="AO41" i="70" s="1"/>
  <c r="BC41" i="70" s="1"/>
  <c r="BD41" i="70" s="1"/>
  <c r="M41" i="70"/>
  <c r="Y37" i="70"/>
  <c r="Z37" i="70" s="1"/>
  <c r="AN37" i="70" s="1"/>
  <c r="AO37" i="70" s="1"/>
  <c r="BC37" i="70" s="1"/>
  <c r="BD37" i="70" s="1"/>
  <c r="M37" i="70"/>
  <c r="Y20" i="70"/>
  <c r="Z20" i="70" s="1"/>
  <c r="AN20" i="70" s="1"/>
  <c r="AO20" i="70" s="1"/>
  <c r="BC20" i="70" s="1"/>
  <c r="BD20" i="70" s="1"/>
  <c r="M20" i="70"/>
  <c r="Y16" i="70"/>
  <c r="Z16" i="70" s="1"/>
  <c r="AN16" i="70" s="1"/>
  <c r="AO16" i="70" s="1"/>
  <c r="BC16" i="70" s="1"/>
  <c r="BD16" i="70" s="1"/>
  <c r="M16" i="70"/>
  <c r="AA80" i="70"/>
  <c r="AB80" i="70" s="1"/>
  <c r="AS80" i="70" s="1"/>
  <c r="AY80" i="70" s="1"/>
  <c r="AA79" i="70"/>
  <c r="AB79" i="70" s="1"/>
  <c r="AS79" i="70" s="1"/>
  <c r="AY79" i="70" s="1"/>
  <c r="AA78" i="70"/>
  <c r="AB78" i="70" s="1"/>
  <c r="AS78" i="70" s="1"/>
  <c r="BH78" i="70" s="1"/>
  <c r="AA77" i="70"/>
  <c r="AB77" i="70" s="1"/>
  <c r="AS77" i="70" s="1"/>
  <c r="BH77" i="70" s="1"/>
  <c r="AA74" i="70"/>
  <c r="AB74" i="70" s="1"/>
  <c r="AS74" i="70" s="1"/>
  <c r="AY74" i="70" s="1"/>
  <c r="AA67" i="70"/>
  <c r="AB67" i="70" s="1"/>
  <c r="AS67" i="70" s="1"/>
  <c r="BH67" i="70" s="1"/>
  <c r="AA66" i="70"/>
  <c r="AB66" i="70" s="1"/>
  <c r="AS66" i="70" s="1"/>
  <c r="BH66" i="70" s="1"/>
  <c r="AA63" i="70"/>
  <c r="AB63" i="70" s="1"/>
  <c r="AS63" i="70" s="1"/>
  <c r="BH63" i="70" s="1"/>
  <c r="AA61" i="70"/>
  <c r="AB61" i="70" s="1"/>
  <c r="AS61" i="70" s="1"/>
  <c r="AY61" i="70" s="1"/>
  <c r="AA57" i="70"/>
  <c r="AB57" i="70" s="1"/>
  <c r="AS57" i="70" s="1"/>
  <c r="BH57" i="70" s="1"/>
  <c r="AA55" i="70"/>
  <c r="AB55" i="70" s="1"/>
  <c r="AS55" i="70" s="1"/>
  <c r="AY55" i="70" s="1"/>
  <c r="AA54" i="70"/>
  <c r="AB54" i="70" s="1"/>
  <c r="AS54" i="70" s="1"/>
  <c r="AY54" i="70" s="1"/>
  <c r="AA53" i="70"/>
  <c r="AB53" i="70" s="1"/>
  <c r="AS53" i="70" s="1"/>
  <c r="BH53" i="70" s="1"/>
  <c r="AA49" i="70"/>
  <c r="AB49" i="70" s="1"/>
  <c r="AS49" i="70" s="1"/>
  <c r="BH49" i="70" s="1"/>
  <c r="AA47" i="70"/>
  <c r="AB47" i="70" s="1"/>
  <c r="AS47" i="70" s="1"/>
  <c r="BH47" i="70" s="1"/>
  <c r="AA46" i="70"/>
  <c r="AB46" i="70" s="1"/>
  <c r="AS46" i="70" s="1"/>
  <c r="BH46" i="70" s="1"/>
  <c r="M26" i="70"/>
  <c r="M34" i="70"/>
  <c r="M42" i="70"/>
  <c r="T13" i="72"/>
  <c r="T9" i="72"/>
  <c r="F7" i="29"/>
  <c r="AJ47" i="70"/>
  <c r="AK47" i="70" s="1"/>
  <c r="AJ41" i="70"/>
  <c r="AJ31" i="70"/>
  <c r="AK31" i="70" s="1"/>
  <c r="AJ12" i="70"/>
  <c r="AK12" i="70" s="1"/>
  <c r="AJ11" i="70"/>
  <c r="AK11" i="70" s="1"/>
  <c r="AP31" i="70"/>
  <c r="AQ31" i="70" s="1"/>
  <c r="BJ31" i="70" s="1"/>
  <c r="BN31" i="70" s="1"/>
  <c r="AP41" i="70"/>
  <c r="AQ41" i="70" s="1"/>
  <c r="BJ41" i="70" s="1"/>
  <c r="AP11" i="70"/>
  <c r="AQ11" i="70" s="1"/>
  <c r="BJ11" i="70" s="1"/>
  <c r="AJ27" i="70"/>
  <c r="AK27" i="70" s="1"/>
  <c r="AP12" i="70"/>
  <c r="AQ12" i="70" s="1"/>
  <c r="BJ12" i="70" s="1"/>
  <c r="AJ8" i="70"/>
  <c r="AK8" i="70" s="1"/>
  <c r="AP64" i="70"/>
  <c r="AQ64" i="70" s="1"/>
  <c r="BJ64" i="70" s="1"/>
  <c r="BN64" i="70" s="1"/>
  <c r="AJ64" i="70"/>
  <c r="AK64" i="70" s="1"/>
  <c r="AA56" i="70"/>
  <c r="AB56" i="70" s="1"/>
  <c r="AS56" i="70" s="1"/>
  <c r="AY56" i="70" s="1"/>
  <c r="AA48" i="70"/>
  <c r="AB48" i="70" s="1"/>
  <c r="AS48" i="70" s="1"/>
  <c r="AY48" i="70" s="1"/>
  <c r="AJ46" i="70"/>
  <c r="AK46" i="70" s="1"/>
  <c r="Y13" i="70"/>
  <c r="AJ9" i="70"/>
  <c r="AK9" i="70" s="1"/>
  <c r="Y9" i="70"/>
  <c r="Z9" i="70" s="1"/>
  <c r="AN9" i="70" s="1"/>
  <c r="AO9" i="70" s="1"/>
  <c r="BC9" i="70" s="1"/>
  <c r="BD9" i="70" s="1"/>
  <c r="Y8" i="70"/>
  <c r="Z8" i="70" s="1"/>
  <c r="AN8" i="70" s="1"/>
  <c r="AO8" i="70" s="1"/>
  <c r="BC8" i="70" s="1"/>
  <c r="BD8" i="70" s="1"/>
  <c r="Y15" i="70"/>
  <c r="AJ20" i="70"/>
  <c r="AP20" i="70"/>
  <c r="AQ20" i="70" s="1"/>
  <c r="BJ20" i="70" s="1"/>
  <c r="AJ24" i="70"/>
  <c r="AP24" i="70"/>
  <c r="AQ24" i="70" s="1"/>
  <c r="BJ24" i="70" s="1"/>
  <c r="AJ53" i="70"/>
  <c r="AK53" i="70" s="1"/>
  <c r="AJ57" i="70"/>
  <c r="AJ65" i="70"/>
  <c r="AK65" i="70" s="1"/>
  <c r="AP65" i="70"/>
  <c r="AQ65" i="70" s="1"/>
  <c r="BJ65" i="70" s="1"/>
  <c r="H81" i="70"/>
  <c r="AP8" i="70"/>
  <c r="AQ8" i="70" s="1"/>
  <c r="BJ8" i="70" s="1"/>
  <c r="AJ16" i="70"/>
  <c r="AK16" i="70" s="1"/>
  <c r="Y14" i="70"/>
  <c r="Y24" i="70"/>
  <c r="Z24" i="70" s="1"/>
  <c r="AN24" i="70" s="1"/>
  <c r="AO24" i="70" s="1"/>
  <c r="BC24" i="70" s="1"/>
  <c r="BD24" i="70" s="1"/>
  <c r="Y27" i="70"/>
  <c r="Z27" i="70" s="1"/>
  <c r="AN27" i="70" s="1"/>
  <c r="AO27" i="70" s="1"/>
  <c r="BC27" i="70" s="1"/>
  <c r="BD27" i="70" s="1"/>
  <c r="Y18" i="70"/>
  <c r="Z18" i="70" s="1"/>
  <c r="AN18" i="70" s="1"/>
  <c r="AO18" i="70" s="1"/>
  <c r="BC18" i="70" s="1"/>
  <c r="BD18" i="70" s="1"/>
  <c r="AJ69" i="70"/>
  <c r="AK69" i="70" s="1"/>
  <c r="AP69" i="70"/>
  <c r="AQ69" i="70" s="1"/>
  <c r="BJ69" i="70" s="1"/>
  <c r="AP68" i="70"/>
  <c r="AQ68" i="70" s="1"/>
  <c r="BJ68" i="70" s="1"/>
  <c r="AJ68" i="70"/>
  <c r="AK68" i="70" s="1"/>
  <c r="Y33" i="70"/>
  <c r="Z33" i="70" s="1"/>
  <c r="AN33" i="70" s="1"/>
  <c r="AO33" i="70" s="1"/>
  <c r="BC33" i="70" s="1"/>
  <c r="BD33" i="70" s="1"/>
  <c r="Y29" i="70"/>
  <c r="Z29" i="70" s="1"/>
  <c r="AN29" i="70" s="1"/>
  <c r="AO29" i="70" s="1"/>
  <c r="BC29" i="70" s="1"/>
  <c r="BD29" i="70" s="1"/>
  <c r="AJ78" i="70"/>
  <c r="AP78" i="70"/>
  <c r="AQ78" i="70" s="1"/>
  <c r="BJ78" i="70" s="1"/>
  <c r="AP77" i="70"/>
  <c r="AQ77" i="70" s="1"/>
  <c r="BJ77" i="70" s="1"/>
  <c r="AJ77" i="70"/>
  <c r="AJ61" i="70"/>
  <c r="AJ54" i="70"/>
  <c r="AJ49" i="70"/>
  <c r="AK49" i="70" s="1"/>
  <c r="Y12" i="70"/>
  <c r="Z12" i="70" s="1"/>
  <c r="AN12" i="70" s="1"/>
  <c r="AO12" i="70" s="1"/>
  <c r="BC12" i="70" s="1"/>
  <c r="BD12" i="70" s="1"/>
  <c r="AJ10" i="70"/>
  <c r="AK10" i="70" s="1"/>
  <c r="Y10" i="70"/>
  <c r="Z10" i="70" s="1"/>
  <c r="AN10" i="70" s="1"/>
  <c r="AO10" i="70" s="1"/>
  <c r="BC10" i="70" s="1"/>
  <c r="BD10" i="70" s="1"/>
  <c r="AP9" i="70"/>
  <c r="AQ9" i="70" s="1"/>
  <c r="BJ9" i="70" s="1"/>
  <c r="AJ17" i="70"/>
  <c r="AJ34" i="70"/>
  <c r="AK34" i="70" s="1"/>
  <c r="AP34" i="70"/>
  <c r="AQ34" i="70" s="1"/>
  <c r="BJ34" i="70" s="1"/>
  <c r="Y43" i="70"/>
  <c r="Z43" i="70" s="1"/>
  <c r="AN43" i="70" s="1"/>
  <c r="AO43" i="70" s="1"/>
  <c r="BC43" i="70" s="1"/>
  <c r="BD43" i="70" s="1"/>
  <c r="Y39" i="70"/>
  <c r="Z39" i="70" s="1"/>
  <c r="AN39" i="70" s="1"/>
  <c r="AO39" i="70" s="1"/>
  <c r="BC39" i="70" s="1"/>
  <c r="BD39" i="70" s="1"/>
  <c r="Y22" i="70"/>
  <c r="AJ18" i="70"/>
  <c r="AJ19" i="70"/>
  <c r="AJ30" i="70"/>
  <c r="AK30" i="70" s="1"/>
  <c r="AJ37" i="70"/>
  <c r="AP37" i="70"/>
  <c r="AQ37" i="70" s="1"/>
  <c r="BJ37" i="70" s="1"/>
  <c r="AJ32" i="70"/>
  <c r="AK32" i="70" s="1"/>
  <c r="AJ28" i="70"/>
  <c r="AK28" i="70" s="1"/>
  <c r="AP28" i="70"/>
  <c r="AQ28" i="70" s="1"/>
  <c r="BJ28" i="70" s="1"/>
  <c r="AJ43" i="70"/>
  <c r="AP43" i="70"/>
  <c r="AQ43" i="70" s="1"/>
  <c r="BJ43" i="70" s="1"/>
  <c r="AJ42" i="70"/>
  <c r="AJ39" i="70"/>
  <c r="AJ74" i="70"/>
  <c r="AJ38" i="70"/>
  <c r="AJ36" i="70"/>
  <c r="G81" i="70"/>
  <c r="AP73" i="70"/>
  <c r="AQ73" i="70" s="1"/>
  <c r="BJ73" i="70" s="1"/>
  <c r="AJ73" i="70"/>
  <c r="Y35" i="70"/>
  <c r="Z35" i="70" s="1"/>
  <c r="AN35" i="70" s="1"/>
  <c r="AO35" i="70" s="1"/>
  <c r="BC35" i="70" s="1"/>
  <c r="BD35" i="70" s="1"/>
  <c r="AA73" i="70"/>
  <c r="AB73" i="70" s="1"/>
  <c r="AS73" i="70" s="1"/>
  <c r="BH73" i="70" s="1"/>
  <c r="AJ79" i="70"/>
  <c r="AJ75" i="70"/>
  <c r="AJ76" i="70"/>
  <c r="AJ80" i="70"/>
  <c r="AP72" i="70"/>
  <c r="AQ72" i="70" s="1"/>
  <c r="BJ72" i="70" s="1"/>
  <c r="AJ72" i="70"/>
  <c r="AJ66" i="70"/>
  <c r="AK66" i="70" s="1"/>
  <c r="AP66" i="70"/>
  <c r="AQ66" i="70" s="1"/>
  <c r="BJ66" i="70" s="1"/>
  <c r="AJ70" i="70"/>
  <c r="AK70" i="70" s="1"/>
  <c r="AJ71" i="70"/>
  <c r="AK71" i="70" s="1"/>
  <c r="AJ67" i="70"/>
  <c r="AK67" i="70" s="1"/>
  <c r="AP63" i="70"/>
  <c r="AQ63" i="70" s="1"/>
  <c r="BJ63" i="70" s="1"/>
  <c r="AJ63" i="70"/>
  <c r="AK63" i="70" s="1"/>
  <c r="AY43" i="70"/>
  <c r="BH43" i="70"/>
  <c r="BH37" i="70"/>
  <c r="AY37" i="70"/>
  <c r="AY42" i="70"/>
  <c r="BH42" i="70"/>
  <c r="BH41" i="70"/>
  <c r="AY41" i="70"/>
  <c r="BH40" i="70"/>
  <c r="AY39" i="70"/>
  <c r="BH39" i="70"/>
  <c r="BH36" i="70"/>
  <c r="AY38" i="70"/>
  <c r="BH38" i="70"/>
  <c r="AU40" i="70"/>
  <c r="BE40" i="70" s="1"/>
  <c r="BF40" i="70" s="1"/>
  <c r="AU36" i="70"/>
  <c r="BE36" i="70" s="1"/>
  <c r="BF36" i="70" s="1"/>
  <c r="AJ40" i="70"/>
  <c r="BH35" i="70"/>
  <c r="AY35" i="70"/>
  <c r="AP35" i="70"/>
  <c r="AQ35" i="70" s="1"/>
  <c r="BJ35" i="70" s="1"/>
  <c r="AJ35" i="70"/>
  <c r="AY34" i="70"/>
  <c r="BH34" i="70"/>
  <c r="AJ33" i="70"/>
  <c r="AK33" i="70" s="1"/>
  <c r="BH32" i="70"/>
  <c r="BH30" i="70"/>
  <c r="AY30" i="70"/>
  <c r="AY29" i="70"/>
  <c r="BH29" i="70"/>
  <c r="AP33" i="70"/>
  <c r="AQ33" i="70" s="1"/>
  <c r="BJ33" i="70" s="1"/>
  <c r="AY32" i="70"/>
  <c r="AU27" i="70"/>
  <c r="AY27" i="70" s="1"/>
  <c r="AY33" i="70"/>
  <c r="BH33" i="70"/>
  <c r="AY31" i="70"/>
  <c r="AJ29" i="70"/>
  <c r="AK29" i="70" s="1"/>
  <c r="BH28" i="70"/>
  <c r="BH27" i="70"/>
  <c r="AY28" i="70"/>
  <c r="BH26" i="70"/>
  <c r="AY26" i="70"/>
  <c r="AP26" i="70"/>
  <c r="AQ26" i="70" s="1"/>
  <c r="BJ26" i="70" s="1"/>
  <c r="AJ26" i="70"/>
  <c r="AK26" i="70" s="1"/>
  <c r="AP47" i="70"/>
  <c r="AQ47" i="70" s="1"/>
  <c r="BJ47" i="70" s="1"/>
  <c r="AU45" i="70"/>
  <c r="BE45" i="70" s="1"/>
  <c r="BF45" i="70" s="1"/>
  <c r="AU46" i="70"/>
  <c r="BE46" i="70" s="1"/>
  <c r="BF46" i="70" s="1"/>
  <c r="AU47" i="70"/>
  <c r="BE47" i="70" s="1"/>
  <c r="BF47" i="70" s="1"/>
  <c r="AJ48" i="70"/>
  <c r="AK48" i="70" s="1"/>
  <c r="AP48" i="70"/>
  <c r="AQ48" i="70" s="1"/>
  <c r="BJ48" i="70" s="1"/>
  <c r="AP49" i="70"/>
  <c r="AQ49" i="70" s="1"/>
  <c r="BJ49" i="70" s="1"/>
  <c r="AJ45" i="70"/>
  <c r="AK45" i="70" s="1"/>
  <c r="AP54" i="70"/>
  <c r="AQ54" i="70" s="1"/>
  <c r="BJ54" i="70" s="1"/>
  <c r="AJ56" i="70"/>
  <c r="AP53" i="70"/>
  <c r="AQ53" i="70" s="1"/>
  <c r="BJ53" i="70" s="1"/>
  <c r="AJ55" i="70"/>
  <c r="AP57" i="70"/>
  <c r="AQ57" i="70" s="1"/>
  <c r="BJ57" i="70" s="1"/>
  <c r="AP61" i="70"/>
  <c r="AQ61" i="70" s="1"/>
  <c r="BJ61" i="70" s="1"/>
  <c r="AY24" i="70"/>
  <c r="BH24" i="70"/>
  <c r="BH18" i="70"/>
  <c r="AY18" i="70"/>
  <c r="BH17" i="70"/>
  <c r="AY20" i="70"/>
  <c r="BH20" i="70"/>
  <c r="AY19" i="70"/>
  <c r="BH19" i="70"/>
  <c r="AU17" i="70"/>
  <c r="BE17" i="70" s="1"/>
  <c r="BF17" i="70" s="1"/>
  <c r="AY16" i="70"/>
  <c r="BH16" i="70"/>
  <c r="BH12" i="70"/>
  <c r="AY12" i="70"/>
  <c r="AY8" i="70"/>
  <c r="BH8" i="70"/>
  <c r="BH9" i="70"/>
  <c r="AY9" i="70"/>
  <c r="AY10" i="70"/>
  <c r="BH10" i="70"/>
  <c r="AY11" i="70"/>
  <c r="BH11" i="70"/>
  <c r="L57" i="70"/>
  <c r="Y57" i="70" s="1"/>
  <c r="Z57" i="70" s="1"/>
  <c r="AN57" i="70" s="1"/>
  <c r="AO57" i="70" s="1"/>
  <c r="BC57" i="70" s="1"/>
  <c r="BD57" i="70" s="1"/>
  <c r="L55" i="70"/>
  <c r="Y55" i="70" s="1"/>
  <c r="Z55" i="70" s="1"/>
  <c r="AN55" i="70" s="1"/>
  <c r="AO55" i="70" s="1"/>
  <c r="BC55" i="70" s="1"/>
  <c r="BD55" i="70" s="1"/>
  <c r="L53" i="70"/>
  <c r="Y53" i="70" s="1"/>
  <c r="Z53" i="70" s="1"/>
  <c r="AN53" i="70" s="1"/>
  <c r="AO53" i="70" s="1"/>
  <c r="BC53" i="70" s="1"/>
  <c r="BD53" i="70" s="1"/>
  <c r="L52" i="70"/>
  <c r="Y52" i="70" s="1"/>
  <c r="L49" i="70"/>
  <c r="Y49" i="70" s="1"/>
  <c r="Z49" i="70" s="1"/>
  <c r="AN49" i="70" s="1"/>
  <c r="AO49" i="70" s="1"/>
  <c r="BC49" i="70" s="1"/>
  <c r="BD49" i="70" s="1"/>
  <c r="L56" i="70"/>
  <c r="Y56" i="70" s="1"/>
  <c r="Z56" i="70" s="1"/>
  <c r="AN56" i="70" s="1"/>
  <c r="AO56" i="70" s="1"/>
  <c r="BC56" i="70" s="1"/>
  <c r="BD56" i="70" s="1"/>
  <c r="L75" i="70"/>
  <c r="Y75" i="70" s="1"/>
  <c r="Z75" i="70" s="1"/>
  <c r="AN75" i="70" s="1"/>
  <c r="AO75" i="70" s="1"/>
  <c r="BC75" i="70" s="1"/>
  <c r="BD75" i="70" s="1"/>
  <c r="L71" i="70"/>
  <c r="Y71" i="70" s="1"/>
  <c r="Z71" i="70" s="1"/>
  <c r="AN71" i="70" s="1"/>
  <c r="AO71" i="70" s="1"/>
  <c r="BC71" i="70" s="1"/>
  <c r="BD71" i="70" s="1"/>
  <c r="L62" i="70"/>
  <c r="M62" i="70" s="1"/>
  <c r="L54" i="70"/>
  <c r="Y54" i="70" s="1"/>
  <c r="Z54" i="70" s="1"/>
  <c r="AN54" i="70" s="1"/>
  <c r="AO54" i="70" s="1"/>
  <c r="BC54" i="70" s="1"/>
  <c r="BD54" i="70" s="1"/>
  <c r="L51" i="70"/>
  <c r="Y51" i="70" s="1"/>
  <c r="L50" i="70"/>
  <c r="Y50" i="70" s="1"/>
  <c r="L48" i="70"/>
  <c r="Y48" i="70" s="1"/>
  <c r="Z48" i="70" s="1"/>
  <c r="AN48" i="70" s="1"/>
  <c r="AO48" i="70" s="1"/>
  <c r="BC48" i="70" s="1"/>
  <c r="BD48" i="70" s="1"/>
  <c r="L47" i="70"/>
  <c r="Y47" i="70" s="1"/>
  <c r="Z47" i="70" s="1"/>
  <c r="AN47" i="70" s="1"/>
  <c r="AO47" i="70" s="1"/>
  <c r="BC47" i="70" s="1"/>
  <c r="BD47" i="70" s="1"/>
  <c r="L46" i="70"/>
  <c r="Y46" i="70" s="1"/>
  <c r="Z46" i="70" s="1"/>
  <c r="AN46" i="70" s="1"/>
  <c r="AO46" i="70" s="1"/>
  <c r="BC46" i="70" s="1"/>
  <c r="BD46" i="70" s="1"/>
  <c r="L78" i="70"/>
  <c r="Y78" i="70" s="1"/>
  <c r="Z78" i="70" s="1"/>
  <c r="AN78" i="70" s="1"/>
  <c r="AO78" i="70" s="1"/>
  <c r="BC78" i="70" s="1"/>
  <c r="BD78" i="70" s="1"/>
  <c r="L65" i="70"/>
  <c r="M65" i="70" s="1"/>
  <c r="L58" i="70"/>
  <c r="Y58" i="70" s="1"/>
  <c r="L59" i="70"/>
  <c r="Y59" i="70" s="1"/>
  <c r="L68" i="70"/>
  <c r="Y68" i="70" s="1"/>
  <c r="Z68" i="70" s="1"/>
  <c r="AN68" i="70" s="1"/>
  <c r="AO68" i="70" s="1"/>
  <c r="BC68" i="70" s="1"/>
  <c r="BD68" i="70" s="1"/>
  <c r="L69" i="70"/>
  <c r="Y69" i="70" s="1"/>
  <c r="Z69" i="70" s="1"/>
  <c r="AN69" i="70" s="1"/>
  <c r="AO69" i="70" s="1"/>
  <c r="BC69" i="70" s="1"/>
  <c r="BD69" i="70" s="1"/>
  <c r="L67" i="70"/>
  <c r="Y67" i="70" s="1"/>
  <c r="Z67" i="70" s="1"/>
  <c r="AN67" i="70" s="1"/>
  <c r="AO67" i="70" s="1"/>
  <c r="BC67" i="70" s="1"/>
  <c r="BD67" i="70" s="1"/>
  <c r="L60" i="70"/>
  <c r="Y60" i="70" s="1"/>
  <c r="L66" i="70"/>
  <c r="Y66" i="70" s="1"/>
  <c r="Z66" i="70" s="1"/>
  <c r="AN66" i="70" s="1"/>
  <c r="AO66" i="70" s="1"/>
  <c r="BC66" i="70" s="1"/>
  <c r="BD66" i="70" s="1"/>
  <c r="L74" i="70"/>
  <c r="Y74" i="70" s="1"/>
  <c r="Z74" i="70" s="1"/>
  <c r="AN74" i="70" s="1"/>
  <c r="AO74" i="70" s="1"/>
  <c r="BC74" i="70" s="1"/>
  <c r="BD74" i="70" s="1"/>
  <c r="L70" i="70"/>
  <c r="Y70" i="70" s="1"/>
  <c r="Z70" i="70" s="1"/>
  <c r="AN70" i="70" s="1"/>
  <c r="AO70" i="70" s="1"/>
  <c r="BC70" i="70" s="1"/>
  <c r="BD70" i="70" s="1"/>
  <c r="L80" i="70"/>
  <c r="Y80" i="70" s="1"/>
  <c r="Z80" i="70" s="1"/>
  <c r="AN80" i="70" s="1"/>
  <c r="AO80" i="70" s="1"/>
  <c r="BC80" i="70" s="1"/>
  <c r="BD80" i="70" s="1"/>
  <c r="L79" i="70"/>
  <c r="Y79" i="70" s="1"/>
  <c r="Z79" i="70" s="1"/>
  <c r="AN79" i="70" s="1"/>
  <c r="AO79" i="70" s="1"/>
  <c r="BC79" i="70" s="1"/>
  <c r="BD79" i="70" s="1"/>
  <c r="L77" i="70"/>
  <c r="Y77" i="70" s="1"/>
  <c r="Z77" i="70" s="1"/>
  <c r="AN77" i="70" s="1"/>
  <c r="AO77" i="70" s="1"/>
  <c r="BC77" i="70" s="1"/>
  <c r="BD77" i="70" s="1"/>
  <c r="L76" i="70"/>
  <c r="Y76" i="70" s="1"/>
  <c r="Z76" i="70" s="1"/>
  <c r="AN76" i="70" s="1"/>
  <c r="AO76" i="70" s="1"/>
  <c r="BC76" i="70" s="1"/>
  <c r="BD76" i="70" s="1"/>
  <c r="L73" i="70"/>
  <c r="Y73" i="70" s="1"/>
  <c r="Z73" i="70" s="1"/>
  <c r="AN73" i="70" s="1"/>
  <c r="AO73" i="70" s="1"/>
  <c r="BC73" i="70" s="1"/>
  <c r="BD73" i="70" s="1"/>
  <c r="L72" i="70"/>
  <c r="M72" i="70" s="1"/>
  <c r="L64" i="70"/>
  <c r="M64" i="70" s="1"/>
  <c r="L63" i="70"/>
  <c r="Y63" i="70" s="1"/>
  <c r="Z63" i="70" s="1"/>
  <c r="AN63" i="70" s="1"/>
  <c r="AO63" i="70" s="1"/>
  <c r="BC63" i="70" s="1"/>
  <c r="BD63" i="70" s="1"/>
  <c r="L61" i="70"/>
  <c r="Y61" i="70" s="1"/>
  <c r="Z61" i="70" s="1"/>
  <c r="AN61" i="70" s="1"/>
  <c r="AO61" i="70" s="1"/>
  <c r="BC61" i="70" s="1"/>
  <c r="BD61" i="70" s="1"/>
  <c r="L45" i="70"/>
  <c r="Y45" i="70" s="1"/>
  <c r="Z45" i="70" s="1"/>
  <c r="AN45" i="70" s="1"/>
  <c r="AO45" i="70" s="1"/>
  <c r="BC45" i="70" s="1"/>
  <c r="BD45" i="70" s="1"/>
  <c r="BH54" i="70" l="1"/>
  <c r="J7" i="38"/>
  <c r="Y7" i="38"/>
  <c r="E31" i="38"/>
  <c r="E53" i="38" s="1"/>
  <c r="E43" i="38"/>
  <c r="E44" i="38"/>
  <c r="E36" i="38"/>
  <c r="AY72" i="70"/>
  <c r="AY77" i="70"/>
  <c r="E42" i="38"/>
  <c r="E34" i="38"/>
  <c r="BH61" i="70"/>
  <c r="BN61" i="70" s="1"/>
  <c r="E46" i="38"/>
  <c r="E38" i="38"/>
  <c r="AY66" i="70"/>
  <c r="AY78" i="70"/>
  <c r="F72" i="38"/>
  <c r="F64" i="38"/>
  <c r="AY53" i="70"/>
  <c r="BH71" i="70"/>
  <c r="BN71" i="70" s="1"/>
  <c r="BH65" i="70"/>
  <c r="BN65" i="70" s="1"/>
  <c r="BH74" i="70"/>
  <c r="BN74" i="70" s="1"/>
  <c r="BH80" i="70"/>
  <c r="BN80" i="70" s="1"/>
  <c r="S19" i="72"/>
  <c r="S9" i="72"/>
  <c r="AY67" i="70"/>
  <c r="BH55" i="70"/>
  <c r="BN55" i="70" s="1"/>
  <c r="BH75" i="70"/>
  <c r="BN75" i="70" s="1"/>
  <c r="F68" i="38"/>
  <c r="F56" i="38"/>
  <c r="F60" i="38"/>
  <c r="F66" i="38"/>
  <c r="F58" i="38"/>
  <c r="E47" i="38"/>
  <c r="E39" i="38"/>
  <c r="E41" i="38"/>
  <c r="E48" i="38"/>
  <c r="E40" i="38"/>
  <c r="E32" i="38"/>
  <c r="E37" i="38"/>
  <c r="E35" i="38"/>
  <c r="E45" i="38"/>
  <c r="E33" i="38"/>
  <c r="BH69" i="70"/>
  <c r="BN69" i="70" s="1"/>
  <c r="F9" i="29"/>
  <c r="Z9" i="72"/>
  <c r="S25" i="72"/>
  <c r="S22" i="72"/>
  <c r="S24" i="72"/>
  <c r="E51" i="38"/>
  <c r="F73" i="38"/>
  <c r="L27" i="38" s="1"/>
  <c r="E49" i="38"/>
  <c r="F71" i="38"/>
  <c r="Y9" i="72"/>
  <c r="AA8" i="72"/>
  <c r="AC8" i="70" s="1"/>
  <c r="AL8" i="70" s="1"/>
  <c r="AM8" i="70" s="1"/>
  <c r="AY49" i="70"/>
  <c r="BH70" i="70"/>
  <c r="BN70" i="70" s="1"/>
  <c r="S23" i="72"/>
  <c r="S20" i="72"/>
  <c r="AY57" i="70"/>
  <c r="AY64" i="70"/>
  <c r="BH79" i="70"/>
  <c r="BN79" i="70" s="1"/>
  <c r="S21" i="72"/>
  <c r="S18" i="72"/>
  <c r="S13" i="72"/>
  <c r="Q14" i="72"/>
  <c r="S12" i="72"/>
  <c r="AY63" i="70"/>
  <c r="AY68" i="70"/>
  <c r="BH76" i="70"/>
  <c r="BN76" i="70" s="1"/>
  <c r="BN68" i="70"/>
  <c r="BN73" i="70"/>
  <c r="I81" i="70"/>
  <c r="M47" i="70"/>
  <c r="M53" i="70"/>
  <c r="M55" i="70"/>
  <c r="M61" i="70"/>
  <c r="M77" i="70"/>
  <c r="M79" i="70"/>
  <c r="M75" i="70"/>
  <c r="M50" i="70"/>
  <c r="M58" i="70"/>
  <c r="M66" i="70"/>
  <c r="M73" i="70"/>
  <c r="M68" i="70"/>
  <c r="M69" i="70"/>
  <c r="M46" i="70"/>
  <c r="M48" i="70"/>
  <c r="M51" i="70"/>
  <c r="M54" i="70"/>
  <c r="M56" i="70"/>
  <c r="M59" i="70"/>
  <c r="M74" i="70"/>
  <c r="M78" i="70"/>
  <c r="M80" i="70"/>
  <c r="M45" i="70"/>
  <c r="M76" i="70"/>
  <c r="M49" i="70"/>
  <c r="M52" i="70"/>
  <c r="M57" i="70"/>
  <c r="M60" i="70"/>
  <c r="M63" i="70"/>
  <c r="M67" i="70"/>
  <c r="M71" i="70"/>
  <c r="M70" i="70"/>
  <c r="AR45" i="70"/>
  <c r="AT45" i="70"/>
  <c r="BI45" i="70" s="1"/>
  <c r="T14" i="72"/>
  <c r="BH48" i="70"/>
  <c r="BN48" i="70" s="1"/>
  <c r="AY36" i="70"/>
  <c r="BH56" i="70"/>
  <c r="BN56" i="70" s="1"/>
  <c r="AL45" i="70"/>
  <c r="AM45" i="70" s="1"/>
  <c r="Y64" i="70"/>
  <c r="Z64" i="70" s="1"/>
  <c r="AN64" i="70" s="1"/>
  <c r="AO64" i="70" s="1"/>
  <c r="BC64" i="70" s="1"/>
  <c r="BD64" i="70" s="1"/>
  <c r="AY73" i="70"/>
  <c r="Y65" i="70"/>
  <c r="Z65" i="70" s="1"/>
  <c r="AN65" i="70" s="1"/>
  <c r="AO65" i="70" s="1"/>
  <c r="BC65" i="70" s="1"/>
  <c r="BD65" i="70" s="1"/>
  <c r="Y72" i="70"/>
  <c r="Z72" i="70" s="1"/>
  <c r="AN72" i="70" s="1"/>
  <c r="AO72" i="70" s="1"/>
  <c r="BC72" i="70" s="1"/>
  <c r="BD72" i="70" s="1"/>
  <c r="BN77" i="70"/>
  <c r="BN78" i="70"/>
  <c r="BN72" i="70"/>
  <c r="BN66" i="70"/>
  <c r="BN67" i="70"/>
  <c r="BN63" i="70"/>
  <c r="BN38" i="70"/>
  <c r="BN39" i="70"/>
  <c r="AY40" i="70"/>
  <c r="BN41" i="70"/>
  <c r="BN43" i="70"/>
  <c r="BN36" i="70"/>
  <c r="BN40" i="70"/>
  <c r="BN42" i="70"/>
  <c r="BN37" i="70"/>
  <c r="BN35" i="70"/>
  <c r="BN30" i="70"/>
  <c r="BE27" i="70"/>
  <c r="BF27" i="70" s="1"/>
  <c r="BN32" i="70"/>
  <c r="BN34" i="70"/>
  <c r="BN28" i="70"/>
  <c r="BN27" i="70"/>
  <c r="BN33" i="70"/>
  <c r="BN29" i="70"/>
  <c r="BN26" i="70"/>
  <c r="BN57" i="70"/>
  <c r="AY47" i="70"/>
  <c r="BN49" i="70"/>
  <c r="AY46" i="70"/>
  <c r="AY45" i="70"/>
  <c r="BN54" i="70"/>
  <c r="BN53" i="70"/>
  <c r="BN47" i="70"/>
  <c r="BN46" i="70"/>
  <c r="BN45" i="70"/>
  <c r="BN24" i="70"/>
  <c r="BN18" i="70"/>
  <c r="BN19" i="70"/>
  <c r="BN20" i="70"/>
  <c r="AY17" i="70"/>
  <c r="BN17" i="70"/>
  <c r="BN16" i="70"/>
  <c r="BN10" i="70"/>
  <c r="BN9" i="70"/>
  <c r="BN11" i="70"/>
  <c r="BN12" i="70"/>
  <c r="BN8" i="70"/>
  <c r="AB9" i="72" l="1"/>
  <c r="Z10" i="72"/>
  <c r="S14" i="72"/>
  <c r="Q15" i="72"/>
  <c r="AZ45" i="70"/>
  <c r="BA45" i="70" s="1"/>
  <c r="BB45" i="70" s="1"/>
  <c r="Y10" i="72"/>
  <c r="AA9" i="72"/>
  <c r="T15" i="72"/>
  <c r="AT8" i="70"/>
  <c r="AR8" i="70"/>
  <c r="BK45" i="70"/>
  <c r="BO45" i="70" s="1"/>
  <c r="BG45" i="70"/>
  <c r="M20" i="8"/>
  <c r="AB10" i="72" l="1"/>
  <c r="Z11" i="72"/>
  <c r="AG54" i="70"/>
  <c r="AV54" i="70" s="1"/>
  <c r="AI54" i="70"/>
  <c r="AX54" i="70" s="1"/>
  <c r="BM54" i="70" s="1"/>
  <c r="AC54" i="70"/>
  <c r="AE54" i="70"/>
  <c r="AC46" i="70"/>
  <c r="Q16" i="72"/>
  <c r="S16" i="72" s="1"/>
  <c r="S15" i="72"/>
  <c r="BP45" i="70"/>
  <c r="BQ45" i="70" s="1"/>
  <c r="AG17" i="70"/>
  <c r="AV17" i="70" s="1"/>
  <c r="AE17" i="70"/>
  <c r="AI17" i="70"/>
  <c r="AX17" i="70" s="1"/>
  <c r="BM17" i="70" s="1"/>
  <c r="AC17" i="70"/>
  <c r="AC9" i="70"/>
  <c r="Y11" i="72"/>
  <c r="AA10" i="72"/>
  <c r="BG8" i="70"/>
  <c r="BK8" i="70"/>
  <c r="BI8" i="70"/>
  <c r="AZ8" i="70"/>
  <c r="BA8" i="70" s="1"/>
  <c r="BB8" i="70" s="1"/>
  <c r="T16" i="72"/>
  <c r="AL46" i="70" l="1"/>
  <c r="AM46" i="70" s="1"/>
  <c r="AT46" i="70"/>
  <c r="AR46" i="70"/>
  <c r="AK54" i="70"/>
  <c r="AL54" i="70" s="1"/>
  <c r="AM54" i="70" s="1"/>
  <c r="Z12" i="72"/>
  <c r="AB11" i="72"/>
  <c r="AT54" i="70"/>
  <c r="AR54" i="70"/>
  <c r="AC47" i="70"/>
  <c r="AE55" i="70"/>
  <c r="AG55" i="70"/>
  <c r="AV55" i="70" s="1"/>
  <c r="AI55" i="70"/>
  <c r="AX55" i="70" s="1"/>
  <c r="BM55" i="70" s="1"/>
  <c r="AC55" i="70"/>
  <c r="BO8" i="70"/>
  <c r="BP8" i="70" s="1"/>
  <c r="BQ8" i="70" s="1"/>
  <c r="T18" i="72"/>
  <c r="AK17" i="70"/>
  <c r="AL17" i="70" s="1"/>
  <c r="AM17" i="70" s="1"/>
  <c r="AG18" i="70"/>
  <c r="AV18" i="70" s="1"/>
  <c r="AE18" i="70"/>
  <c r="AI18" i="70"/>
  <c r="AX18" i="70" s="1"/>
  <c r="BM18" i="70" s="1"/>
  <c r="AC18" i="70"/>
  <c r="AC10" i="70"/>
  <c r="AR9" i="70"/>
  <c r="AT9" i="70"/>
  <c r="AL9" i="70"/>
  <c r="AM9" i="70" s="1"/>
  <c r="Y12" i="72"/>
  <c r="AA11" i="72"/>
  <c r="AT17" i="70"/>
  <c r="AR17" i="70"/>
  <c r="L8" i="36"/>
  <c r="K8" i="36"/>
  <c r="J8" i="36"/>
  <c r="I8" i="36"/>
  <c r="H8" i="36"/>
  <c r="G8" i="36"/>
  <c r="F29" i="38"/>
  <c r="G29" i="38"/>
  <c r="BI54" i="70" l="1"/>
  <c r="AZ54" i="70"/>
  <c r="BA54" i="70" s="1"/>
  <c r="BB54" i="70" s="1"/>
  <c r="BG46" i="70"/>
  <c r="BK46" i="70"/>
  <c r="AK55" i="70"/>
  <c r="AL55" i="70" s="1"/>
  <c r="AM55" i="70" s="1"/>
  <c r="AC48" i="70"/>
  <c r="AC56" i="70"/>
  <c r="AE56" i="70"/>
  <c r="AG56" i="70"/>
  <c r="AV56" i="70" s="1"/>
  <c r="AI56" i="70"/>
  <c r="AX56" i="70" s="1"/>
  <c r="BM56" i="70" s="1"/>
  <c r="BI46" i="70"/>
  <c r="AZ46" i="70"/>
  <c r="BA46" i="70" s="1"/>
  <c r="BB46" i="70" s="1"/>
  <c r="BK54" i="70"/>
  <c r="BO54" i="70" s="1"/>
  <c r="BG54" i="70"/>
  <c r="AT55" i="70"/>
  <c r="AR55" i="70"/>
  <c r="AR47" i="70"/>
  <c r="AT47" i="70"/>
  <c r="AL47" i="70"/>
  <c r="AM47" i="70" s="1"/>
  <c r="AB12" i="72"/>
  <c r="Z13" i="72"/>
  <c r="E60" i="38"/>
  <c r="E68" i="38"/>
  <c r="E56" i="38"/>
  <c r="E64" i="38"/>
  <c r="E72" i="38"/>
  <c r="R7" i="38"/>
  <c r="Q7" i="38" s="1"/>
  <c r="E65" i="38"/>
  <c r="E54" i="38"/>
  <c r="E58" i="38"/>
  <c r="E62" i="38"/>
  <c r="E66" i="38"/>
  <c r="E70" i="38"/>
  <c r="E74" i="38"/>
  <c r="E57" i="38"/>
  <c r="E69" i="38"/>
  <c r="E55" i="38"/>
  <c r="E59" i="38"/>
  <c r="E63" i="38"/>
  <c r="E67" i="38"/>
  <c r="E71" i="38"/>
  <c r="E61" i="38"/>
  <c r="E73" i="38"/>
  <c r="AG19" i="70"/>
  <c r="AV19" i="70" s="1"/>
  <c r="AE19" i="70"/>
  <c r="AI19" i="70"/>
  <c r="AX19" i="70" s="1"/>
  <c r="BM19" i="70" s="1"/>
  <c r="AC19" i="70"/>
  <c r="AC11" i="70"/>
  <c r="AR18" i="70"/>
  <c r="AT18" i="70"/>
  <c r="Y13" i="72"/>
  <c r="AA12" i="72"/>
  <c r="BI9" i="70"/>
  <c r="AZ9" i="70"/>
  <c r="BA9" i="70" s="1"/>
  <c r="BB9" i="70" s="1"/>
  <c r="BG17" i="70"/>
  <c r="BK17" i="70"/>
  <c r="BK9" i="70"/>
  <c r="BG9" i="70"/>
  <c r="AK18" i="70"/>
  <c r="AL18" i="70" s="1"/>
  <c r="AM18" i="70" s="1"/>
  <c r="BI17" i="70"/>
  <c r="AZ17" i="70"/>
  <c r="BA17" i="70" s="1"/>
  <c r="BB17" i="70" s="1"/>
  <c r="AR10" i="70"/>
  <c r="AT10" i="70"/>
  <c r="AL10" i="70"/>
  <c r="AM10" i="70" s="1"/>
  <c r="R20" i="72"/>
  <c r="T19" i="72"/>
  <c r="E29" i="38"/>
  <c r="F7" i="36" s="1"/>
  <c r="F10" i="36" s="1"/>
  <c r="BP54" i="70" l="1"/>
  <c r="BQ54" i="70" s="1"/>
  <c r="AK56" i="70"/>
  <c r="AL56" i="70" s="1"/>
  <c r="AM56" i="70" s="1"/>
  <c r="BO46" i="70"/>
  <c r="BP46" i="70" s="1"/>
  <c r="BQ46" i="70" s="1"/>
  <c r="AE57" i="70"/>
  <c r="AI57" i="70"/>
  <c r="AX57" i="70" s="1"/>
  <c r="BM57" i="70" s="1"/>
  <c r="AC49" i="70"/>
  <c r="AG57" i="70"/>
  <c r="AV57" i="70" s="1"/>
  <c r="AC57" i="70"/>
  <c r="BI55" i="70"/>
  <c r="AZ55" i="70"/>
  <c r="BA55" i="70" s="1"/>
  <c r="BB55" i="70" s="1"/>
  <c r="AT56" i="70"/>
  <c r="AR56" i="70"/>
  <c r="BG55" i="70"/>
  <c r="BK55" i="70"/>
  <c r="BI47" i="70"/>
  <c r="AZ47" i="70"/>
  <c r="BA47" i="70" s="1"/>
  <c r="BB47" i="70" s="1"/>
  <c r="AR48" i="70"/>
  <c r="AT48" i="70"/>
  <c r="AL48" i="70"/>
  <c r="AM48" i="70" s="1"/>
  <c r="AB13" i="72"/>
  <c r="Z14" i="72"/>
  <c r="BK47" i="70"/>
  <c r="BG47" i="70"/>
  <c r="S15" i="38"/>
  <c r="R15" i="38"/>
  <c r="S27" i="38"/>
  <c r="S14" i="38"/>
  <c r="R27" i="38"/>
  <c r="Q31" i="38"/>
  <c r="BO17" i="70"/>
  <c r="BP17" i="70" s="1"/>
  <c r="BQ17" i="70" s="1"/>
  <c r="BG18" i="70"/>
  <c r="BK18" i="70"/>
  <c r="AT19" i="70"/>
  <c r="AR19" i="70"/>
  <c r="AT11" i="70"/>
  <c r="AR11" i="70"/>
  <c r="AL11" i="70"/>
  <c r="AM11" i="70" s="1"/>
  <c r="R21" i="72"/>
  <c r="T20" i="72"/>
  <c r="Y14" i="72"/>
  <c r="AA13" i="72"/>
  <c r="BI10" i="70"/>
  <c r="AZ10" i="70"/>
  <c r="BA10" i="70" s="1"/>
  <c r="BB10" i="70" s="1"/>
  <c r="BO9" i="70"/>
  <c r="BP9" i="70" s="1"/>
  <c r="BQ9" i="70" s="1"/>
  <c r="BK10" i="70"/>
  <c r="BG10" i="70"/>
  <c r="AC20" i="70"/>
  <c r="AG20" i="70"/>
  <c r="AV20" i="70" s="1"/>
  <c r="AE20" i="70"/>
  <c r="AI20" i="70"/>
  <c r="AX20" i="70" s="1"/>
  <c r="BM20" i="70" s="1"/>
  <c r="AC12" i="70"/>
  <c r="BI18" i="70"/>
  <c r="AZ18" i="70"/>
  <c r="BA18" i="70" s="1"/>
  <c r="BB18" i="70" s="1"/>
  <c r="AK19" i="70"/>
  <c r="AL19" i="70" s="1"/>
  <c r="AM19" i="70" s="1"/>
  <c r="Q27" i="38" l="1"/>
  <c r="BO47" i="70"/>
  <c r="BP47" i="70" s="1"/>
  <c r="BQ47" i="70" s="1"/>
  <c r="Q51" i="38"/>
  <c r="BI56" i="70"/>
  <c r="AZ56" i="70"/>
  <c r="BA56" i="70" s="1"/>
  <c r="BB56" i="70" s="1"/>
  <c r="BI48" i="70"/>
  <c r="AZ48" i="70"/>
  <c r="BA48" i="70" s="1"/>
  <c r="BB48" i="70" s="1"/>
  <c r="AT49" i="70"/>
  <c r="AL49" i="70"/>
  <c r="AM49" i="70" s="1"/>
  <c r="AR49" i="70"/>
  <c r="Q15" i="38"/>
  <c r="AB14" i="72"/>
  <c r="Z15" i="72"/>
  <c r="BK48" i="70"/>
  <c r="BG48" i="70"/>
  <c r="BO55" i="70"/>
  <c r="BP55" i="70" s="1"/>
  <c r="BQ55" i="70" s="1"/>
  <c r="AE58" i="70"/>
  <c r="AG58" i="70"/>
  <c r="AV58" i="70" s="1"/>
  <c r="AI58" i="70"/>
  <c r="AX58" i="70" s="1"/>
  <c r="BM58" i="70" s="1"/>
  <c r="AC58" i="70"/>
  <c r="AC50" i="70"/>
  <c r="BG56" i="70"/>
  <c r="BK56" i="70"/>
  <c r="AR57" i="70"/>
  <c r="AT57" i="70"/>
  <c r="AK57" i="70"/>
  <c r="AL57" i="70" s="1"/>
  <c r="AM57" i="70" s="1"/>
  <c r="Q39" i="38"/>
  <c r="Q38" i="38"/>
  <c r="R14" i="38"/>
  <c r="Q14" i="38" s="1"/>
  <c r="AT20" i="70"/>
  <c r="AR20" i="70"/>
  <c r="AT12" i="70"/>
  <c r="AR12" i="70"/>
  <c r="AL12" i="70"/>
  <c r="AM12" i="70" s="1"/>
  <c r="AK20" i="70"/>
  <c r="AL20" i="70" s="1"/>
  <c r="AM20" i="70" s="1"/>
  <c r="Y15" i="72"/>
  <c r="AA14" i="72"/>
  <c r="BI11" i="70"/>
  <c r="AZ11" i="70"/>
  <c r="BA11" i="70" s="1"/>
  <c r="BB11" i="70" s="1"/>
  <c r="BI19" i="70"/>
  <c r="AZ19" i="70"/>
  <c r="BA19" i="70" s="1"/>
  <c r="BB19" i="70" s="1"/>
  <c r="BO10" i="70"/>
  <c r="BP10" i="70" s="1"/>
  <c r="BQ10" i="70" s="1"/>
  <c r="AI21" i="70"/>
  <c r="AX21" i="70" s="1"/>
  <c r="BM21" i="70" s="1"/>
  <c r="AC13" i="70"/>
  <c r="AG21" i="70"/>
  <c r="AV21" i="70" s="1"/>
  <c r="AE21" i="70"/>
  <c r="AC21" i="70"/>
  <c r="R22" i="72"/>
  <c r="T21" i="72"/>
  <c r="BO18" i="70"/>
  <c r="BP18" i="70" s="1"/>
  <c r="BQ18" i="70" s="1"/>
  <c r="BK11" i="70"/>
  <c r="BG11" i="70"/>
  <c r="BK19" i="70"/>
  <c r="BG19" i="70"/>
  <c r="BK49" i="70" l="1"/>
  <c r="BG49" i="70"/>
  <c r="BO48" i="70"/>
  <c r="BP48" i="70" s="1"/>
  <c r="BQ48" i="70" s="1"/>
  <c r="BI57" i="70"/>
  <c r="AZ57" i="70"/>
  <c r="BA57" i="70" s="1"/>
  <c r="BB57" i="70" s="1"/>
  <c r="AR50" i="70"/>
  <c r="AT50" i="70"/>
  <c r="BI50" i="70" s="1"/>
  <c r="Z16" i="72"/>
  <c r="AB15" i="72"/>
  <c r="BG57" i="70"/>
  <c r="BK57" i="70"/>
  <c r="AT58" i="70"/>
  <c r="BI58" i="70" s="1"/>
  <c r="AR58" i="70"/>
  <c r="AC51" i="70"/>
  <c r="AI59" i="70"/>
  <c r="AX59" i="70" s="1"/>
  <c r="BM59" i="70" s="1"/>
  <c r="AC59" i="70"/>
  <c r="AE59" i="70"/>
  <c r="AG59" i="70"/>
  <c r="AV59" i="70" s="1"/>
  <c r="AZ49" i="70"/>
  <c r="BA49" i="70" s="1"/>
  <c r="BB49" i="70" s="1"/>
  <c r="BI49" i="70"/>
  <c r="BO56" i="70"/>
  <c r="BP56" i="70" s="1"/>
  <c r="BQ56" i="70" s="1"/>
  <c r="BG20" i="70"/>
  <c r="BK20" i="70"/>
  <c r="BO11" i="70"/>
  <c r="BP11" i="70" s="1"/>
  <c r="BQ11" i="70" s="1"/>
  <c r="AE22" i="70"/>
  <c r="AC14" i="70"/>
  <c r="AG22" i="70"/>
  <c r="AV22" i="70" s="1"/>
  <c r="AI22" i="70"/>
  <c r="AX22" i="70" s="1"/>
  <c r="BM22" i="70" s="1"/>
  <c r="AC22" i="70"/>
  <c r="BK12" i="70"/>
  <c r="BG12" i="70"/>
  <c r="BI20" i="70"/>
  <c r="AZ20" i="70"/>
  <c r="BA20" i="70" s="1"/>
  <c r="BB20" i="70" s="1"/>
  <c r="R23" i="72"/>
  <c r="T22" i="72"/>
  <c r="AR13" i="70"/>
  <c r="AT13" i="70"/>
  <c r="Y16" i="72"/>
  <c r="AA15" i="72"/>
  <c r="BI12" i="70"/>
  <c r="AZ12" i="70"/>
  <c r="BA12" i="70" s="1"/>
  <c r="BB12" i="70" s="1"/>
  <c r="AR21" i="70"/>
  <c r="AT21" i="70"/>
  <c r="BO19" i="70"/>
  <c r="BP19" i="70" s="1"/>
  <c r="BQ19" i="70" s="1"/>
  <c r="BO49" i="70" l="1"/>
  <c r="BP49" i="70" s="1"/>
  <c r="BQ49" i="70" s="1"/>
  <c r="BO57" i="70"/>
  <c r="BP57" i="70" s="1"/>
  <c r="BQ57" i="70" s="1"/>
  <c r="AR51" i="70"/>
  <c r="AT51" i="70"/>
  <c r="BI51" i="70" s="1"/>
  <c r="BG50" i="70"/>
  <c r="BK50" i="70"/>
  <c r="AR59" i="70"/>
  <c r="AT59" i="70"/>
  <c r="BI59" i="70" s="1"/>
  <c r="Z18" i="72"/>
  <c r="AB16" i="72"/>
  <c r="BG58" i="70"/>
  <c r="BK58" i="70"/>
  <c r="AE60" i="70"/>
  <c r="AC60" i="70"/>
  <c r="AC52" i="70"/>
  <c r="AG60" i="70"/>
  <c r="AV60" i="70" s="1"/>
  <c r="AI60" i="70"/>
  <c r="AX60" i="70" s="1"/>
  <c r="BM60" i="70" s="1"/>
  <c r="BO12" i="70"/>
  <c r="BP12" i="70" s="1"/>
  <c r="BQ12" i="70" s="1"/>
  <c r="BO20" i="70"/>
  <c r="BP20" i="70" s="1"/>
  <c r="BQ20" i="70" s="1"/>
  <c r="BI21" i="70"/>
  <c r="BK21" i="70"/>
  <c r="BG21" i="70"/>
  <c r="Y18" i="72"/>
  <c r="AA16" i="72"/>
  <c r="AT22" i="70"/>
  <c r="AR22" i="70"/>
  <c r="AE23" i="70"/>
  <c r="AC15" i="70"/>
  <c r="AG23" i="70"/>
  <c r="AV23" i="70" s="1"/>
  <c r="AI23" i="70"/>
  <c r="AX23" i="70" s="1"/>
  <c r="BM23" i="70" s="1"/>
  <c r="AC23" i="70"/>
  <c r="BK13" i="70"/>
  <c r="BG13" i="70"/>
  <c r="R24" i="72"/>
  <c r="T23" i="72"/>
  <c r="AR14" i="70"/>
  <c r="AT14" i="70"/>
  <c r="BI13" i="70"/>
  <c r="AT60" i="70" l="1"/>
  <c r="BI60" i="70" s="1"/>
  <c r="AR60" i="70"/>
  <c r="AB18" i="72"/>
  <c r="Z19" i="72"/>
  <c r="AC53" i="70"/>
  <c r="AI61" i="70"/>
  <c r="AX61" i="70" s="1"/>
  <c r="BM61" i="70" s="1"/>
  <c r="AC61" i="70"/>
  <c r="AE61" i="70"/>
  <c r="AG61" i="70"/>
  <c r="AV61" i="70" s="1"/>
  <c r="AT52" i="70"/>
  <c r="BI52" i="70" s="1"/>
  <c r="AR52" i="70"/>
  <c r="BK59" i="70"/>
  <c r="BG59" i="70"/>
  <c r="BK51" i="70"/>
  <c r="BG51" i="70"/>
  <c r="AR15" i="70"/>
  <c r="AT15" i="70"/>
  <c r="AR23" i="70"/>
  <c r="AT23" i="70"/>
  <c r="BG22" i="70"/>
  <c r="BK22" i="70"/>
  <c r="BI14" i="70"/>
  <c r="BI22" i="70"/>
  <c r="AC24" i="70"/>
  <c r="AG24" i="70"/>
  <c r="AV24" i="70" s="1"/>
  <c r="AC16" i="70"/>
  <c r="AE24" i="70"/>
  <c r="AI24" i="70"/>
  <c r="AX24" i="70" s="1"/>
  <c r="BM24" i="70" s="1"/>
  <c r="BG14" i="70"/>
  <c r="BK14" i="70"/>
  <c r="T24" i="72"/>
  <c r="R25" i="72"/>
  <c r="Y19" i="72"/>
  <c r="AA18" i="72"/>
  <c r="AK61" i="70" l="1"/>
  <c r="AL61" i="70" s="1"/>
  <c r="AM61" i="70" s="1"/>
  <c r="BG52" i="70"/>
  <c r="BK52" i="70"/>
  <c r="AR61" i="70"/>
  <c r="AT61" i="70"/>
  <c r="AG72" i="70"/>
  <c r="AV72" i="70" s="1"/>
  <c r="AI72" i="70"/>
  <c r="AX72" i="70" s="1"/>
  <c r="BM72" i="70" s="1"/>
  <c r="AE72" i="70"/>
  <c r="AC63" i="70"/>
  <c r="AC72" i="70"/>
  <c r="Z20" i="72"/>
  <c r="AB19" i="72"/>
  <c r="BG60" i="70"/>
  <c r="BK60" i="70"/>
  <c r="AR53" i="70"/>
  <c r="AT53" i="70"/>
  <c r="AL53" i="70"/>
  <c r="AM53" i="70" s="1"/>
  <c r="T25" i="72"/>
  <c r="R26" i="72"/>
  <c r="T26" i="72" s="1"/>
  <c r="J14" i="38"/>
  <c r="J27" i="38"/>
  <c r="J15" i="38"/>
  <c r="Y20" i="72"/>
  <c r="AA19" i="72"/>
  <c r="AR24" i="70"/>
  <c r="AT24" i="70"/>
  <c r="BI23" i="70"/>
  <c r="AT16" i="70"/>
  <c r="AR16" i="70"/>
  <c r="AL16" i="70"/>
  <c r="AM16" i="70" s="1"/>
  <c r="AE35" i="70"/>
  <c r="AI35" i="70"/>
  <c r="AX35" i="70" s="1"/>
  <c r="BM35" i="70" s="1"/>
  <c r="AG35" i="70"/>
  <c r="AV35" i="70" s="1"/>
  <c r="AC35" i="70"/>
  <c r="AC26" i="70"/>
  <c r="AK24" i="70"/>
  <c r="AL24" i="70" s="1"/>
  <c r="AM24" i="70" s="1"/>
  <c r="BG23" i="70"/>
  <c r="BK23" i="70"/>
  <c r="BI15" i="70"/>
  <c r="BK15" i="70"/>
  <c r="BG15" i="70"/>
  <c r="S9" i="38"/>
  <c r="S10" i="38" l="1"/>
  <c r="S12" i="38"/>
  <c r="S11" i="38"/>
  <c r="S16" i="38"/>
  <c r="AK72" i="70"/>
  <c r="AL72" i="70" s="1"/>
  <c r="AM72" i="70" s="1"/>
  <c r="AZ61" i="70"/>
  <c r="BA61" i="70" s="1"/>
  <c r="BB61" i="70" s="1"/>
  <c r="BI61" i="70"/>
  <c r="BI53" i="70"/>
  <c r="AZ53" i="70"/>
  <c r="BA53" i="70" s="1"/>
  <c r="BB53" i="70" s="1"/>
  <c r="AI73" i="70"/>
  <c r="AX73" i="70" s="1"/>
  <c r="BM73" i="70" s="1"/>
  <c r="AE73" i="70"/>
  <c r="AC73" i="70"/>
  <c r="AG73" i="70"/>
  <c r="AV73" i="70" s="1"/>
  <c r="AC64" i="70"/>
  <c r="BK61" i="70"/>
  <c r="BG61" i="70"/>
  <c r="AL63" i="70"/>
  <c r="AM63" i="70" s="1"/>
  <c r="AR63" i="70"/>
  <c r="AT63" i="70"/>
  <c r="BG53" i="70"/>
  <c r="BK53" i="70"/>
  <c r="AB20" i="72"/>
  <c r="Z21" i="72"/>
  <c r="AT72" i="70"/>
  <c r="AR72" i="70"/>
  <c r="AK35" i="70"/>
  <c r="AL35" i="70" s="1"/>
  <c r="AM35" i="70" s="1"/>
  <c r="BI24" i="70"/>
  <c r="AZ24" i="70"/>
  <c r="BA24" i="70" s="1"/>
  <c r="BB24" i="70" s="1"/>
  <c r="AR35" i="70"/>
  <c r="AT35" i="70"/>
  <c r="BK16" i="70"/>
  <c r="BG16" i="70"/>
  <c r="BG24" i="70"/>
  <c r="BK24" i="70"/>
  <c r="AT26" i="70"/>
  <c r="AR26" i="70"/>
  <c r="AL26" i="70"/>
  <c r="AM26" i="70" s="1"/>
  <c r="BI16" i="70"/>
  <c r="AZ16" i="70"/>
  <c r="BA16" i="70" s="1"/>
  <c r="BB16" i="70" s="1"/>
  <c r="AE36" i="70"/>
  <c r="AI36" i="70"/>
  <c r="AX36" i="70" s="1"/>
  <c r="BM36" i="70" s="1"/>
  <c r="AG36" i="70"/>
  <c r="AV36" i="70" s="1"/>
  <c r="AC36" i="70"/>
  <c r="AC27" i="70"/>
  <c r="Y21" i="72"/>
  <c r="AA20" i="72"/>
  <c r="Q36" i="38" l="1"/>
  <c r="M11" i="38"/>
  <c r="M12" i="38"/>
  <c r="J12" i="38"/>
  <c r="J11" i="38"/>
  <c r="J10" i="38"/>
  <c r="J16" i="38"/>
  <c r="J9" i="38"/>
  <c r="S8" i="38"/>
  <c r="BG72" i="70"/>
  <c r="BK72" i="70"/>
  <c r="AT73" i="70"/>
  <c r="AR73" i="70"/>
  <c r="AB21" i="72"/>
  <c r="Z22" i="72"/>
  <c r="BI63" i="70"/>
  <c r="AZ63" i="70"/>
  <c r="BA63" i="70" s="1"/>
  <c r="BB63" i="70" s="1"/>
  <c r="AK73" i="70"/>
  <c r="AL73" i="70" s="1"/>
  <c r="AM73" i="70" s="1"/>
  <c r="BO61" i="70"/>
  <c r="BP61" i="70" s="1"/>
  <c r="BQ61" i="70" s="1"/>
  <c r="AZ72" i="70"/>
  <c r="BA72" i="70" s="1"/>
  <c r="BB72" i="70" s="1"/>
  <c r="BI72" i="70"/>
  <c r="BO53" i="70"/>
  <c r="BP53" i="70" s="1"/>
  <c r="BQ53" i="70" s="1"/>
  <c r="AE74" i="70"/>
  <c r="AC65" i="70"/>
  <c r="AI74" i="70"/>
  <c r="AX74" i="70" s="1"/>
  <c r="BM74" i="70" s="1"/>
  <c r="AG74" i="70"/>
  <c r="AV74" i="70" s="1"/>
  <c r="AC74" i="70"/>
  <c r="BK63" i="70"/>
  <c r="BG63" i="70"/>
  <c r="AL64" i="70"/>
  <c r="AM64" i="70" s="1"/>
  <c r="AT64" i="70"/>
  <c r="AR64" i="70"/>
  <c r="Q40" i="38"/>
  <c r="R16" i="38"/>
  <c r="Q16" i="38" s="1"/>
  <c r="M15" i="38"/>
  <c r="M14" i="38"/>
  <c r="BO16" i="70"/>
  <c r="BP16" i="70" s="1"/>
  <c r="BQ16" i="70" s="1"/>
  <c r="AE37" i="70"/>
  <c r="AI37" i="70"/>
  <c r="AX37" i="70" s="1"/>
  <c r="BM37" i="70" s="1"/>
  <c r="AG37" i="70"/>
  <c r="AV37" i="70" s="1"/>
  <c r="AC28" i="70"/>
  <c r="AC37" i="70"/>
  <c r="Y22" i="72"/>
  <c r="AA21" i="72"/>
  <c r="AR27" i="70"/>
  <c r="AT27" i="70"/>
  <c r="AL27" i="70"/>
  <c r="AM27" i="70" s="1"/>
  <c r="AK36" i="70"/>
  <c r="AL36" i="70" s="1"/>
  <c r="AM36" i="70" s="1"/>
  <c r="BI35" i="70"/>
  <c r="AZ35" i="70"/>
  <c r="BA35" i="70" s="1"/>
  <c r="BB35" i="70" s="1"/>
  <c r="BO24" i="70"/>
  <c r="BP24" i="70" s="1"/>
  <c r="BQ24" i="70" s="1"/>
  <c r="AR36" i="70"/>
  <c r="AT36" i="70"/>
  <c r="BK26" i="70"/>
  <c r="BG26" i="70"/>
  <c r="BK35" i="70"/>
  <c r="BG35" i="70"/>
  <c r="BI26" i="70"/>
  <c r="AZ26" i="70"/>
  <c r="BA26" i="70" s="1"/>
  <c r="BB26" i="70" s="1"/>
  <c r="R12" i="38" l="1"/>
  <c r="Q12" i="38" s="1"/>
  <c r="M16" i="38"/>
  <c r="M9" i="38"/>
  <c r="J8" i="38"/>
  <c r="BO26" i="70"/>
  <c r="BP26" i="70" s="1"/>
  <c r="BQ26" i="70" s="1"/>
  <c r="M10" i="38"/>
  <c r="BO72" i="70"/>
  <c r="BP72" i="70" s="1"/>
  <c r="BQ72" i="70" s="1"/>
  <c r="BK73" i="70"/>
  <c r="BG73" i="70"/>
  <c r="BG64" i="70"/>
  <c r="BK64" i="70"/>
  <c r="AZ73" i="70"/>
  <c r="BA73" i="70" s="1"/>
  <c r="BB73" i="70" s="1"/>
  <c r="BI73" i="70"/>
  <c r="AZ64" i="70"/>
  <c r="BA64" i="70" s="1"/>
  <c r="BB64" i="70" s="1"/>
  <c r="BI64" i="70"/>
  <c r="AT74" i="70"/>
  <c r="AR74" i="70"/>
  <c r="AK74" i="70"/>
  <c r="AL74" i="70" s="1"/>
  <c r="AM74" i="70" s="1"/>
  <c r="Z23" i="72"/>
  <c r="AB22" i="72"/>
  <c r="AT65" i="70"/>
  <c r="AL65" i="70"/>
  <c r="AM65" i="70" s="1"/>
  <c r="AR65" i="70"/>
  <c r="BO63" i="70"/>
  <c r="BP63" i="70" s="1"/>
  <c r="BQ63" i="70" s="1"/>
  <c r="AG75" i="70"/>
  <c r="AV75" i="70" s="1"/>
  <c r="AC66" i="70"/>
  <c r="AC75" i="70"/>
  <c r="AE75" i="70"/>
  <c r="AI75" i="70"/>
  <c r="AX75" i="70" s="1"/>
  <c r="BM75" i="70" s="1"/>
  <c r="AK37" i="70"/>
  <c r="AL37" i="70" s="1"/>
  <c r="AM37" i="70" s="1"/>
  <c r="BG36" i="70"/>
  <c r="BK36" i="70"/>
  <c r="BO35" i="70"/>
  <c r="BP35" i="70" s="1"/>
  <c r="BQ35" i="70" s="1"/>
  <c r="BI27" i="70"/>
  <c r="AZ27" i="70"/>
  <c r="BA27" i="70" s="1"/>
  <c r="BB27" i="70" s="1"/>
  <c r="BI36" i="70"/>
  <c r="AZ36" i="70"/>
  <c r="BA36" i="70" s="1"/>
  <c r="BB36" i="70" s="1"/>
  <c r="BG27" i="70"/>
  <c r="BK27" i="70"/>
  <c r="AE38" i="70"/>
  <c r="AI38" i="70"/>
  <c r="AX38" i="70" s="1"/>
  <c r="BM38" i="70" s="1"/>
  <c r="AG38" i="70"/>
  <c r="AV38" i="70" s="1"/>
  <c r="AC38" i="70"/>
  <c r="AC29" i="70"/>
  <c r="AR37" i="70"/>
  <c r="AT37" i="70"/>
  <c r="Y23" i="72"/>
  <c r="AA22" i="72"/>
  <c r="AR28" i="70"/>
  <c r="AT28" i="70"/>
  <c r="AL28" i="70"/>
  <c r="AM28" i="70" s="1"/>
  <c r="P12" i="38" l="1"/>
  <c r="P11" i="38"/>
  <c r="P10" i="38"/>
  <c r="M8" i="38"/>
  <c r="BO73" i="70"/>
  <c r="BP73" i="70" s="1"/>
  <c r="BQ73" i="70" s="1"/>
  <c r="Z24" i="72"/>
  <c r="AB23" i="72"/>
  <c r="AZ65" i="70"/>
  <c r="BA65" i="70" s="1"/>
  <c r="BB65" i="70" s="1"/>
  <c r="BI65" i="70"/>
  <c r="BK74" i="70"/>
  <c r="BG74" i="70"/>
  <c r="AR75" i="70"/>
  <c r="AT75" i="70"/>
  <c r="BG65" i="70"/>
  <c r="BK65" i="70"/>
  <c r="BO64" i="70"/>
  <c r="BP64" i="70" s="1"/>
  <c r="BQ64" i="70" s="1"/>
  <c r="AT66" i="70"/>
  <c r="AR66" i="70"/>
  <c r="AL66" i="70"/>
  <c r="AM66" i="70" s="1"/>
  <c r="AK75" i="70"/>
  <c r="AL75" i="70" s="1"/>
  <c r="AM75" i="70" s="1"/>
  <c r="AI76" i="70"/>
  <c r="AX76" i="70" s="1"/>
  <c r="BM76" i="70" s="1"/>
  <c r="AC67" i="70"/>
  <c r="AG76" i="70"/>
  <c r="AV76" i="70" s="1"/>
  <c r="AC76" i="70"/>
  <c r="AE76" i="70"/>
  <c r="BI74" i="70"/>
  <c r="BO74" i="70" s="1"/>
  <c r="AZ74" i="70"/>
  <c r="BA74" i="70" s="1"/>
  <c r="BB74" i="70" s="1"/>
  <c r="BO36" i="70"/>
  <c r="BP36" i="70" s="1"/>
  <c r="BQ36" i="70" s="1"/>
  <c r="P27" i="38"/>
  <c r="P14" i="38"/>
  <c r="P15" i="38"/>
  <c r="V14" i="70"/>
  <c r="AD14" i="70" s="1"/>
  <c r="BI28" i="70"/>
  <c r="AZ28" i="70"/>
  <c r="BA28" i="70" s="1"/>
  <c r="BB28" i="70" s="1"/>
  <c r="AT38" i="70"/>
  <c r="AR38" i="70"/>
  <c r="AE39" i="70"/>
  <c r="AI39" i="70"/>
  <c r="AX39" i="70" s="1"/>
  <c r="BM39" i="70" s="1"/>
  <c r="AG39" i="70"/>
  <c r="AV39" i="70" s="1"/>
  <c r="AC39" i="70"/>
  <c r="AC30" i="70"/>
  <c r="BI37" i="70"/>
  <c r="AZ37" i="70"/>
  <c r="BA37" i="70" s="1"/>
  <c r="BB37" i="70" s="1"/>
  <c r="BO27" i="70"/>
  <c r="BP27" i="70" s="1"/>
  <c r="BQ27" i="70" s="1"/>
  <c r="Y24" i="72"/>
  <c r="AA23" i="72"/>
  <c r="BG37" i="70"/>
  <c r="BK37" i="70"/>
  <c r="AR29" i="70"/>
  <c r="AT29" i="70"/>
  <c r="AL29" i="70"/>
  <c r="AM29" i="70" s="1"/>
  <c r="AK38" i="70"/>
  <c r="AL38" i="70" s="1"/>
  <c r="AM38" i="70" s="1"/>
  <c r="BG28" i="70"/>
  <c r="BK28" i="70"/>
  <c r="I7" i="38" l="1"/>
  <c r="V13" i="70"/>
  <c r="AA13" i="70" s="1"/>
  <c r="AB13" i="70" s="1"/>
  <c r="AK76" i="70"/>
  <c r="AL76" i="70" s="1"/>
  <c r="AM76" i="70" s="1"/>
  <c r="BO65" i="70"/>
  <c r="BP65" i="70" s="1"/>
  <c r="BQ65" i="70" s="1"/>
  <c r="AR76" i="70"/>
  <c r="AT76" i="70"/>
  <c r="BG75" i="70"/>
  <c r="BK75" i="70"/>
  <c r="AI77" i="70"/>
  <c r="AX77" i="70" s="1"/>
  <c r="BM77" i="70" s="1"/>
  <c r="AE77" i="70"/>
  <c r="AC68" i="70"/>
  <c r="AC77" i="70"/>
  <c r="AG77" i="70"/>
  <c r="AV77" i="70" s="1"/>
  <c r="AZ66" i="70"/>
  <c r="BA66" i="70" s="1"/>
  <c r="BB66" i="70" s="1"/>
  <c r="BI66" i="70"/>
  <c r="AZ75" i="70"/>
  <c r="BA75" i="70" s="1"/>
  <c r="BB75" i="70" s="1"/>
  <c r="BI75" i="70"/>
  <c r="BP74" i="70"/>
  <c r="BQ74" i="70" s="1"/>
  <c r="AR67" i="70"/>
  <c r="AL67" i="70"/>
  <c r="AM67" i="70" s="1"/>
  <c r="AT67" i="70"/>
  <c r="BK66" i="70"/>
  <c r="BG66" i="70"/>
  <c r="Z25" i="72"/>
  <c r="AB24" i="72"/>
  <c r="P16" i="38"/>
  <c r="V22" i="70"/>
  <c r="AD22" i="70" s="1"/>
  <c r="AF14" i="70"/>
  <c r="AH14" i="70"/>
  <c r="AA14" i="70"/>
  <c r="AB14" i="70" s="1"/>
  <c r="Z14" i="70"/>
  <c r="AN14" i="70" s="1"/>
  <c r="V15" i="70"/>
  <c r="BG29" i="70"/>
  <c r="BK29" i="70"/>
  <c r="Y25" i="72"/>
  <c r="AA24" i="72"/>
  <c r="BO37" i="70"/>
  <c r="BP37" i="70" s="1"/>
  <c r="BQ37" i="70" s="1"/>
  <c r="BI38" i="70"/>
  <c r="AZ38" i="70"/>
  <c r="BA38" i="70" s="1"/>
  <c r="BB38" i="70" s="1"/>
  <c r="AT30" i="70"/>
  <c r="AR30" i="70"/>
  <c r="AL30" i="70"/>
  <c r="AM30" i="70" s="1"/>
  <c r="AK39" i="70"/>
  <c r="AL39" i="70" s="1"/>
  <c r="AM39" i="70" s="1"/>
  <c r="BO28" i="70"/>
  <c r="BP28" i="70" s="1"/>
  <c r="BQ28" i="70" s="1"/>
  <c r="BI29" i="70"/>
  <c r="AZ29" i="70"/>
  <c r="BA29" i="70" s="1"/>
  <c r="BB29" i="70" s="1"/>
  <c r="AE40" i="70"/>
  <c r="AI40" i="70"/>
  <c r="AX40" i="70" s="1"/>
  <c r="BM40" i="70" s="1"/>
  <c r="AG40" i="70"/>
  <c r="AV40" i="70" s="1"/>
  <c r="AC31" i="70"/>
  <c r="AC40" i="70"/>
  <c r="AT39" i="70"/>
  <c r="AR39" i="70"/>
  <c r="BG38" i="70"/>
  <c r="BK38" i="70"/>
  <c r="P8" i="38" l="1"/>
  <c r="P9" i="38"/>
  <c r="J18" i="38"/>
  <c r="J24" i="38"/>
  <c r="J19" i="38"/>
  <c r="J26" i="38"/>
  <c r="J22" i="38"/>
  <c r="J25" i="38"/>
  <c r="J13" i="38"/>
  <c r="V21" i="70"/>
  <c r="AH21" i="70" s="1"/>
  <c r="AD13" i="70"/>
  <c r="AH13" i="70"/>
  <c r="AF13" i="70"/>
  <c r="Z13" i="70"/>
  <c r="AN13" i="70" s="1"/>
  <c r="Q34" i="38"/>
  <c r="R11" i="38"/>
  <c r="Q11" i="38" s="1"/>
  <c r="Q33" i="38"/>
  <c r="AK77" i="70"/>
  <c r="AL77" i="70" s="1"/>
  <c r="AM77" i="70" s="1"/>
  <c r="BO66" i="70"/>
  <c r="BP66" i="70" s="1"/>
  <c r="BQ66" i="70" s="1"/>
  <c r="AR68" i="70"/>
  <c r="AT68" i="70"/>
  <c r="AL68" i="70"/>
  <c r="AM68" i="70" s="1"/>
  <c r="Z26" i="72"/>
  <c r="AB26" i="72" s="1"/>
  <c r="AB25" i="72"/>
  <c r="AR77" i="70"/>
  <c r="AT77" i="70"/>
  <c r="BG67" i="70"/>
  <c r="BK67" i="70"/>
  <c r="BI76" i="70"/>
  <c r="AZ76" i="70"/>
  <c r="BA76" i="70" s="1"/>
  <c r="BB76" i="70" s="1"/>
  <c r="AI78" i="70"/>
  <c r="AX78" i="70" s="1"/>
  <c r="BM78" i="70" s="1"/>
  <c r="AC78" i="70"/>
  <c r="AE78" i="70"/>
  <c r="AC69" i="70"/>
  <c r="AG78" i="70"/>
  <c r="AV78" i="70" s="1"/>
  <c r="AZ67" i="70"/>
  <c r="BA67" i="70" s="1"/>
  <c r="BB67" i="70" s="1"/>
  <c r="BI67" i="70"/>
  <c r="BO75" i="70"/>
  <c r="BP75" i="70" s="1"/>
  <c r="BQ75" i="70" s="1"/>
  <c r="BK76" i="70"/>
  <c r="BG76" i="70"/>
  <c r="V15" i="38"/>
  <c r="U27" i="38"/>
  <c r="V27" i="38"/>
  <c r="V14" i="38"/>
  <c r="I15" i="38"/>
  <c r="H15" i="38" s="1"/>
  <c r="I21" i="38"/>
  <c r="I25" i="38"/>
  <c r="J17" i="38"/>
  <c r="V16" i="38"/>
  <c r="AH22" i="70"/>
  <c r="AF22" i="70"/>
  <c r="Z22" i="70"/>
  <c r="AN22" i="70" s="1"/>
  <c r="AA22" i="70"/>
  <c r="AB22" i="70" s="1"/>
  <c r="AJ14" i="70"/>
  <c r="AK14" i="70" s="1"/>
  <c r="AL14" i="70" s="1"/>
  <c r="AM14" i="70" s="1"/>
  <c r="V23" i="70"/>
  <c r="AA15" i="70"/>
  <c r="AB15" i="70" s="1"/>
  <c r="AD15" i="70"/>
  <c r="AH15" i="70"/>
  <c r="Z15" i="70"/>
  <c r="AN15" i="70" s="1"/>
  <c r="AF15" i="70"/>
  <c r="AK40" i="70"/>
  <c r="AL40" i="70" s="1"/>
  <c r="AM40" i="70" s="1"/>
  <c r="BO29" i="70"/>
  <c r="BP29" i="70" s="1"/>
  <c r="BQ29" i="70" s="1"/>
  <c r="BK30" i="70"/>
  <c r="BG30" i="70"/>
  <c r="Y26" i="72"/>
  <c r="AA26" i="72" s="1"/>
  <c r="AA25" i="72"/>
  <c r="BI39" i="70"/>
  <c r="AZ39" i="70"/>
  <c r="BA39" i="70" s="1"/>
  <c r="BB39" i="70" s="1"/>
  <c r="AT31" i="70"/>
  <c r="AR31" i="70"/>
  <c r="AL31" i="70"/>
  <c r="AM31" i="70" s="1"/>
  <c r="BI30" i="70"/>
  <c r="AZ30" i="70"/>
  <c r="BA30" i="70" s="1"/>
  <c r="BB30" i="70" s="1"/>
  <c r="BG39" i="70"/>
  <c r="BK39" i="70"/>
  <c r="AT40" i="70"/>
  <c r="AR40" i="70"/>
  <c r="BO38" i="70"/>
  <c r="BP38" i="70" s="1"/>
  <c r="BQ38" i="70" s="1"/>
  <c r="AE41" i="70"/>
  <c r="AI41" i="70"/>
  <c r="AX41" i="70" s="1"/>
  <c r="BM41" i="70" s="1"/>
  <c r="AG41" i="70"/>
  <c r="AV41" i="70" s="1"/>
  <c r="AC32" i="70"/>
  <c r="AC41" i="70"/>
  <c r="V51" i="70"/>
  <c r="I11" i="38" l="1"/>
  <c r="H11" i="38" s="1"/>
  <c r="H34" i="38"/>
  <c r="I9" i="38"/>
  <c r="H9" i="38" s="1"/>
  <c r="J21" i="38"/>
  <c r="H21" i="38" s="1"/>
  <c r="J23" i="38"/>
  <c r="AA21" i="70"/>
  <c r="AB21" i="70" s="1"/>
  <c r="K27" i="38"/>
  <c r="AD21" i="70"/>
  <c r="Z21" i="70"/>
  <c r="AN21" i="70" s="1"/>
  <c r="AF21" i="70"/>
  <c r="Q35" i="38"/>
  <c r="AJ13" i="70"/>
  <c r="AK13" i="70" s="1"/>
  <c r="AL13" i="70" s="1"/>
  <c r="AM13" i="70" s="1"/>
  <c r="I20" i="38"/>
  <c r="T27" i="38"/>
  <c r="H51" i="38"/>
  <c r="I27" i="38"/>
  <c r="H27" i="38" s="1"/>
  <c r="R10" i="38"/>
  <c r="Q10" i="38" s="1"/>
  <c r="R9" i="38"/>
  <c r="Q9" i="38" s="1"/>
  <c r="R8" i="38"/>
  <c r="Q8" i="38" s="1"/>
  <c r="BO67" i="70"/>
  <c r="BP67" i="70" s="1"/>
  <c r="BQ67" i="70" s="1"/>
  <c r="AK78" i="70"/>
  <c r="AL78" i="70" s="1"/>
  <c r="AM78" i="70" s="1"/>
  <c r="BO76" i="70"/>
  <c r="BP76" i="70" s="1"/>
  <c r="BQ76" i="70" s="1"/>
  <c r="AT78" i="70"/>
  <c r="AR78" i="70"/>
  <c r="BK77" i="70"/>
  <c r="BG77" i="70"/>
  <c r="BI68" i="70"/>
  <c r="AZ68" i="70"/>
  <c r="BA68" i="70" s="1"/>
  <c r="BB68" i="70" s="1"/>
  <c r="AT69" i="70"/>
  <c r="AR69" i="70"/>
  <c r="AL69" i="70"/>
  <c r="AM69" i="70" s="1"/>
  <c r="AI80" i="70"/>
  <c r="AX80" i="70" s="1"/>
  <c r="BM80" i="70" s="1"/>
  <c r="AC71" i="70"/>
  <c r="AG80" i="70"/>
  <c r="AV80" i="70" s="1"/>
  <c r="AE80" i="70"/>
  <c r="AC80" i="70"/>
  <c r="BI77" i="70"/>
  <c r="AZ77" i="70"/>
  <c r="BA77" i="70" s="1"/>
  <c r="BB77" i="70" s="1"/>
  <c r="T51" i="38"/>
  <c r="AG79" i="70"/>
  <c r="AV79" i="70" s="1"/>
  <c r="AC79" i="70"/>
  <c r="AE79" i="70"/>
  <c r="AI79" i="70"/>
  <c r="AX79" i="70" s="1"/>
  <c r="BM79" i="70" s="1"/>
  <c r="AC70" i="70"/>
  <c r="BK68" i="70"/>
  <c r="BG68" i="70"/>
  <c r="H39" i="38"/>
  <c r="U14" i="38"/>
  <c r="T14" i="38" s="1"/>
  <c r="H43" i="38"/>
  <c r="I19" i="38"/>
  <c r="H19" i="38" s="1"/>
  <c r="H36" i="38"/>
  <c r="I12" i="38"/>
  <c r="H12" i="38" s="1"/>
  <c r="V12" i="38"/>
  <c r="H50" i="38"/>
  <c r="I26" i="38"/>
  <c r="H26" i="38" s="1"/>
  <c r="H37" i="38"/>
  <c r="I13" i="38"/>
  <c r="H13" i="38" s="1"/>
  <c r="H42" i="38"/>
  <c r="I18" i="38"/>
  <c r="H18" i="38" s="1"/>
  <c r="H38" i="38"/>
  <c r="I14" i="38"/>
  <c r="H14" i="38" s="1"/>
  <c r="H40" i="38"/>
  <c r="I16" i="38"/>
  <c r="H16" i="38" s="1"/>
  <c r="U9" i="38"/>
  <c r="H46" i="38"/>
  <c r="I22" i="38"/>
  <c r="H22" i="38" s="1"/>
  <c r="H49" i="38"/>
  <c r="H25" i="38"/>
  <c r="H48" i="38"/>
  <c r="I24" i="38"/>
  <c r="H24" i="38" s="1"/>
  <c r="T39" i="38"/>
  <c r="U15" i="38"/>
  <c r="T15" i="38" s="1"/>
  <c r="V11" i="38"/>
  <c r="V10" i="38"/>
  <c r="U10" i="38"/>
  <c r="U16" i="38"/>
  <c r="T16" i="38" s="1"/>
  <c r="V9" i="38"/>
  <c r="AJ22" i="70"/>
  <c r="AK22" i="70" s="1"/>
  <c r="AL22" i="70" s="1"/>
  <c r="AM22" i="70" s="1"/>
  <c r="Z23" i="70"/>
  <c r="AN23" i="70" s="1"/>
  <c r="AH23" i="70"/>
  <c r="AA23" i="70"/>
  <c r="AB23" i="70" s="1"/>
  <c r="AF23" i="70"/>
  <c r="AD23" i="70"/>
  <c r="AJ15" i="70"/>
  <c r="AK15" i="70" s="1"/>
  <c r="AL15" i="70" s="1"/>
  <c r="AM15" i="70" s="1"/>
  <c r="W14" i="70"/>
  <c r="AS14" i="70" s="1"/>
  <c r="V59" i="70"/>
  <c r="AA51" i="70"/>
  <c r="AB51" i="70" s="1"/>
  <c r="AD51" i="70"/>
  <c r="AH51" i="70"/>
  <c r="AF51" i="70"/>
  <c r="Z51" i="70"/>
  <c r="AN51" i="70" s="1"/>
  <c r="V50" i="70"/>
  <c r="AE43" i="70"/>
  <c r="AI43" i="70"/>
  <c r="AX43" i="70" s="1"/>
  <c r="BM43" i="70" s="1"/>
  <c r="AG43" i="70"/>
  <c r="AV43" i="70" s="1"/>
  <c r="AC34" i="70"/>
  <c r="AC43" i="70"/>
  <c r="AT41" i="70"/>
  <c r="AR41" i="70"/>
  <c r="AK41" i="70"/>
  <c r="AL41" i="70" s="1"/>
  <c r="AM41" i="70" s="1"/>
  <c r="BO30" i="70"/>
  <c r="BP30" i="70" s="1"/>
  <c r="BQ30" i="70" s="1"/>
  <c r="BO39" i="70"/>
  <c r="BP39" i="70" s="1"/>
  <c r="BQ39" i="70" s="1"/>
  <c r="BI40" i="70"/>
  <c r="AZ40" i="70"/>
  <c r="BA40" i="70" s="1"/>
  <c r="BB40" i="70" s="1"/>
  <c r="BI31" i="70"/>
  <c r="AZ31" i="70"/>
  <c r="BA31" i="70" s="1"/>
  <c r="BB31" i="70" s="1"/>
  <c r="AR32" i="70"/>
  <c r="AT32" i="70"/>
  <c r="AL32" i="70"/>
  <c r="AM32" i="70" s="1"/>
  <c r="BG40" i="70"/>
  <c r="BK40" i="70"/>
  <c r="BG31" i="70"/>
  <c r="BK31" i="70"/>
  <c r="AE42" i="70"/>
  <c r="AI42" i="70"/>
  <c r="AX42" i="70" s="1"/>
  <c r="BM42" i="70" s="1"/>
  <c r="AG42" i="70"/>
  <c r="AV42" i="70" s="1"/>
  <c r="AC33" i="70"/>
  <c r="AC42" i="70"/>
  <c r="H35" i="38" l="1"/>
  <c r="I10" i="38"/>
  <c r="H10" i="38" s="1"/>
  <c r="H33" i="38"/>
  <c r="H45" i="38"/>
  <c r="I8" i="38"/>
  <c r="H8" i="38" s="1"/>
  <c r="H44" i="38"/>
  <c r="AJ21" i="70"/>
  <c r="AK21" i="70" s="1"/>
  <c r="AL21" i="70" s="1"/>
  <c r="AM21" i="70" s="1"/>
  <c r="M19" i="38"/>
  <c r="Y12" i="38"/>
  <c r="Q32" i="38"/>
  <c r="L10" i="38"/>
  <c r="K10" i="38" s="1"/>
  <c r="K35" i="38"/>
  <c r="BO77" i="70"/>
  <c r="BP77" i="70" s="1"/>
  <c r="BQ77" i="70" s="1"/>
  <c r="AR80" i="70"/>
  <c r="AT80" i="70"/>
  <c r="BG78" i="70"/>
  <c r="BK78" i="70"/>
  <c r="AR79" i="70"/>
  <c r="AT79" i="70"/>
  <c r="BG69" i="70"/>
  <c r="BK69" i="70"/>
  <c r="AT70" i="70"/>
  <c r="AL70" i="70"/>
  <c r="AM70" i="70" s="1"/>
  <c r="AR70" i="70"/>
  <c r="AT71" i="70"/>
  <c r="AL71" i="70"/>
  <c r="AM71" i="70" s="1"/>
  <c r="AR71" i="70"/>
  <c r="BI69" i="70"/>
  <c r="AZ69" i="70"/>
  <c r="BA69" i="70" s="1"/>
  <c r="BB69" i="70" s="1"/>
  <c r="AK79" i="70"/>
  <c r="AL79" i="70" s="1"/>
  <c r="AM79" i="70" s="1"/>
  <c r="AK80" i="70"/>
  <c r="AL80" i="70" s="1"/>
  <c r="AM80" i="70" s="1"/>
  <c r="BO68" i="70"/>
  <c r="BP68" i="70" s="1"/>
  <c r="BQ68" i="70" s="1"/>
  <c r="BI78" i="70"/>
  <c r="BO78" i="70" s="1"/>
  <c r="AZ78" i="70"/>
  <c r="BA78" i="70" s="1"/>
  <c r="BB78" i="70" s="1"/>
  <c r="R24" i="38"/>
  <c r="T38" i="38"/>
  <c r="T34" i="38"/>
  <c r="T9" i="38"/>
  <c r="H41" i="38"/>
  <c r="I17" i="38"/>
  <c r="H17" i="38" s="1"/>
  <c r="X27" i="38"/>
  <c r="T40" i="38"/>
  <c r="Y14" i="38"/>
  <c r="Y27" i="38"/>
  <c r="T33" i="38"/>
  <c r="X15" i="38"/>
  <c r="T10" i="38"/>
  <c r="Y15" i="38"/>
  <c r="V8" i="38"/>
  <c r="S22" i="38"/>
  <c r="R26" i="38"/>
  <c r="R19" i="38"/>
  <c r="R22" i="38"/>
  <c r="S24" i="38"/>
  <c r="S26" i="38"/>
  <c r="L7" i="38"/>
  <c r="L15" i="38"/>
  <c r="K15" i="38" s="1"/>
  <c r="K51" i="38"/>
  <c r="W22" i="70"/>
  <c r="AO22" i="70" s="1"/>
  <c r="BC22" i="70" s="1"/>
  <c r="AO14" i="70"/>
  <c r="BC14" i="70" s="1"/>
  <c r="AP14" i="70"/>
  <c r="AQ14" i="70" s="1"/>
  <c r="K8" i="46"/>
  <c r="AJ23" i="70"/>
  <c r="AK23" i="70" s="1"/>
  <c r="AL23" i="70" s="1"/>
  <c r="AM23" i="70" s="1"/>
  <c r="AM25" i="70" s="1"/>
  <c r="AW14" i="70"/>
  <c r="AU14" i="70"/>
  <c r="R18" i="38"/>
  <c r="W13" i="70"/>
  <c r="AW13" i="70" s="1"/>
  <c r="V58" i="70"/>
  <c r="AF50" i="70"/>
  <c r="AA50" i="70"/>
  <c r="AB50" i="70" s="1"/>
  <c r="AH50" i="70"/>
  <c r="AD50" i="70"/>
  <c r="Z50" i="70"/>
  <c r="AN50" i="70" s="1"/>
  <c r="AJ51" i="70"/>
  <c r="AK51" i="70" s="1"/>
  <c r="AL51" i="70" s="1"/>
  <c r="AM51" i="70" s="1"/>
  <c r="V52" i="70"/>
  <c r="W15" i="70"/>
  <c r="AF59" i="70"/>
  <c r="AA59" i="70"/>
  <c r="AB59" i="70" s="1"/>
  <c r="AH59" i="70"/>
  <c r="AD59" i="70"/>
  <c r="Z59" i="70"/>
  <c r="AN59" i="70" s="1"/>
  <c r="BI41" i="70"/>
  <c r="AZ41" i="70"/>
  <c r="BA41" i="70" s="1"/>
  <c r="BB41" i="70" s="1"/>
  <c r="BI32" i="70"/>
  <c r="AZ32" i="70"/>
  <c r="BA32" i="70" s="1"/>
  <c r="BB32" i="70" s="1"/>
  <c r="AT43" i="70"/>
  <c r="AR43" i="70"/>
  <c r="AK43" i="70"/>
  <c r="AL43" i="70" s="1"/>
  <c r="AM43" i="70" s="1"/>
  <c r="BG32" i="70"/>
  <c r="BK32" i="70"/>
  <c r="BO40" i="70"/>
  <c r="BP40" i="70" s="1"/>
  <c r="BQ40" i="70" s="1"/>
  <c r="AT34" i="70"/>
  <c r="AR34" i="70"/>
  <c r="AL34" i="70"/>
  <c r="AM34" i="70" s="1"/>
  <c r="AR33" i="70"/>
  <c r="AT33" i="70"/>
  <c r="AL33" i="70"/>
  <c r="AM33" i="70" s="1"/>
  <c r="BO31" i="70"/>
  <c r="BP31" i="70" s="1"/>
  <c r="BQ31" i="70" s="1"/>
  <c r="AR42" i="70"/>
  <c r="AT42" i="70"/>
  <c r="AK42" i="70"/>
  <c r="AL42" i="70" s="1"/>
  <c r="AM42" i="70" s="1"/>
  <c r="BK41" i="70"/>
  <c r="BG41" i="70"/>
  <c r="S17" i="38"/>
  <c r="N34" i="38" l="1"/>
  <c r="H32" i="38"/>
  <c r="K29" i="46"/>
  <c r="J20" i="38"/>
  <c r="H20" i="38" s="1"/>
  <c r="M18" i="38"/>
  <c r="K33" i="46"/>
  <c r="I23" i="38"/>
  <c r="H23" i="38" s="1"/>
  <c r="H47" i="38"/>
  <c r="K34" i="38"/>
  <c r="N35" i="38"/>
  <c r="W27" i="38"/>
  <c r="Q24" i="38"/>
  <c r="L11" i="38"/>
  <c r="K11" i="38" s="1"/>
  <c r="BP78" i="70"/>
  <c r="BQ78" i="70" s="1"/>
  <c r="G7" i="29"/>
  <c r="E8" i="73" s="1"/>
  <c r="BO69" i="70"/>
  <c r="BP69" i="70" s="1"/>
  <c r="BQ69" i="70" s="1"/>
  <c r="BK70" i="70"/>
  <c r="BG70" i="70"/>
  <c r="BK71" i="70"/>
  <c r="BG71" i="70"/>
  <c r="AM81" i="70"/>
  <c r="J8" i="29" s="1"/>
  <c r="H9" i="73" s="1"/>
  <c r="BI79" i="70"/>
  <c r="AZ79" i="70"/>
  <c r="BA79" i="70" s="1"/>
  <c r="BB79" i="70" s="1"/>
  <c r="BI80" i="70"/>
  <c r="AZ80" i="70"/>
  <c r="BA80" i="70" s="1"/>
  <c r="BB80" i="70" s="1"/>
  <c r="AZ71" i="70"/>
  <c r="BA71" i="70" s="1"/>
  <c r="BB71" i="70" s="1"/>
  <c r="BI71" i="70"/>
  <c r="BO71" i="70" s="1"/>
  <c r="BI70" i="70"/>
  <c r="AZ70" i="70"/>
  <c r="BA70" i="70" s="1"/>
  <c r="BB70" i="70" s="1"/>
  <c r="BG79" i="70"/>
  <c r="BK79" i="70"/>
  <c r="BK80" i="70"/>
  <c r="BG80" i="70"/>
  <c r="W39" i="38"/>
  <c r="K39" i="38"/>
  <c r="Q26" i="38"/>
  <c r="W51" i="38"/>
  <c r="Q50" i="38"/>
  <c r="Q22" i="38"/>
  <c r="Y16" i="38"/>
  <c r="Y10" i="38"/>
  <c r="Q46" i="38"/>
  <c r="Q43" i="38"/>
  <c r="S19" i="38"/>
  <c r="Q19" i="38" s="1"/>
  <c r="T35" i="38"/>
  <c r="U11" i="38"/>
  <c r="T11" i="38" s="1"/>
  <c r="Q42" i="38"/>
  <c r="S18" i="38"/>
  <c r="Q18" i="38" s="1"/>
  <c r="K31" i="38"/>
  <c r="K7" i="38"/>
  <c r="T36" i="38"/>
  <c r="U12" i="38"/>
  <c r="T12" i="38" s="1"/>
  <c r="Q48" i="38"/>
  <c r="K38" i="38"/>
  <c r="L14" i="38"/>
  <c r="K14" i="38" s="1"/>
  <c r="T31" i="38"/>
  <c r="U7" i="38"/>
  <c r="T7" i="38" s="1"/>
  <c r="W15" i="38"/>
  <c r="X10" i="38"/>
  <c r="L22" i="38"/>
  <c r="R13" i="38"/>
  <c r="M25" i="38"/>
  <c r="L21" i="38"/>
  <c r="M24" i="38"/>
  <c r="M13" i="38"/>
  <c r="L25" i="38"/>
  <c r="L24" i="38"/>
  <c r="AW22" i="70"/>
  <c r="AS22" i="70"/>
  <c r="AP22" i="70"/>
  <c r="AQ22" i="70" s="1"/>
  <c r="AU22" i="70"/>
  <c r="K12" i="46"/>
  <c r="K13" i="46"/>
  <c r="K14" i="46"/>
  <c r="K30" i="46"/>
  <c r="AY14" i="70"/>
  <c r="AZ14" i="70" s="1"/>
  <c r="BA14" i="70" s="1"/>
  <c r="BB14" i="70" s="1"/>
  <c r="R17" i="38"/>
  <c r="Q17" i="38" s="1"/>
  <c r="AU13" i="70"/>
  <c r="AP13" i="70"/>
  <c r="AQ13" i="70" s="1"/>
  <c r="R21" i="38"/>
  <c r="W21" i="70"/>
  <c r="AS21" i="70" s="1"/>
  <c r="AS13" i="70"/>
  <c r="AO13" i="70"/>
  <c r="BC13" i="70" s="1"/>
  <c r="S21" i="38"/>
  <c r="R25" i="38"/>
  <c r="S25" i="38"/>
  <c r="AJ59" i="70"/>
  <c r="AK59" i="70" s="1"/>
  <c r="AL59" i="70" s="1"/>
  <c r="AM59" i="70" s="1"/>
  <c r="AJ50" i="70"/>
  <c r="AK50" i="70" s="1"/>
  <c r="AL50" i="70" s="1"/>
  <c r="AM50" i="70" s="1"/>
  <c r="AH58" i="70"/>
  <c r="AF58" i="70"/>
  <c r="AA58" i="70"/>
  <c r="AB58" i="70" s="1"/>
  <c r="AD58" i="70"/>
  <c r="Z58" i="70"/>
  <c r="AN58" i="70" s="1"/>
  <c r="W23" i="70"/>
  <c r="AO15" i="70"/>
  <c r="BC15" i="70" s="1"/>
  <c r="AW15" i="70"/>
  <c r="AU15" i="70"/>
  <c r="AP15" i="70"/>
  <c r="AQ15" i="70" s="1"/>
  <c r="AS15" i="70"/>
  <c r="V60" i="70"/>
  <c r="AH52" i="70"/>
  <c r="AF52" i="70"/>
  <c r="AD52" i="70"/>
  <c r="AA52" i="70"/>
  <c r="AB52" i="70" s="1"/>
  <c r="Z52" i="70"/>
  <c r="AN52" i="70" s="1"/>
  <c r="BK42" i="70"/>
  <c r="BG42" i="70"/>
  <c r="BG33" i="70"/>
  <c r="BK33" i="70"/>
  <c r="BI34" i="70"/>
  <c r="AZ34" i="70"/>
  <c r="BA34" i="70" s="1"/>
  <c r="BB34" i="70" s="1"/>
  <c r="AM44" i="70"/>
  <c r="G8" i="29" s="1"/>
  <c r="E9" i="73" s="1"/>
  <c r="BO32" i="70"/>
  <c r="BP32" i="70" s="1"/>
  <c r="BQ32" i="70" s="1"/>
  <c r="BG43" i="70"/>
  <c r="BK43" i="70"/>
  <c r="BI42" i="70"/>
  <c r="AZ42" i="70"/>
  <c r="BA42" i="70" s="1"/>
  <c r="BB42" i="70" s="1"/>
  <c r="BI33" i="70"/>
  <c r="AZ33" i="70"/>
  <c r="BA33" i="70" s="1"/>
  <c r="BB33" i="70" s="1"/>
  <c r="BG34" i="70"/>
  <c r="BK34" i="70"/>
  <c r="BI43" i="70"/>
  <c r="AZ43" i="70"/>
  <c r="BA43" i="70" s="1"/>
  <c r="BB43" i="70" s="1"/>
  <c r="BO41" i="70"/>
  <c r="BP41" i="70" s="1"/>
  <c r="BQ41" i="70" s="1"/>
  <c r="S20" i="38"/>
  <c r="S23" i="38"/>
  <c r="R20" i="38"/>
  <c r="E7" i="73" l="1"/>
  <c r="E17" i="73" s="1"/>
  <c r="E27" i="73" s="1"/>
  <c r="E28" i="73" s="1"/>
  <c r="E29" i="73" s="1"/>
  <c r="K16" i="46"/>
  <c r="K28" i="46" s="1"/>
  <c r="K21" i="46"/>
  <c r="O10" i="38"/>
  <c r="N10" i="38" s="1"/>
  <c r="Y11" i="38"/>
  <c r="W10" i="38"/>
  <c r="K33" i="38"/>
  <c r="L9" i="38"/>
  <c r="K9" i="38" s="1"/>
  <c r="L20" i="38"/>
  <c r="J29" i="38"/>
  <c r="M26" i="38"/>
  <c r="L23" i="38"/>
  <c r="M23" i="38"/>
  <c r="L26" i="38"/>
  <c r="M17" i="38"/>
  <c r="M21" i="38"/>
  <c r="K21" i="38" s="1"/>
  <c r="O11" i="38"/>
  <c r="N11" i="38" s="1"/>
  <c r="K32" i="38"/>
  <c r="X16" i="38"/>
  <c r="W16" i="38" s="1"/>
  <c r="BP71" i="70"/>
  <c r="BQ71" i="70" s="1"/>
  <c r="G9" i="29"/>
  <c r="BO70" i="70"/>
  <c r="BP70" i="70" s="1"/>
  <c r="BQ70" i="70" s="1"/>
  <c r="BO42" i="70"/>
  <c r="BP42" i="70" s="1"/>
  <c r="BQ42" i="70" s="1"/>
  <c r="BO79" i="70"/>
  <c r="BP79" i="70" s="1"/>
  <c r="BQ79" i="70" s="1"/>
  <c r="BB81" i="70"/>
  <c r="K8" i="29" s="1"/>
  <c r="I9" i="73" s="1"/>
  <c r="K24" i="38"/>
  <c r="BO80" i="70"/>
  <c r="BP80" i="70" s="1"/>
  <c r="BQ80" i="70" s="1"/>
  <c r="K25" i="38"/>
  <c r="Q21" i="38"/>
  <c r="Q20" i="38"/>
  <c r="Y9" i="38"/>
  <c r="X9" i="38"/>
  <c r="K42" i="38"/>
  <c r="L18" i="38"/>
  <c r="K18" i="38" s="1"/>
  <c r="K43" i="38"/>
  <c r="L19" i="38"/>
  <c r="K19" i="38" s="1"/>
  <c r="Q47" i="38"/>
  <c r="R23" i="38"/>
  <c r="Q23" i="38" s="1"/>
  <c r="K46" i="38"/>
  <c r="M22" i="38"/>
  <c r="K22" i="38" s="1"/>
  <c r="K37" i="38"/>
  <c r="L13" i="38"/>
  <c r="K13" i="38" s="1"/>
  <c r="X14" i="38"/>
  <c r="W14" i="38" s="1"/>
  <c r="W38" i="38"/>
  <c r="T32" i="38"/>
  <c r="U8" i="38"/>
  <c r="T8" i="38" s="1"/>
  <c r="W34" i="38"/>
  <c r="K40" i="38"/>
  <c r="L16" i="38"/>
  <c r="K16" i="38" s="1"/>
  <c r="K36" i="38"/>
  <c r="L12" i="38"/>
  <c r="K12" i="38" s="1"/>
  <c r="L17" i="38"/>
  <c r="Q25" i="38"/>
  <c r="K49" i="38"/>
  <c r="K48" i="38"/>
  <c r="Q41" i="38"/>
  <c r="Q44" i="38"/>
  <c r="Q45" i="38"/>
  <c r="Q49" i="38"/>
  <c r="W51" i="70"/>
  <c r="AP51" i="70" s="1"/>
  <c r="AQ51" i="70" s="1"/>
  <c r="AY22" i="70"/>
  <c r="AZ22" i="70" s="1"/>
  <c r="BA22" i="70" s="1"/>
  <c r="BB22" i="70" s="1"/>
  <c r="X14" i="70"/>
  <c r="BH14" i="70" s="1"/>
  <c r="K22" i="46"/>
  <c r="AW21" i="70"/>
  <c r="AO21" i="70"/>
  <c r="BC21" i="70" s="1"/>
  <c r="AU21" i="70"/>
  <c r="AP21" i="70"/>
  <c r="AQ21" i="70" s="1"/>
  <c r="AY13" i="70"/>
  <c r="AZ13" i="70" s="1"/>
  <c r="BA13" i="70" s="1"/>
  <c r="BB13" i="70" s="1"/>
  <c r="BO43" i="70"/>
  <c r="BP43" i="70" s="1"/>
  <c r="BQ43" i="70" s="1"/>
  <c r="BO33" i="70"/>
  <c r="BP33" i="70" s="1"/>
  <c r="BQ33" i="70" s="1"/>
  <c r="AA60" i="70"/>
  <c r="AB60" i="70" s="1"/>
  <c r="AH60" i="70"/>
  <c r="AF60" i="70"/>
  <c r="AD60" i="70"/>
  <c r="Z60" i="70"/>
  <c r="AN60" i="70" s="1"/>
  <c r="AJ58" i="70"/>
  <c r="AK58" i="70" s="1"/>
  <c r="AL58" i="70" s="1"/>
  <c r="AM58" i="70" s="1"/>
  <c r="W50" i="70"/>
  <c r="AJ52" i="70"/>
  <c r="AK52" i="70" s="1"/>
  <c r="AL52" i="70" s="1"/>
  <c r="AM52" i="70" s="1"/>
  <c r="AY15" i="70"/>
  <c r="AZ15" i="70" s="1"/>
  <c r="BA15" i="70" s="1"/>
  <c r="BB15" i="70" s="1"/>
  <c r="AU23" i="70"/>
  <c r="AO23" i="70"/>
  <c r="BC23" i="70" s="1"/>
  <c r="AS23" i="70"/>
  <c r="AW23" i="70"/>
  <c r="AP23" i="70"/>
  <c r="AQ23" i="70" s="1"/>
  <c r="BB44" i="70"/>
  <c r="H8" i="29" s="1"/>
  <c r="F9" i="73" s="1"/>
  <c r="BO34" i="70"/>
  <c r="BP34" i="70" s="1"/>
  <c r="BQ34" i="70" s="1"/>
  <c r="E31" i="73" l="1"/>
  <c r="E32" i="73"/>
  <c r="H13" i="75" s="1"/>
  <c r="K20" i="46"/>
  <c r="N33" i="46"/>
  <c r="N8" i="46"/>
  <c r="N13" i="46" s="1"/>
  <c r="K23" i="38"/>
  <c r="K17" i="38"/>
  <c r="K47" i="38"/>
  <c r="K26" i="38"/>
  <c r="K50" i="38"/>
  <c r="O19" i="38"/>
  <c r="L33" i="46"/>
  <c r="L16" i="46" s="1"/>
  <c r="K45" i="38"/>
  <c r="L8" i="38"/>
  <c r="K8" i="38" s="1"/>
  <c r="W35" i="38"/>
  <c r="N51" i="38"/>
  <c r="O27" i="38"/>
  <c r="N27" i="38" s="1"/>
  <c r="W40" i="38"/>
  <c r="U22" i="38"/>
  <c r="BQ81" i="70"/>
  <c r="L8" i="29" s="1"/>
  <c r="J9" i="73" s="1"/>
  <c r="W52" i="70"/>
  <c r="W60" i="70" s="1"/>
  <c r="AS60" i="70" s="1"/>
  <c r="X15" i="70"/>
  <c r="X23" i="70" s="1"/>
  <c r="BJ23" i="70" s="1"/>
  <c r="R29" i="38"/>
  <c r="W9" i="38"/>
  <c r="X12" i="38"/>
  <c r="W12" i="38" s="1"/>
  <c r="W36" i="38"/>
  <c r="W33" i="38"/>
  <c r="Y8" i="38"/>
  <c r="N38" i="38"/>
  <c r="O14" i="38"/>
  <c r="N14" i="38" s="1"/>
  <c r="U19" i="38"/>
  <c r="X8" i="38"/>
  <c r="U24" i="38"/>
  <c r="N31" i="38"/>
  <c r="O7" i="38"/>
  <c r="N7" i="38" s="1"/>
  <c r="Q37" i="38"/>
  <c r="S13" i="38"/>
  <c r="N39" i="38"/>
  <c r="O15" i="38"/>
  <c r="N15" i="38" s="1"/>
  <c r="K44" i="38"/>
  <c r="M20" i="38"/>
  <c r="K41" i="38"/>
  <c r="O22" i="38"/>
  <c r="V19" i="38"/>
  <c r="U26" i="38"/>
  <c r="V26" i="38"/>
  <c r="V22" i="38"/>
  <c r="O21" i="38"/>
  <c r="O24" i="38"/>
  <c r="W59" i="70"/>
  <c r="AP59" i="70" s="1"/>
  <c r="AQ59" i="70" s="1"/>
  <c r="AO51" i="70"/>
  <c r="BC51" i="70" s="1"/>
  <c r="AU51" i="70"/>
  <c r="AW51" i="70"/>
  <c r="AS51" i="70"/>
  <c r="BD14" i="70"/>
  <c r="BL14" i="70"/>
  <c r="X22" i="70"/>
  <c r="BL22" i="70" s="1"/>
  <c r="BE14" i="70"/>
  <c r="BF14" i="70" s="1"/>
  <c r="BJ14" i="70"/>
  <c r="AY21" i="70"/>
  <c r="AZ21" i="70" s="1"/>
  <c r="BA21" i="70" s="1"/>
  <c r="BB21" i="70" s="1"/>
  <c r="X13" i="70"/>
  <c r="BD13" i="70" s="1"/>
  <c r="BQ44" i="70"/>
  <c r="I8" i="29" s="1"/>
  <c r="G9" i="73" s="1"/>
  <c r="L8" i="46"/>
  <c r="L14" i="46" s="1"/>
  <c r="AJ60" i="70"/>
  <c r="AK60" i="70" s="1"/>
  <c r="AL60" i="70" s="1"/>
  <c r="AM60" i="70" s="1"/>
  <c r="AM62" i="70" s="1"/>
  <c r="J7" i="29" s="1"/>
  <c r="W58" i="70"/>
  <c r="AW50" i="70"/>
  <c r="AO50" i="70"/>
  <c r="BC50" i="70" s="1"/>
  <c r="AP50" i="70"/>
  <c r="AQ50" i="70" s="1"/>
  <c r="AS50" i="70"/>
  <c r="AU50" i="70"/>
  <c r="AY23" i="70"/>
  <c r="AZ23" i="70" s="1"/>
  <c r="BA23" i="70" s="1"/>
  <c r="BB23" i="70" s="1"/>
  <c r="H11" i="75" l="1"/>
  <c r="J9" i="29"/>
  <c r="H8" i="73"/>
  <c r="H7" i="73" s="1"/>
  <c r="H17" i="73" s="1"/>
  <c r="H27" i="73" s="1"/>
  <c r="H28" i="73" s="1"/>
  <c r="H29" i="73" s="1"/>
  <c r="N16" i="46"/>
  <c r="N28" i="46" s="1"/>
  <c r="N14" i="46"/>
  <c r="N12" i="46"/>
  <c r="V18" i="38"/>
  <c r="L29" i="38"/>
  <c r="O16" i="38"/>
  <c r="N16" i="38" s="1"/>
  <c r="P21" i="38"/>
  <c r="N21" i="38" s="1"/>
  <c r="X11" i="38"/>
  <c r="W11" i="38" s="1"/>
  <c r="O12" i="38"/>
  <c r="N12" i="38" s="1"/>
  <c r="BH15" i="70"/>
  <c r="P24" i="38"/>
  <c r="N24" i="38" s="1"/>
  <c r="T22" i="38"/>
  <c r="U18" i="38"/>
  <c r="AS52" i="70"/>
  <c r="AU60" i="70"/>
  <c r="AO60" i="70"/>
  <c r="BC60" i="70" s="1"/>
  <c r="AW60" i="70"/>
  <c r="AP52" i="70"/>
  <c r="AQ52" i="70" s="1"/>
  <c r="AU52" i="70"/>
  <c r="AP60" i="70"/>
  <c r="AQ60" i="70" s="1"/>
  <c r="AO52" i="70"/>
  <c r="BC52" i="70" s="1"/>
  <c r="W32" i="38"/>
  <c r="AW52" i="70"/>
  <c r="BL15" i="70"/>
  <c r="BD23" i="70"/>
  <c r="BJ15" i="70"/>
  <c r="BD15" i="70"/>
  <c r="BE23" i="70"/>
  <c r="BF23" i="70" s="1"/>
  <c r="BE15" i="70"/>
  <c r="BF15" i="70" s="1"/>
  <c r="BL23" i="70"/>
  <c r="BH23" i="70"/>
  <c r="W8" i="38"/>
  <c r="T19" i="38"/>
  <c r="T26" i="38"/>
  <c r="T46" i="38"/>
  <c r="X7" i="38"/>
  <c r="W7" i="38" s="1"/>
  <c r="W31" i="38"/>
  <c r="Q13" i="38"/>
  <c r="Q29" i="38" s="1"/>
  <c r="S29" i="38"/>
  <c r="T48" i="38"/>
  <c r="V24" i="38"/>
  <c r="T24" i="38" s="1"/>
  <c r="T43" i="38"/>
  <c r="N46" i="38"/>
  <c r="P22" i="38"/>
  <c r="N22" i="38" s="1"/>
  <c r="K20" i="38"/>
  <c r="K29" i="38" s="1"/>
  <c r="M29" i="38"/>
  <c r="AU59" i="70"/>
  <c r="AO59" i="70"/>
  <c r="BC59" i="70" s="1"/>
  <c r="T50" i="38"/>
  <c r="O20" i="38"/>
  <c r="O25" i="38"/>
  <c r="P13" i="38"/>
  <c r="P25" i="38"/>
  <c r="AY51" i="70"/>
  <c r="AZ51" i="70" s="1"/>
  <c r="BA51" i="70" s="1"/>
  <c r="BB51" i="70" s="1"/>
  <c r="AW59" i="70"/>
  <c r="AS59" i="70"/>
  <c r="BD22" i="70"/>
  <c r="BJ22" i="70"/>
  <c r="BH22" i="70"/>
  <c r="BE22" i="70"/>
  <c r="BF22" i="70" s="1"/>
  <c r="BN14" i="70"/>
  <c r="BO14" i="70" s="1"/>
  <c r="BP14" i="70" s="1"/>
  <c r="BQ14" i="70" s="1"/>
  <c r="BH13" i="70"/>
  <c r="V21" i="38"/>
  <c r="BB25" i="70"/>
  <c r="H7" i="29" s="1"/>
  <c r="F8" i="73" s="1"/>
  <c r="F7" i="73" s="1"/>
  <c r="F17" i="73" s="1"/>
  <c r="F27" i="73" s="1"/>
  <c r="F28" i="73" s="1"/>
  <c r="F29" i="73" s="1"/>
  <c r="BL13" i="70"/>
  <c r="BJ13" i="70"/>
  <c r="BE13" i="70"/>
  <c r="BF13" i="70" s="1"/>
  <c r="X21" i="70"/>
  <c r="BD21" i="70" s="1"/>
  <c r="V17" i="38"/>
  <c r="U13" i="38"/>
  <c r="V13" i="38"/>
  <c r="L13" i="46"/>
  <c r="L12" i="46"/>
  <c r="AY50" i="70"/>
  <c r="AZ50" i="70" s="1"/>
  <c r="BA50" i="70" s="1"/>
  <c r="BB50" i="70" s="1"/>
  <c r="AO58" i="70"/>
  <c r="BC58" i="70" s="1"/>
  <c r="AU58" i="70"/>
  <c r="AP58" i="70"/>
  <c r="AQ58" i="70" s="1"/>
  <c r="AS58" i="70"/>
  <c r="AW58" i="70"/>
  <c r="N20" i="46"/>
  <c r="L20" i="46"/>
  <c r="L15" i="46"/>
  <c r="U23" i="38"/>
  <c r="N29" i="46"/>
  <c r="L29" i="46"/>
  <c r="L21" i="46"/>
  <c r="N30" i="46"/>
  <c r="L22" i="46"/>
  <c r="L30" i="46"/>
  <c r="H26" i="75" l="1"/>
  <c r="H23" i="75"/>
  <c r="F32" i="73"/>
  <c r="I13" i="75" s="1"/>
  <c r="F31" i="73"/>
  <c r="H31" i="73"/>
  <c r="H32" i="73"/>
  <c r="K13" i="75" s="1"/>
  <c r="T18" i="38"/>
  <c r="V23" i="38"/>
  <c r="T23" i="38" s="1"/>
  <c r="U17" i="38"/>
  <c r="T17" i="38" s="1"/>
  <c r="N40" i="38"/>
  <c r="N45" i="38"/>
  <c r="N36" i="38"/>
  <c r="N48" i="38"/>
  <c r="O9" i="38"/>
  <c r="N9" i="38" s="1"/>
  <c r="N33" i="38"/>
  <c r="X50" i="70"/>
  <c r="P20" i="38"/>
  <c r="N20" i="38" s="1"/>
  <c r="N25" i="38"/>
  <c r="T42" i="38"/>
  <c r="H9" i="29"/>
  <c r="BN15" i="70"/>
  <c r="BO15" i="70" s="1"/>
  <c r="BP15" i="70" s="1"/>
  <c r="BQ15" i="70" s="1"/>
  <c r="U25" i="38"/>
  <c r="AY52" i="70"/>
  <c r="AZ52" i="70" s="1"/>
  <c r="BA52" i="70" s="1"/>
  <c r="BB52" i="70" s="1"/>
  <c r="AY60" i="70"/>
  <c r="AZ60" i="70" s="1"/>
  <c r="BA60" i="70" s="1"/>
  <c r="BB60" i="70" s="1"/>
  <c r="BN23" i="70"/>
  <c r="BO23" i="70" s="1"/>
  <c r="BP23" i="70" s="1"/>
  <c r="BQ23" i="70" s="1"/>
  <c r="T13" i="38"/>
  <c r="N43" i="38"/>
  <c r="P19" i="38"/>
  <c r="N19" i="38" s="1"/>
  <c r="N37" i="38"/>
  <c r="O13" i="38"/>
  <c r="N13" i="38" s="1"/>
  <c r="Y19" i="38"/>
  <c r="U21" i="38"/>
  <c r="T21" i="38" s="1"/>
  <c r="X19" i="38"/>
  <c r="T37" i="38"/>
  <c r="O23" i="38"/>
  <c r="N49" i="38"/>
  <c r="P18" i="38"/>
  <c r="O18" i="38"/>
  <c r="P26" i="38"/>
  <c r="O26" i="38"/>
  <c r="T47" i="38"/>
  <c r="AY59" i="70"/>
  <c r="AZ59" i="70" s="1"/>
  <c r="BA59" i="70" s="1"/>
  <c r="BB59" i="70" s="1"/>
  <c r="BN22" i="70"/>
  <c r="BO22" i="70" s="1"/>
  <c r="BP22" i="70" s="1"/>
  <c r="BQ22" i="70" s="1"/>
  <c r="BH21" i="70"/>
  <c r="BN13" i="70"/>
  <c r="BO13" i="70" s="1"/>
  <c r="BP13" i="70" s="1"/>
  <c r="BQ13" i="70" s="1"/>
  <c r="BE21" i="70"/>
  <c r="BF21" i="70" s="1"/>
  <c r="BJ21" i="70"/>
  <c r="BL21" i="70"/>
  <c r="AY58" i="70"/>
  <c r="AZ58" i="70" s="1"/>
  <c r="BA58" i="70" s="1"/>
  <c r="BB58" i="70" s="1"/>
  <c r="N21" i="46"/>
  <c r="N22" i="46"/>
  <c r="L19" i="46"/>
  <c r="N15" i="46"/>
  <c r="N27" i="46" s="1"/>
  <c r="I11" i="75" l="1"/>
  <c r="K11" i="75"/>
  <c r="H24" i="75"/>
  <c r="H10" i="75" s="1"/>
  <c r="H28" i="75" s="1"/>
  <c r="H27" i="75"/>
  <c r="H30" i="75"/>
  <c r="V20" i="38"/>
  <c r="T41" i="38"/>
  <c r="P23" i="38"/>
  <c r="N23" i="38" s="1"/>
  <c r="U20" i="38"/>
  <c r="U29" i="38" s="1"/>
  <c r="N32" i="38"/>
  <c r="O8" i="38"/>
  <c r="N8" i="38" s="1"/>
  <c r="Y22" i="38"/>
  <c r="X26" i="38"/>
  <c r="Y26" i="38"/>
  <c r="N44" i="38"/>
  <c r="T45" i="38"/>
  <c r="X22" i="38"/>
  <c r="BB62" i="70"/>
  <c r="K7" i="29" s="1"/>
  <c r="V25" i="38"/>
  <c r="T25" i="38" s="1"/>
  <c r="N18" i="38"/>
  <c r="W43" i="38"/>
  <c r="Y24" i="38"/>
  <c r="W19" i="38"/>
  <c r="N26" i="38"/>
  <c r="X24" i="38"/>
  <c r="N42" i="38"/>
  <c r="N50" i="38"/>
  <c r="P17" i="38"/>
  <c r="O17" i="38"/>
  <c r="X51" i="70"/>
  <c r="X59" i="70" s="1"/>
  <c r="BJ59" i="70" s="1"/>
  <c r="BN21" i="70"/>
  <c r="BO21" i="70" s="1"/>
  <c r="BP21" i="70" s="1"/>
  <c r="BQ21" i="70" s="1"/>
  <c r="BQ25" i="70" s="1"/>
  <c r="I7" i="29" s="1"/>
  <c r="G8" i="73" s="1"/>
  <c r="G7" i="73" s="1"/>
  <c r="G17" i="73" s="1"/>
  <c r="G27" i="73" s="1"/>
  <c r="G28" i="73" s="1"/>
  <c r="G29" i="73" s="1"/>
  <c r="X58" i="70"/>
  <c r="BL50" i="70"/>
  <c r="BE50" i="70"/>
  <c r="BF50" i="70" s="1"/>
  <c r="BJ50" i="70"/>
  <c r="BD50" i="70"/>
  <c r="BH50" i="70"/>
  <c r="N19" i="46"/>
  <c r="K26" i="75" l="1"/>
  <c r="K23" i="75"/>
  <c r="K9" i="29"/>
  <c r="I8" i="73"/>
  <c r="I7" i="73" s="1"/>
  <c r="I17" i="73" s="1"/>
  <c r="I27" i="73" s="1"/>
  <c r="I28" i="73" s="1"/>
  <c r="I29" i="73" s="1"/>
  <c r="I26" i="75"/>
  <c r="I23" i="75"/>
  <c r="G31" i="73"/>
  <c r="G32" i="73"/>
  <c r="J13" i="75" s="1"/>
  <c r="J11" i="75" s="1"/>
  <c r="O33" i="46"/>
  <c r="T44" i="38"/>
  <c r="O29" i="38"/>
  <c r="P29" i="38"/>
  <c r="N47" i="38"/>
  <c r="W22" i="38"/>
  <c r="W26" i="38"/>
  <c r="O8" i="46"/>
  <c r="O14" i="46" s="1"/>
  <c r="Y17" i="38"/>
  <c r="M8" i="46"/>
  <c r="M14" i="46" s="1"/>
  <c r="W50" i="38"/>
  <c r="M33" i="46"/>
  <c r="M16" i="46" s="1"/>
  <c r="I9" i="29"/>
  <c r="T49" i="38"/>
  <c r="W24" i="38"/>
  <c r="W46" i="38"/>
  <c r="Y18" i="38"/>
  <c r="W48" i="38"/>
  <c r="X18" i="38"/>
  <c r="N17" i="38"/>
  <c r="N29" i="38" s="1"/>
  <c r="T20" i="38"/>
  <c r="T29" i="38" s="1"/>
  <c r="V29" i="38"/>
  <c r="BE51" i="70"/>
  <c r="BF51" i="70" s="1"/>
  <c r="N41" i="38"/>
  <c r="BD59" i="70"/>
  <c r="BE59" i="70"/>
  <c r="BF59" i="70" s="1"/>
  <c r="BD51" i="70"/>
  <c r="BL59" i="70"/>
  <c r="BL51" i="70"/>
  <c r="X52" i="70"/>
  <c r="X60" i="70" s="1"/>
  <c r="BH59" i="70"/>
  <c r="BH51" i="70"/>
  <c r="BJ51" i="70"/>
  <c r="BN50" i="70"/>
  <c r="BO50" i="70" s="1"/>
  <c r="BP50" i="70" s="1"/>
  <c r="BQ50" i="70" s="1"/>
  <c r="BJ58" i="70"/>
  <c r="BL58" i="70"/>
  <c r="BE58" i="70"/>
  <c r="BF58" i="70" s="1"/>
  <c r="BH58" i="70"/>
  <c r="BD58" i="70"/>
  <c r="M29" i="46"/>
  <c r="M21" i="46"/>
  <c r="O21" i="46"/>
  <c r="O29" i="46"/>
  <c r="J23" i="75" l="1"/>
  <c r="J26" i="75"/>
  <c r="I24" i="75"/>
  <c r="I10" i="75" s="1"/>
  <c r="I28" i="75" s="1"/>
  <c r="I30" i="75"/>
  <c r="I27" i="75"/>
  <c r="K24" i="75"/>
  <c r="K10" i="75" s="1"/>
  <c r="K28" i="75" s="1"/>
  <c r="K27" i="75"/>
  <c r="K30" i="75"/>
  <c r="I31" i="73"/>
  <c r="I32" i="73"/>
  <c r="L13" i="75" s="1"/>
  <c r="O16" i="46"/>
  <c r="O20" i="46" s="1"/>
  <c r="M12" i="46"/>
  <c r="M13" i="46"/>
  <c r="O13" i="46"/>
  <c r="O12" i="46"/>
  <c r="X20" i="38"/>
  <c r="W18" i="38"/>
  <c r="X13" i="38"/>
  <c r="W42" i="38"/>
  <c r="X17" i="38"/>
  <c r="W17" i="38" s="1"/>
  <c r="Y21" i="38"/>
  <c r="X21" i="38"/>
  <c r="X25" i="38"/>
  <c r="BE52" i="70"/>
  <c r="BF52" i="70" s="1"/>
  <c r="BN59" i="70"/>
  <c r="BO59" i="70" s="1"/>
  <c r="BP59" i="70" s="1"/>
  <c r="BQ59" i="70" s="1"/>
  <c r="BH52" i="70"/>
  <c r="BD52" i="70"/>
  <c r="BN51" i="70"/>
  <c r="BO51" i="70" s="1"/>
  <c r="BP51" i="70" s="1"/>
  <c r="BQ51" i="70" s="1"/>
  <c r="BJ52" i="70"/>
  <c r="BL52" i="70"/>
  <c r="BH60" i="70"/>
  <c r="BD60" i="70"/>
  <c r="BJ60" i="70"/>
  <c r="BE60" i="70"/>
  <c r="BF60" i="70" s="1"/>
  <c r="BL60" i="70"/>
  <c r="BN58" i="70"/>
  <c r="BO58" i="70" s="1"/>
  <c r="BP58" i="70" s="1"/>
  <c r="BQ58" i="70" s="1"/>
  <c r="M20" i="46"/>
  <c r="M28" i="46"/>
  <c r="O30" i="46"/>
  <c r="O22" i="46"/>
  <c r="M15" i="46"/>
  <c r="M27" i="46" s="1"/>
  <c r="M30" i="46"/>
  <c r="M22" i="46"/>
  <c r="O15" i="46"/>
  <c r="L11" i="75" l="1"/>
  <c r="J30" i="75"/>
  <c r="J24" i="75"/>
  <c r="J10" i="75" s="1"/>
  <c r="J28" i="75" s="1"/>
  <c r="J27" i="75"/>
  <c r="O28" i="46"/>
  <c r="Y25" i="38"/>
  <c r="W25" i="38" s="1"/>
  <c r="P33" i="46"/>
  <c r="P16" i="46" s="1"/>
  <c r="O27" i="46"/>
  <c r="W41" i="38"/>
  <c r="W45" i="38"/>
  <c r="W21" i="38"/>
  <c r="Y13" i="38"/>
  <c r="W37" i="38"/>
  <c r="X23" i="38"/>
  <c r="BN52" i="70"/>
  <c r="BO52" i="70" s="1"/>
  <c r="BP52" i="70" s="1"/>
  <c r="BQ52" i="70" s="1"/>
  <c r="BN60" i="70"/>
  <c r="BO60" i="70" s="1"/>
  <c r="BP60" i="70" s="1"/>
  <c r="BQ60" i="70" s="1"/>
  <c r="M19" i="46"/>
  <c r="O19" i="46"/>
  <c r="L23" i="75" l="1"/>
  <c r="L26" i="75"/>
  <c r="P8" i="46"/>
  <c r="W49" i="38"/>
  <c r="Y23" i="38"/>
  <c r="W23" i="38" s="1"/>
  <c r="Y20" i="38"/>
  <c r="W20" i="38" s="1"/>
  <c r="W44" i="38"/>
  <c r="X29" i="38"/>
  <c r="W13" i="38"/>
  <c r="BQ62" i="70"/>
  <c r="L7" i="29" s="1"/>
  <c r="P20" i="46"/>
  <c r="P28" i="46"/>
  <c r="L9" i="29" l="1"/>
  <c r="J8" i="73"/>
  <c r="J7" i="73" s="1"/>
  <c r="J17" i="73" s="1"/>
  <c r="J27" i="73" s="1"/>
  <c r="J28" i="73" s="1"/>
  <c r="J29" i="73" s="1"/>
  <c r="L24" i="75"/>
  <c r="L10" i="75" s="1"/>
  <c r="L28" i="75" s="1"/>
  <c r="L27" i="75"/>
  <c r="L30" i="75"/>
  <c r="W47" i="38"/>
  <c r="P30" i="46"/>
  <c r="Y29" i="38"/>
  <c r="W29" i="38"/>
  <c r="P13" i="46"/>
  <c r="P12" i="46"/>
  <c r="P21" i="46"/>
  <c r="P29" i="46"/>
  <c r="P15" i="46"/>
  <c r="P14" i="46"/>
  <c r="J32" i="73" l="1"/>
  <c r="M13" i="75" s="1"/>
  <c r="M11" i="75" s="1"/>
  <c r="J31" i="73"/>
  <c r="P22" i="46"/>
  <c r="P19" i="46"/>
  <c r="P27" i="46"/>
  <c r="M23" i="75" l="1"/>
  <c r="M26" i="75"/>
  <c r="G11" i="16"/>
  <c r="I9" i="36" s="1"/>
  <c r="F11" i="16"/>
  <c r="H9" i="36" s="1"/>
  <c r="E11" i="16"/>
  <c r="G9" i="36" s="1"/>
  <c r="J11" i="16"/>
  <c r="L9" i="36" s="1"/>
  <c r="M27" i="75" l="1"/>
  <c r="M24" i="75"/>
  <c r="M10" i="75" s="1"/>
  <c r="M28" i="75" s="1"/>
  <c r="M30" i="75"/>
  <c r="K11" i="44"/>
  <c r="K10" i="44"/>
  <c r="L10" i="44" s="1"/>
  <c r="K12" i="44"/>
  <c r="L12" i="44" s="1"/>
  <c r="H12" i="44"/>
  <c r="I12" i="44" s="1"/>
  <c r="H11" i="44"/>
  <c r="H10" i="44"/>
  <c r="I10" i="44" s="1"/>
  <c r="H11" i="16"/>
  <c r="J9" i="36" s="1"/>
  <c r="I11" i="16"/>
  <c r="K9" i="36" s="1"/>
  <c r="H3" i="64"/>
  <c r="I3" i="64" s="1"/>
  <c r="J3" i="64" s="1"/>
  <c r="K3" i="64" s="1"/>
  <c r="L3" i="64" s="1"/>
  <c r="M3" i="64" s="1"/>
  <c r="N3" i="64" s="1"/>
  <c r="O3" i="64" s="1"/>
  <c r="P3" i="64" s="1"/>
  <c r="Q3" i="64" s="1"/>
  <c r="R3" i="64" s="1"/>
  <c r="M21" i="64"/>
  <c r="L21" i="64"/>
  <c r="K21" i="64"/>
  <c r="J21" i="64"/>
  <c r="H21" i="64"/>
  <c r="M17" i="64"/>
  <c r="L17" i="64"/>
  <c r="K17" i="64"/>
  <c r="J17" i="64"/>
  <c r="I11" i="44" l="1"/>
  <c r="L11" i="44"/>
  <c r="K30" i="38" l="1"/>
  <c r="H7" i="36" s="1"/>
  <c r="H10" i="36" s="1"/>
  <c r="Q30" i="38"/>
  <c r="J7" i="36" s="1"/>
  <c r="J10" i="36" s="1"/>
  <c r="W30" i="38"/>
  <c r="L7" i="36" s="1"/>
  <c r="L10" i="36" s="1"/>
  <c r="K10" i="16"/>
  <c r="L10" i="16"/>
  <c r="T30" i="38" l="1"/>
  <c r="K7" i="36" s="1"/>
  <c r="K10" i="36" s="1"/>
  <c r="N30" i="38"/>
  <c r="I7" i="36" s="1"/>
  <c r="I10" i="36" s="1"/>
  <c r="H31" i="38" l="1"/>
  <c r="I29" i="38"/>
  <c r="H7" i="38"/>
  <c r="H29" i="38" s="1"/>
  <c r="H30" i="38" l="1"/>
  <c r="G7" i="36" s="1"/>
  <c r="G10" i="36" l="1"/>
  <c r="L28" i="46" l="1"/>
  <c r="K15" i="46"/>
  <c r="L27" i="46" l="1"/>
  <c r="K27" i="46"/>
  <c r="K19" i="46"/>
</calcChain>
</file>

<file path=xl/sharedStrings.xml><?xml version="1.0" encoding="utf-8"?>
<sst xmlns="http://schemas.openxmlformats.org/spreadsheetml/2006/main" count="1795" uniqueCount="630">
  <si>
    <t>FVOCI</t>
  </si>
  <si>
    <t xml:space="preserve">(i) Collecting contractual cash flows &amp; selling financial assets
(ii) Holding or selling equity position </t>
  </si>
  <si>
    <t>Net asset and liabilities</t>
  </si>
  <si>
    <t>Total</t>
  </si>
  <si>
    <t>Adverse scenario</t>
  </si>
  <si>
    <t>Scenario</t>
  </si>
  <si>
    <t>Baseline Scenario</t>
  </si>
  <si>
    <t>Held with a trading intent and their related economic hedges</t>
  </si>
  <si>
    <t>NTI</t>
  </si>
  <si>
    <t>Reserves - Stress impact under the adverse scenario</t>
  </si>
  <si>
    <t>Balance sheet - Full revaluation</t>
  </si>
  <si>
    <t>Adverse Scenario</t>
  </si>
  <si>
    <t>Baseline scenario</t>
  </si>
  <si>
    <t>Pivot</t>
  </si>
  <si>
    <t>Sum</t>
  </si>
  <si>
    <t>6</t>
  </si>
  <si>
    <t>7</t>
  </si>
  <si>
    <t>Assets</t>
  </si>
  <si>
    <t>Capital conservation buffer</t>
  </si>
  <si>
    <t>TOTAL RISK EXPOSURE AMOUNT</t>
  </si>
  <si>
    <t>A</t>
  </si>
  <si>
    <t>OWN FUNDS</t>
  </si>
  <si>
    <t xml:space="preserve">C 01.00 (r010,c010) </t>
  </si>
  <si>
    <t>A.1</t>
  </si>
  <si>
    <t xml:space="preserve">C 01.00 (r020,c010) </t>
  </si>
  <si>
    <t>A.1.1</t>
  </si>
  <si>
    <t xml:space="preserve">C 01.00 (r030,c010) </t>
  </si>
  <si>
    <t>A.1.2</t>
  </si>
  <si>
    <t xml:space="preserve">C 01.00 (r130,c010) </t>
  </si>
  <si>
    <t>A.1.3</t>
  </si>
  <si>
    <t xml:space="preserve">C 01.00 (r180,c010) </t>
  </si>
  <si>
    <t>A.1.4</t>
  </si>
  <si>
    <t xml:space="preserve">C 01.00 (r200,c010) </t>
  </si>
  <si>
    <t>A.1.5</t>
  </si>
  <si>
    <t>A.1.6</t>
  </si>
  <si>
    <t>A.1.7</t>
  </si>
  <si>
    <t>A.1.8</t>
  </si>
  <si>
    <t>A.1.9</t>
  </si>
  <si>
    <t xml:space="preserve">C 01.00 (r370,c010) </t>
  </si>
  <si>
    <t>A.1.10</t>
  </si>
  <si>
    <t xml:space="preserve">C 01.00 (r490,c010) </t>
  </si>
  <si>
    <t xml:space="preserve">C 01.00 (r500,c010) </t>
  </si>
  <si>
    <t>A.2</t>
  </si>
  <si>
    <t xml:space="preserve">C 01.00 (r530,c010) </t>
  </si>
  <si>
    <t>A.3</t>
  </si>
  <si>
    <t xml:space="preserve">C 01.00 (r015,c010) </t>
  </si>
  <si>
    <t>A.4</t>
  </si>
  <si>
    <t>B</t>
  </si>
  <si>
    <t xml:space="preserve">C 02.00 (r010,c010) </t>
  </si>
  <si>
    <t>C.1</t>
  </si>
  <si>
    <t>Common Equity Tier 1 Capital ratio</t>
  </si>
  <si>
    <t xml:space="preserve">C 03.00 (r010,c010) </t>
  </si>
  <si>
    <t>C.2</t>
  </si>
  <si>
    <t>Tier 1 Capital ratio</t>
  </si>
  <si>
    <t xml:space="preserve">C 03.00 (r030,c010) </t>
  </si>
  <si>
    <t>C.3</t>
  </si>
  <si>
    <t>Total Capital ratio</t>
  </si>
  <si>
    <t xml:space="preserve">C 03.00 (r050,c010) </t>
  </si>
  <si>
    <t>H.1</t>
  </si>
  <si>
    <t>H.2</t>
  </si>
  <si>
    <t>Total leverage ratio exposures (fully loaded)</t>
  </si>
  <si>
    <t>Leverage ratio (fully loaded)</t>
  </si>
  <si>
    <t>N</t>
  </si>
  <si>
    <t>Risk exposure amount for credit risk exposures</t>
  </si>
  <si>
    <t>Risk exposure amount for market risk exposures</t>
  </si>
  <si>
    <t>Risk exposure amount for operational risk</t>
  </si>
  <si>
    <t xml:space="preserve">Total Risk exposure amount </t>
  </si>
  <si>
    <t>P.1</t>
  </si>
  <si>
    <t>Pillar 2 capital requirement</t>
  </si>
  <si>
    <t>Dividend Income</t>
  </si>
  <si>
    <t xml:space="preserve">Net fee and commission income </t>
  </si>
  <si>
    <t>3</t>
  </si>
  <si>
    <t>4</t>
  </si>
  <si>
    <t>5</t>
  </si>
  <si>
    <t>R.1</t>
  </si>
  <si>
    <t>R.2</t>
  </si>
  <si>
    <t>R.3</t>
  </si>
  <si>
    <t>Overall capital requirements</t>
  </si>
  <si>
    <t xml:space="preserve"> FVPL</t>
  </si>
  <si>
    <t>Mandatory or optional at  FVPL</t>
  </si>
  <si>
    <t>Liquidity reserve - Held for trading</t>
  </si>
  <si>
    <t>Liquidity reserve - Mandatory or optional at  FVTPL</t>
  </si>
  <si>
    <t>Liquidity reserve - FVOCI</t>
  </si>
  <si>
    <t>R.1.1</t>
  </si>
  <si>
    <t>R.3.1</t>
  </si>
  <si>
    <t>Input</t>
  </si>
  <si>
    <t>CSV_CR_REA</t>
  </si>
  <si>
    <t>CSV_MR_SUM</t>
  </si>
  <si>
    <t>CSV_NII_SUM</t>
  </si>
  <si>
    <t>CSV_OR_GEN</t>
  </si>
  <si>
    <t>CSV_REA_SUM</t>
  </si>
  <si>
    <t>CSV_P&amp;L</t>
  </si>
  <si>
    <t>CSV_CAP</t>
  </si>
  <si>
    <t>CSV_CR_SUM</t>
  </si>
  <si>
    <t>CSV_MR_FULL_REVAL</t>
  </si>
  <si>
    <t>CSV_MR_RESERVE</t>
  </si>
  <si>
    <t>CSV_NII_CALC</t>
  </si>
  <si>
    <t>CSV_NFCI_DIV</t>
  </si>
  <si>
    <t>CSV_CAPMEAS</t>
  </si>
  <si>
    <t>CSV</t>
  </si>
  <si>
    <t>1</t>
  </si>
  <si>
    <t>2</t>
  </si>
  <si>
    <t>8</t>
  </si>
  <si>
    <t>9</t>
  </si>
  <si>
    <t>h</t>
  </si>
  <si>
    <t>Share of the profit or (-) loss of investments in subsidiaries, joint ventures and associates accounted for using the equity method</t>
  </si>
  <si>
    <t>Restated</t>
  </si>
  <si>
    <t>Y</t>
  </si>
  <si>
    <t>TR1-3</t>
  </si>
  <si>
    <t>TR1-2</t>
  </si>
  <si>
    <t>TR2-3</t>
  </si>
  <si>
    <t>TR2-1</t>
  </si>
  <si>
    <t>Total SREP capital requirement</t>
  </si>
  <si>
    <t>R.2.1</t>
  </si>
  <si>
    <t>SREP Version</t>
  </si>
  <si>
    <t>Version 2</t>
  </si>
  <si>
    <t>Broj retka</t>
  </si>
  <si>
    <t>Stresni scenarij</t>
  </si>
  <si>
    <t>2020.</t>
  </si>
  <si>
    <t>Ukupno</t>
  </si>
  <si>
    <t>Institucije</t>
  </si>
  <si>
    <t>MSP</t>
  </si>
  <si>
    <t>Ostalo</t>
  </si>
  <si>
    <t>Stanovništvo</t>
  </si>
  <si>
    <t>UKUPNO</t>
  </si>
  <si>
    <t>Subjekti javnog sektora</t>
  </si>
  <si>
    <t>Multilateralne razvojne banke</t>
  </si>
  <si>
    <t>Međunarodne organizacije</t>
  </si>
  <si>
    <t>Društva koja nisu MSP</t>
  </si>
  <si>
    <t>Stresni</t>
  </si>
  <si>
    <t>CSV – Kreditni rizik: Iznos izloženosti riziku</t>
  </si>
  <si>
    <t>Stavke pod stres kategorijom 1</t>
  </si>
  <si>
    <t>Stavke pod stres kategorijom 2</t>
  </si>
  <si>
    <t>Stavke pod stres kategorijom 3</t>
  </si>
  <si>
    <t>Stavke pod stres kategorijom 4</t>
  </si>
  <si>
    <t>Imovina</t>
  </si>
  <si>
    <t>Koji se drži radi trgovanja</t>
  </si>
  <si>
    <t>Faktor skale</t>
  </si>
  <si>
    <t>Trgovanje</t>
  </si>
  <si>
    <t>Prihod od dividende</t>
  </si>
  <si>
    <t>Neto prihod od provizija i naknada</t>
  </si>
  <si>
    <t>Odgovor</t>
  </si>
  <si>
    <t>Molimo navedite koristi li se Banka usklađenjima zbog prijelaznih aranžmana povezanih s implementacijom MSFI-ja 9 i, ako se koristi, je li odlučila primijeniti samo statički pristup i je li obavijestila supervizora.</t>
  </si>
  <si>
    <t>–</t>
  </si>
  <si>
    <t>Ostala imovina</t>
  </si>
  <si>
    <t>Ostale izloženosti</t>
  </si>
  <si>
    <t>2021.</t>
  </si>
  <si>
    <t>Ukupni VaR na kraju godine 2018</t>
  </si>
  <si>
    <t>75. postotak ukupni dnevni VaR u 2018</t>
  </si>
  <si>
    <t>Regionalne vlade i lokalne vlasti</t>
  </si>
  <si>
    <t>Privredna društva</t>
  </si>
  <si>
    <t xml:space="preserve"> FVBU</t>
  </si>
  <si>
    <t>Stresni scenario</t>
  </si>
  <si>
    <t>Aktuelni</t>
  </si>
  <si>
    <t>Obezbijeđene nekretninama</t>
  </si>
  <si>
    <t>Lica koja nisu MSP</t>
  </si>
  <si>
    <t>Banke i ostala finansijska društva</t>
  </si>
  <si>
    <t>Nefinansijska društva</t>
  </si>
  <si>
    <t>Centralne banke</t>
  </si>
  <si>
    <t>000 KM</t>
  </si>
  <si>
    <t>CSV – izračunavanje NKP-a</t>
  </si>
  <si>
    <t>Broj vrste</t>
  </si>
  <si>
    <t>Bilans</t>
  </si>
  <si>
    <t>Obaveze</t>
  </si>
  <si>
    <t>Osnovni scenarij</t>
  </si>
  <si>
    <t>Ključne makroekonomske varijable (promjena na godišnoj razini)</t>
  </si>
  <si>
    <t>Kratkoročne kamatne stope (razina)</t>
  </si>
  <si>
    <t>3M Euribor</t>
  </si>
  <si>
    <t>Centralna banka</t>
  </si>
  <si>
    <t>Depoziti stanovništva – po viđenju</t>
  </si>
  <si>
    <t>Depoziti stanovništva – oročeni</t>
  </si>
  <si>
    <t>Depoziti nefinansijskih društava – po viđenju</t>
  </si>
  <si>
    <t>Depoziti nefinansijskih društava – oročeni</t>
  </si>
  <si>
    <t>Depoziti države i centralne banke – po viđenju</t>
  </si>
  <si>
    <t>Depoziti države i centralne banke – oročeni</t>
  </si>
  <si>
    <t>Kategorija izloženosti</t>
  </si>
  <si>
    <t>Osnovni</t>
  </si>
  <si>
    <t>2022.</t>
  </si>
  <si>
    <t>2023.</t>
  </si>
  <si>
    <t>CSV - Kreditni rizik: Scenariji</t>
  </si>
  <si>
    <t>S1 i S2 izloženosti</t>
  </si>
  <si>
    <t>Podaci na kraju godine</t>
  </si>
  <si>
    <t>CSV – Kreditni rizik: Zbirni pregled</t>
  </si>
  <si>
    <t>Udio S1 izloženosti (%)</t>
  </si>
  <si>
    <t>Udio S2 izloženosti (%)</t>
  </si>
  <si>
    <t>Pokrivenost S1 izloženosti (%)</t>
  </si>
  <si>
    <t>Pokrivenost S2 izloženosti (%)</t>
  </si>
  <si>
    <t>Pokrivenost S3 izloženosti (%)</t>
  </si>
  <si>
    <t>Tok iz S1 u S2 (000 KM)</t>
  </si>
  <si>
    <t>Tok iz S1 u S3 (000 KM)</t>
  </si>
  <si>
    <t>Tok iz S2 u S1 (000 KM)</t>
  </si>
  <si>
    <t>Tok iz S2 u S3 (000 KM)</t>
  </si>
  <si>
    <t>Ukupna promjena ECL (000 KM)</t>
  </si>
  <si>
    <t>Od toga: Promjena ECL za S1 (000 KM)</t>
  </si>
  <si>
    <t>Osnovni scenario</t>
  </si>
  <si>
    <t>Opis</t>
  </si>
  <si>
    <t>Ukupan iznos ECL</t>
  </si>
  <si>
    <t xml:space="preserve">ECL S2 izloženosti / Ukupne S2 izloženosti </t>
  </si>
  <si>
    <t xml:space="preserve">Stanje ECL na kraju godine – Stanje ECL na početku godine </t>
  </si>
  <si>
    <t xml:space="preserve">Stanje ECL za S1 na kraju godine – Stanje ECL za S1 na početku godine </t>
  </si>
  <si>
    <t xml:space="preserve">Stanje ECL za S2 na kraju godine – Stanje ECL za S2 na početku godine </t>
  </si>
  <si>
    <t xml:space="preserve">Stanje ECL za S3 na kraju godine – Stanje ECL za S3 na početku godine </t>
  </si>
  <si>
    <t>Naziv banke</t>
  </si>
  <si>
    <t>Matični broj</t>
  </si>
  <si>
    <t>Obrasci</t>
  </si>
  <si>
    <t>Oblast</t>
  </si>
  <si>
    <t>Skup obrazaca</t>
  </si>
  <si>
    <t>Ime obrasca</t>
  </si>
  <si>
    <t>Opšti podaci o banci</t>
  </si>
  <si>
    <t>Kreditni rizik</t>
  </si>
  <si>
    <t>Tržišni rizik</t>
  </si>
  <si>
    <t>Neto kamatni prihod (NKP)</t>
  </si>
  <si>
    <t>NKP</t>
  </si>
  <si>
    <t>Operativni rizik</t>
  </si>
  <si>
    <t>Kapital - Iznos izloženosti riziku</t>
  </si>
  <si>
    <t xml:space="preserve">Nekamatni prihod i rashod </t>
  </si>
  <si>
    <t xml:space="preserve">Kapital </t>
  </si>
  <si>
    <t>Bilans uspjeha</t>
  </si>
  <si>
    <t>Kapitalne mjere i gubici</t>
  </si>
  <si>
    <t>Unos naziva banke</t>
  </si>
  <si>
    <t>Kreditni rizik – Zbirni pregled</t>
  </si>
  <si>
    <t>Kreditni rizik – Scenariji (projekcije gubitaka zbog kreditnog rizika)</t>
  </si>
  <si>
    <t>Kreditni rizik – REA</t>
  </si>
  <si>
    <t>Tržišni rizik – Zbirni pregled</t>
  </si>
  <si>
    <t>Tržišni rizik – Ponovno vrednovanje</t>
  </si>
  <si>
    <t>Tržišni rizik – Izračun rezervi</t>
  </si>
  <si>
    <t>NKP – Zbirni pregled</t>
  </si>
  <si>
    <t>NKP – Izračunavanje</t>
  </si>
  <si>
    <t>Gubici zbog operativnog rizika</t>
  </si>
  <si>
    <t>REA – Zbirni pregled</t>
  </si>
  <si>
    <t>Neto prihod od naknada i provizija i dividende</t>
  </si>
  <si>
    <t>Kapital</t>
  </si>
  <si>
    <t>Bilans uspjeha (BU)</t>
  </si>
  <si>
    <t>Glavne kapitalne mjere i materijalno značajni gubici</t>
  </si>
  <si>
    <t>Ako vrijednost potrebna za unos u polje iznosi 0, odgovarajuće polje treba popuniti nulom, tj. ne smije ostati prazno.</t>
  </si>
  <si>
    <t xml:space="preserve">TRA : podaci o rezultatima nadzornog testiranja otpornosti na stres	</t>
  </si>
  <si>
    <t>Struktura obrasca</t>
  </si>
  <si>
    <t>Kategorije polja</t>
  </si>
  <si>
    <t xml:space="preserve">Verzija: </t>
  </si>
  <si>
    <t>Polja koja trebaju biti popunjena</t>
  </si>
  <si>
    <t>Automatsko izračunavanje</t>
  </si>
  <si>
    <t>Veze između radnih listova</t>
  </si>
  <si>
    <t>Nije potrebno popunjavati</t>
  </si>
  <si>
    <t>Naziv reda ili kolone</t>
  </si>
  <si>
    <t>Dodatni identifikatori</t>
  </si>
  <si>
    <t>Broj reda</t>
  </si>
  <si>
    <t>Godina</t>
  </si>
  <si>
    <t>S3 izloženosti</t>
  </si>
  <si>
    <t>Ukupan iznos izloženosti (STA izloženosti)</t>
  </si>
  <si>
    <t>Ukupan iznos izloženosti (STA izloženosti) iznad minimalnog praga</t>
  </si>
  <si>
    <t xml:space="preserve">Stresni scenario	</t>
  </si>
  <si>
    <t>CSV – Tržišni rizici: Zbirni pregled</t>
  </si>
  <si>
    <t>Stavke</t>
  </si>
  <si>
    <t>Stavka bilansa – potpuno ponovno vrednovanje</t>
  </si>
  <si>
    <t>Neto imovina i obaveze</t>
  </si>
  <si>
    <t>Ostale pozicije koje se vrednuju po FVBU</t>
  </si>
  <si>
    <t xml:space="preserve">FVBU </t>
  </si>
  <si>
    <t xml:space="preserve">Rezerve – Uticaj stresa u stresnom scenariju	</t>
  </si>
  <si>
    <t>Fer vrijednost</t>
  </si>
  <si>
    <t xml:space="preserve">Bilans uspjeha (BU)
</t>
  </si>
  <si>
    <t>CSV – Tržišni rizici: Ponovno vrednovanje</t>
  </si>
  <si>
    <t>Stavka bilansa</t>
  </si>
  <si>
    <t>MSFI 9 vrednovanje</t>
  </si>
  <si>
    <t xml:space="preserve">Instrumenti </t>
  </si>
  <si>
    <t>Vrsta instrumenta</t>
  </si>
  <si>
    <t>Vlasnički instrumenti</t>
  </si>
  <si>
    <t>Dužnički instrumenti</t>
  </si>
  <si>
    <t xml:space="preserve">Nominalna izloženost	</t>
  </si>
  <si>
    <t>Od toga: pozicije klasifikovane u kategoriju L2</t>
  </si>
  <si>
    <t>Od toga: pozicije klasifikovane u kategoriju L3</t>
  </si>
  <si>
    <t>Od toga: direktne pozicije centralne vlade</t>
  </si>
  <si>
    <t>BU uticaj</t>
  </si>
  <si>
    <t>Podzbir</t>
  </si>
  <si>
    <t>Dobici (+) / gubici (–) iz ponovne procjene</t>
  </si>
  <si>
    <t>CSV – Tržišni rizici: Rezerve (tržišna likvidnost i nesigurnost modela)</t>
  </si>
  <si>
    <t xml:space="preserve">Pozicije L1/L2/L3 </t>
  </si>
  <si>
    <t xml:space="preserve">Ostale pozicije koje se vrednuju po FVBU </t>
  </si>
  <si>
    <t>Rezerva za tržišnu likvidnost i nesigurnost modela</t>
  </si>
  <si>
    <t>Imovina i obaveze</t>
  </si>
  <si>
    <t>Kategorija L1</t>
  </si>
  <si>
    <t>Kategorija L2</t>
  </si>
  <si>
    <t>Kategorija L3</t>
  </si>
  <si>
    <t>FVBU – fer vrijednost kroz bilans uspjeha</t>
  </si>
  <si>
    <t>Kamatni prihod</t>
  </si>
  <si>
    <t xml:space="preserve">Neto kamatni prihod </t>
  </si>
  <si>
    <t>CSV – NKP zbirni pregled</t>
  </si>
  <si>
    <t xml:space="preserve">Vrsta imovine/obaveze </t>
  </si>
  <si>
    <t>Kamatna stopa</t>
  </si>
  <si>
    <t>FVBU</t>
  </si>
  <si>
    <t>CSV – Gubici zbog operativnog rizika</t>
  </si>
  <si>
    <t>Ukupni iznos gubitaka (000 KM)</t>
  </si>
  <si>
    <t>Ukupan iznos izloženosti operativnom riziku (000 KM)</t>
  </si>
  <si>
    <t xml:space="preserve">Relevantni pokazatelj (000 KM) </t>
  </si>
  <si>
    <t>CSV – REA zbirni pregled</t>
  </si>
  <si>
    <t>Iznos izloženosti kreditnom riziku</t>
  </si>
  <si>
    <t>Iznos izloženosti tržišnom riziku</t>
  </si>
  <si>
    <t>Iznos izloženosti operativnom riziku</t>
  </si>
  <si>
    <t>Ukupan iznos izloženosti riziku</t>
  </si>
  <si>
    <t xml:space="preserve">Stresni scenario		
</t>
  </si>
  <si>
    <t>Udio dobiti ili (–) gubitka od ulaganja u podređena društva obračunatih metodom udjela</t>
  </si>
  <si>
    <t>CSV – Neto prihodi od naknada i provizija i prihodi od dividende</t>
  </si>
  <si>
    <t>CSV - Bilans uspjeha</t>
  </si>
  <si>
    <t>Neto kamatni prihod</t>
  </si>
  <si>
    <t xml:space="preserve">Kamatni prihodi </t>
  </si>
  <si>
    <t>Kamatni rashodi</t>
  </si>
  <si>
    <t>Prihod od dividendi</t>
  </si>
  <si>
    <t>Neto prihod od naknada i provizija</t>
  </si>
  <si>
    <t>Dobici ili (–) gubici po prestanku priznavanja finansijske imovine i finansijskih obaveza koje nisu mjerene po fer vrijednosti kroz bilans uspjeha, neto</t>
  </si>
  <si>
    <t>Dobici ili (–) gubici po finansijskoj imovini i finansijskim obavezama koje se drže radi trgovanja</t>
  </si>
  <si>
    <t>UKUPNI PRIHODI IZ POSLOVANJA, NETO</t>
  </si>
  <si>
    <t>Udio dobiti ili (–) gubitka od ulaganja u podređena društva obračunat metodom udjela</t>
  </si>
  <si>
    <t>Dobit ili (–) gubitak iz operativnog rizika</t>
  </si>
  <si>
    <t>Uticaj na redovni osnovni kapital</t>
  </si>
  <si>
    <t>Povećanje instrumenata kapitala koji se priznaju kao redovni osnovni kapital (+)</t>
  </si>
  <si>
    <t>Otplata redovnog osnovnog kapitala, otkup (–)</t>
  </si>
  <si>
    <t>Konverzija hibridnih instrumenata u redovni osnovni kapital (+)</t>
  </si>
  <si>
    <t>Uticaj na dodatni osnovni i dopunski kapital</t>
  </si>
  <si>
    <t>Plaćene kazne / sudski troškovi (neto rezervacije) (–)</t>
  </si>
  <si>
    <t>Ostali materijalno značajni gubici i rezervacije (–)</t>
  </si>
  <si>
    <t>CSV – Kapital</t>
  </si>
  <si>
    <t>REGULATORNI KAPITAL</t>
  </si>
  <si>
    <t xml:space="preserve">REDOVNI OSNOVNI KAPITAL </t>
  </si>
  <si>
    <t>Instrumenti kapitala koji se priznaju kao redovni osnovni kapital</t>
  </si>
  <si>
    <t>Zadržana dobit</t>
  </si>
  <si>
    <t>Ostale rezerve</t>
  </si>
  <si>
    <t xml:space="preserve">(–) Nematerijalna imovina (uključujući goodwill) </t>
  </si>
  <si>
    <t>(–) Odložena poreska imovina koja zavisi od buduće profitabilnosti i ne proizilazi iz privremenih razlika umanjenih za povezane poreske obaveze</t>
  </si>
  <si>
    <t>(–) Instrumenti redovnog osnovnog kapitala subjekata finansijskog sektora ako banka ima značajno ulaganje</t>
  </si>
  <si>
    <t xml:space="preserve">DODATNI OSNOVNI KAPITAL </t>
  </si>
  <si>
    <t xml:space="preserve">OSNOVNI KAPITAL </t>
  </si>
  <si>
    <t>DOPUNSKI KAPITAL</t>
  </si>
  <si>
    <t>UKUPAN IZNOS IZLOŽENOSTI RIZIKU</t>
  </si>
  <si>
    <t>UKUPNI IZNOS IZLOŽENOSTI RIZIKU</t>
  </si>
  <si>
    <t>STOPE KAPITALA (%)</t>
  </si>
  <si>
    <t xml:space="preserve">Stopa redovnog osnovnog kapitala </t>
  </si>
  <si>
    <t xml:space="preserve">Stopa osnovnog kapitala </t>
  </si>
  <si>
    <t>Stopa ukupnog kapitala</t>
  </si>
  <si>
    <t>Zaštitni sloj za očuvanje kapitala</t>
  </si>
  <si>
    <t>Kapitalni zahtjevi iz stuba II</t>
  </si>
  <si>
    <t>od toga: redovni osnovni kapital</t>
  </si>
  <si>
    <t>Ukupni SREP kapitalni zahtjevi</t>
  </si>
  <si>
    <t>Ukupni kapitalni zahtjevi</t>
  </si>
  <si>
    <t xml:space="preserve">Stub II (%) 
</t>
  </si>
  <si>
    <t>Zabilješke</t>
  </si>
  <si>
    <t>KAPITAL</t>
  </si>
  <si>
    <t>Pozicija u COREP izvještaju</t>
  </si>
  <si>
    <t xml:space="preserve">Izdavanje instrumenata dodatnog osnovnog kapitala sa pokretačem na ili iznad stope redovnog osnovnog kapitala (7,687%) u stresnom scenariju tokom vremenskog horizonta testiranja (+/–) </t>
  </si>
  <si>
    <t>Izdavanje instrumenata dodatnog osnovnog kapitala sa pokretačem ispod stope redovnog osnovnog kapitala (7,687%) u stresnom scenariju tokom vremenskog horizonta testiranja (+/–)</t>
  </si>
  <si>
    <t xml:space="preserve">
</t>
  </si>
  <si>
    <t>CSV – Materijalno značajne kapitalne mjere i ostvareni gubici</t>
  </si>
  <si>
    <t xml:space="preserve">Broj reda
</t>
  </si>
  <si>
    <t>Centralne vlade</t>
  </si>
  <si>
    <t>Privredna društva koja nisu MSP</t>
  </si>
  <si>
    <t>Izloženosti</t>
  </si>
  <si>
    <t>S1-&gt;S2</t>
  </si>
  <si>
    <t>S1-&gt;S3</t>
  </si>
  <si>
    <t>S2-&gt;S1</t>
  </si>
  <si>
    <t xml:space="preserve">Unutar tekuće godine	</t>
  </si>
  <si>
    <t>LGD1-3</t>
  </si>
  <si>
    <t>LGD2-3</t>
  </si>
  <si>
    <t>LRLT1-2</t>
  </si>
  <si>
    <t>LRLT2-2</t>
  </si>
  <si>
    <t>LRLT3-3</t>
  </si>
  <si>
    <t xml:space="preserve">Iznos izloženosti ponderisan rizikom
</t>
  </si>
  <si>
    <t>Izloženosti
(net, after ECL)</t>
  </si>
  <si>
    <t xml:space="preserve">Average risk weights
</t>
  </si>
  <si>
    <t xml:space="preserve">   S1 izloženosti</t>
  </si>
  <si>
    <t xml:space="preserve">   S2 izloženosti</t>
  </si>
  <si>
    <t>Ukupna S1 izloženost / Ukupne S1, S3 i S3 izloženosti</t>
  </si>
  <si>
    <t>Ukupna S2 izloženost / Ukupne S1, S3 i S3 izloženosti</t>
  </si>
  <si>
    <t>Ukupna S3 izloženost / Ukupne S1, S3 i S3 izloženosti</t>
  </si>
  <si>
    <t>Ukupne izloženosti (000 KM), od toga:</t>
  </si>
  <si>
    <t>Ukupno stanje ECL (000 KM), od toga:</t>
  </si>
  <si>
    <t xml:space="preserve">   S3 izloženosti</t>
  </si>
  <si>
    <t>Udio S3 izloženosti (%)</t>
  </si>
  <si>
    <t>Pokrivenost: ukupne izloženosti (%)</t>
  </si>
  <si>
    <t>ECL S1 izloženosti / Ukupne S1 izloženosti</t>
  </si>
  <si>
    <t>ECL S1,S2 i S3 izloženosti / Ukupne S1, S2 i S3 izloženosti</t>
  </si>
  <si>
    <t>ECL S3 izloženosti / Ukupne S3 izloženosti</t>
  </si>
  <si>
    <t>Od toga: Promjena ECL za S2 (000 KM)</t>
  </si>
  <si>
    <t>Od toga: Promjena ECL za S3 (000 KM)</t>
  </si>
  <si>
    <t xml:space="preserve">Promjena ECL </t>
  </si>
  <si>
    <t>Rezerve u stresnom scenariju**</t>
  </si>
  <si>
    <t>Napomena: kamatni rashodi se prikazuju sa negativnim predznakom</t>
  </si>
  <si>
    <t>(i) Prikupljanje ugovorenih novčanih tokova ili prodaja finansijske imovine
(ii) Zadržavanje ili prodaja vlasničkih instrumenata</t>
  </si>
  <si>
    <t>(i) Prikupljanje ugovorenih novčanih tokova ili prodaja finansijske imovine ili 
(ii) zadržanje ili prodaja vlasničkih instrumenata</t>
  </si>
  <si>
    <t>Scenariji za nadzorno testiranje otpornosti na stres</t>
  </si>
  <si>
    <t>Average EIR</t>
  </si>
  <si>
    <t>New business</t>
  </si>
  <si>
    <t>Exposures outstanding</t>
  </si>
  <si>
    <t>Implied average EIR</t>
  </si>
  <si>
    <t>EIR of the volume maturing/repaid in 2022</t>
  </si>
  <si>
    <t>EIR of the volume maturing/repaid in 2023</t>
  </si>
  <si>
    <t>EIR of the volume maturing/repaid in 2024 and later</t>
  </si>
  <si>
    <t>Start of year stock</t>
  </si>
  <si>
    <t>Maturing/repaid</t>
  </si>
  <si>
    <t>Total EIR</t>
  </si>
  <si>
    <t>EIR on new business in 2022</t>
  </si>
  <si>
    <t>EIR of new business from 2021</t>
  </si>
  <si>
    <t>EIR on new business in 2023</t>
  </si>
  <si>
    <t>EIR of new business from 2022</t>
  </si>
  <si>
    <t>Fiksna</t>
  </si>
  <si>
    <t>Krediti i potraživanja – Stanovništvo – Stambeni i hipotekarni krediti</t>
  </si>
  <si>
    <t>Krediti i potraživanja – Stanovništvo – Ostalo</t>
  </si>
  <si>
    <t>Promjenljiva</t>
  </si>
  <si>
    <t>Depoziti - Države i centralne banke – po viđenju</t>
  </si>
  <si>
    <t>Depoziti – Stanovništvo – po viđenju</t>
  </si>
  <si>
    <t>Depoziti – Stanovništvo – oročeni</t>
  </si>
  <si>
    <t>Depoziti – Nefinansijska društva – po viđenju</t>
  </si>
  <si>
    <t>Depoziti – Nefinansijska društva – oročeni</t>
  </si>
  <si>
    <t>Depoziti - Države i centralne banke – oročeni</t>
  </si>
  <si>
    <t>Depoziti – Banke i ostala finansijska društva</t>
  </si>
  <si>
    <t>Ukupno imovina</t>
  </si>
  <si>
    <t>Ukupno obaveze</t>
  </si>
  <si>
    <t>Ostale obaveze</t>
  </si>
  <si>
    <t>Volume</t>
  </si>
  <si>
    <t>Volume maturing 2021</t>
  </si>
  <si>
    <t>EIR</t>
  </si>
  <si>
    <t>Volume maturing 2022</t>
  </si>
  <si>
    <t>Volume maturing 2023</t>
  </si>
  <si>
    <t>Volume maturing 2024 and later</t>
  </si>
  <si>
    <t xml:space="preserve"> of which volume maturing/repaid in individual years and the associated EIR</t>
  </si>
  <si>
    <t>Average volume outstanding (performing exposures only)</t>
  </si>
  <si>
    <t>End of period outstanding volume (performing exposures only)</t>
  </si>
  <si>
    <t>Interest income/expense</t>
  </si>
  <si>
    <t>Migration rates from performing (S1+S2) to S3</t>
  </si>
  <si>
    <t>Stanovništvo – Stambeni i hipotekarni krediti</t>
  </si>
  <si>
    <t>Stanovništvo – Ostalo</t>
  </si>
  <si>
    <t>After moves to S3</t>
  </si>
  <si>
    <t>New business in 2021</t>
  </si>
  <si>
    <t>EIR on new business in 2021</t>
  </si>
  <si>
    <t>Total interest income/expense</t>
  </si>
  <si>
    <t>New business in 2022</t>
  </si>
  <si>
    <t>New business in 2023</t>
  </si>
  <si>
    <t>Average EIR on existing volumes</t>
  </si>
  <si>
    <t>Total existing volumes</t>
  </si>
  <si>
    <t>Existing volumes maturing 2024 and later</t>
  </si>
  <si>
    <t>Existing volumes - new business from 2022</t>
  </si>
  <si>
    <t>Existing volumes - new business from 2021</t>
  </si>
  <si>
    <t>Existing volumes maturing 2023</t>
  </si>
  <si>
    <t>Existing volumes maturing 2022</t>
  </si>
  <si>
    <t>Prosječna  EKS</t>
  </si>
  <si>
    <t>Bruto izloženost</t>
  </si>
  <si>
    <t>EKS</t>
  </si>
  <si>
    <t>Volumen koji dospijeva 2023</t>
  </si>
  <si>
    <t>Stope migracija iz S1 i  S2 (S1+S2) u S3</t>
  </si>
  <si>
    <t>Iznos (stanje) na početku godine</t>
  </si>
  <si>
    <t>Nakon prelazaka u S3</t>
  </si>
  <si>
    <t>Dospjelo/otplaćeno</t>
  </si>
  <si>
    <t>Ukupni postojeći volumen</t>
  </si>
  <si>
    <t>Prosječna EKS postojećeg volumena</t>
  </si>
  <si>
    <t>Ukupna EKS</t>
  </si>
  <si>
    <t>Projekcije 2021-2023</t>
  </si>
  <si>
    <t>Implicitna prosječna EKS</t>
  </si>
  <si>
    <t>Kamatni prihod/rashod</t>
  </si>
  <si>
    <t>Volumen</t>
  </si>
  <si>
    <t>Prosječna EKS</t>
  </si>
  <si>
    <t>od čega:  volumen koji dospijeva, ili je otplaćen, po godinama i pripadajuća EKS</t>
  </si>
  <si>
    <t>Novo poslovanje u 2023</t>
  </si>
  <si>
    <t>EKS-novo poslovanje u 2023</t>
  </si>
  <si>
    <t>Ukupni kamatni prihod/rashod</t>
  </si>
  <si>
    <t>Novo poslovanje</t>
  </si>
  <si>
    <t>BDP</t>
  </si>
  <si>
    <t>Promjena</t>
  </si>
  <si>
    <t>Dugoročne kamatne stope (promjena)</t>
  </si>
  <si>
    <t>Šok</t>
  </si>
  <si>
    <t>Promjena marže</t>
  </si>
  <si>
    <t>Referentna kamatna stopa</t>
  </si>
  <si>
    <t>Elastičnost</t>
  </si>
  <si>
    <t>Marže</t>
  </si>
  <si>
    <t>Ostalo (promjena na godišnjem nivou)</t>
  </si>
  <si>
    <t>SCENARIO</t>
  </si>
  <si>
    <t>IR_REF</t>
  </si>
  <si>
    <t xml:space="preserve">Makroekonomski scenariji </t>
  </si>
  <si>
    <t>Makroekonomski scenariji ključnih makroekonomskih varijabli projiciranih od strane CBBiH za osnovni i stresni scenario</t>
  </si>
  <si>
    <t xml:space="preserve">Tržišni rizik - Referntne vrijednosti </t>
  </si>
  <si>
    <t xml:space="preserve">Format i struktura obrazaca ne smije se mijenjati, tj. jedino se mogu unositi ulazni podaci (prazna polja bez boje: u skladu sa tabelom sa definisanim kategorijama polja). Dakle, nijedan red ili kolona ne bi trebala biti ubačena, premještena ili zamijenjena, te banka ne smije mijenjati formule u obrascima. 			
</t>
  </si>
  <si>
    <t>Države skupine 1</t>
  </si>
  <si>
    <t>Države skupine 2</t>
  </si>
  <si>
    <t>F BiH ili RS</t>
  </si>
  <si>
    <t>FBiH ili RS</t>
  </si>
  <si>
    <t>Aktuelni podaci</t>
  </si>
  <si>
    <t xml:space="preserve">Države skupine 1 </t>
  </si>
  <si>
    <t>FVOSD</t>
  </si>
  <si>
    <t>Ostala sveobuhvatna dobit (OSD)</t>
  </si>
  <si>
    <t>OSD uticaj</t>
  </si>
  <si>
    <t>FVOSD - fer vrijednost kroz ostalu sveobuhvatnu dobit</t>
  </si>
  <si>
    <t>Krediti i potraživanja / Dužnički VP - Država BiH (centralne i regionalne)</t>
  </si>
  <si>
    <t>Krediti i potraživanja / Dužnički VP - Država skupine 1</t>
  </si>
  <si>
    <t>Krediti i potraživanja / Dužnički VP - Država  skupine 2</t>
  </si>
  <si>
    <t>Krediti i potraživanja / Dužnički VP – Banke i ostala finansijska društva</t>
  </si>
  <si>
    <t>Krediti i potraživanja / Dužnički VP – Nefinansijska društva</t>
  </si>
  <si>
    <t xml:space="preserve">Referentne vrijednosti za šokove tržišnih stopa, stope elastičnosti </t>
  </si>
  <si>
    <r>
      <t>Šokovi tržišnih sto</t>
    </r>
    <r>
      <rPr>
        <b/>
        <i/>
        <sz val="11"/>
        <color theme="0"/>
        <rFont val="Calibri"/>
        <family val="2"/>
        <charset val="204"/>
        <scheme val="minor"/>
      </rPr>
      <t>pa i stope elastičnosti</t>
    </r>
  </si>
  <si>
    <t>Država BiH (centralna vlada, regionalne vlade i lokalne vlasti)</t>
  </si>
  <si>
    <t>Depoziti banaka i ostalih finansijskih društava</t>
  </si>
  <si>
    <t>Dužnički VP (isključene pokrivene obveznice)</t>
  </si>
  <si>
    <t>Promjena RKS</t>
  </si>
  <si>
    <t>Rezerve likvidnosti i nesigurnost modela – koje se drže radi trgovanja</t>
  </si>
  <si>
    <t>Rezerve likvidnosti i nesigurnost modela – ostale pozicije po FVBU</t>
  </si>
  <si>
    <t>Rezerve likvidnosti i nesigurnost modela – FVOSD</t>
  </si>
  <si>
    <t>** Rezerve trebaju biti iskazane u pozitivnom broju.</t>
  </si>
  <si>
    <t>Prosječan bruto volumen (S1, S2 izloženosti)</t>
  </si>
  <si>
    <t>Kraj perioda-prosječan bruto volumen (S1, S2 izloženosti)</t>
  </si>
  <si>
    <t>Administrativni rashodi</t>
  </si>
  <si>
    <t>Amortizacija</t>
  </si>
  <si>
    <t xml:space="preserve">Zadržana dobit </t>
  </si>
  <si>
    <t>Dobici ili (-) gubici po finansijskoj imovini kojom se ne trguje a koja se obavezno mjeri po FV BU i dobici ili gubici po finansijskoj imovini i finansijskim obavezama po FV BU</t>
  </si>
  <si>
    <t>Kursne razlike, neto</t>
  </si>
  <si>
    <t>Dobici ili (-) gubici po prestanku priznavanja nefinansijske imovine, neto</t>
  </si>
  <si>
    <t>Povećanje ili smanjenje ECL za finansijsku imovinu po amortizovanom trošku</t>
  </si>
  <si>
    <t xml:space="preserve">Ostali prihodi ili (–) troškovi </t>
  </si>
  <si>
    <t xml:space="preserve">Dobit ili (–) gubitak prije oporezivanja </t>
  </si>
  <si>
    <t xml:space="preserve">Dobit ili (–) gubitak nakon oporezivanja </t>
  </si>
  <si>
    <t>Iznos dividendi za raspodjelu (prije razmatranja ograničenja najvećeg raspodjeljivog iznosa - NRI)</t>
  </si>
  <si>
    <t>Odnos isplate dividendi (%)</t>
  </si>
  <si>
    <t>Porez na dobit</t>
  </si>
  <si>
    <t>Prilagodba za jednokratne uticaje</t>
  </si>
  <si>
    <t>Zahtjev za zaštitini sloj za očuvanje kapitala (%)</t>
  </si>
  <si>
    <t>Ostala sveobuhvatna dobit</t>
  </si>
  <si>
    <t>Uticaj koji proizilazi iz ponovnog vrednovanja i rezervi za tržišnu likvidnost i nesigurnost modela</t>
  </si>
  <si>
    <t>Podaci u procentima trebaju biti iskazani u formatu 'X,XX%'.</t>
  </si>
  <si>
    <t xml:space="preserve">Ukupne izloženosti za stopu finansijske poluge </t>
  </si>
  <si>
    <t>Finansijska poluga</t>
  </si>
  <si>
    <t>Ostala aktiva</t>
  </si>
  <si>
    <t>Kontakt osobe</t>
  </si>
  <si>
    <t>Ime i prezime</t>
  </si>
  <si>
    <t>Broj telefona</t>
  </si>
  <si>
    <t>Email adresa</t>
  </si>
  <si>
    <t>Obrazac</t>
  </si>
  <si>
    <t>Osnovni podaci</t>
  </si>
  <si>
    <t xml:space="preserve">C 01.00 (r340,c010) </t>
  </si>
  <si>
    <t>(–) Odložena poreska imovina koja se meže odbiti i koja zavisi od buduće profitabilnosti i proizilazi iz privremenih razlika</t>
  </si>
  <si>
    <t xml:space="preserve">C 01.00 (r750,c010) </t>
  </si>
  <si>
    <t xml:space="preserve">C 47.00 (r290,c010) </t>
  </si>
  <si>
    <t xml:space="preserve">C 47.00 (r330,c010) </t>
  </si>
  <si>
    <t>(mio KM, %)</t>
  </si>
  <si>
    <t>(mio KM)</t>
  </si>
  <si>
    <t>Dužnički VP i subordinisani dug</t>
  </si>
  <si>
    <t xml:space="preserve">Monetarni iznosi trebaju biti iskazani u milionima KM, ako nije drugačije navedeno, uz napomenu da monetarne iznose ne treba zaokruživati (npr. iznos od 23.787,23 KM će biti prikazan kao 0,02378723 miliona KM) . Svi monetarni iznosi izraženi u stranim valutama preračunavaju se u KM primjenom srednjeg kursa CBBiH koji vrijedi na izvještajni datum.	</t>
  </si>
  <si>
    <t>Tokovi između nivoa kreditnog rizika</t>
  </si>
  <si>
    <t>PD/TR - Procenat izloženosti kod kojih je korišten pristup referentnih vrijednosti</t>
  </si>
  <si>
    <t>LGD/LR - Procenat izloženosti kod kojih je korišten pristup referentnih vrijednosti</t>
  </si>
  <si>
    <t>TR</t>
  </si>
  <si>
    <t>Stanja na početku godine</t>
  </si>
  <si>
    <t>SX-&gt;S3</t>
  </si>
  <si>
    <t>S2-S3</t>
  </si>
  <si>
    <t>LGD/LRLT</t>
  </si>
  <si>
    <t>ECL</t>
  </si>
  <si>
    <t>Stanja na kraju godine</t>
  </si>
  <si>
    <t>ECL S1-S2</t>
  </si>
  <si>
    <t>ECL S2-S2</t>
  </si>
  <si>
    <t>ECL S1-S3</t>
  </si>
  <si>
    <t>ECL S2-S3</t>
  </si>
  <si>
    <t xml:space="preserve">Kumulativni ECL za novi S3 </t>
  </si>
  <si>
    <t>Kumulativni ECL S1-S3</t>
  </si>
  <si>
    <t>Kumulativni ECL S2-S3</t>
  </si>
  <si>
    <t>ECL S1-S1</t>
  </si>
  <si>
    <t>ECL S2-S1</t>
  </si>
  <si>
    <t>ECL novi SX-S3</t>
  </si>
  <si>
    <t>ECL stari 
S3-S3</t>
  </si>
  <si>
    <t>Prihodujuće izloženosti</t>
  </si>
  <si>
    <t>od čega: S1</t>
  </si>
  <si>
    <t>od čega: S2</t>
  </si>
  <si>
    <t>od čega: stare S3 izloženosti</t>
  </si>
  <si>
    <t>od čega: kumulativne nove S3 izloženosti</t>
  </si>
  <si>
    <t>Ukupan ECL</t>
  </si>
  <si>
    <t>od čega: ECL za prihodujuće izloženosti</t>
  </si>
  <si>
    <t>od čega: ECL za S1</t>
  </si>
  <si>
    <t>od čega: ECL za S2</t>
  </si>
  <si>
    <t>od čega: ECL za S3</t>
  </si>
  <si>
    <t>ECL (%)</t>
  </si>
  <si>
    <t>ECL (%) za prihodujuće izloženosti</t>
  </si>
  <si>
    <t>ECL (%) za S1</t>
  </si>
  <si>
    <t>ECL (%) za S2</t>
  </si>
  <si>
    <t>ECL (%) za S3</t>
  </si>
  <si>
    <t>Tokovi izloženosti koje su promijenile nivo kreditnog rizika</t>
  </si>
  <si>
    <t xml:space="preserve">ECL </t>
  </si>
  <si>
    <t xml:space="preserve">od čega: ECL za S3 izloženosti </t>
  </si>
  <si>
    <t>ECL (%) za S1 izloženosti</t>
  </si>
  <si>
    <t>ECL (%) za S2 izloženosti</t>
  </si>
  <si>
    <t>ECL (%) za S3 izloženosti</t>
  </si>
  <si>
    <t>PD PIT (%)</t>
  </si>
  <si>
    <t>ECL Sum</t>
  </si>
  <si>
    <t>LGD PIT (%)</t>
  </si>
  <si>
    <t>CSV_CR_SCEN_IM</t>
  </si>
  <si>
    <t>2024.</t>
  </si>
  <si>
    <t>2025.</t>
  </si>
  <si>
    <t>Na 31.12.2022.</t>
  </si>
  <si>
    <t>Pozicije na 31.12.2022.</t>
  </si>
  <si>
    <t>Zbir fer vrijednosti imovine (pozitivnih) i obaveza (pozitivan)</t>
  </si>
  <si>
    <t>Pozicije na 31. 12. 2022.</t>
  </si>
  <si>
    <t>Od toga: uticaj na pozicije klasifikovane kao kategorija L2</t>
  </si>
  <si>
    <t>Od toga: uticaj na pozicije klasifikovane kao kategorija L3</t>
  </si>
  <si>
    <t>Od toga: uticaj na direktne pozicije centralne vlade</t>
  </si>
  <si>
    <t>Volumen koji dospijeva 2024</t>
  </si>
  <si>
    <t>Volumen koji dospijeva 2025</t>
  </si>
  <si>
    <t>Volumen koji dospijeva 2026 i nakon</t>
  </si>
  <si>
    <t>Postojeći volumen koji dospijeva u 2024</t>
  </si>
  <si>
    <t>EKS -volumen koji dospijeva ili je otplaćen -2024</t>
  </si>
  <si>
    <t>Postojeći volumen koji dospijeva- 2025</t>
  </si>
  <si>
    <t>EKS-volumen koji dospijeva ili će biti otplaćen 2025</t>
  </si>
  <si>
    <t>Postojeći volumen koji dospijeva 2026 i nakon</t>
  </si>
  <si>
    <t>EKS-volumen koji dospijeva ili će biti otplaćen 2026 i nakon</t>
  </si>
  <si>
    <t>Novo poslovanje u 2024</t>
  </si>
  <si>
    <t>EKS-novo poslovanje u 2024</t>
  </si>
  <si>
    <t>Postojeći volumen -novo poslovanje iz 2023</t>
  </si>
  <si>
    <t>EKS -novo poslovanje iz 2023</t>
  </si>
  <si>
    <t>Postojeći volumen koji dospijeva 2025</t>
  </si>
  <si>
    <t>Novo poslovanje u 2025</t>
  </si>
  <si>
    <t>EKS-novo poslovanje u 2025</t>
  </si>
  <si>
    <t>Postojeći volumen-novo poslovanje iz 2024</t>
  </si>
  <si>
    <t>EKS -novo poslovanje iz 2024</t>
  </si>
  <si>
    <t xml:space="preserve">Izdavanje instrumenata redovnog osnovnog kapitala od 1. januara do 30. aprila 2023. godine
</t>
  </si>
  <si>
    <t xml:space="preserve">Neto izdavanje dodatnih osnovnih i dopunskih instrumenata od 1. januara do 30. aprila 2023. godine na osnovu člana 16. stav 2. tačka n) Odluke o izračunavanju kapitala banaka
</t>
  </si>
  <si>
    <t xml:space="preserve">Ostvareni gubici od 1. januara do 30. aprila 2023. godine
</t>
  </si>
  <si>
    <t>31. 12. 2022.</t>
  </si>
  <si>
    <t>Umanjenje i promjena vrijednosti nefinansijske imovine</t>
  </si>
  <si>
    <t xml:space="preserve">Povećanje ili smanjenje ECL za finansijsku imovinu po fer vrijednosti kroz ostali ukupni rezultat </t>
  </si>
  <si>
    <t>Inflacija (CPI)</t>
  </si>
  <si>
    <t>Stopa nezaposlenosti</t>
  </si>
  <si>
    <t>Stopa nezaposlenosti (promjena)</t>
  </si>
  <si>
    <t>6M Euribor</t>
  </si>
  <si>
    <t>12M Euribor</t>
  </si>
  <si>
    <t>Kamatne stope (razina)</t>
  </si>
  <si>
    <t>Šok kamatnih stopa (promjena)</t>
  </si>
  <si>
    <t>Cijene nekretnina</t>
  </si>
  <si>
    <t>Prosječna plaća</t>
  </si>
  <si>
    <t>OSNOVNI 2023.</t>
  </si>
  <si>
    <t>STRESNI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</si>
</sst>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-&quot;â‚¬&quot;* #,##0.00_-;\-&quot;â‚¬&quot;* #,##0.00_-;_-&quot;â‚¬&quot;* &quot;-&quot;??_-;_-@_-"/>
    <numFmt numFmtId="166" formatCode="_-* #,##0.00_-;\-* #,##0.00_-;_-* \-??_-;_-@_-"/>
    <numFmt numFmtId="167" formatCode="_-* #,##0.00\ &quot;€&quot;_-;\-* #,##0.00\ &quot;€&quot;_-;_-* &quot;-&quot;??\ &quot;€&quot;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  <numFmt numFmtId="176" formatCode="dd/mm/yyyy;@"/>
    <numFmt numFmtId="177" formatCode="0_ ;\-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0"/>
      <color rgb="FFFFFFFF"/>
      <name val="Tahoma"/>
      <family val="2"/>
    </font>
    <font>
      <sz val="10"/>
      <color rgb="FFFFFFFF"/>
      <name val="Tahoma"/>
      <family val="2"/>
    </font>
    <font>
      <sz val="10"/>
      <name val="Helv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28"/>
      <name val="Tahoma"/>
      <family val="2"/>
    </font>
    <font>
      <sz val="10"/>
      <color theme="0" tint="-0.249977111117893"/>
      <name val="Arial"/>
      <family val="2"/>
    </font>
    <font>
      <b/>
      <sz val="28"/>
      <color theme="1"/>
      <name val="Tahoma"/>
      <family val="2"/>
    </font>
    <font>
      <b/>
      <sz val="28"/>
      <color indexed="8"/>
      <name val="Tahoma"/>
      <family val="2"/>
    </font>
    <font>
      <i/>
      <sz val="1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20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6.5"/>
      <color indexed="12"/>
      <name val="Arial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</font>
    <font>
      <sz val="9"/>
      <name val="Helvetica 65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9"/>
      <name val="Tahoma"/>
      <family val="2"/>
    </font>
    <font>
      <b/>
      <sz val="24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rgb="FFFF0000"/>
      <name val="Tahoma"/>
      <family val="2"/>
    </font>
    <font>
      <sz val="11"/>
      <color theme="1"/>
      <name val="Tahoma"/>
      <family val="2"/>
    </font>
    <font>
      <sz val="9"/>
      <color rgb="FFFF0000"/>
      <name val="Tahoma"/>
      <family val="2"/>
    </font>
    <font>
      <sz val="11"/>
      <name val="Tahom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0" tint="-4.9989318521683403E-2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BFBFBF"/>
      <name val="Arial"/>
      <family val="2"/>
    </font>
    <font>
      <sz val="11"/>
      <color theme="1"/>
      <name val="Calibri"/>
      <family val="2"/>
    </font>
    <font>
      <sz val="10"/>
      <color rgb="FFBFBFBF"/>
      <name val="Tahoma"/>
      <family val="2"/>
    </font>
    <font>
      <sz val="11"/>
      <color rgb="FFF2F2F2"/>
      <name val="Calibri"/>
      <family val="2"/>
    </font>
    <font>
      <b/>
      <sz val="10"/>
      <color rgb="FFBFBFBF"/>
      <name val="Tahoma"/>
      <family val="2"/>
    </font>
    <font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04"/>
    </font>
    <font>
      <b/>
      <sz val="10"/>
      <color rgb="FFFFFFFF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2"/>
      <name val="Tahoma"/>
      <family val="2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247198"/>
        <bgColor rgb="FF000000"/>
      </patternFill>
    </fill>
    <fill>
      <patternFill patternType="solid">
        <fgColor rgb="FF247198"/>
        <bgColor indexed="64"/>
      </patternFill>
    </fill>
    <fill>
      <patternFill patternType="solid">
        <fgColor rgb="FF236C91"/>
        <bgColor rgb="FF000000"/>
      </patternFill>
    </fill>
    <fill>
      <patternFill patternType="solid">
        <fgColor rgb="FF4794C9"/>
        <bgColor indexed="64"/>
      </patternFill>
    </fill>
    <fill>
      <patternFill patternType="solid">
        <fgColor rgb="FF4794C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rgb="FF21658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266C91"/>
        <bgColor indexed="64"/>
      </patternFill>
    </fill>
    <fill>
      <patternFill patternType="solid">
        <fgColor rgb="FF266C91"/>
        <bgColor rgb="FF000000"/>
      </patternFill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52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3" applyNumberFormat="0" applyAlignment="0" applyProtection="0"/>
    <xf numFmtId="0" fontId="10" fillId="20" borderId="13" applyNumberFormat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0" fontId="13" fillId="0" borderId="15" applyNumberFormat="0" applyFill="0" applyAlignment="0" applyProtection="0"/>
    <xf numFmtId="0" fontId="14" fillId="21" borderId="14" applyNumberFormat="0" applyAlignment="0" applyProtection="0"/>
    <xf numFmtId="0" fontId="14" fillId="21" borderId="14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6" fontId="25" fillId="0" borderId="0" applyFill="0" applyBorder="0" applyAlignment="0" applyProtection="0"/>
    <xf numFmtId="166" fontId="25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3" fillId="0" borderId="0"/>
    <xf numFmtId="0" fontId="1" fillId="0" borderId="0"/>
    <xf numFmtId="0" fontId="25" fillId="0" borderId="0"/>
    <xf numFmtId="0" fontId="25" fillId="0" borderId="0"/>
    <xf numFmtId="0" fontId="25" fillId="23" borderId="19" applyNumberFormat="0" applyFont="0" applyAlignment="0" applyProtection="0"/>
    <xf numFmtId="0" fontId="25" fillId="23" borderId="19" applyNumberFormat="0" applyFont="0" applyAlignment="0" applyProtection="0"/>
    <xf numFmtId="0" fontId="25" fillId="23" borderId="19" applyNumberFormat="0" applyFont="0" applyAlignment="0" applyProtection="0"/>
    <xf numFmtId="0" fontId="29" fillId="20" borderId="20" applyNumberFormat="0" applyAlignment="0" applyProtection="0"/>
    <xf numFmtId="0" fontId="29" fillId="20" borderId="20" applyNumberFormat="0" applyAlignment="0" applyProtection="0"/>
    <xf numFmtId="9" fontId="25" fillId="0" borderId="0" applyFont="0" applyFill="0" applyBorder="0" applyAlignment="0" applyProtection="0"/>
    <xf numFmtId="0" fontId="30" fillId="20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15" fillId="0" borderId="18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3" fillId="8" borderId="0" applyNumberFormat="0" applyBorder="0" applyAlignment="0" applyProtection="0"/>
    <xf numFmtId="0" fontId="4" fillId="3" borderId="0" applyNumberFormat="0" applyBorder="0" applyAlignment="0" applyProtection="0"/>
    <xf numFmtId="0" fontId="53" fillId="9" borderId="0" applyNumberFormat="0" applyBorder="0" applyAlignment="0" applyProtection="0"/>
    <xf numFmtId="0" fontId="4" fillId="4" borderId="0" applyNumberFormat="0" applyBorder="0" applyAlignment="0" applyProtection="0"/>
    <xf numFmtId="0" fontId="53" fillId="23" borderId="0" applyNumberFormat="0" applyBorder="0" applyAlignment="0" applyProtection="0"/>
    <xf numFmtId="0" fontId="4" fillId="5" borderId="0" applyNumberFormat="0" applyBorder="0" applyAlignment="0" applyProtection="0"/>
    <xf numFmtId="0" fontId="53" fillId="7" borderId="0" applyNumberFormat="0" applyBorder="0" applyAlignment="0" applyProtection="0"/>
    <xf numFmtId="0" fontId="4" fillId="6" borderId="0" applyNumberFormat="0" applyBorder="0" applyAlignment="0" applyProtection="0"/>
    <xf numFmtId="0" fontId="53" fillId="6" borderId="0" applyNumberFormat="0" applyBorder="0" applyAlignment="0" applyProtection="0"/>
    <xf numFmtId="0" fontId="4" fillId="7" borderId="0" applyNumberFormat="0" applyBorder="0" applyAlignment="0" applyProtection="0"/>
    <xf numFmtId="0" fontId="53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8" borderId="0" applyNumberFormat="0" applyBorder="0" applyAlignment="0" applyProtection="0"/>
    <xf numFmtId="0" fontId="53" fillId="6" borderId="0" applyNumberFormat="0" applyBorder="0" applyAlignment="0" applyProtection="0"/>
    <xf numFmtId="0" fontId="4" fillId="9" borderId="0" applyNumberFormat="0" applyBorder="0" applyAlignment="0" applyProtection="0"/>
    <xf numFmtId="0" fontId="53" fillId="9" borderId="0" applyNumberFormat="0" applyBorder="0" applyAlignment="0" applyProtection="0"/>
    <xf numFmtId="0" fontId="4" fillId="10" borderId="0" applyNumberFormat="0" applyBorder="0" applyAlignment="0" applyProtection="0"/>
    <xf numFmtId="0" fontId="53" fillId="22" borderId="0" applyNumberFormat="0" applyBorder="0" applyAlignment="0" applyProtection="0"/>
    <xf numFmtId="0" fontId="4" fillId="5" borderId="0" applyNumberFormat="0" applyBorder="0" applyAlignment="0" applyProtection="0"/>
    <xf numFmtId="0" fontId="53" fillId="3" borderId="0" applyNumberFormat="0" applyBorder="0" applyAlignment="0" applyProtection="0"/>
    <xf numFmtId="0" fontId="4" fillId="8" borderId="0" applyNumberFormat="0" applyBorder="0" applyAlignment="0" applyProtection="0"/>
    <xf numFmtId="0" fontId="53" fillId="6" borderId="0" applyNumberFormat="0" applyBorder="0" applyAlignment="0" applyProtection="0"/>
    <xf numFmtId="0" fontId="4" fillId="11" borderId="0" applyNumberFormat="0" applyBorder="0" applyAlignment="0" applyProtection="0"/>
    <xf numFmtId="0" fontId="53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35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22" fillId="5" borderId="0" applyNumberFormat="0" applyBorder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0" fillId="20" borderId="13" applyNumberFormat="0" applyAlignment="0" applyProtection="0"/>
    <xf numFmtId="0" fontId="10" fillId="20" borderId="13" applyNumberFormat="0" applyAlignment="0" applyProtection="0"/>
    <xf numFmtId="0" fontId="10" fillId="20" borderId="13" applyNumberFormat="0" applyAlignment="0" applyProtection="0"/>
    <xf numFmtId="0" fontId="54" fillId="37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4" fillId="21" borderId="14" applyNumberFormat="0" applyAlignment="0" applyProtection="0"/>
    <xf numFmtId="0" fontId="12" fillId="21" borderId="14" applyNumberFormat="0" applyAlignment="0" applyProtection="0"/>
    <xf numFmtId="3" fontId="37" fillId="33" borderId="9" applyFont="0" applyFill="0" applyProtection="0">
      <alignment horizontal="right"/>
    </xf>
    <xf numFmtId="3" fontId="37" fillId="33" borderId="9" applyFont="0" applyFill="0" applyProtection="0">
      <alignment horizontal="right"/>
    </xf>
    <xf numFmtId="3" fontId="37" fillId="33" borderId="9" applyFont="0" applyFill="0" applyProtection="0">
      <alignment horizontal="right"/>
    </xf>
    <xf numFmtId="3" fontId="37" fillId="33" borderId="9" applyFont="0" applyFill="0" applyProtection="0">
      <alignment horizontal="right"/>
    </xf>
    <xf numFmtId="3" fontId="37" fillId="33" borderId="9" applyFont="0" applyFill="0" applyProtection="0">
      <alignment horizontal="right"/>
    </xf>
    <xf numFmtId="0" fontId="25" fillId="33" borderId="9">
      <alignment horizontal="center" vertical="center"/>
    </xf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21" borderId="14" applyNumberFormat="0" applyAlignment="0" applyProtection="0"/>
    <xf numFmtId="0" fontId="16" fillId="7" borderId="13" applyNumberFormat="0" applyAlignment="0" applyProtection="0"/>
    <xf numFmtId="167" fontId="2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6" borderId="0" applyNumberFormat="0" applyBorder="0" applyAlignment="0" applyProtection="0"/>
    <xf numFmtId="0" fontId="25" fillId="38" borderId="9" applyNumberFormat="0" applyFont="0" applyBorder="0" applyProtection="0">
      <alignment horizontal="center" vertical="center"/>
    </xf>
    <xf numFmtId="0" fontId="25" fillId="38" borderId="9" applyNumberFormat="0" applyFont="0" applyBorder="0" applyAlignment="0" applyProtection="0">
      <alignment horizontal="center"/>
    </xf>
    <xf numFmtId="0" fontId="25" fillId="38" borderId="9" applyNumberFormat="0" applyFont="0" applyBorder="0" applyAlignment="0" applyProtection="0">
      <alignment horizontal="center"/>
    </xf>
    <xf numFmtId="0" fontId="25" fillId="38" borderId="9" applyNumberFormat="0" applyFont="0" applyBorder="0" applyAlignment="0" applyProtection="0">
      <alignment horizontal="center"/>
    </xf>
    <xf numFmtId="0" fontId="25" fillId="38" borderId="9" applyNumberFormat="0" applyFont="0" applyBorder="0" applyAlignment="0" applyProtection="0">
      <alignment horizontal="center"/>
    </xf>
    <xf numFmtId="0" fontId="25" fillId="38" borderId="9" applyNumberFormat="0" applyFont="0" applyBorder="0" applyAlignment="0" applyProtection="0">
      <alignment horizontal="center"/>
    </xf>
    <xf numFmtId="0" fontId="25" fillId="38" borderId="9" applyNumberFormat="0" applyFont="0" applyBorder="0" applyAlignment="0" applyProtection="0">
      <alignment horizontal="center"/>
    </xf>
    <xf numFmtId="0" fontId="19" fillId="0" borderId="16" applyNumberFormat="0" applyFill="0" applyAlignment="0" applyProtection="0"/>
    <xf numFmtId="0" fontId="56" fillId="0" borderId="25" applyNumberFormat="0" applyFill="0" applyAlignment="0" applyProtection="0"/>
    <xf numFmtId="0" fontId="57" fillId="33" borderId="24" applyNumberFormat="0" applyFill="0" applyBorder="0" applyAlignment="0" applyProtection="0">
      <alignment horizontal="left"/>
    </xf>
    <xf numFmtId="0" fontId="20" fillId="0" borderId="17" applyNumberFormat="0" applyFill="0" applyAlignment="0" applyProtection="0"/>
    <xf numFmtId="0" fontId="5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60" fillId="0" borderId="27" applyNumberFormat="0" applyFill="0" applyAlignment="0" applyProtection="0"/>
    <xf numFmtId="0" fontId="1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3" borderId="8" applyFont="0" applyBorder="0">
      <alignment horizontal="center" wrapText="1"/>
    </xf>
    <xf numFmtId="0" fontId="61" fillId="33" borderId="8" applyFont="0" applyBorder="0">
      <alignment horizontal="center" wrapText="1"/>
    </xf>
    <xf numFmtId="0" fontId="61" fillId="33" borderId="8" applyFont="0" applyBorder="0">
      <alignment horizontal="center" wrapText="1"/>
    </xf>
    <xf numFmtId="3" fontId="25" fillId="39" borderId="9" applyFont="0" applyProtection="0">
      <alignment horizontal="right" vertical="center"/>
    </xf>
    <xf numFmtId="3" fontId="25" fillId="39" borderId="9" applyFont="0" applyProtection="0">
      <alignment horizontal="right"/>
    </xf>
    <xf numFmtId="3" fontId="25" fillId="39" borderId="9" applyFont="0" applyProtection="0">
      <alignment horizontal="right"/>
    </xf>
    <xf numFmtId="3" fontId="25" fillId="39" borderId="9" applyFont="0" applyProtection="0">
      <alignment horizontal="right"/>
    </xf>
    <xf numFmtId="3" fontId="25" fillId="39" borderId="9" applyFont="0" applyProtection="0">
      <alignment horizontal="right"/>
    </xf>
    <xf numFmtId="3" fontId="25" fillId="39" borderId="9" applyFont="0" applyProtection="0">
      <alignment horizontal="right"/>
    </xf>
    <xf numFmtId="3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10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9" fontId="25" fillId="39" borderId="9" applyFont="0" applyProtection="0">
      <alignment horizontal="right"/>
    </xf>
    <xf numFmtId="0" fontId="25" fillId="39" borderId="8" applyNumberFormat="0" applyFont="0" applyBorder="0" applyProtection="0">
      <alignment horizontal="left" vertical="center"/>
    </xf>
    <xf numFmtId="0" fontId="25" fillId="39" borderId="8" applyNumberFormat="0" applyFont="0" applyBorder="0" applyAlignment="0" applyProtection="0">
      <alignment horizontal="left"/>
    </xf>
    <xf numFmtId="0" fontId="25" fillId="39" borderId="8" applyNumberFormat="0" applyFont="0" applyBorder="0" applyAlignment="0" applyProtection="0">
      <alignment horizontal="left"/>
    </xf>
    <xf numFmtId="0" fontId="25" fillId="39" borderId="8" applyNumberFormat="0" applyFont="0" applyBorder="0" applyAlignment="0" applyProtection="0">
      <alignment horizontal="left"/>
    </xf>
    <xf numFmtId="0" fontId="62" fillId="0" borderId="0" applyNumberFormat="0" applyFill="0" applyBorder="0" applyAlignment="0" applyProtection="0">
      <alignment vertical="top"/>
      <protection locked="0"/>
    </xf>
    <xf numFmtId="0" fontId="13" fillId="0" borderId="15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0" fontId="16" fillId="22" borderId="13" applyNumberFormat="0" applyAlignment="0" applyProtection="0"/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168" fontId="25" fillId="40" borderId="9" applyFont="0" applyAlignment="0">
      <protection locked="0"/>
    </xf>
    <xf numFmtId="3" fontId="25" fillId="40" borderId="9" applyFont="0">
      <alignment horizontal="right" vertical="center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3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69" fontId="25" fillId="40" borderId="9" applyFont="0">
      <alignment horizontal="right"/>
      <protection locked="0"/>
    </xf>
    <xf numFmtId="170" fontId="25" fillId="41" borderId="9" applyProtection="0"/>
    <xf numFmtId="170" fontId="25" fillId="41" borderId="9" applyProtection="0"/>
    <xf numFmtId="170" fontId="25" fillId="41" borderId="9" applyProtection="0"/>
    <xf numFmtId="170" fontId="25" fillId="41" borderId="9" applyProtection="0"/>
    <xf numFmtId="170" fontId="25" fillId="41" borderId="9" applyProtection="0"/>
    <xf numFmtId="170" fontId="25" fillId="41" borderId="9" applyProtection="0"/>
    <xf numFmtId="170" fontId="25" fillId="41" borderId="9" applyProtection="0"/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10" fontId="25" fillId="40" borderId="9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9" fontId="25" fillId="40" borderId="10" applyFont="0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1" fontId="25" fillId="40" borderId="9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172" fontId="25" fillId="40" borderId="10" applyFont="0">
      <alignment horizontal="right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0" fontId="25" fillId="40" borderId="9" applyFont="0">
      <alignment horizontal="center" wrapText="1"/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49" fontId="25" fillId="40" borderId="9" applyFont="0" applyAlignment="0">
      <protection locked="0"/>
    </xf>
    <xf numFmtId="0" fontId="25" fillId="23" borderId="19" applyNumberFormat="0" applyFont="0" applyAlignment="0" applyProtection="0"/>
    <xf numFmtId="0" fontId="25" fillId="23" borderId="1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4" borderId="0" applyNumberFormat="0" applyBorder="0" applyAlignment="0" applyProtection="0"/>
    <xf numFmtId="0" fontId="30" fillId="20" borderId="20" applyNumberFormat="0" applyAlignment="0" applyProtection="0"/>
    <xf numFmtId="0" fontId="30" fillId="20" borderId="20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4" fillId="0" borderId="15" applyNumberFormat="0" applyFill="0" applyAlignment="0" applyProtection="0"/>
    <xf numFmtId="0" fontId="31" fillId="0" borderId="28" applyNumberFormat="0" applyFill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6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5" fillId="0" borderId="0"/>
    <xf numFmtId="0" fontId="25" fillId="0" borderId="0"/>
    <xf numFmtId="0" fontId="5" fillId="0" borderId="0"/>
    <xf numFmtId="0" fontId="66" fillId="0" borderId="0"/>
    <xf numFmtId="0" fontId="25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23" borderId="19" applyNumberFormat="0" applyFont="0" applyAlignment="0" applyProtection="0"/>
    <xf numFmtId="0" fontId="25" fillId="23" borderId="19" applyNumberFormat="0" applyFont="0" applyAlignment="0" applyProtection="0"/>
    <xf numFmtId="0" fontId="25" fillId="23" borderId="19" applyNumberFormat="0" applyFont="0" applyAlignment="0" applyProtection="0"/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3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69" fontId="25" fillId="42" borderId="9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10" fontId="25" fillId="42" borderId="9" applyFont="0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9" fontId="25" fillId="42" borderId="9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172" fontId="25" fillId="42" borderId="10" applyFont="0">
      <alignment horizontal="right"/>
      <protection locked="0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>
      <alignment horizontal="center" wrapText="1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25" fillId="42" borderId="9" applyNumberFormat="0" applyFont="0">
      <alignment horizontal="center" wrapText="1"/>
      <protection locked="0"/>
    </xf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29" fillId="20" borderId="20" applyNumberFormat="0" applyAlignment="0" applyProtection="0"/>
    <xf numFmtId="0" fontId="29" fillId="20" borderId="20" applyNumberFormat="0" applyAlignment="0" applyProtection="0"/>
    <xf numFmtId="0" fontId="30" fillId="37" borderId="20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30" fillId="20" borderId="20" applyNumberFormat="0" applyAlignment="0" applyProtection="0"/>
    <xf numFmtId="0" fontId="71" fillId="22" borderId="0" applyNumberFormat="0" applyBorder="0" applyAlignment="0" applyProtection="0"/>
    <xf numFmtId="173" fontId="25" fillId="33" borderId="9">
      <alignment horizontal="center"/>
    </xf>
    <xf numFmtId="173" fontId="25" fillId="33" borderId="9">
      <alignment horizontal="center"/>
    </xf>
    <xf numFmtId="173" fontId="25" fillId="33" borderId="9">
      <alignment horizontal="center"/>
    </xf>
    <xf numFmtId="173" fontId="25" fillId="33" borderId="9">
      <alignment horizontal="center"/>
    </xf>
    <xf numFmtId="173" fontId="25" fillId="33" borderId="9">
      <alignment horizontal="center"/>
    </xf>
    <xf numFmtId="173" fontId="25" fillId="33" borderId="9">
      <alignment horizontal="center"/>
    </xf>
    <xf numFmtId="173" fontId="25" fillId="33" borderId="9">
      <alignment horizontal="center"/>
    </xf>
    <xf numFmtId="3" fontId="25" fillId="33" borderId="9" applyFont="0">
      <alignment horizontal="right" vertical="center"/>
    </xf>
    <xf numFmtId="3" fontId="25" fillId="33" borderId="9" applyFont="0">
      <alignment horizontal="right"/>
    </xf>
    <xf numFmtId="3" fontId="25" fillId="33" borderId="9" applyFont="0">
      <alignment horizontal="right"/>
    </xf>
    <xf numFmtId="3" fontId="25" fillId="33" borderId="9" applyFont="0">
      <alignment horizontal="right"/>
    </xf>
    <xf numFmtId="3" fontId="25" fillId="33" borderId="9" applyFont="0">
      <alignment horizontal="right"/>
    </xf>
    <xf numFmtId="3" fontId="25" fillId="33" borderId="9" applyFont="0">
      <alignment horizontal="right"/>
    </xf>
    <xf numFmtId="3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74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69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10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9" fontId="25" fillId="33" borderId="9" applyFont="0">
      <alignment horizontal="right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175" fontId="25" fillId="33" borderId="9" applyFont="0">
      <alignment horizontal="center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42" fillId="0" borderId="0"/>
    <xf numFmtId="168" fontId="25" fillId="43" borderId="9">
      <protection locked="0"/>
    </xf>
    <xf numFmtId="168" fontId="25" fillId="43" borderId="9">
      <protection locked="0"/>
    </xf>
    <xf numFmtId="168" fontId="25" fillId="43" borderId="9">
      <protection locked="0"/>
    </xf>
    <xf numFmtId="168" fontId="25" fillId="43" borderId="9">
      <protection locked="0"/>
    </xf>
    <xf numFmtId="168" fontId="25" fillId="43" borderId="9">
      <protection locked="0"/>
    </xf>
    <xf numFmtId="168" fontId="25" fillId="43" borderId="9">
      <protection locked="0"/>
    </xf>
    <xf numFmtId="168" fontId="25" fillId="43" borderId="9">
      <protection locked="0"/>
    </xf>
    <xf numFmtId="1" fontId="25" fillId="43" borderId="9" applyFont="0">
      <alignment horizontal="right"/>
    </xf>
    <xf numFmtId="1" fontId="25" fillId="43" borderId="9" applyFont="0">
      <alignment horizontal="right"/>
    </xf>
    <xf numFmtId="1" fontId="25" fillId="43" borderId="9" applyFont="0">
      <alignment horizontal="right"/>
    </xf>
    <xf numFmtId="1" fontId="25" fillId="43" borderId="9" applyFont="0">
      <alignment horizontal="right"/>
    </xf>
    <xf numFmtId="1" fontId="25" fillId="43" borderId="9" applyFont="0">
      <alignment horizontal="right"/>
    </xf>
    <xf numFmtId="1" fontId="25" fillId="43" borderId="9" applyFont="0">
      <alignment horizontal="right"/>
    </xf>
    <xf numFmtId="1" fontId="25" fillId="43" borderId="9" applyFont="0">
      <alignment horizontal="right"/>
    </xf>
    <xf numFmtId="170" fontId="25" fillId="43" borderId="9" applyFont="0"/>
    <xf numFmtId="170" fontId="25" fillId="43" borderId="9" applyFont="0"/>
    <xf numFmtId="170" fontId="25" fillId="43" borderId="9" applyFont="0"/>
    <xf numFmtId="170" fontId="25" fillId="43" borderId="9" applyFont="0"/>
    <xf numFmtId="170" fontId="25" fillId="43" borderId="9" applyFont="0"/>
    <xf numFmtId="170" fontId="25" fillId="43" borderId="9" applyFont="0"/>
    <xf numFmtId="170" fontId="25" fillId="43" borderId="9" applyFont="0"/>
    <xf numFmtId="9" fontId="25" fillId="43" borderId="9" applyFont="0">
      <alignment horizontal="right"/>
    </xf>
    <xf numFmtId="9" fontId="25" fillId="43" borderId="9" applyFont="0">
      <alignment horizontal="right"/>
    </xf>
    <xf numFmtId="9" fontId="25" fillId="43" borderId="9" applyFont="0">
      <alignment horizontal="right"/>
    </xf>
    <xf numFmtId="9" fontId="25" fillId="43" borderId="9" applyFont="0">
      <alignment horizontal="right"/>
    </xf>
    <xf numFmtId="9" fontId="25" fillId="43" borderId="9" applyFont="0">
      <alignment horizontal="right"/>
    </xf>
    <xf numFmtId="9" fontId="25" fillId="43" borderId="9" applyFont="0">
      <alignment horizontal="right"/>
    </xf>
    <xf numFmtId="9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71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10" fontId="25" fillId="43" borderId="9" applyFont="0">
      <alignment horizontal="right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0" fontId="25" fillId="43" borderId="9" applyFont="0">
      <alignment horizontal="center" wrapText="1"/>
    </xf>
    <xf numFmtId="49" fontId="25" fillId="43" borderId="9" applyFont="0"/>
    <xf numFmtId="49" fontId="25" fillId="43" borderId="9" applyFont="0"/>
    <xf numFmtId="49" fontId="25" fillId="43" borderId="9" applyFont="0"/>
    <xf numFmtId="49" fontId="25" fillId="43" borderId="9" applyFont="0"/>
    <xf numFmtId="49" fontId="25" fillId="43" borderId="9" applyFont="0"/>
    <xf numFmtId="49" fontId="25" fillId="43" borderId="9" applyFont="0"/>
    <xf numFmtId="49" fontId="25" fillId="43" borderId="9" applyFont="0"/>
    <xf numFmtId="170" fontId="25" fillId="44" borderId="9" applyFont="0"/>
    <xf numFmtId="170" fontId="25" fillId="44" borderId="9" applyFont="0"/>
    <xf numFmtId="170" fontId="25" fillId="44" borderId="9" applyFont="0"/>
    <xf numFmtId="170" fontId="25" fillId="44" borderId="9" applyFont="0"/>
    <xf numFmtId="170" fontId="25" fillId="44" borderId="9" applyFont="0"/>
    <xf numFmtId="170" fontId="25" fillId="44" borderId="9" applyFont="0"/>
    <xf numFmtId="170" fontId="25" fillId="44" borderId="9" applyFont="0"/>
    <xf numFmtId="9" fontId="25" fillId="44" borderId="9" applyFont="0">
      <alignment horizontal="right"/>
    </xf>
    <xf numFmtId="9" fontId="25" fillId="44" borderId="9" applyFont="0">
      <alignment horizontal="right"/>
    </xf>
    <xf numFmtId="9" fontId="25" fillId="44" borderId="9" applyFont="0">
      <alignment horizontal="right"/>
    </xf>
    <xf numFmtId="9" fontId="25" fillId="44" borderId="9" applyFont="0">
      <alignment horizontal="right"/>
    </xf>
    <xf numFmtId="9" fontId="25" fillId="44" borderId="9" applyFont="0">
      <alignment horizontal="right"/>
    </xf>
    <xf numFmtId="9" fontId="25" fillId="44" borderId="9" applyFont="0">
      <alignment horizontal="right"/>
    </xf>
    <xf numFmtId="9" fontId="25" fillId="44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70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" fontId="25" fillId="45" borderId="9" applyFont="0">
      <alignment horizontal="right"/>
    </xf>
    <xf numFmtId="170" fontId="25" fillId="45" borderId="9" applyFont="0"/>
    <xf numFmtId="170" fontId="25" fillId="45" borderId="9" applyFont="0"/>
    <xf numFmtId="170" fontId="25" fillId="45" borderId="9" applyFont="0"/>
    <xf numFmtId="170" fontId="25" fillId="45" borderId="9" applyFont="0"/>
    <xf numFmtId="170" fontId="25" fillId="45" borderId="9" applyFont="0"/>
    <xf numFmtId="170" fontId="25" fillId="45" borderId="9" applyFont="0"/>
    <xf numFmtId="170" fontId="25" fillId="45" borderId="9" applyFont="0"/>
    <xf numFmtId="169" fontId="25" fillId="45" borderId="9" applyFont="0"/>
    <xf numFmtId="169" fontId="25" fillId="45" borderId="9" applyFont="0"/>
    <xf numFmtId="169" fontId="25" fillId="45" borderId="9" applyFont="0"/>
    <xf numFmtId="169" fontId="25" fillId="45" borderId="9" applyFont="0"/>
    <xf numFmtId="169" fontId="25" fillId="45" borderId="9" applyFont="0"/>
    <xf numFmtId="169" fontId="25" fillId="45" borderId="9" applyFont="0"/>
    <xf numFmtId="169" fontId="25" fillId="45" borderId="9" applyFont="0"/>
    <xf numFmtId="10" fontId="25" fillId="45" borderId="9" applyFont="0">
      <alignment horizontal="right"/>
    </xf>
    <xf numFmtId="10" fontId="25" fillId="45" borderId="9" applyFont="0">
      <alignment horizontal="right"/>
    </xf>
    <xf numFmtId="10" fontId="25" fillId="45" borderId="9" applyFont="0">
      <alignment horizontal="right"/>
    </xf>
    <xf numFmtId="10" fontId="25" fillId="45" borderId="9" applyFont="0">
      <alignment horizontal="right"/>
    </xf>
    <xf numFmtId="10" fontId="25" fillId="45" borderId="9" applyFont="0">
      <alignment horizontal="right"/>
    </xf>
    <xf numFmtId="10" fontId="25" fillId="45" borderId="9" applyFont="0">
      <alignment horizontal="right"/>
    </xf>
    <xf numFmtId="10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9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71" fontId="25" fillId="45" borderId="9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10" fontId="25" fillId="45" borderId="6" applyFont="0">
      <alignment horizontal="right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0" fontId="25" fillId="45" borderId="9" applyFont="0">
      <alignment horizontal="center" wrapText="1"/>
      <protection locked="0"/>
    </xf>
    <xf numFmtId="49" fontId="25" fillId="45" borderId="9" applyFont="0"/>
    <xf numFmtId="49" fontId="25" fillId="45" borderId="9" applyFont="0"/>
    <xf numFmtId="49" fontId="25" fillId="45" borderId="9" applyFont="0"/>
    <xf numFmtId="49" fontId="25" fillId="45" borderId="9" applyFont="0"/>
    <xf numFmtId="49" fontId="25" fillId="45" borderId="9" applyFont="0"/>
    <xf numFmtId="49" fontId="25" fillId="45" borderId="9" applyFont="0"/>
    <xf numFmtId="49" fontId="25" fillId="45" borderId="9" applyFont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0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" fillId="0" borderId="0"/>
    <xf numFmtId="0" fontId="15" fillId="0" borderId="94" applyNumberFormat="0" applyFill="0" applyAlignment="0" applyProtection="0"/>
    <xf numFmtId="0" fontId="15" fillId="0" borderId="92" applyNumberFormat="0" applyFill="0" applyAlignment="0" applyProtection="0"/>
    <xf numFmtId="0" fontId="21" fillId="0" borderId="98" applyNumberFormat="0" applyFill="0" applyAlignment="0" applyProtection="0"/>
    <xf numFmtId="0" fontId="21" fillId="0" borderId="88" applyNumberFormat="0" applyFill="0" applyAlignment="0" applyProtection="0"/>
    <xf numFmtId="0" fontId="21" fillId="0" borderId="88" applyNumberFormat="0" applyFill="0" applyAlignment="0" applyProtection="0"/>
    <xf numFmtId="0" fontId="21" fillId="0" borderId="98" applyNumberFormat="0" applyFill="0" applyAlignment="0" applyProtection="0"/>
    <xf numFmtId="0" fontId="60" fillId="0" borderId="99" applyNumberFormat="0" applyFill="0" applyAlignment="0" applyProtection="0"/>
    <xf numFmtId="0" fontId="15" fillId="0" borderId="94" applyNumberFormat="0" applyFill="0" applyAlignment="0" applyProtection="0"/>
    <xf numFmtId="0" fontId="15" fillId="0" borderId="88" applyNumberFormat="0" applyFill="0" applyAlignment="0" applyProtection="0"/>
    <xf numFmtId="0" fontId="15" fillId="0" borderId="100" applyNumberFormat="0" applyFill="0" applyAlignment="0" applyProtection="0"/>
    <xf numFmtId="0" fontId="15" fillId="0" borderId="92" applyNumberFormat="0" applyFill="0" applyAlignment="0" applyProtection="0"/>
    <xf numFmtId="0" fontId="15" fillId="0" borderId="96" applyNumberFormat="0" applyFill="0" applyAlignment="0" applyProtection="0"/>
    <xf numFmtId="0" fontId="15" fillId="0" borderId="88" applyNumberFormat="0" applyFill="0" applyAlignment="0" applyProtection="0"/>
    <xf numFmtId="0" fontId="21" fillId="0" borderId="92" applyNumberFormat="0" applyFill="0" applyAlignment="0" applyProtection="0"/>
    <xf numFmtId="0" fontId="21" fillId="0" borderId="92" applyNumberFormat="0" applyFill="0" applyAlignment="0" applyProtection="0"/>
    <xf numFmtId="0" fontId="15" fillId="0" borderId="96" applyNumberFormat="0" applyFill="0" applyAlignment="0" applyProtection="0"/>
    <xf numFmtId="0" fontId="15" fillId="0" borderId="100" applyNumberFormat="0" applyFill="0" applyAlignment="0" applyProtection="0"/>
    <xf numFmtId="0" fontId="21" fillId="0" borderId="88" applyNumberFormat="0" applyFill="0" applyAlignment="0" applyProtection="0"/>
    <xf numFmtId="0" fontId="60" fillId="0" borderId="89" applyNumberFormat="0" applyFill="0" applyAlignment="0" applyProtection="0"/>
    <xf numFmtId="0" fontId="15" fillId="0" borderId="88" applyNumberFormat="0" applyFill="0" applyAlignment="0" applyProtection="0"/>
    <xf numFmtId="0" fontId="15" fillId="0" borderId="98" applyNumberFormat="0" applyFill="0" applyAlignment="0" applyProtection="0"/>
    <xf numFmtId="0" fontId="21" fillId="0" borderId="92" applyNumberFormat="0" applyFill="0" applyAlignment="0" applyProtection="0"/>
    <xf numFmtId="0" fontId="60" fillId="0" borderId="93" applyNumberFormat="0" applyFill="0" applyAlignment="0" applyProtection="0"/>
    <xf numFmtId="0" fontId="15" fillId="0" borderId="92" applyNumberFormat="0" applyFill="0" applyAlignment="0" applyProtection="0"/>
    <xf numFmtId="0" fontId="21" fillId="0" borderId="100" applyNumberFormat="0" applyFill="0" applyAlignment="0" applyProtection="0"/>
    <xf numFmtId="0" fontId="15" fillId="0" borderId="98" applyNumberFormat="0" applyFill="0" applyAlignment="0" applyProtection="0"/>
    <xf numFmtId="0" fontId="60" fillId="0" borderId="97" applyNumberFormat="0" applyFill="0" applyAlignment="0" applyProtection="0"/>
    <xf numFmtId="0" fontId="21" fillId="0" borderId="96" applyNumberFormat="0" applyFill="0" applyAlignment="0" applyProtection="0"/>
    <xf numFmtId="0" fontId="60" fillId="0" borderId="95" applyNumberFormat="0" applyFill="0" applyAlignment="0" applyProtection="0"/>
    <xf numFmtId="0" fontId="21" fillId="0" borderId="94" applyNumberFormat="0" applyFill="0" applyAlignment="0" applyProtection="0"/>
    <xf numFmtId="0" fontId="15" fillId="0" borderId="100" applyNumberFormat="0" applyFill="0" applyAlignment="0" applyProtection="0"/>
    <xf numFmtId="0" fontId="60" fillId="0" borderId="101" applyNumberFormat="0" applyFill="0" applyAlignment="0" applyProtection="0"/>
    <xf numFmtId="0" fontId="15" fillId="0" borderId="94" applyNumberFormat="0" applyFill="0" applyAlignment="0" applyProtection="0"/>
    <xf numFmtId="0" fontId="21" fillId="0" borderId="96" applyNumberFormat="0" applyFill="0" applyAlignment="0" applyProtection="0"/>
    <xf numFmtId="0" fontId="21" fillId="0" borderId="98" applyNumberFormat="0" applyFill="0" applyAlignment="0" applyProtection="0"/>
    <xf numFmtId="0" fontId="15" fillId="0" borderId="96" applyNumberFormat="0" applyFill="0" applyAlignment="0" applyProtection="0"/>
    <xf numFmtId="0" fontId="15" fillId="0" borderId="98" applyNumberFormat="0" applyFill="0" applyAlignment="0" applyProtection="0"/>
    <xf numFmtId="0" fontId="21" fillId="0" borderId="94" applyNumberFormat="0" applyFill="0" applyAlignment="0" applyProtection="0"/>
    <xf numFmtId="0" fontId="21" fillId="0" borderId="100" applyNumberFormat="0" applyFill="0" applyAlignment="0" applyProtection="0"/>
    <xf numFmtId="0" fontId="21" fillId="0" borderId="96" applyNumberFormat="0" applyFill="0" applyAlignment="0" applyProtection="0"/>
    <xf numFmtId="0" fontId="21" fillId="0" borderId="100" applyNumberFormat="0" applyFill="0" applyAlignment="0" applyProtection="0"/>
    <xf numFmtId="0" fontId="21" fillId="0" borderId="94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60" fillId="0" borderId="103" applyNumberFormat="0" applyFill="0" applyAlignment="0" applyProtection="0"/>
    <xf numFmtId="0" fontId="15" fillId="0" borderId="102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60" fillId="0" borderId="105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21" fillId="0" borderId="104" applyNumberFormat="0" applyFill="0" applyAlignment="0" applyProtection="0"/>
    <xf numFmtId="0" fontId="15" fillId="0" borderId="104" applyNumberFormat="0" applyFill="0" applyAlignment="0" applyProtection="0"/>
    <xf numFmtId="0" fontId="15" fillId="0" borderId="104" applyNumberFormat="0" applyFill="0" applyAlignment="0" applyProtection="0"/>
    <xf numFmtId="0" fontId="21" fillId="0" borderId="104" applyNumberFormat="0" applyFill="0" applyAlignment="0" applyProtection="0"/>
    <xf numFmtId="0" fontId="60" fillId="0" borderId="105" applyNumberFormat="0" applyFill="0" applyAlignment="0" applyProtection="0"/>
    <xf numFmtId="0" fontId="15" fillId="0" borderId="104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60" fillId="0" borderId="109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60" fillId="0" borderId="109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60" fillId="0" borderId="109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15" fillId="0" borderId="108" applyNumberFormat="0" applyFill="0" applyAlignment="0" applyProtection="0"/>
    <xf numFmtId="0" fontId="60" fillId="0" borderId="109" applyNumberFormat="0" applyFill="0" applyAlignment="0" applyProtection="0"/>
    <xf numFmtId="0" fontId="21" fillId="0" borderId="108" applyNumberFormat="0" applyFill="0" applyAlignment="0" applyProtection="0"/>
    <xf numFmtId="0" fontId="60" fillId="0" borderId="109" applyNumberFormat="0" applyFill="0" applyAlignment="0" applyProtection="0"/>
    <xf numFmtId="0" fontId="21" fillId="0" borderId="108" applyNumberFormat="0" applyFill="0" applyAlignment="0" applyProtection="0"/>
    <xf numFmtId="0" fontId="15" fillId="0" borderId="108" applyNumberFormat="0" applyFill="0" applyAlignment="0" applyProtection="0"/>
    <xf numFmtId="0" fontId="60" fillId="0" borderId="109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21" fillId="0" borderId="108" applyNumberFormat="0" applyFill="0" applyAlignment="0" applyProtection="0"/>
    <xf numFmtId="0" fontId="15" fillId="0" borderId="108" applyNumberFormat="0" applyFill="0" applyAlignment="0" applyProtection="0"/>
    <xf numFmtId="0" fontId="15" fillId="0" borderId="108" applyNumberFormat="0" applyFill="0" applyAlignment="0" applyProtection="0"/>
    <xf numFmtId="0" fontId="21" fillId="0" borderId="108" applyNumberFormat="0" applyFill="0" applyAlignment="0" applyProtection="0"/>
    <xf numFmtId="0" fontId="60" fillId="0" borderId="109" applyNumberFormat="0" applyFill="0" applyAlignment="0" applyProtection="0"/>
    <xf numFmtId="0" fontId="15" fillId="0" borderId="108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60" fillId="0" borderId="111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21" fillId="0" borderId="110" applyNumberFormat="0" applyFill="0" applyAlignment="0" applyProtection="0"/>
    <xf numFmtId="0" fontId="15" fillId="0" borderId="110" applyNumberFormat="0" applyFill="0" applyAlignment="0" applyProtection="0"/>
    <xf numFmtId="0" fontId="15" fillId="0" borderId="110" applyNumberFormat="0" applyFill="0" applyAlignment="0" applyProtection="0"/>
    <xf numFmtId="0" fontId="21" fillId="0" borderId="110" applyNumberFormat="0" applyFill="0" applyAlignment="0" applyProtection="0"/>
    <xf numFmtId="0" fontId="60" fillId="0" borderId="111" applyNumberFormat="0" applyFill="0" applyAlignment="0" applyProtection="0"/>
    <xf numFmtId="0" fontId="15" fillId="0" borderId="110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60" fillId="0" borderId="113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21" fillId="0" borderId="112" applyNumberFormat="0" applyFill="0" applyAlignment="0" applyProtection="0"/>
    <xf numFmtId="0" fontId="15" fillId="0" borderId="112" applyNumberFormat="0" applyFill="0" applyAlignment="0" applyProtection="0"/>
    <xf numFmtId="0" fontId="15" fillId="0" borderId="112" applyNumberFormat="0" applyFill="0" applyAlignment="0" applyProtection="0"/>
    <xf numFmtId="0" fontId="21" fillId="0" borderId="112" applyNumberFormat="0" applyFill="0" applyAlignment="0" applyProtection="0"/>
    <xf numFmtId="0" fontId="60" fillId="0" borderId="113" applyNumberFormat="0" applyFill="0" applyAlignment="0" applyProtection="0"/>
    <xf numFmtId="0" fontId="15" fillId="0" borderId="11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60" fillId="0" borderId="103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60" fillId="0" borderId="103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60" fillId="0" borderId="103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15" fillId="0" borderId="102" applyNumberFormat="0" applyFill="0" applyAlignment="0" applyProtection="0"/>
    <xf numFmtId="0" fontId="60" fillId="0" borderId="103" applyNumberFormat="0" applyFill="0" applyAlignment="0" applyProtection="0"/>
    <xf numFmtId="0" fontId="21" fillId="0" borderId="102" applyNumberFormat="0" applyFill="0" applyAlignment="0" applyProtection="0"/>
    <xf numFmtId="0" fontId="60" fillId="0" borderId="103" applyNumberFormat="0" applyFill="0" applyAlignment="0" applyProtection="0"/>
    <xf numFmtId="0" fontId="21" fillId="0" borderId="102" applyNumberFormat="0" applyFill="0" applyAlignment="0" applyProtection="0"/>
    <xf numFmtId="0" fontId="15" fillId="0" borderId="102" applyNumberFormat="0" applyFill="0" applyAlignment="0" applyProtection="0"/>
    <xf numFmtId="0" fontId="60" fillId="0" borderId="103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15" fillId="0" borderId="102" applyNumberFormat="0" applyFill="0" applyAlignment="0" applyProtection="0"/>
    <xf numFmtId="0" fontId="15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02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21" fillId="0" borderId="114" applyNumberFormat="0" applyFill="0" applyAlignment="0" applyProtection="0"/>
    <xf numFmtId="0" fontId="15" fillId="0" borderId="114" applyNumberFormat="0" applyFill="0" applyAlignment="0" applyProtection="0"/>
    <xf numFmtId="0" fontId="15" fillId="0" borderId="114" applyNumberFormat="0" applyFill="0" applyAlignment="0" applyProtection="0"/>
    <xf numFmtId="0" fontId="21" fillId="0" borderId="114" applyNumberFormat="0" applyFill="0" applyAlignment="0" applyProtection="0"/>
    <xf numFmtId="0" fontId="60" fillId="0" borderId="115" applyNumberFormat="0" applyFill="0" applyAlignment="0" applyProtection="0"/>
    <xf numFmtId="0" fontId="15" fillId="0" borderId="114" applyNumberFormat="0" applyFill="0" applyAlignment="0" applyProtection="0"/>
  </cellStyleXfs>
  <cellXfs count="1297">
    <xf numFmtId="0" fontId="0" fillId="0" borderId="0" xfId="0"/>
    <xf numFmtId="0" fontId="44" fillId="29" borderId="9" xfId="0" applyFont="1" applyFill="1" applyBorder="1"/>
    <xf numFmtId="0" fontId="38" fillId="32" borderId="55" xfId="0" quotePrefix="1" applyFont="1" applyFill="1" applyBorder="1" applyAlignment="1">
      <alignment horizontal="center" vertical="center" wrapText="1"/>
    </xf>
    <xf numFmtId="0" fontId="38" fillId="27" borderId="47" xfId="0" applyFont="1" applyFill="1" applyBorder="1" applyAlignment="1">
      <alignment horizontal="center" vertical="center"/>
    </xf>
    <xf numFmtId="1" fontId="38" fillId="32" borderId="56" xfId="0" quotePrefix="1" applyNumberFormat="1" applyFont="1" applyFill="1" applyBorder="1" applyAlignment="1">
      <alignment horizontal="center" vertical="center" wrapText="1"/>
    </xf>
    <xf numFmtId="1" fontId="38" fillId="32" borderId="54" xfId="0" quotePrefix="1" applyNumberFormat="1" applyFont="1" applyFill="1" applyBorder="1" applyAlignment="1">
      <alignment horizontal="center" vertical="center" wrapText="1"/>
    </xf>
    <xf numFmtId="1" fontId="38" fillId="32" borderId="55" xfId="0" quotePrefix="1" applyNumberFormat="1" applyFont="1" applyFill="1" applyBorder="1" applyAlignment="1">
      <alignment horizontal="center" vertical="center" wrapText="1"/>
    </xf>
    <xf numFmtId="0" fontId="39" fillId="27" borderId="36" xfId="0" applyFont="1" applyFill="1" applyBorder="1" applyAlignment="1">
      <alignment horizontal="center" vertical="center"/>
    </xf>
    <xf numFmtId="0" fontId="39" fillId="27" borderId="32" xfId="143" applyFont="1" applyFill="1" applyBorder="1" applyAlignment="1">
      <alignment horizontal="center" vertical="center"/>
    </xf>
    <xf numFmtId="0" fontId="39" fillId="27" borderId="36" xfId="143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9" fillId="27" borderId="48" xfId="0" applyFont="1" applyFill="1" applyBorder="1" applyAlignment="1">
      <alignment horizontal="center" vertical="center"/>
    </xf>
    <xf numFmtId="0" fontId="39" fillId="27" borderId="49" xfId="0" applyFont="1" applyFill="1" applyBorder="1" applyAlignment="1">
      <alignment horizontal="center" vertical="center"/>
    </xf>
    <xf numFmtId="0" fontId="39" fillId="27" borderId="50" xfId="0" applyFont="1" applyFill="1" applyBorder="1" applyAlignment="1">
      <alignment horizontal="center" vertical="center"/>
    </xf>
    <xf numFmtId="0" fontId="39" fillId="27" borderId="32" xfId="0" applyFont="1" applyFill="1" applyBorder="1" applyAlignment="1">
      <alignment horizontal="center" vertical="center"/>
    </xf>
    <xf numFmtId="10" fontId="25" fillId="0" borderId="0" xfId="145" applyNumberFormat="1" applyFont="1" applyFill="1" applyBorder="1"/>
    <xf numFmtId="0" fontId="82" fillId="0" borderId="0" xfId="0" applyFont="1"/>
    <xf numFmtId="0" fontId="39" fillId="27" borderId="32" xfId="142" applyFont="1" applyFill="1" applyBorder="1" applyAlignment="1">
      <alignment horizontal="center" vertical="center"/>
    </xf>
    <xf numFmtId="0" fontId="39" fillId="27" borderId="36" xfId="142" applyFont="1" applyFill="1" applyBorder="1" applyAlignment="1">
      <alignment horizontal="center" vertical="center"/>
    </xf>
    <xf numFmtId="49" fontId="39" fillId="27" borderId="48" xfId="0" applyNumberFormat="1" applyFont="1" applyFill="1" applyBorder="1" applyAlignment="1">
      <alignment horizontal="center"/>
    </xf>
    <xf numFmtId="49" fontId="39" fillId="27" borderId="49" xfId="0" applyNumberFormat="1" applyFont="1" applyFill="1" applyBorder="1" applyAlignment="1">
      <alignment horizontal="center"/>
    </xf>
    <xf numFmtId="49" fontId="39" fillId="27" borderId="50" xfId="0" applyNumberFormat="1" applyFont="1" applyFill="1" applyBorder="1" applyAlignment="1">
      <alignment horizontal="center"/>
    </xf>
    <xf numFmtId="49" fontId="39" fillId="27" borderId="47" xfId="0" applyNumberFormat="1" applyFont="1" applyFill="1" applyBorder="1" applyAlignment="1">
      <alignment horizontal="center" vertical="center"/>
    </xf>
    <xf numFmtId="49" fontId="39" fillId="27" borderId="32" xfId="0" applyNumberFormat="1" applyFont="1" applyFill="1" applyBorder="1" applyAlignment="1">
      <alignment horizontal="center" vertical="center"/>
    </xf>
    <xf numFmtId="49" fontId="39" fillId="27" borderId="36" xfId="0" applyNumberFormat="1" applyFont="1" applyFill="1" applyBorder="1" applyAlignment="1">
      <alignment horizontal="center" vertical="center"/>
    </xf>
    <xf numFmtId="49" fontId="38" fillId="32" borderId="32" xfId="111" applyNumberFormat="1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5" fillId="0" borderId="0" xfId="0" applyFont="1"/>
    <xf numFmtId="0" fontId="86" fillId="0" borderId="0" xfId="0" applyFont="1" applyAlignment="1">
      <alignment horizontal="center"/>
    </xf>
    <xf numFmtId="10" fontId="86" fillId="0" borderId="0" xfId="0" applyNumberFormat="1" applyFont="1"/>
    <xf numFmtId="3" fontId="86" fillId="0" borderId="0" xfId="0" applyNumberFormat="1" applyFont="1"/>
    <xf numFmtId="4" fontId="86" fillId="0" borderId="0" xfId="0" applyNumberFormat="1" applyFont="1"/>
    <xf numFmtId="2" fontId="86" fillId="0" borderId="0" xfId="0" applyNumberFormat="1" applyFont="1"/>
    <xf numFmtId="0" fontId="84" fillId="0" borderId="0" xfId="110" applyFont="1"/>
    <xf numFmtId="0" fontId="84" fillId="0" borderId="0" xfId="110" applyFont="1" applyAlignment="1">
      <alignment wrapText="1"/>
    </xf>
    <xf numFmtId="0" fontId="84" fillId="0" borderId="0" xfId="110" applyFont="1" applyAlignment="1">
      <alignment horizontal="center"/>
    </xf>
    <xf numFmtId="0" fontId="39" fillId="27" borderId="49" xfId="144" applyFont="1" applyFill="1" applyBorder="1" applyAlignment="1">
      <alignment horizontal="center"/>
    </xf>
    <xf numFmtId="0" fontId="73" fillId="0" borderId="0" xfId="144" applyFont="1"/>
    <xf numFmtId="0" fontId="38" fillId="27" borderId="47" xfId="144" applyFont="1" applyFill="1" applyBorder="1" applyAlignment="1">
      <alignment horizontal="center" vertical="center"/>
    </xf>
    <xf numFmtId="0" fontId="39" fillId="27" borderId="32" xfId="144" applyFont="1" applyFill="1" applyBorder="1" applyAlignment="1">
      <alignment horizontal="center" vertical="center"/>
    </xf>
    <xf numFmtId="0" fontId="38" fillId="46" borderId="32" xfId="144" applyFont="1" applyFill="1" applyBorder="1" applyAlignment="1" applyProtection="1">
      <alignment vertical="center" wrapText="1" shrinkToFit="1"/>
      <protection hidden="1"/>
    </xf>
    <xf numFmtId="0" fontId="39" fillId="27" borderId="36" xfId="144" applyFont="1" applyFill="1" applyBorder="1" applyAlignment="1">
      <alignment horizontal="center" vertical="center"/>
    </xf>
    <xf numFmtId="0" fontId="39" fillId="46" borderId="36" xfId="144" applyFont="1" applyFill="1" applyBorder="1" applyAlignment="1" applyProtection="1">
      <alignment horizontal="left" vertical="center" wrapText="1" indent="2"/>
      <protection hidden="1"/>
    </xf>
    <xf numFmtId="0" fontId="39" fillId="46" borderId="36" xfId="144" applyFont="1" applyFill="1" applyBorder="1" applyAlignment="1" applyProtection="1">
      <alignment horizontal="left" vertical="center" wrapText="1" indent="2" shrinkToFit="1"/>
      <protection hidden="1"/>
    </xf>
    <xf numFmtId="0" fontId="38" fillId="46" borderId="36" xfId="144" applyFont="1" applyFill="1" applyBorder="1" applyAlignment="1" applyProtection="1">
      <alignment vertical="center" wrapText="1" shrinkToFit="1"/>
      <protection hidden="1"/>
    </xf>
    <xf numFmtId="0" fontId="83" fillId="0" borderId="0" xfId="144" applyFont="1"/>
    <xf numFmtId="0" fontId="89" fillId="0" borderId="0" xfId="143" applyFont="1" applyAlignment="1">
      <alignment vertical="center"/>
    </xf>
    <xf numFmtId="0" fontId="39" fillId="27" borderId="49" xfId="143" applyFont="1" applyFill="1" applyBorder="1" applyAlignment="1">
      <alignment horizontal="center" vertical="center" wrapText="1"/>
    </xf>
    <xf numFmtId="0" fontId="39" fillId="27" borderId="50" xfId="143" applyFont="1" applyFill="1" applyBorder="1" applyAlignment="1">
      <alignment horizontal="center" vertical="center" wrapText="1"/>
    </xf>
    <xf numFmtId="0" fontId="89" fillId="0" borderId="0" xfId="143" applyFont="1" applyAlignment="1">
      <alignment horizontal="center" vertical="center" wrapText="1"/>
    </xf>
    <xf numFmtId="3" fontId="43" fillId="30" borderId="76" xfId="143" applyNumberFormat="1" applyFont="1" applyFill="1" applyBorder="1" applyAlignment="1">
      <alignment horizontal="right" vertical="center" wrapText="1"/>
    </xf>
    <xf numFmtId="0" fontId="91" fillId="0" borderId="0" xfId="143" applyFont="1" applyAlignment="1">
      <alignment vertical="center"/>
    </xf>
    <xf numFmtId="10" fontId="90" fillId="30" borderId="76" xfId="143" applyNumberFormat="1" applyFont="1" applyFill="1" applyBorder="1" applyAlignment="1">
      <alignment horizontal="right" vertical="center" wrapText="1"/>
    </xf>
    <xf numFmtId="10" fontId="90" fillId="30" borderId="71" xfId="143" applyNumberFormat="1" applyFont="1" applyFill="1" applyBorder="1" applyAlignment="1">
      <alignment horizontal="right" vertical="center" wrapText="1"/>
    </xf>
    <xf numFmtId="0" fontId="38" fillId="32" borderId="77" xfId="769" quotePrefix="1" applyFont="1" applyFill="1" applyBorder="1" applyAlignment="1">
      <alignment horizontal="center" vertical="center" wrapText="1"/>
    </xf>
    <xf numFmtId="0" fontId="92" fillId="0" borderId="0" xfId="143" applyFont="1" applyAlignment="1">
      <alignment vertical="center"/>
    </xf>
    <xf numFmtId="0" fontId="89" fillId="0" borderId="0" xfId="143" applyFont="1" applyAlignment="1">
      <alignment horizontal="center" vertical="center"/>
    </xf>
    <xf numFmtId="0" fontId="89" fillId="0" borderId="0" xfId="143" applyFont="1" applyAlignment="1">
      <alignment horizontal="left" vertical="center"/>
    </xf>
    <xf numFmtId="0" fontId="73" fillId="0" borderId="0" xfId="143" applyFont="1"/>
    <xf numFmtId="0" fontId="45" fillId="0" borderId="0" xfId="143" applyFont="1"/>
    <xf numFmtId="0" fontId="39" fillId="27" borderId="47" xfId="143" applyFont="1" applyFill="1" applyBorder="1" applyAlignment="1">
      <alignment horizontal="center" vertical="center"/>
    </xf>
    <xf numFmtId="0" fontId="39" fillId="27" borderId="48" xfId="143" applyFont="1" applyFill="1" applyBorder="1" applyAlignment="1">
      <alignment horizontal="center" vertical="center"/>
    </xf>
    <xf numFmtId="0" fontId="39" fillId="27" borderId="49" xfId="143" applyFont="1" applyFill="1" applyBorder="1" applyAlignment="1">
      <alignment horizontal="center" vertical="center"/>
    </xf>
    <xf numFmtId="0" fontId="39" fillId="27" borderId="50" xfId="143" applyFont="1" applyFill="1" applyBorder="1" applyAlignment="1">
      <alignment horizontal="center" vertical="center"/>
    </xf>
    <xf numFmtId="0" fontId="39" fillId="27" borderId="49" xfId="143" quotePrefix="1" applyFont="1" applyFill="1" applyBorder="1" applyAlignment="1">
      <alignment horizontal="center" vertical="center" wrapText="1"/>
    </xf>
    <xf numFmtId="0" fontId="39" fillId="27" borderId="32" xfId="143" applyFont="1" applyFill="1" applyBorder="1" applyAlignment="1">
      <alignment horizontal="center" vertical="center" wrapText="1"/>
    </xf>
    <xf numFmtId="0" fontId="39" fillId="27" borderId="49" xfId="144" applyFont="1" applyFill="1" applyBorder="1" applyAlignment="1" applyProtection="1">
      <alignment horizontal="center" vertical="center"/>
      <protection hidden="1"/>
    </xf>
    <xf numFmtId="0" fontId="39" fillId="27" borderId="50" xfId="144" applyFont="1" applyFill="1" applyBorder="1" applyAlignment="1" applyProtection="1">
      <alignment horizontal="center" vertical="center"/>
      <protection hidden="1"/>
    </xf>
    <xf numFmtId="0" fontId="39" fillId="27" borderId="48" xfId="144" applyFont="1" applyFill="1" applyBorder="1" applyAlignment="1" applyProtection="1">
      <alignment horizontal="center" vertical="center"/>
      <protection hidden="1"/>
    </xf>
    <xf numFmtId="3" fontId="45" fillId="30" borderId="9" xfId="143" applyNumberFormat="1" applyFont="1" applyFill="1" applyBorder="1" applyAlignment="1">
      <alignment horizontal="right" vertical="center" wrapText="1"/>
    </xf>
    <xf numFmtId="3" fontId="43" fillId="30" borderId="9" xfId="143" applyNumberFormat="1" applyFont="1" applyFill="1" applyBorder="1" applyAlignment="1">
      <alignment horizontal="right" vertical="center" wrapText="1"/>
    </xf>
    <xf numFmtId="10" fontId="90" fillId="30" borderId="9" xfId="143" applyNumberFormat="1" applyFont="1" applyFill="1" applyBorder="1" applyAlignment="1">
      <alignment horizontal="right" vertical="center" wrapText="1"/>
    </xf>
    <xf numFmtId="10" fontId="90" fillId="30" borderId="33" xfId="143" applyNumberFormat="1" applyFont="1" applyFill="1" applyBorder="1" applyAlignment="1">
      <alignment horizontal="right" vertical="center" wrapText="1"/>
    </xf>
    <xf numFmtId="10" fontId="90" fillId="30" borderId="40" xfId="143" applyNumberFormat="1" applyFont="1" applyFill="1" applyBorder="1" applyAlignment="1">
      <alignment horizontal="right" vertical="center" wrapText="1"/>
    </xf>
    <xf numFmtId="10" fontId="90" fillId="30" borderId="74" xfId="143" applyNumberFormat="1" applyFont="1" applyFill="1" applyBorder="1" applyAlignment="1">
      <alignment horizontal="right" vertical="center" wrapText="1"/>
    </xf>
    <xf numFmtId="3" fontId="43" fillId="30" borderId="33" xfId="143" applyNumberFormat="1" applyFont="1" applyFill="1" applyBorder="1" applyAlignment="1">
      <alignment horizontal="right" vertical="center" wrapText="1"/>
    </xf>
    <xf numFmtId="0" fontId="38" fillId="27" borderId="47" xfId="143" applyFont="1" applyFill="1" applyBorder="1" applyAlignment="1">
      <alignment horizontal="center" vertical="center"/>
    </xf>
    <xf numFmtId="3" fontId="43" fillId="30" borderId="74" xfId="143" applyNumberFormat="1" applyFont="1" applyFill="1" applyBorder="1" applyAlignment="1">
      <alignment horizontal="right" vertical="center" wrapText="1"/>
    </xf>
    <xf numFmtId="3" fontId="90" fillId="30" borderId="33" xfId="143" applyNumberFormat="1" applyFont="1" applyFill="1" applyBorder="1" applyAlignment="1">
      <alignment horizontal="right" vertical="center" wrapText="1"/>
    </xf>
    <xf numFmtId="0" fontId="38" fillId="27" borderId="32" xfId="144" applyFont="1" applyFill="1" applyBorder="1" applyAlignment="1">
      <alignment horizontal="center" vertical="center" wrapText="1"/>
    </xf>
    <xf numFmtId="0" fontId="39" fillId="32" borderId="74" xfId="110" applyFont="1" applyFill="1" applyBorder="1" applyAlignment="1">
      <alignment vertical="center" wrapText="1"/>
    </xf>
    <xf numFmtId="0" fontId="39" fillId="32" borderId="76" xfId="115" applyFont="1" applyFill="1" applyBorder="1" applyAlignment="1">
      <alignment vertical="center" wrapText="1"/>
    </xf>
    <xf numFmtId="0" fontId="39" fillId="32" borderId="71" xfId="110" applyFont="1" applyFill="1" applyBorder="1" applyAlignment="1">
      <alignment vertical="center" wrapText="1"/>
    </xf>
    <xf numFmtId="0" fontId="39" fillId="32" borderId="74" xfId="110" applyFont="1" applyFill="1" applyBorder="1" applyAlignment="1">
      <alignment horizontal="left" vertical="center" wrapText="1"/>
    </xf>
    <xf numFmtId="0" fontId="38" fillId="25" borderId="47" xfId="143" quotePrefix="1" applyFont="1" applyFill="1" applyBorder="1" applyAlignment="1">
      <alignment horizontal="center" vertical="center" wrapText="1"/>
    </xf>
    <xf numFmtId="14" fontId="38" fillId="25" borderId="32" xfId="143" applyNumberFormat="1" applyFont="1" applyFill="1" applyBorder="1" applyAlignment="1">
      <alignment horizontal="center" vertical="center" wrapText="1"/>
    </xf>
    <xf numFmtId="0" fontId="44" fillId="29" borderId="47" xfId="0" applyFont="1" applyFill="1" applyBorder="1"/>
    <xf numFmtId="49" fontId="38" fillId="32" borderId="80" xfId="142" applyNumberFormat="1" applyFont="1" applyFill="1" applyBorder="1" applyAlignment="1">
      <alignment vertical="center" wrapText="1"/>
    </xf>
    <xf numFmtId="49" fontId="38" fillId="32" borderId="70" xfId="142" applyNumberFormat="1" applyFont="1" applyFill="1" applyBorder="1" applyAlignment="1">
      <alignment vertical="center" wrapText="1"/>
    </xf>
    <xf numFmtId="0" fontId="38" fillId="27" borderId="48" xfId="143" applyFont="1" applyFill="1" applyBorder="1" applyAlignment="1">
      <alignment vertical="center" wrapText="1"/>
    </xf>
    <xf numFmtId="0" fontId="38" fillId="27" borderId="49" xfId="143" applyFont="1" applyFill="1" applyBorder="1" applyAlignment="1">
      <alignment vertical="center" wrapText="1"/>
    </xf>
    <xf numFmtId="0" fontId="38" fillId="27" borderId="50" xfId="143" applyFont="1" applyFill="1" applyBorder="1" applyAlignment="1">
      <alignment vertical="center" wrapText="1"/>
    </xf>
    <xf numFmtId="0" fontId="38" fillId="27" borderId="78" xfId="769" applyFont="1" applyFill="1" applyBorder="1" applyAlignment="1">
      <alignment horizontal="left" vertical="center" wrapText="1" indent="1"/>
    </xf>
    <xf numFmtId="0" fontId="38" fillId="27" borderId="4" xfId="769" applyFont="1" applyFill="1" applyBorder="1" applyAlignment="1">
      <alignment horizontal="left" vertical="center" wrapText="1" indent="1"/>
    </xf>
    <xf numFmtId="0" fontId="38" fillId="27" borderId="72" xfId="769" applyFont="1" applyFill="1" applyBorder="1" applyAlignment="1">
      <alignment horizontal="left" vertical="center" wrapText="1" indent="1"/>
    </xf>
    <xf numFmtId="0" fontId="38" fillId="27" borderId="69" xfId="769" applyFont="1" applyFill="1" applyBorder="1" applyAlignment="1">
      <alignment horizontal="left" vertical="center" wrapText="1" indent="1"/>
    </xf>
    <xf numFmtId="0" fontId="38" fillId="27" borderId="42" xfId="769" applyFont="1" applyFill="1" applyBorder="1" applyAlignment="1">
      <alignment horizontal="left" vertical="center" wrapText="1" indent="1"/>
    </xf>
    <xf numFmtId="0" fontId="38" fillId="27" borderId="81" xfId="769" applyFont="1" applyFill="1" applyBorder="1" applyAlignment="1">
      <alignment horizontal="left" vertical="center" wrapText="1" indent="1"/>
    </xf>
    <xf numFmtId="0" fontId="38" fillId="27" borderId="85" xfId="769" applyFont="1" applyFill="1" applyBorder="1" applyAlignment="1">
      <alignment horizontal="left" vertical="center" wrapText="1" indent="1"/>
    </xf>
    <xf numFmtId="0" fontId="38" fillId="27" borderId="3" xfId="143" applyFont="1" applyFill="1" applyBorder="1" applyAlignment="1">
      <alignment horizontal="left" vertical="center" wrapText="1"/>
    </xf>
    <xf numFmtId="0" fontId="44" fillId="31" borderId="0" xfId="0" applyFont="1" applyFill="1"/>
    <xf numFmtId="0" fontId="0" fillId="31" borderId="0" xfId="0" applyFill="1"/>
    <xf numFmtId="49" fontId="38" fillId="27" borderId="48" xfId="0" applyNumberFormat="1" applyFont="1" applyFill="1" applyBorder="1"/>
    <xf numFmtId="49" fontId="38" fillId="27" borderId="49" xfId="0" applyNumberFormat="1" applyFont="1" applyFill="1" applyBorder="1"/>
    <xf numFmtId="49" fontId="38" fillId="27" borderId="50" xfId="0" applyNumberFormat="1" applyFont="1" applyFill="1" applyBorder="1"/>
    <xf numFmtId="49" fontId="38" fillId="27" borderId="48" xfId="111" applyNumberFormat="1" applyFont="1" applyFill="1" applyBorder="1" applyAlignment="1">
      <alignment vertical="center" wrapText="1"/>
    </xf>
    <xf numFmtId="49" fontId="38" fillId="27" borderId="49" xfId="111" applyNumberFormat="1" applyFont="1" applyFill="1" applyBorder="1" applyAlignment="1">
      <alignment vertical="center" wrapText="1"/>
    </xf>
    <xf numFmtId="49" fontId="38" fillId="27" borderId="50" xfId="111" applyNumberFormat="1" applyFont="1" applyFill="1" applyBorder="1" applyAlignment="1">
      <alignment vertical="center" wrapText="1"/>
    </xf>
    <xf numFmtId="0" fontId="44" fillId="0" borderId="0" xfId="0" applyFont="1"/>
    <xf numFmtId="0" fontId="86" fillId="0" borderId="0" xfId="0" applyFont="1"/>
    <xf numFmtId="0" fontId="88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39" fillId="27" borderId="50" xfId="0" quotePrefix="1" applyFont="1" applyFill="1" applyBorder="1" applyAlignment="1">
      <alignment horizontal="center" vertical="center" wrapText="1"/>
    </xf>
    <xf numFmtId="0" fontId="39" fillId="27" borderId="49" xfId="0" quotePrefix="1" applyFont="1" applyFill="1" applyBorder="1" applyAlignment="1">
      <alignment horizontal="center" vertical="center" wrapText="1"/>
    </xf>
    <xf numFmtId="0" fontId="39" fillId="27" borderId="1" xfId="0" quotePrefix="1" applyFont="1" applyFill="1" applyBorder="1" applyAlignment="1">
      <alignment horizontal="center" vertical="center" wrapText="1"/>
    </xf>
    <xf numFmtId="0" fontId="39" fillId="27" borderId="2" xfId="0" quotePrefix="1" applyFont="1" applyFill="1" applyBorder="1" applyAlignment="1">
      <alignment horizontal="center" vertical="center" wrapText="1"/>
    </xf>
    <xf numFmtId="0" fontId="27" fillId="0" borderId="0" xfId="0" applyFont="1"/>
    <xf numFmtId="0" fontId="38" fillId="27" borderId="73" xfId="143" applyFont="1" applyFill="1" applyBorder="1" applyAlignment="1">
      <alignment horizontal="left" vertical="center" wrapText="1"/>
    </xf>
    <xf numFmtId="0" fontId="38" fillId="27" borderId="90" xfId="143" applyFont="1" applyFill="1" applyBorder="1" applyAlignment="1">
      <alignment horizontal="left" vertical="center" wrapText="1"/>
    </xf>
    <xf numFmtId="0" fontId="38" fillId="27" borderId="52" xfId="143" applyFont="1" applyFill="1" applyBorder="1" applyAlignment="1">
      <alignment horizontal="left" vertical="center" wrapText="1"/>
    </xf>
    <xf numFmtId="0" fontId="38" fillId="32" borderId="71" xfId="143" applyFont="1" applyFill="1" applyBorder="1" applyAlignment="1">
      <alignment horizontal="left" vertical="center" wrapText="1"/>
    </xf>
    <xf numFmtId="0" fontId="38" fillId="27" borderId="32" xfId="143" applyFont="1" applyFill="1" applyBorder="1" applyAlignment="1">
      <alignment horizontal="left" vertical="center" wrapText="1"/>
    </xf>
    <xf numFmtId="0" fontId="38" fillId="27" borderId="47" xfId="143" quotePrefix="1" applyFont="1" applyFill="1" applyBorder="1" applyAlignment="1">
      <alignment horizontal="center" vertical="center" wrapText="1"/>
    </xf>
    <xf numFmtId="0" fontId="38" fillId="27" borderId="48" xfId="143" applyFont="1" applyFill="1" applyBorder="1" applyAlignment="1">
      <alignment vertical="center"/>
    </xf>
    <xf numFmtId="0" fontId="38" fillId="27" borderId="49" xfId="143" applyFont="1" applyFill="1" applyBorder="1" applyAlignment="1">
      <alignment vertical="center"/>
    </xf>
    <xf numFmtId="0" fontId="38" fillId="27" borderId="50" xfId="143" applyFont="1" applyFill="1" applyBorder="1" applyAlignment="1">
      <alignment vertical="center"/>
    </xf>
    <xf numFmtId="14" fontId="38" fillId="32" borderId="47" xfId="0" applyNumberFormat="1" applyFont="1" applyFill="1" applyBorder="1" applyAlignment="1">
      <alignment horizontal="center" vertical="center" wrapText="1"/>
    </xf>
    <xf numFmtId="0" fontId="44" fillId="30" borderId="47" xfId="0" applyFont="1" applyFill="1" applyBorder="1"/>
    <xf numFmtId="0" fontId="44" fillId="47" borderId="47" xfId="0" applyFont="1" applyFill="1" applyBorder="1"/>
    <xf numFmtId="0" fontId="38" fillId="27" borderId="47" xfId="142" applyFont="1" applyFill="1" applyBorder="1" applyAlignment="1">
      <alignment horizontal="center" vertical="center" wrapText="1"/>
    </xf>
    <xf numFmtId="49" fontId="38" fillId="32" borderId="54" xfId="111" applyNumberFormat="1" applyFont="1" applyFill="1" applyBorder="1" applyAlignment="1">
      <alignment horizontal="center" vertical="center" wrapText="1"/>
    </xf>
    <xf numFmtId="0" fontId="38" fillId="32" borderId="79" xfId="769" applyFont="1" applyFill="1" applyBorder="1" applyAlignment="1">
      <alignment horizontal="center" vertical="center" wrapText="1"/>
    </xf>
    <xf numFmtId="0" fontId="38" fillId="32" borderId="73" xfId="769" quotePrefix="1" applyFont="1" applyFill="1" applyBorder="1" applyAlignment="1">
      <alignment horizontal="center" vertical="center" wrapText="1"/>
    </xf>
    <xf numFmtId="0" fontId="38" fillId="32" borderId="79" xfId="769" quotePrefix="1" applyFont="1" applyFill="1" applyBorder="1" applyAlignment="1">
      <alignment horizontal="center" vertical="center" wrapText="1"/>
    </xf>
    <xf numFmtId="0" fontId="40" fillId="28" borderId="74" xfId="108" applyFont="1" applyFill="1" applyBorder="1" applyAlignment="1">
      <alignment horizontal="center" vertical="center" wrapText="1"/>
    </xf>
    <xf numFmtId="0" fontId="41" fillId="28" borderId="64" xfId="108" applyFont="1" applyFill="1" applyBorder="1" applyAlignment="1">
      <alignment horizontal="center" vertical="center"/>
    </xf>
    <xf numFmtId="0" fontId="39" fillId="32" borderId="78" xfId="0" applyFont="1" applyFill="1" applyBorder="1" applyAlignment="1">
      <alignment horizontal="left" vertical="center" wrapText="1"/>
    </xf>
    <xf numFmtId="0" fontId="39" fillId="32" borderId="4" xfId="0" applyFont="1" applyFill="1" applyBorder="1" applyAlignment="1">
      <alignment horizontal="left" vertical="center" wrapText="1"/>
    </xf>
    <xf numFmtId="0" fontId="39" fillId="27" borderId="90" xfId="0" applyFont="1" applyFill="1" applyBorder="1" applyAlignment="1">
      <alignment horizontal="center" vertical="center"/>
    </xf>
    <xf numFmtId="0" fontId="39" fillId="32" borderId="36" xfId="0" applyFont="1" applyFill="1" applyBorder="1" applyAlignment="1">
      <alignment horizontal="center"/>
    </xf>
    <xf numFmtId="0" fontId="38" fillId="46" borderId="36" xfId="144" applyFont="1" applyFill="1" applyBorder="1" applyAlignment="1" applyProtection="1">
      <alignment horizontal="left" vertical="center" wrapText="1" shrinkToFit="1"/>
      <protection hidden="1"/>
    </xf>
    <xf numFmtId="2" fontId="44" fillId="29" borderId="86" xfId="0" applyNumberFormat="1" applyFont="1" applyFill="1" applyBorder="1" applyAlignment="1">
      <alignment horizontal="center" vertical="center" wrapText="1"/>
    </xf>
    <xf numFmtId="0" fontId="44" fillId="29" borderId="81" xfId="0" applyFont="1" applyFill="1" applyBorder="1"/>
    <xf numFmtId="49" fontId="39" fillId="32" borderId="55" xfId="142" applyNumberFormat="1" applyFont="1" applyFill="1" applyBorder="1" applyAlignment="1">
      <alignment horizontal="left" vertical="center" wrapText="1"/>
    </xf>
    <xf numFmtId="0" fontId="39" fillId="32" borderId="47" xfId="0" applyFont="1" applyFill="1" applyBorder="1" applyAlignment="1">
      <alignment horizontal="center" vertical="center" wrapText="1"/>
    </xf>
    <xf numFmtId="2" fontId="44" fillId="29" borderId="74" xfId="0" applyNumberFormat="1" applyFont="1" applyFill="1" applyBorder="1" applyAlignment="1">
      <alignment horizontal="center" vertical="center" wrapText="1"/>
    </xf>
    <xf numFmtId="2" fontId="44" fillId="29" borderId="76" xfId="0" applyNumberFormat="1" applyFont="1" applyFill="1" applyBorder="1" applyAlignment="1">
      <alignment horizontal="center" vertical="center" wrapText="1"/>
    </xf>
    <xf numFmtId="2" fontId="44" fillId="29" borderId="79" xfId="0" applyNumberFormat="1" applyFont="1" applyFill="1" applyBorder="1" applyAlignment="1">
      <alignment horizontal="center" vertical="center" wrapText="1"/>
    </xf>
    <xf numFmtId="2" fontId="44" fillId="29" borderId="77" xfId="0" applyNumberFormat="1" applyFont="1" applyFill="1" applyBorder="1" applyAlignment="1">
      <alignment horizontal="center" vertical="center" wrapText="1"/>
    </xf>
    <xf numFmtId="0" fontId="38" fillId="48" borderId="32" xfId="0" applyFont="1" applyFill="1" applyBorder="1" applyAlignment="1">
      <alignment vertical="center" wrapText="1"/>
    </xf>
    <xf numFmtId="2" fontId="45" fillId="33" borderId="47" xfId="0" applyNumberFormat="1" applyFont="1" applyFill="1" applyBorder="1" applyAlignment="1" applyProtection="1">
      <alignment vertical="center" wrapText="1"/>
      <protection locked="0"/>
    </xf>
    <xf numFmtId="0" fontId="39" fillId="27" borderId="71" xfId="142" applyFont="1" applyFill="1" applyBorder="1" applyAlignment="1">
      <alignment horizontal="center" vertical="center"/>
    </xf>
    <xf numFmtId="0" fontId="40" fillId="28" borderId="47" xfId="108" applyFont="1" applyFill="1" applyBorder="1" applyAlignment="1">
      <alignment horizontal="center" vertical="center" wrapText="1"/>
    </xf>
    <xf numFmtId="0" fontId="41" fillId="28" borderId="36" xfId="108" applyFont="1" applyFill="1" applyBorder="1" applyAlignment="1">
      <alignment horizontal="center" vertical="center"/>
    </xf>
    <xf numFmtId="0" fontId="38" fillId="49" borderId="48" xfId="108" applyFont="1" applyFill="1" applyBorder="1" applyAlignment="1">
      <alignment horizontal="center" vertical="center" wrapText="1"/>
    </xf>
    <xf numFmtId="0" fontId="38" fillId="48" borderId="4" xfId="0" applyFont="1" applyFill="1" applyBorder="1" applyAlignment="1">
      <alignment horizontal="left" vertical="center"/>
    </xf>
    <xf numFmtId="0" fontId="38" fillId="49" borderId="47" xfId="108" applyFont="1" applyFill="1" applyBorder="1" applyAlignment="1">
      <alignment horizontal="center" vertical="center" wrapText="1"/>
    </xf>
    <xf numFmtId="0" fontId="38" fillId="48" borderId="76" xfId="0" applyFont="1" applyFill="1" applyBorder="1" applyAlignment="1">
      <alignment horizontal="left" vertical="center"/>
    </xf>
    <xf numFmtId="0" fontId="38" fillId="49" borderId="49" xfId="108" applyFont="1" applyFill="1" applyBorder="1" applyAlignment="1">
      <alignment horizontal="center" vertical="center" wrapText="1"/>
    </xf>
    <xf numFmtId="0" fontId="39" fillId="48" borderId="5" xfId="0" applyFont="1" applyFill="1" applyBorder="1" applyAlignment="1">
      <alignment horizontal="left"/>
    </xf>
    <xf numFmtId="0" fontId="39" fillId="48" borderId="76" xfId="0" applyFont="1" applyFill="1" applyBorder="1"/>
    <xf numFmtId="0" fontId="39" fillId="48" borderId="76" xfId="0" applyFont="1" applyFill="1" applyBorder="1" applyAlignment="1">
      <alignment horizontal="left"/>
    </xf>
    <xf numFmtId="0" fontId="39" fillId="27" borderId="48" xfId="108" applyFont="1" applyFill="1" applyBorder="1" applyAlignment="1">
      <alignment horizontal="center" vertical="center" wrapText="1"/>
    </xf>
    <xf numFmtId="0" fontId="39" fillId="27" borderId="49" xfId="108" applyFont="1" applyFill="1" applyBorder="1" applyAlignment="1">
      <alignment horizontal="center" vertical="center" wrapText="1"/>
    </xf>
    <xf numFmtId="0" fontId="44" fillId="30" borderId="81" xfId="0" applyFont="1" applyFill="1" applyBorder="1"/>
    <xf numFmtId="0" fontId="44" fillId="30" borderId="9" xfId="0" applyFont="1" applyFill="1" applyBorder="1"/>
    <xf numFmtId="0" fontId="44" fillId="30" borderId="38" xfId="0" applyFont="1" applyFill="1" applyBorder="1"/>
    <xf numFmtId="0" fontId="44" fillId="30" borderId="6" xfId="0" applyFont="1" applyFill="1" applyBorder="1"/>
    <xf numFmtId="0" fontId="39" fillId="27" borderId="36" xfId="143" applyFont="1" applyFill="1" applyBorder="1" applyAlignment="1">
      <alignment horizontal="center" vertical="center" wrapText="1"/>
    </xf>
    <xf numFmtId="0" fontId="38" fillId="27" borderId="36" xfId="143" applyFont="1" applyFill="1" applyBorder="1" applyAlignment="1">
      <alignment horizontal="left" vertical="center" wrapText="1"/>
    </xf>
    <xf numFmtId="0" fontId="0" fillId="31" borderId="0" xfId="0" applyFill="1" applyProtection="1">
      <protection locked="0"/>
    </xf>
    <xf numFmtId="0" fontId="46" fillId="31" borderId="0" xfId="143" applyFont="1" applyFill="1" applyProtection="1">
      <protection locked="0"/>
    </xf>
    <xf numFmtId="0" fontId="78" fillId="31" borderId="0" xfId="0" applyFont="1" applyFill="1" applyProtection="1">
      <protection locked="0"/>
    </xf>
    <xf numFmtId="4" fontId="78" fillId="31" borderId="0" xfId="0" applyNumberFormat="1" applyFont="1" applyFill="1" applyProtection="1">
      <protection locked="0"/>
    </xf>
    <xf numFmtId="0" fontId="0" fillId="31" borderId="0" xfId="0" applyFill="1" applyAlignment="1" applyProtection="1">
      <alignment horizontal="center" wrapText="1"/>
      <protection locked="0"/>
    </xf>
    <xf numFmtId="3" fontId="43" fillId="30" borderId="42" xfId="143" applyNumberFormat="1" applyFont="1" applyFill="1" applyBorder="1" applyAlignment="1">
      <alignment horizontal="right" vertical="center" wrapText="1"/>
    </xf>
    <xf numFmtId="3" fontId="43" fillId="30" borderId="35" xfId="143" applyNumberFormat="1" applyFont="1" applyFill="1" applyBorder="1" applyAlignment="1">
      <alignment horizontal="right" vertical="center" wrapText="1"/>
    </xf>
    <xf numFmtId="3" fontId="43" fillId="30" borderId="81" xfId="143" applyNumberFormat="1" applyFont="1" applyFill="1" applyBorder="1" applyAlignment="1">
      <alignment horizontal="right" vertical="center" wrapText="1"/>
    </xf>
    <xf numFmtId="3" fontId="43" fillId="30" borderId="38" xfId="143" applyNumberFormat="1" applyFont="1" applyFill="1" applyBorder="1" applyAlignment="1">
      <alignment horizontal="right" vertical="center" wrapText="1"/>
    </xf>
    <xf numFmtId="3" fontId="45" fillId="30" borderId="38" xfId="143" applyNumberFormat="1" applyFont="1" applyFill="1" applyBorder="1" applyAlignment="1">
      <alignment horizontal="right" vertical="center" wrapText="1"/>
    </xf>
    <xf numFmtId="3" fontId="45" fillId="30" borderId="81" xfId="143" applyNumberFormat="1" applyFont="1" applyFill="1" applyBorder="1" applyAlignment="1">
      <alignment horizontal="right" vertical="center" wrapText="1"/>
    </xf>
    <xf numFmtId="3" fontId="43" fillId="50" borderId="81" xfId="143" applyNumberFormat="1" applyFont="1" applyFill="1" applyBorder="1" applyAlignment="1">
      <alignment horizontal="right" vertical="center" wrapText="1"/>
    </xf>
    <xf numFmtId="10" fontId="90" fillId="30" borderId="42" xfId="143" applyNumberFormat="1" applyFont="1" applyFill="1" applyBorder="1" applyAlignment="1">
      <alignment horizontal="right" vertical="center" wrapText="1"/>
    </xf>
    <xf numFmtId="10" fontId="90" fillId="30" borderId="35" xfId="143" applyNumberFormat="1" applyFont="1" applyFill="1" applyBorder="1" applyAlignment="1">
      <alignment horizontal="right" vertical="center" wrapText="1"/>
    </xf>
    <xf numFmtId="10" fontId="90" fillId="30" borderId="81" xfId="143" applyNumberFormat="1" applyFont="1" applyFill="1" applyBorder="1" applyAlignment="1">
      <alignment horizontal="right" vertical="center" wrapText="1"/>
    </xf>
    <xf numFmtId="10" fontId="90" fillId="30" borderId="38" xfId="143" applyNumberFormat="1" applyFont="1" applyFill="1" applyBorder="1" applyAlignment="1">
      <alignment horizontal="right" vertical="center" wrapText="1"/>
    </xf>
    <xf numFmtId="10" fontId="90" fillId="30" borderId="85" xfId="143" applyNumberFormat="1" applyFont="1" applyFill="1" applyBorder="1" applyAlignment="1">
      <alignment horizontal="right" vertical="center" wrapText="1"/>
    </xf>
    <xf numFmtId="10" fontId="90" fillId="30" borderId="41" xfId="143" applyNumberFormat="1" applyFont="1" applyFill="1" applyBorder="1" applyAlignment="1">
      <alignment horizontal="right" vertical="center" wrapText="1"/>
    </xf>
    <xf numFmtId="3" fontId="90" fillId="30" borderId="42" xfId="143" applyNumberFormat="1" applyFont="1" applyFill="1" applyBorder="1" applyAlignment="1">
      <alignment horizontal="right" vertical="center" wrapText="1"/>
    </xf>
    <xf numFmtId="3" fontId="90" fillId="30" borderId="35" xfId="143" applyNumberFormat="1" applyFont="1" applyFill="1" applyBorder="1" applyAlignment="1">
      <alignment horizontal="right" vertical="center" wrapText="1"/>
    </xf>
    <xf numFmtId="0" fontId="39" fillId="27" borderId="32" xfId="144" applyFont="1" applyFill="1" applyBorder="1" applyAlignment="1">
      <alignment horizontal="center"/>
    </xf>
    <xf numFmtId="0" fontId="39" fillId="27" borderId="36" xfId="144" applyFont="1" applyFill="1" applyBorder="1" applyAlignment="1">
      <alignment horizontal="center"/>
    </xf>
    <xf numFmtId="0" fontId="39" fillId="27" borderId="90" xfId="144" applyFont="1" applyFill="1" applyBorder="1" applyAlignment="1">
      <alignment horizontal="center"/>
    </xf>
    <xf numFmtId="0" fontId="39" fillId="27" borderId="90" xfId="142" applyFont="1" applyFill="1" applyBorder="1" applyAlignment="1">
      <alignment horizontal="center" vertical="center"/>
    </xf>
    <xf numFmtId="49" fontId="38" fillId="32" borderId="5" xfId="142" applyNumberFormat="1" applyFont="1" applyFill="1" applyBorder="1" applyAlignment="1">
      <alignment vertical="center" wrapText="1"/>
    </xf>
    <xf numFmtId="49" fontId="38" fillId="32" borderId="65" xfId="142" applyNumberFormat="1" applyFont="1" applyFill="1" applyBorder="1" applyAlignment="1">
      <alignment horizontal="left" vertical="center" wrapText="1" indent="1"/>
    </xf>
    <xf numFmtId="0" fontId="39" fillId="27" borderId="48" xfId="0" applyFont="1" applyFill="1" applyBorder="1" applyAlignment="1">
      <alignment horizontal="left" vertical="center" wrapText="1"/>
    </xf>
    <xf numFmtId="0" fontId="39" fillId="27" borderId="47" xfId="0" applyFont="1" applyFill="1" applyBorder="1" applyAlignment="1">
      <alignment horizontal="left" vertical="center" wrapText="1"/>
    </xf>
    <xf numFmtId="0" fontId="39" fillId="27" borderId="32" xfId="0" applyFont="1" applyFill="1" applyBorder="1" applyAlignment="1">
      <alignment horizontal="left" vertical="center" wrapText="1"/>
    </xf>
    <xf numFmtId="0" fontId="39" fillId="27" borderId="36" xfId="142" applyFont="1" applyFill="1" applyBorder="1" applyAlignment="1">
      <alignment horizontal="left" vertical="center"/>
    </xf>
    <xf numFmtId="0" fontId="39" fillId="27" borderId="51" xfId="142" applyFont="1" applyFill="1" applyBorder="1" applyAlignment="1">
      <alignment horizontal="left" vertical="center"/>
    </xf>
    <xf numFmtId="49" fontId="39" fillId="27" borderId="77" xfId="142" applyNumberFormat="1" applyFont="1" applyFill="1" applyBorder="1" applyAlignment="1">
      <alignment horizontal="left" vertical="center" wrapText="1"/>
    </xf>
    <xf numFmtId="0" fontId="39" fillId="27" borderId="46" xfId="142" applyFont="1" applyFill="1" applyBorder="1" applyAlignment="1">
      <alignment horizontal="left" vertical="center"/>
    </xf>
    <xf numFmtId="0" fontId="39" fillId="27" borderId="69" xfId="142" applyFont="1" applyFill="1" applyBorder="1" applyAlignment="1">
      <alignment horizontal="left" vertical="center"/>
    </xf>
    <xf numFmtId="0" fontId="39" fillId="27" borderId="57" xfId="142" applyFont="1" applyFill="1" applyBorder="1" applyAlignment="1">
      <alignment horizontal="left" vertical="center"/>
    </xf>
    <xf numFmtId="0" fontId="39" fillId="27" borderId="0" xfId="142" applyFont="1" applyFill="1" applyAlignment="1">
      <alignment horizontal="left" vertical="center"/>
    </xf>
    <xf numFmtId="49" fontId="39" fillId="27" borderId="76" xfId="142" applyNumberFormat="1" applyFont="1" applyFill="1" applyBorder="1" applyAlignment="1">
      <alignment horizontal="left" vertical="center" wrapText="1"/>
    </xf>
    <xf numFmtId="0" fontId="39" fillId="27" borderId="91" xfId="142" applyFont="1" applyFill="1" applyBorder="1" applyAlignment="1">
      <alignment horizontal="left" vertical="center"/>
    </xf>
    <xf numFmtId="49" fontId="39" fillId="27" borderId="72" xfId="142" applyNumberFormat="1" applyFont="1" applyFill="1" applyBorder="1" applyAlignment="1">
      <alignment horizontal="left" vertical="center" wrapText="1"/>
    </xf>
    <xf numFmtId="49" fontId="39" fillId="27" borderId="90" xfId="142" applyNumberFormat="1" applyFont="1" applyFill="1" applyBorder="1" applyAlignment="1">
      <alignment horizontal="left" vertical="center" wrapText="1"/>
    </xf>
    <xf numFmtId="0" fontId="39" fillId="27" borderId="67" xfId="142" applyFont="1" applyFill="1" applyBorder="1" applyAlignment="1">
      <alignment horizontal="left" vertical="center"/>
    </xf>
    <xf numFmtId="0" fontId="39" fillId="27" borderId="90" xfId="142" applyFont="1" applyFill="1" applyBorder="1" applyAlignment="1">
      <alignment horizontal="left" vertical="center"/>
    </xf>
    <xf numFmtId="0" fontId="0" fillId="29" borderId="0" xfId="0" applyFill="1"/>
    <xf numFmtId="3" fontId="43" fillId="50" borderId="38" xfId="143" applyNumberFormat="1" applyFont="1" applyFill="1" applyBorder="1" applyAlignment="1">
      <alignment horizontal="right" vertical="center" wrapText="1"/>
    </xf>
    <xf numFmtId="2" fontId="45" fillId="50" borderId="6" xfId="0" applyNumberFormat="1" applyFont="1" applyFill="1" applyBorder="1" applyAlignment="1">
      <alignment horizontal="center" vertical="center"/>
    </xf>
    <xf numFmtId="2" fontId="44" fillId="29" borderId="42" xfId="0" applyNumberFormat="1" applyFont="1" applyFill="1" applyBorder="1" applyAlignment="1">
      <alignment horizontal="center" vertical="center" wrapText="1"/>
    </xf>
    <xf numFmtId="2" fontId="44" fillId="47" borderId="35" xfId="0" applyNumberFormat="1" applyFont="1" applyFill="1" applyBorder="1" applyAlignment="1">
      <alignment horizontal="center" vertical="center" wrapText="1"/>
    </xf>
    <xf numFmtId="2" fontId="44" fillId="29" borderId="81" xfId="0" applyNumberFormat="1" applyFont="1" applyFill="1" applyBorder="1" applyAlignment="1">
      <alignment horizontal="center" vertical="center" wrapText="1"/>
    </xf>
    <xf numFmtId="2" fontId="44" fillId="47" borderId="38" xfId="0" applyNumberFormat="1" applyFont="1" applyFill="1" applyBorder="1" applyAlignment="1">
      <alignment horizontal="center" vertical="center" wrapText="1"/>
    </xf>
    <xf numFmtId="2" fontId="44" fillId="29" borderId="85" xfId="0" applyNumberFormat="1" applyFont="1" applyFill="1" applyBorder="1" applyAlignment="1">
      <alignment horizontal="center" vertical="center" wrapText="1"/>
    </xf>
    <xf numFmtId="2" fontId="44" fillId="29" borderId="38" xfId="0" applyNumberFormat="1" applyFont="1" applyFill="1" applyBorder="1" applyAlignment="1">
      <alignment horizontal="center" vertical="center" wrapText="1"/>
    </xf>
    <xf numFmtId="0" fontId="43" fillId="0" borderId="0" xfId="143" applyFont="1"/>
    <xf numFmtId="2" fontId="44" fillId="47" borderId="6" xfId="0" applyNumberFormat="1" applyFont="1" applyFill="1" applyBorder="1" applyAlignment="1">
      <alignment horizontal="center" vertical="center" wrapText="1"/>
    </xf>
    <xf numFmtId="0" fontId="39" fillId="27" borderId="47" xfId="142" applyFont="1" applyFill="1" applyBorder="1" applyAlignment="1">
      <alignment horizontal="center" vertical="center"/>
    </xf>
    <xf numFmtId="10" fontId="77" fillId="30" borderId="76" xfId="143" applyNumberFormat="1" applyFont="1" applyFill="1" applyBorder="1" applyAlignment="1">
      <alignment horizontal="right" vertical="center" wrapText="1"/>
    </xf>
    <xf numFmtId="10" fontId="77" fillId="30" borderId="81" xfId="143" applyNumberFormat="1" applyFont="1" applyFill="1" applyBorder="1" applyAlignment="1">
      <alignment horizontal="right" vertical="center" wrapText="1"/>
    </xf>
    <xf numFmtId="10" fontId="77" fillId="30" borderId="9" xfId="143" applyNumberFormat="1" applyFont="1" applyFill="1" applyBorder="1" applyAlignment="1">
      <alignment horizontal="right" vertical="center" wrapText="1"/>
    </xf>
    <xf numFmtId="10" fontId="77" fillId="30" borderId="38" xfId="143" applyNumberFormat="1" applyFont="1" applyFill="1" applyBorder="1" applyAlignment="1">
      <alignment horizontal="right" vertical="center" wrapText="1"/>
    </xf>
    <xf numFmtId="10" fontId="77" fillId="30" borderId="71" xfId="143" applyNumberFormat="1" applyFont="1" applyFill="1" applyBorder="1" applyAlignment="1">
      <alignment horizontal="right" vertical="center" wrapText="1"/>
    </xf>
    <xf numFmtId="10" fontId="77" fillId="30" borderId="85" xfId="143" applyNumberFormat="1" applyFont="1" applyFill="1" applyBorder="1" applyAlignment="1">
      <alignment horizontal="right" vertical="center" wrapText="1"/>
    </xf>
    <xf numFmtId="10" fontId="77" fillId="30" borderId="40" xfId="143" applyNumberFormat="1" applyFont="1" applyFill="1" applyBorder="1" applyAlignment="1">
      <alignment horizontal="right" vertical="center" wrapText="1"/>
    </xf>
    <xf numFmtId="10" fontId="77" fillId="30" borderId="41" xfId="143" applyNumberFormat="1" applyFont="1" applyFill="1" applyBorder="1" applyAlignment="1">
      <alignment horizontal="right" vertical="center" wrapText="1"/>
    </xf>
    <xf numFmtId="0" fontId="44" fillId="31" borderId="9" xfId="0" applyFont="1" applyFill="1" applyBorder="1" applyProtection="1">
      <protection locked="0"/>
    </xf>
    <xf numFmtId="4" fontId="44" fillId="51" borderId="73" xfId="0" applyNumberFormat="1" applyFont="1" applyFill="1" applyBorder="1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vertical="center"/>
    </xf>
    <xf numFmtId="0" fontId="38" fillId="32" borderId="1" xfId="143" quotePrefix="1" applyFont="1" applyFill="1" applyBorder="1" applyAlignment="1">
      <alignment horizontal="center" vertical="center" wrapText="1"/>
    </xf>
    <xf numFmtId="0" fontId="39" fillId="32" borderId="68" xfId="143" quotePrefix="1" applyFont="1" applyFill="1" applyBorder="1" applyAlignment="1">
      <alignment horizontal="center" vertical="center" wrapText="1"/>
    </xf>
    <xf numFmtId="0" fontId="39" fillId="32" borderId="3" xfId="143" quotePrefix="1" applyFont="1" applyFill="1" applyBorder="1" applyAlignment="1">
      <alignment horizontal="center" vertical="center" wrapText="1"/>
    </xf>
    <xf numFmtId="4" fontId="45" fillId="30" borderId="81" xfId="143" applyNumberFormat="1" applyFont="1" applyFill="1" applyBorder="1" applyAlignment="1">
      <alignment horizontal="right"/>
    </xf>
    <xf numFmtId="0" fontId="38" fillId="32" borderId="5" xfId="143" applyFont="1" applyFill="1" applyBorder="1" applyAlignment="1">
      <alignment horizontal="left" vertical="center"/>
    </xf>
    <xf numFmtId="10" fontId="90" fillId="51" borderId="42" xfId="143" applyNumberFormat="1" applyFont="1" applyFill="1" applyBorder="1" applyAlignment="1">
      <alignment horizontal="right" vertical="center" wrapText="1"/>
    </xf>
    <xf numFmtId="10" fontId="90" fillId="51" borderId="33" xfId="143" applyNumberFormat="1" applyFont="1" applyFill="1" applyBorder="1" applyAlignment="1">
      <alignment horizontal="right" vertical="center" wrapText="1"/>
    </xf>
    <xf numFmtId="10" fontId="90" fillId="51" borderId="35" xfId="143" applyNumberFormat="1" applyFont="1" applyFill="1" applyBorder="1" applyAlignment="1">
      <alignment horizontal="right" vertical="center" wrapText="1"/>
    </xf>
    <xf numFmtId="4" fontId="43" fillId="30" borderId="85" xfId="143" applyNumberFormat="1" applyFont="1" applyFill="1" applyBorder="1" applyAlignment="1">
      <alignment horizontal="right"/>
    </xf>
    <xf numFmtId="3" fontId="45" fillId="30" borderId="38" xfId="0" applyNumberFormat="1" applyFont="1" applyFill="1" applyBorder="1" applyAlignment="1">
      <alignment vertical="center"/>
    </xf>
    <xf numFmtId="3" fontId="45" fillId="29" borderId="41" xfId="0" applyNumberFormat="1" applyFont="1" applyFill="1" applyBorder="1" applyAlignment="1">
      <alignment vertical="center"/>
    </xf>
    <xf numFmtId="3" fontId="45" fillId="29" borderId="42" xfId="0" applyNumberFormat="1" applyFont="1" applyFill="1" applyBorder="1" applyAlignment="1">
      <alignment vertical="center"/>
    </xf>
    <xf numFmtId="3" fontId="45" fillId="29" borderId="35" xfId="0" applyNumberFormat="1" applyFont="1" applyFill="1" applyBorder="1" applyAlignment="1">
      <alignment vertical="center"/>
    </xf>
    <xf numFmtId="3" fontId="43" fillId="30" borderId="119" xfId="143" applyNumberFormat="1" applyFont="1" applyFill="1" applyBorder="1" applyAlignment="1">
      <alignment horizontal="right" vertical="center"/>
    </xf>
    <xf numFmtId="3" fontId="43" fillId="30" borderId="117" xfId="143" applyNumberFormat="1" applyFont="1" applyFill="1" applyBorder="1" applyAlignment="1">
      <alignment horizontal="right" vertical="center"/>
    </xf>
    <xf numFmtId="3" fontId="43" fillId="30" borderId="118" xfId="143" applyNumberFormat="1" applyFont="1" applyFill="1" applyBorder="1" applyAlignment="1">
      <alignment horizontal="right" vertical="center"/>
    </xf>
    <xf numFmtId="3" fontId="43" fillId="30" borderId="107" xfId="143" applyNumberFormat="1" applyFont="1" applyFill="1" applyBorder="1" applyAlignment="1">
      <alignment horizontal="right" vertical="center"/>
    </xf>
    <xf numFmtId="3" fontId="43" fillId="30" borderId="106" xfId="143" applyNumberFormat="1" applyFont="1" applyFill="1" applyBorder="1" applyAlignment="1">
      <alignment horizontal="right" vertical="center"/>
    </xf>
    <xf numFmtId="4" fontId="45" fillId="30" borderId="38" xfId="144" applyNumberFormat="1" applyFont="1" applyFill="1" applyBorder="1" applyAlignment="1">
      <alignment horizontal="right" vertical="center"/>
    </xf>
    <xf numFmtId="4" fontId="45" fillId="30" borderId="81" xfId="144" applyNumberFormat="1" applyFont="1" applyFill="1" applyBorder="1" applyAlignment="1">
      <alignment horizontal="right" vertical="center"/>
    </xf>
    <xf numFmtId="4" fontId="45" fillId="30" borderId="9" xfId="144" applyNumberFormat="1" applyFont="1" applyFill="1" applyBorder="1" applyAlignment="1">
      <alignment horizontal="right" vertical="center"/>
    </xf>
    <xf numFmtId="49" fontId="39" fillId="32" borderId="74" xfId="0" applyNumberFormat="1" applyFont="1" applyFill="1" applyBorder="1" applyAlignment="1">
      <alignment horizontal="left"/>
    </xf>
    <xf numFmtId="49" fontId="39" fillId="32" borderId="76" xfId="0" applyNumberFormat="1" applyFont="1" applyFill="1" applyBorder="1" applyAlignment="1">
      <alignment horizontal="left"/>
    </xf>
    <xf numFmtId="0" fontId="38" fillId="27" borderId="47" xfId="143" applyFont="1" applyFill="1" applyBorder="1" applyAlignment="1">
      <alignment horizontal="center" vertical="center" wrapText="1"/>
    </xf>
    <xf numFmtId="4" fontId="44" fillId="51" borderId="70" xfId="0" applyNumberFormat="1" applyFont="1" applyFill="1" applyBorder="1" applyAlignment="1">
      <alignment horizontal="center" vertical="center"/>
    </xf>
    <xf numFmtId="0" fontId="38" fillId="25" borderId="91" xfId="0" applyFont="1" applyFill="1" applyBorder="1" applyAlignment="1">
      <alignment horizontal="center" vertical="center" wrapText="1"/>
    </xf>
    <xf numFmtId="0" fontId="39" fillId="27" borderId="90" xfId="143" applyFont="1" applyFill="1" applyBorder="1" applyAlignment="1">
      <alignment horizontal="center" vertical="center" wrapText="1"/>
    </xf>
    <xf numFmtId="0" fontId="38" fillId="27" borderId="74" xfId="142" applyFont="1" applyFill="1" applyBorder="1" applyAlignment="1">
      <alignment horizontal="center" vertical="center" wrapText="1"/>
    </xf>
    <xf numFmtId="0" fontId="39" fillId="27" borderId="90" xfId="144" applyFont="1" applyFill="1" applyBorder="1" applyAlignment="1">
      <alignment horizontal="center" vertical="center"/>
    </xf>
    <xf numFmtId="0" fontId="39" fillId="27" borderId="90" xfId="143" applyFont="1" applyFill="1" applyBorder="1" applyAlignment="1">
      <alignment horizontal="center" vertical="center"/>
    </xf>
    <xf numFmtId="14" fontId="0" fillId="29" borderId="0" xfId="0" applyNumberFormat="1" applyFill="1"/>
    <xf numFmtId="0" fontId="0" fillId="0" borderId="0" xfId="0" applyProtection="1">
      <protection locked="0"/>
    </xf>
    <xf numFmtId="0" fontId="79" fillId="0" borderId="0" xfId="0" applyFont="1" applyProtection="1">
      <protection locked="0"/>
    </xf>
    <xf numFmtId="0" fontId="82" fillId="0" borderId="0" xfId="0" applyFont="1" applyProtection="1">
      <protection locked="0"/>
    </xf>
    <xf numFmtId="0" fontId="94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4" fillId="31" borderId="47" xfId="0" applyFont="1" applyFill="1" applyBorder="1" applyProtection="1">
      <protection locked="0"/>
    </xf>
    <xf numFmtId="0" fontId="95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10" fontId="25" fillId="0" borderId="0" xfId="145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143" applyFont="1" applyProtection="1">
      <protection locked="0"/>
    </xf>
    <xf numFmtId="0" fontId="74" fillId="31" borderId="0" xfId="143" applyFont="1" applyFill="1" applyAlignment="1" applyProtection="1">
      <alignment vertical="center"/>
      <protection locked="0"/>
    </xf>
    <xf numFmtId="0" fontId="39" fillId="0" borderId="0" xfId="143" applyFont="1" applyAlignment="1" applyProtection="1">
      <alignment horizontal="center" vertical="center"/>
      <protection locked="0"/>
    </xf>
    <xf numFmtId="0" fontId="45" fillId="31" borderId="0" xfId="143" applyFont="1" applyFill="1" applyAlignment="1" applyProtection="1">
      <alignment horizontal="right" wrapText="1"/>
      <protection locked="0"/>
    </xf>
    <xf numFmtId="0" fontId="74" fillId="31" borderId="0" xfId="143" applyFont="1" applyFill="1" applyAlignment="1" applyProtection="1">
      <alignment vertical="center" wrapText="1"/>
      <protection locked="0"/>
    </xf>
    <xf numFmtId="0" fontId="43" fillId="0" borderId="0" xfId="143" applyFont="1" applyAlignment="1" applyProtection="1">
      <alignment vertical="center" wrapText="1"/>
      <protection locked="0"/>
    </xf>
    <xf numFmtId="0" fontId="43" fillId="0" borderId="0" xfId="143" applyFont="1" applyProtection="1">
      <protection locked="0"/>
    </xf>
    <xf numFmtId="4" fontId="45" fillId="29" borderId="40" xfId="143" applyNumberFormat="1" applyFont="1" applyFill="1" applyBorder="1" applyAlignment="1">
      <alignment horizontal="right"/>
    </xf>
    <xf numFmtId="4" fontId="45" fillId="29" borderId="41" xfId="143" applyNumberFormat="1" applyFont="1" applyFill="1" applyBorder="1" applyAlignment="1">
      <alignment horizontal="right"/>
    </xf>
    <xf numFmtId="0" fontId="25" fillId="0" borderId="0" xfId="143" applyProtection="1">
      <protection locked="0"/>
    </xf>
    <xf numFmtId="0" fontId="48" fillId="0" borderId="0" xfId="143" applyFont="1" applyProtection="1">
      <protection locked="0"/>
    </xf>
    <xf numFmtId="0" fontId="52" fillId="0" borderId="0" xfId="143" applyFont="1" applyProtection="1">
      <protection locked="0"/>
    </xf>
    <xf numFmtId="0" fontId="44" fillId="31" borderId="0" xfId="143" applyFont="1" applyFill="1" applyAlignment="1" applyProtection="1">
      <alignment horizontal="right"/>
      <protection locked="0"/>
    </xf>
    <xf numFmtId="0" fontId="39" fillId="0" borderId="0" xfId="142" applyFont="1" applyAlignment="1" applyProtection="1">
      <alignment horizontal="center" vertical="center"/>
      <protection locked="0"/>
    </xf>
    <xf numFmtId="0" fontId="44" fillId="31" borderId="0" xfId="0" applyFont="1" applyFill="1" applyProtection="1">
      <protection locked="0"/>
    </xf>
    <xf numFmtId="0" fontId="44" fillId="0" borderId="81" xfId="0" applyFont="1" applyBorder="1" applyProtection="1">
      <protection locked="0"/>
    </xf>
    <xf numFmtId="0" fontId="44" fillId="0" borderId="9" xfId="0" applyFont="1" applyBorder="1" applyProtection="1">
      <protection locked="0"/>
    </xf>
    <xf numFmtId="0" fontId="44" fillId="0" borderId="38" xfId="0" applyFont="1" applyBorder="1" applyProtection="1">
      <protection locked="0"/>
    </xf>
    <xf numFmtId="0" fontId="44" fillId="0" borderId="6" xfId="0" applyFont="1" applyBorder="1" applyProtection="1">
      <protection locked="0"/>
    </xf>
    <xf numFmtId="0" fontId="50" fillId="31" borderId="0" xfId="146" applyFont="1" applyFill="1" applyAlignment="1" applyProtection="1">
      <alignment vertical="top"/>
      <protection locked="0"/>
    </xf>
    <xf numFmtId="0" fontId="73" fillId="0" borderId="0" xfId="143" applyFon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85" fillId="0" borderId="0" xfId="0" applyNumberFormat="1" applyFont="1" applyProtection="1">
      <protection locked="0"/>
    </xf>
    <xf numFmtId="0" fontId="86" fillId="0" borderId="0" xfId="0" applyFont="1" applyProtection="1"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46" fillId="0" borderId="0" xfId="143" applyFont="1" applyAlignment="1" applyProtection="1">
      <alignment vertical="center"/>
      <protection locked="0"/>
    </xf>
    <xf numFmtId="0" fontId="38" fillId="27" borderId="74" xfId="0" quotePrefix="1" applyFont="1" applyFill="1" applyBorder="1" applyAlignment="1">
      <alignment vertical="center" wrapText="1"/>
    </xf>
    <xf numFmtId="0" fontId="38" fillId="27" borderId="76" xfId="0" quotePrefix="1" applyFont="1" applyFill="1" applyBorder="1" applyAlignment="1">
      <alignment vertical="center" wrapText="1"/>
    </xf>
    <xf numFmtId="0" fontId="38" fillId="27" borderId="71" xfId="0" quotePrefix="1" applyFont="1" applyFill="1" applyBorder="1" applyAlignment="1">
      <alignment vertical="center" wrapText="1"/>
    </xf>
    <xf numFmtId="0" fontId="80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89" fillId="0" borderId="0" xfId="143" applyFont="1" applyAlignment="1" applyProtection="1">
      <alignment vertical="center"/>
      <protection locked="0"/>
    </xf>
    <xf numFmtId="0" fontId="77" fillId="0" borderId="0" xfId="143" applyFont="1" applyAlignment="1" applyProtection="1">
      <alignment vertical="center"/>
      <protection locked="0"/>
    </xf>
    <xf numFmtId="0" fontId="90" fillId="0" borderId="0" xfId="143" applyFont="1" applyAlignment="1" applyProtection="1">
      <alignment vertical="center"/>
      <protection locked="0"/>
    </xf>
    <xf numFmtId="0" fontId="77" fillId="0" borderId="0" xfId="143" applyFont="1" applyAlignment="1" applyProtection="1">
      <alignment horizontal="left" vertical="center"/>
      <protection locked="0"/>
    </xf>
    <xf numFmtId="0" fontId="89" fillId="0" borderId="0" xfId="143" applyFont="1" applyAlignment="1" applyProtection="1">
      <alignment horizontal="center" vertical="center" wrapText="1"/>
      <protection locked="0"/>
    </xf>
    <xf numFmtId="0" fontId="77" fillId="0" borderId="0" xfId="143" applyFont="1" applyAlignment="1" applyProtection="1">
      <alignment horizontal="center" vertical="center" wrapText="1"/>
      <protection locked="0"/>
    </xf>
    <xf numFmtId="0" fontId="91" fillId="0" borderId="0" xfId="143" applyFont="1" applyAlignment="1" applyProtection="1">
      <alignment vertical="center"/>
      <protection locked="0"/>
    </xf>
    <xf numFmtId="0" fontId="45" fillId="0" borderId="6" xfId="143" applyFont="1" applyBorder="1" applyAlignment="1" applyProtection="1">
      <alignment horizontal="left" vertical="center" wrapText="1"/>
      <protection locked="0"/>
    </xf>
    <xf numFmtId="0" fontId="45" fillId="31" borderId="86" xfId="769" applyFont="1" applyFill="1" applyBorder="1" applyAlignment="1" applyProtection="1">
      <alignment horizontal="left" vertical="center" wrapText="1"/>
      <protection locked="0"/>
    </xf>
    <xf numFmtId="0" fontId="77" fillId="31" borderId="86" xfId="143" applyFont="1" applyFill="1" applyBorder="1" applyAlignment="1" applyProtection="1">
      <alignment horizontal="left" vertical="center" wrapText="1"/>
      <protection locked="0"/>
    </xf>
    <xf numFmtId="0" fontId="77" fillId="31" borderId="6" xfId="143" applyFont="1" applyFill="1" applyBorder="1" applyAlignment="1" applyProtection="1">
      <alignment horizontal="left" vertical="center" wrapText="1"/>
      <protection locked="0"/>
    </xf>
    <xf numFmtId="0" fontId="77" fillId="31" borderId="43" xfId="143" applyFont="1" applyFill="1" applyBorder="1" applyAlignment="1" applyProtection="1">
      <alignment horizontal="left" vertical="center" wrapText="1"/>
      <protection locked="0"/>
    </xf>
    <xf numFmtId="3" fontId="90" fillId="0" borderId="86" xfId="143" applyNumberFormat="1" applyFont="1" applyBorder="1" applyAlignment="1" applyProtection="1">
      <alignment horizontal="right" vertical="center" wrapText="1"/>
      <protection locked="0"/>
    </xf>
    <xf numFmtId="3" fontId="90" fillId="0" borderId="6" xfId="143" applyNumberFormat="1" applyFont="1" applyBorder="1" applyAlignment="1" applyProtection="1">
      <alignment horizontal="right" vertical="center" wrapText="1"/>
      <protection locked="0"/>
    </xf>
    <xf numFmtId="3" fontId="90" fillId="0" borderId="43" xfId="143" applyNumberFormat="1" applyFont="1" applyBorder="1" applyAlignment="1" applyProtection="1">
      <alignment horizontal="right" vertical="center" wrapText="1"/>
      <protection locked="0"/>
    </xf>
    <xf numFmtId="0" fontId="89" fillId="0" borderId="0" xfId="143" applyFont="1" applyAlignment="1" applyProtection="1">
      <alignment horizontal="left" vertical="center"/>
      <protection locked="0"/>
    </xf>
    <xf numFmtId="0" fontId="73" fillId="0" borderId="0" xfId="144" applyFont="1" applyProtection="1">
      <protection locked="0"/>
    </xf>
    <xf numFmtId="0" fontId="45" fillId="0" borderId="0" xfId="144" applyFont="1" applyProtection="1">
      <protection locked="0"/>
    </xf>
    <xf numFmtId="0" fontId="83" fillId="0" borderId="0" xfId="144" applyFont="1" applyProtection="1">
      <protection locked="0"/>
    </xf>
    <xf numFmtId="0" fontId="84" fillId="0" borderId="0" xfId="110" applyFont="1" applyProtection="1">
      <protection locked="0"/>
    </xf>
    <xf numFmtId="0" fontId="39" fillId="25" borderId="48" xfId="119" applyFont="1" applyFill="1" applyBorder="1" applyAlignment="1">
      <alignment horizontal="center" vertical="center" wrapText="1"/>
    </xf>
    <xf numFmtId="0" fontId="38" fillId="32" borderId="48" xfId="0" quotePrefix="1" applyFont="1" applyFill="1" applyBorder="1" applyAlignment="1">
      <alignment horizontal="center" vertical="center" wrapText="1"/>
    </xf>
    <xf numFmtId="176" fontId="38" fillId="25" borderId="32" xfId="143" applyNumberFormat="1" applyFont="1" applyFill="1" applyBorder="1" applyAlignment="1">
      <alignment horizontal="center" vertical="center" wrapText="1"/>
    </xf>
    <xf numFmtId="0" fontId="96" fillId="0" borderId="0" xfId="0" applyFont="1"/>
    <xf numFmtId="0" fontId="38" fillId="25" borderId="78" xfId="0" applyFont="1" applyFill="1" applyBorder="1" applyAlignment="1">
      <alignment horizontal="left" vertical="center"/>
    </xf>
    <xf numFmtId="0" fontId="46" fillId="31" borderId="0" xfId="0" applyFont="1" applyFill="1" applyAlignment="1">
      <alignment horizontal="left" vertical="center"/>
    </xf>
    <xf numFmtId="0" fontId="38" fillId="25" borderId="120" xfId="0" applyFont="1" applyFill="1" applyBorder="1" applyAlignment="1">
      <alignment horizontal="center" vertical="center" wrapText="1"/>
    </xf>
    <xf numFmtId="0" fontId="38" fillId="25" borderId="67" xfId="0" applyFont="1" applyFill="1" applyBorder="1" applyAlignment="1">
      <alignment horizontal="center" vertical="center" wrapText="1"/>
    </xf>
    <xf numFmtId="0" fontId="46" fillId="0" borderId="0" xfId="0" applyFont="1"/>
    <xf numFmtId="10" fontId="25" fillId="0" borderId="0" xfId="145" applyNumberFormat="1" applyFont="1" applyFill="1" applyBorder="1" applyAlignment="1">
      <alignment horizontal="center"/>
    </xf>
    <xf numFmtId="0" fontId="98" fillId="0" borderId="0" xfId="0" applyFont="1"/>
    <xf numFmtId="0" fontId="99" fillId="0" borderId="0" xfId="0" applyFont="1"/>
    <xf numFmtId="0" fontId="46" fillId="0" borderId="0" xfId="0" applyFont="1" applyAlignment="1">
      <alignment horizontal="center"/>
    </xf>
    <xf numFmtId="4" fontId="99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99" fillId="0" borderId="0" xfId="0" applyNumberFormat="1" applyFont="1" applyAlignment="1">
      <alignment horizontal="center" wrapText="1"/>
    </xf>
    <xf numFmtId="0" fontId="98" fillId="0" borderId="0" xfId="0" applyFont="1" applyProtection="1">
      <protection locked="0"/>
    </xf>
    <xf numFmtId="4" fontId="99" fillId="0" borderId="0" xfId="0" applyNumberFormat="1" applyFont="1" applyAlignment="1" applyProtection="1">
      <alignment horizontal="center" wrapText="1"/>
      <protection locked="0"/>
    </xf>
    <xf numFmtId="4" fontId="99" fillId="0" borderId="0" xfId="0" applyNumberFormat="1" applyFont="1" applyAlignment="1" applyProtection="1">
      <alignment horizontal="center"/>
      <protection locked="0"/>
    </xf>
    <xf numFmtId="4" fontId="25" fillId="0" borderId="0" xfId="0" applyNumberFormat="1" applyFont="1" applyAlignment="1" applyProtection="1">
      <alignment horizontal="center"/>
      <protection locked="0"/>
    </xf>
    <xf numFmtId="4" fontId="61" fillId="0" borderId="0" xfId="145" applyNumberFormat="1" applyFont="1" applyFill="1" applyBorder="1" applyAlignment="1" applyProtection="1">
      <alignment horizontal="center"/>
      <protection locked="0"/>
    </xf>
    <xf numFmtId="0" fontId="100" fillId="0" borderId="0" xfId="0" applyFont="1"/>
    <xf numFmtId="3" fontId="100" fillId="0" borderId="0" xfId="0" applyNumberFormat="1" applyFont="1"/>
    <xf numFmtId="0" fontId="45" fillId="52" borderId="0" xfId="0" applyFont="1" applyFill="1" applyAlignment="1">
      <alignment horizontal="right" wrapText="1"/>
    </xf>
    <xf numFmtId="0" fontId="101" fillId="0" borderId="0" xfId="0" applyFont="1" applyProtection="1">
      <protection locked="0"/>
    </xf>
    <xf numFmtId="0" fontId="81" fillId="0" borderId="0" xfId="0" applyFont="1"/>
    <xf numFmtId="3" fontId="100" fillId="0" borderId="0" xfId="0" applyNumberFormat="1" applyFont="1" applyProtection="1">
      <protection locked="0"/>
    </xf>
    <xf numFmtId="0" fontId="102" fillId="0" borderId="0" xfId="0" applyFont="1"/>
    <xf numFmtId="0" fontId="40" fillId="24" borderId="47" xfId="0" applyFont="1" applyFill="1" applyBorder="1" applyAlignment="1">
      <alignment horizontal="center" vertical="center" wrapText="1"/>
    </xf>
    <xf numFmtId="0" fontId="40" fillId="26" borderId="47" xfId="0" applyFont="1" applyFill="1" applyBorder="1" applyAlignment="1">
      <alignment horizontal="center" vertical="center" wrapText="1"/>
    </xf>
    <xf numFmtId="0" fontId="41" fillId="0" borderId="0" xfId="0" applyFont="1"/>
    <xf numFmtId="0" fontId="99" fillId="0" borderId="0" xfId="0" applyFont="1" applyProtection="1">
      <protection locked="0"/>
    </xf>
    <xf numFmtId="0" fontId="41" fillId="24" borderId="76" xfId="0" applyFont="1" applyFill="1" applyBorder="1" applyAlignment="1">
      <alignment horizontal="center" vertical="center"/>
    </xf>
    <xf numFmtId="0" fontId="41" fillId="26" borderId="5" xfId="0" applyFont="1" applyFill="1" applyBorder="1" applyAlignment="1">
      <alignment horizontal="center" vertical="center"/>
    </xf>
    <xf numFmtId="0" fontId="41" fillId="26" borderId="76" xfId="0" applyFont="1" applyFill="1" applyBorder="1" applyAlignment="1">
      <alignment horizontal="center" vertical="center"/>
    </xf>
    <xf numFmtId="0" fontId="40" fillId="26" borderId="8" xfId="0" applyFont="1" applyFill="1" applyBorder="1" applyAlignment="1">
      <alignment horizontal="left" vertical="center"/>
    </xf>
    <xf numFmtId="0" fontId="41" fillId="26" borderId="8" xfId="0" applyFont="1" applyFill="1" applyBorder="1" applyAlignment="1">
      <alignment horizontal="left" vertical="center" indent="1"/>
    </xf>
    <xf numFmtId="0" fontId="99" fillId="0" borderId="0" xfId="0" applyFont="1" applyAlignment="1" applyProtection="1">
      <alignment vertical="center"/>
      <protection locked="0"/>
    </xf>
    <xf numFmtId="0" fontId="40" fillId="24" borderId="76" xfId="0" applyFont="1" applyFill="1" applyBorder="1" applyAlignment="1">
      <alignment horizontal="center" vertical="center"/>
    </xf>
    <xf numFmtId="4" fontId="99" fillId="0" borderId="0" xfId="0" applyNumberFormat="1" applyFont="1"/>
    <xf numFmtId="4" fontId="25" fillId="0" borderId="0" xfId="0" applyNumberFormat="1" applyFont="1"/>
    <xf numFmtId="4" fontId="25" fillId="0" borderId="0" xfId="145" applyNumberFormat="1" applyFont="1" applyFill="1" applyBorder="1"/>
    <xf numFmtId="0" fontId="43" fillId="0" borderId="0" xfId="143" applyFont="1" applyAlignment="1">
      <alignment vertical="center" wrapText="1"/>
    </xf>
    <xf numFmtId="0" fontId="43" fillId="31" borderId="0" xfId="143" applyFont="1" applyFill="1" applyAlignment="1">
      <alignment horizontal="center" vertical="center" wrapText="1"/>
    </xf>
    <xf numFmtId="0" fontId="45" fillId="31" borderId="0" xfId="143" applyFont="1" applyFill="1" applyAlignment="1">
      <alignment horizontal="right" wrapText="1"/>
    </xf>
    <xf numFmtId="0" fontId="38" fillId="32" borderId="5" xfId="143" applyFont="1" applyFill="1" applyBorder="1" applyAlignment="1">
      <alignment wrapText="1"/>
    </xf>
    <xf numFmtId="0" fontId="25" fillId="0" borderId="0" xfId="143"/>
    <xf numFmtId="0" fontId="48" fillId="0" borderId="0" xfId="143" applyFont="1"/>
    <xf numFmtId="0" fontId="80" fillId="0" borderId="0" xfId="143" applyFont="1"/>
    <xf numFmtId="0" fontId="52" fillId="0" borderId="0" xfId="143" applyFont="1"/>
    <xf numFmtId="0" fontId="44" fillId="0" borderId="0" xfId="0" applyFont="1" applyAlignment="1">
      <alignment horizontal="center"/>
    </xf>
    <xf numFmtId="0" fontId="38" fillId="0" borderId="0" xfId="142" applyFont="1" applyAlignment="1">
      <alignment horizontal="center" vertical="center"/>
    </xf>
    <xf numFmtId="0" fontId="44" fillId="31" borderId="0" xfId="143" applyFont="1" applyFill="1" applyAlignment="1">
      <alignment horizontal="right"/>
    </xf>
    <xf numFmtId="0" fontId="75" fillId="0" borderId="0" xfId="0" applyFont="1"/>
    <xf numFmtId="0" fontId="50" fillId="31" borderId="0" xfId="146" applyFont="1" applyFill="1" applyAlignment="1">
      <alignment vertical="top"/>
    </xf>
    <xf numFmtId="0" fontId="45" fillId="31" borderId="0" xfId="0" applyFont="1" applyFill="1"/>
    <xf numFmtId="0" fontId="43" fillId="31" borderId="0" xfId="146" applyFont="1" applyFill="1"/>
    <xf numFmtId="0" fontId="44" fillId="31" borderId="0" xfId="119" applyFont="1" applyFill="1"/>
    <xf numFmtId="0" fontId="51" fillId="31" borderId="0" xfId="119" applyFont="1" applyFill="1"/>
    <xf numFmtId="0" fontId="44" fillId="0" borderId="0" xfId="0" applyFont="1" applyAlignment="1">
      <alignment horizontal="left" vertical="center"/>
    </xf>
    <xf numFmtId="0" fontId="45" fillId="31" borderId="52" xfId="143" applyFont="1" applyFill="1" applyBorder="1" applyAlignment="1">
      <alignment horizontal="right" wrapText="1"/>
    </xf>
    <xf numFmtId="49" fontId="46" fillId="0" borderId="0" xfId="0" applyNumberFormat="1" applyFont="1" applyAlignment="1">
      <alignment horizontal="left" vertical="center"/>
    </xf>
    <xf numFmtId="49" fontId="85" fillId="0" borderId="0" xfId="0" applyNumberFormat="1" applyFont="1"/>
    <xf numFmtId="49" fontId="97" fillId="32" borderId="76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38" fillId="32" borderId="74" xfId="0" quotePrefix="1" applyFont="1" applyFill="1" applyBorder="1" applyAlignment="1" applyProtection="1">
      <alignment vertical="center" wrapText="1"/>
      <protection locked="0"/>
    </xf>
    <xf numFmtId="0" fontId="38" fillId="32" borderId="76" xfId="0" quotePrefix="1" applyFont="1" applyFill="1" applyBorder="1" applyAlignment="1" applyProtection="1">
      <alignment vertical="center" wrapText="1"/>
      <protection locked="0"/>
    </xf>
    <xf numFmtId="0" fontId="38" fillId="32" borderId="71" xfId="0" quotePrefix="1" applyFont="1" applyFill="1" applyBorder="1" applyAlignment="1" applyProtection="1">
      <alignment vertical="center" wrapText="1"/>
      <protection locked="0"/>
    </xf>
    <xf numFmtId="0" fontId="38" fillId="32" borderId="47" xfId="144" applyFont="1" applyFill="1" applyBorder="1" applyAlignment="1" applyProtection="1">
      <alignment horizontal="center"/>
      <protection locked="0"/>
    </xf>
    <xf numFmtId="0" fontId="47" fillId="0" borderId="0" xfId="0" applyFont="1"/>
    <xf numFmtId="0" fontId="80" fillId="0" borderId="0" xfId="0" applyFont="1" applyAlignment="1">
      <alignment horizontal="center"/>
    </xf>
    <xf numFmtId="0" fontId="77" fillId="0" borderId="0" xfId="143" applyFont="1" applyAlignment="1">
      <alignment vertical="center"/>
    </xf>
    <xf numFmtId="0" fontId="77" fillId="0" borderId="0" xfId="143" applyFont="1" applyAlignment="1">
      <alignment horizontal="center" vertical="center"/>
    </xf>
    <xf numFmtId="0" fontId="90" fillId="0" borderId="0" xfId="143" applyFont="1" applyAlignment="1">
      <alignment vertical="center"/>
    </xf>
    <xf numFmtId="0" fontId="39" fillId="0" borderId="0" xfId="142" applyFont="1" applyAlignment="1">
      <alignment horizontal="center" vertical="center"/>
    </xf>
    <xf numFmtId="0" fontId="77" fillId="0" borderId="0" xfId="143" applyFont="1" applyAlignment="1">
      <alignment horizontal="left" vertical="center"/>
    </xf>
    <xf numFmtId="0" fontId="77" fillId="0" borderId="0" xfId="143" applyFont="1" applyAlignment="1">
      <alignment horizontal="center" vertical="center" wrapText="1"/>
    </xf>
    <xf numFmtId="0" fontId="45" fillId="31" borderId="0" xfId="143" applyFont="1" applyFill="1" applyAlignment="1">
      <alignment horizontal="right" vertical="center" wrapText="1"/>
    </xf>
    <xf numFmtId="0" fontId="77" fillId="0" borderId="0" xfId="143" quotePrefix="1" applyFont="1" applyAlignment="1">
      <alignment vertical="center"/>
    </xf>
    <xf numFmtId="0" fontId="45" fillId="31" borderId="52" xfId="144" applyFont="1" applyFill="1" applyBorder="1" applyAlignment="1" applyProtection="1">
      <alignment vertical="center" wrapText="1"/>
      <protection hidden="1"/>
    </xf>
    <xf numFmtId="0" fontId="45" fillId="0" borderId="0" xfId="144" applyFont="1"/>
    <xf numFmtId="0" fontId="43" fillId="31" borderId="0" xfId="144" applyFont="1" applyFill="1" applyAlignment="1" applyProtection="1">
      <alignment horizontal="center"/>
      <protection hidden="1"/>
    </xf>
    <xf numFmtId="176" fontId="38" fillId="25" borderId="90" xfId="143" applyNumberFormat="1" applyFont="1" applyFill="1" applyBorder="1" applyAlignment="1">
      <alignment horizontal="center" vertical="center" wrapText="1"/>
    </xf>
    <xf numFmtId="0" fontId="39" fillId="31" borderId="74" xfId="110" applyFont="1" applyFill="1" applyBorder="1" applyAlignment="1" applyProtection="1">
      <alignment vertical="center"/>
      <protection locked="0"/>
    </xf>
    <xf numFmtId="0" fontId="39" fillId="31" borderId="76" xfId="110" applyFont="1" applyFill="1" applyBorder="1" applyAlignment="1" applyProtection="1">
      <alignment vertical="center"/>
      <protection locked="0"/>
    </xf>
    <xf numFmtId="0" fontId="39" fillId="31" borderId="71" xfId="110" applyFont="1" applyFill="1" applyBorder="1" applyAlignment="1" applyProtection="1">
      <alignment vertical="center"/>
      <protection locked="0"/>
    </xf>
    <xf numFmtId="0" fontId="39" fillId="0" borderId="0" xfId="110" applyFont="1" applyAlignment="1">
      <alignment vertical="center"/>
    </xf>
    <xf numFmtId="3" fontId="39" fillId="31" borderId="74" xfId="110" applyNumberFormat="1" applyFont="1" applyFill="1" applyBorder="1" applyAlignment="1" applyProtection="1">
      <alignment vertical="center" wrapText="1"/>
      <protection locked="0"/>
    </xf>
    <xf numFmtId="3" fontId="39" fillId="31" borderId="71" xfId="110" applyNumberFormat="1" applyFont="1" applyFill="1" applyBorder="1" applyAlignment="1" applyProtection="1">
      <alignment vertical="center" wrapText="1"/>
      <protection locked="0"/>
    </xf>
    <xf numFmtId="0" fontId="39" fillId="0" borderId="0" xfId="110" applyFont="1" applyAlignment="1">
      <alignment vertical="center" wrapText="1"/>
    </xf>
    <xf numFmtId="3" fontId="39" fillId="0" borderId="0" xfId="110" applyNumberFormat="1" applyFont="1" applyAlignment="1">
      <alignment vertical="center"/>
    </xf>
    <xf numFmtId="0" fontId="39" fillId="46" borderId="91" xfId="110" applyFont="1" applyFill="1" applyBorder="1" applyAlignment="1">
      <alignment wrapText="1"/>
    </xf>
    <xf numFmtId="0" fontId="39" fillId="31" borderId="90" xfId="110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/>
    <xf numFmtId="10" fontId="25" fillId="0" borderId="0" xfId="145" applyNumberFormat="1" applyFont="1" applyFill="1" applyAlignment="1" applyProtection="1">
      <alignment horizontal="center"/>
      <protection locked="0"/>
    </xf>
    <xf numFmtId="10" fontId="25" fillId="0" borderId="0" xfId="145" applyNumberFormat="1" applyFont="1" applyFill="1"/>
    <xf numFmtId="4" fontId="45" fillId="0" borderId="39" xfId="0" applyNumberFormat="1" applyFont="1" applyBorder="1" applyAlignment="1">
      <alignment horizontal="center" vertical="center"/>
    </xf>
    <xf numFmtId="0" fontId="74" fillId="0" borderId="0" xfId="143" applyFont="1" applyAlignment="1" applyProtection="1">
      <alignment vertical="center" wrapText="1"/>
      <protection locked="0"/>
    </xf>
    <xf numFmtId="0" fontId="39" fillId="0" borderId="0" xfId="0" applyFont="1"/>
    <xf numFmtId="0" fontId="39" fillId="0" borderId="0" xfId="0" applyFont="1" applyProtection="1">
      <protection locked="0"/>
    </xf>
    <xf numFmtId="0" fontId="38" fillId="25" borderId="72" xfId="0" applyFont="1" applyFill="1" applyBorder="1" applyAlignment="1">
      <alignment horizontal="left" vertical="center"/>
    </xf>
    <xf numFmtId="0" fontId="38" fillId="32" borderId="51" xfId="0" applyFont="1" applyFill="1" applyBorder="1" applyAlignment="1">
      <alignment horizontal="left" vertical="center" wrapText="1" shrinkToFit="1"/>
    </xf>
    <xf numFmtId="0" fontId="38" fillId="32" borderId="48" xfId="0" applyFont="1" applyFill="1" applyBorder="1" applyAlignment="1" applyProtection="1">
      <alignment horizontal="left" vertical="center" wrapText="1" shrinkToFit="1"/>
      <protection locked="0"/>
    </xf>
    <xf numFmtId="4" fontId="45" fillId="0" borderId="71" xfId="0" applyNumberFormat="1" applyFont="1" applyBorder="1" applyAlignment="1">
      <alignment horizontal="center" vertical="center"/>
    </xf>
    <xf numFmtId="4" fontId="45" fillId="30" borderId="85" xfId="144" applyNumberFormat="1" applyFont="1" applyFill="1" applyBorder="1" applyAlignment="1">
      <alignment horizontal="right" vertical="center"/>
    </xf>
    <xf numFmtId="4" fontId="45" fillId="30" borderId="40" xfId="144" applyNumberFormat="1" applyFont="1" applyFill="1" applyBorder="1" applyAlignment="1">
      <alignment horizontal="right" vertical="center"/>
    </xf>
    <xf numFmtId="4" fontId="45" fillId="30" borderId="41" xfId="144" applyNumberFormat="1" applyFont="1" applyFill="1" applyBorder="1" applyAlignment="1">
      <alignment horizontal="right" vertical="center"/>
    </xf>
    <xf numFmtId="0" fontId="45" fillId="0" borderId="86" xfId="143" applyFont="1" applyBorder="1" applyAlignment="1" applyProtection="1">
      <alignment horizontal="left" vertical="center" wrapText="1"/>
      <protection locked="0"/>
    </xf>
    <xf numFmtId="0" fontId="45" fillId="0" borderId="6" xfId="143" applyFont="1" applyBorder="1" applyAlignment="1" applyProtection="1">
      <alignment horizontal="left" vertical="center" wrapText="1" indent="1"/>
      <protection locked="0"/>
    </xf>
    <xf numFmtId="0" fontId="46" fillId="31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1" borderId="67" xfId="0" applyFill="1" applyBorder="1" applyAlignment="1" applyProtection="1">
      <alignment horizontal="right" wrapText="1"/>
      <protection locked="0"/>
    </xf>
    <xf numFmtId="0" fontId="106" fillId="25" borderId="66" xfId="143" applyFont="1" applyFill="1" applyBorder="1" applyAlignment="1">
      <alignment horizontal="center" vertical="center" wrapText="1"/>
    </xf>
    <xf numFmtId="0" fontId="49" fillId="31" borderId="0" xfId="142" applyFont="1" applyFill="1" applyAlignment="1">
      <alignment vertical="center"/>
    </xf>
    <xf numFmtId="0" fontId="107" fillId="26" borderId="48" xfId="0" applyFont="1" applyFill="1" applyBorder="1" applyAlignment="1">
      <alignment horizontal="center" vertical="center" wrapText="1"/>
    </xf>
    <xf numFmtId="0" fontId="82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110" fillId="0" borderId="0" xfId="0" applyFont="1" applyAlignment="1">
      <alignment horizontal="center"/>
    </xf>
    <xf numFmtId="0" fontId="111" fillId="0" borderId="0" xfId="143" applyFont="1"/>
    <xf numFmtId="0" fontId="112" fillId="0" borderId="0" xfId="0" applyFont="1" applyProtection="1">
      <protection locked="0"/>
    </xf>
    <xf numFmtId="0" fontId="45" fillId="29" borderId="38" xfId="0" applyFont="1" applyFill="1" applyBorder="1"/>
    <xf numFmtId="0" fontId="45" fillId="29" borderId="81" xfId="0" applyFont="1" applyFill="1" applyBorder="1"/>
    <xf numFmtId="0" fontId="45" fillId="29" borderId="9" xfId="0" applyFont="1" applyFill="1" applyBorder="1"/>
    <xf numFmtId="0" fontId="113" fillId="0" borderId="0" xfId="0" applyFont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32" borderId="47" xfId="11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38" fillId="27" borderId="47" xfId="111" applyFont="1" applyFill="1" applyBorder="1" applyAlignment="1">
      <alignment horizontal="center" vertical="center" wrapText="1"/>
    </xf>
    <xf numFmtId="0" fontId="93" fillId="0" borderId="0" xfId="0" applyFont="1"/>
    <xf numFmtId="0" fontId="114" fillId="0" borderId="0" xfId="0" applyFont="1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31" xfId="0" applyBorder="1"/>
    <xf numFmtId="0" fontId="0" fillId="0" borderId="30" xfId="0" applyBorder="1"/>
    <xf numFmtId="0" fontId="0" fillId="0" borderId="22" xfId="0" applyBorder="1"/>
    <xf numFmtId="0" fontId="0" fillId="0" borderId="24" xfId="0" applyBorder="1"/>
    <xf numFmtId="172" fontId="0" fillId="0" borderId="11" xfId="145" applyNumberFormat="1" applyFont="1" applyBorder="1"/>
    <xf numFmtId="0" fontId="0" fillId="0" borderId="45" xfId="0" applyBorder="1"/>
    <xf numFmtId="0" fontId="0" fillId="0" borderId="65" xfId="0" applyBorder="1"/>
    <xf numFmtId="172" fontId="0" fillId="0" borderId="12" xfId="145" applyNumberFormat="1" applyFont="1" applyBorder="1"/>
    <xf numFmtId="0" fontId="0" fillId="0" borderId="11" xfId="0" applyBorder="1"/>
    <xf numFmtId="0" fontId="0" fillId="0" borderId="62" xfId="0" applyBorder="1"/>
    <xf numFmtId="0" fontId="0" fillId="0" borderId="23" xfId="0" applyBorder="1"/>
    <xf numFmtId="0" fontId="39" fillId="48" borderId="5" xfId="0" applyFont="1" applyFill="1" applyBorder="1" applyAlignment="1">
      <alignment horizontal="left" wrapText="1"/>
    </xf>
    <xf numFmtId="0" fontId="44" fillId="0" borderId="9" xfId="0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0" fontId="40" fillId="26" borderId="10" xfId="128" applyNumberFormat="1" applyFont="1" applyFill="1" applyBorder="1" applyAlignment="1" applyProtection="1">
      <alignment horizontal="center" vertical="center" wrapText="1"/>
    </xf>
    <xf numFmtId="10" fontId="45" fillId="30" borderId="33" xfId="676" applyNumberFormat="1" applyFont="1" applyFill="1" applyBorder="1" applyAlignment="1">
      <alignment horizontal="center" vertical="center"/>
    </xf>
    <xf numFmtId="10" fontId="45" fillId="30" borderId="35" xfId="676" applyNumberFormat="1" applyFont="1" applyFill="1" applyBorder="1" applyAlignment="1">
      <alignment horizontal="center" vertical="center"/>
    </xf>
    <xf numFmtId="10" fontId="45" fillId="53" borderId="9" xfId="145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10" fontId="45" fillId="53" borderId="42" xfId="145" applyNumberFormat="1" applyFont="1" applyFill="1" applyBorder="1" applyAlignment="1">
      <alignment horizontal="center" vertical="center"/>
    </xf>
    <xf numFmtId="10" fontId="45" fillId="53" borderId="81" xfId="145" applyNumberFormat="1" applyFont="1" applyFill="1" applyBorder="1" applyAlignment="1">
      <alignment horizontal="center" vertical="center"/>
    </xf>
    <xf numFmtId="0" fontId="40" fillId="26" borderId="45" xfId="0" applyFont="1" applyFill="1" applyBorder="1" applyAlignment="1">
      <alignment horizontal="left" vertical="center"/>
    </xf>
    <xf numFmtId="0" fontId="40" fillId="26" borderId="78" xfId="0" applyFont="1" applyFill="1" applyBorder="1" applyAlignment="1">
      <alignment horizontal="left" vertical="center"/>
    </xf>
    <xf numFmtId="0" fontId="41" fillId="26" borderId="4" xfId="0" applyFont="1" applyFill="1" applyBorder="1" applyAlignment="1">
      <alignment horizontal="left" vertical="center" indent="1"/>
    </xf>
    <xf numFmtId="0" fontId="38" fillId="27" borderId="32" xfId="0" applyFont="1" applyFill="1" applyBorder="1" applyAlignment="1">
      <alignment horizontal="center" vertical="center" wrapText="1"/>
    </xf>
    <xf numFmtId="14" fontId="38" fillId="25" borderId="47" xfId="142" applyNumberFormat="1" applyFont="1" applyFill="1" applyBorder="1" applyAlignment="1">
      <alignment horizontal="center" vertical="center"/>
    </xf>
    <xf numFmtId="177" fontId="38" fillId="25" borderId="47" xfId="924" applyNumberFormat="1" applyFont="1" applyFill="1" applyBorder="1" applyAlignment="1">
      <alignment horizontal="center" vertical="center"/>
    </xf>
    <xf numFmtId="4" fontId="45" fillId="29" borderId="76" xfId="144" applyNumberFormat="1" applyFont="1" applyFill="1" applyBorder="1" applyAlignment="1">
      <alignment horizontal="right" vertical="center" wrapText="1" shrinkToFit="1"/>
    </xf>
    <xf numFmtId="10" fontId="45" fillId="30" borderId="76" xfId="652" applyNumberFormat="1" applyFont="1" applyFill="1" applyBorder="1" applyAlignment="1" applyProtection="1">
      <alignment horizontal="right" vertical="center"/>
    </xf>
    <xf numFmtId="0" fontId="40" fillId="26" borderId="34" xfId="0" applyFont="1" applyFill="1" applyBorder="1" applyAlignment="1">
      <alignment horizontal="left" vertical="center"/>
    </xf>
    <xf numFmtId="0" fontId="38" fillId="32" borderId="70" xfId="143" applyFont="1" applyFill="1" applyBorder="1"/>
    <xf numFmtId="0" fontId="38" fillId="32" borderId="31" xfId="143" applyFont="1" applyFill="1" applyBorder="1" applyAlignment="1">
      <alignment horizontal="left" vertical="center"/>
    </xf>
    <xf numFmtId="0" fontId="40" fillId="26" borderId="4" xfId="0" applyFont="1" applyFill="1" applyBorder="1" applyAlignment="1">
      <alignment horizontal="left" vertical="center"/>
    </xf>
    <xf numFmtId="0" fontId="38" fillId="32" borderId="4" xfId="143" applyFont="1" applyFill="1" applyBorder="1" applyAlignment="1">
      <alignment horizontal="left" vertical="center"/>
    </xf>
    <xf numFmtId="0" fontId="38" fillId="32" borderId="72" xfId="143" applyFont="1" applyFill="1" applyBorder="1" applyAlignment="1">
      <alignment horizontal="left" vertical="center"/>
    </xf>
    <xf numFmtId="4" fontId="43" fillId="29" borderId="85" xfId="143" applyNumberFormat="1" applyFont="1" applyFill="1" applyBorder="1" applyAlignment="1">
      <alignment horizontal="right"/>
    </xf>
    <xf numFmtId="0" fontId="39" fillId="32" borderId="2" xfId="143" quotePrefix="1" applyFont="1" applyFill="1" applyBorder="1" applyAlignment="1">
      <alignment horizontal="center" vertical="center" wrapText="1"/>
    </xf>
    <xf numFmtId="4" fontId="45" fillId="31" borderId="9" xfId="143" applyNumberFormat="1" applyFont="1" applyFill="1" applyBorder="1" applyAlignment="1">
      <alignment horizontal="right"/>
    </xf>
    <xf numFmtId="4" fontId="45" fillId="31" borderId="38" xfId="143" applyNumberFormat="1" applyFont="1" applyFill="1" applyBorder="1" applyAlignment="1">
      <alignment horizontal="right"/>
    </xf>
    <xf numFmtId="10" fontId="103" fillId="30" borderId="42" xfId="145" applyNumberFormat="1" applyFont="1" applyFill="1" applyBorder="1" applyAlignment="1" applyProtection="1">
      <alignment horizontal="right"/>
    </xf>
    <xf numFmtId="10" fontId="103" fillId="51" borderId="33" xfId="145" applyNumberFormat="1" applyFont="1" applyFill="1" applyBorder="1" applyAlignment="1" applyProtection="1">
      <alignment horizontal="right"/>
    </xf>
    <xf numFmtId="10" fontId="103" fillId="51" borderId="35" xfId="145" applyNumberFormat="1" applyFont="1" applyFill="1" applyBorder="1" applyAlignment="1" applyProtection="1">
      <alignment horizontal="right"/>
    </xf>
    <xf numFmtId="10" fontId="103" fillId="30" borderId="81" xfId="145" applyNumberFormat="1" applyFont="1" applyFill="1" applyBorder="1" applyAlignment="1" applyProtection="1">
      <alignment horizontal="right"/>
    </xf>
    <xf numFmtId="10" fontId="103" fillId="51" borderId="9" xfId="145" applyNumberFormat="1" applyFont="1" applyFill="1" applyBorder="1" applyAlignment="1" applyProtection="1">
      <alignment horizontal="right"/>
    </xf>
    <xf numFmtId="10" fontId="103" fillId="51" borderId="38" xfId="145" applyNumberFormat="1" applyFont="1" applyFill="1" applyBorder="1" applyAlignment="1" applyProtection="1">
      <alignment horizontal="right"/>
    </xf>
    <xf numFmtId="10" fontId="103" fillId="30" borderId="85" xfId="145" applyNumberFormat="1" applyFont="1" applyFill="1" applyBorder="1" applyAlignment="1" applyProtection="1">
      <alignment horizontal="right"/>
    </xf>
    <xf numFmtId="4" fontId="103" fillId="47" borderId="9" xfId="143" applyNumberFormat="1" applyFont="1" applyFill="1" applyBorder="1" applyAlignment="1">
      <alignment horizontal="right"/>
    </xf>
    <xf numFmtId="4" fontId="103" fillId="47" borderId="38" xfId="143" applyNumberFormat="1" applyFont="1" applyFill="1" applyBorder="1" applyAlignment="1">
      <alignment horizontal="right"/>
    </xf>
    <xf numFmtId="4" fontId="103" fillId="30" borderId="81" xfId="143" applyNumberFormat="1" applyFont="1" applyFill="1" applyBorder="1" applyAlignment="1">
      <alignment horizontal="right"/>
    </xf>
    <xf numFmtId="10" fontId="45" fillId="0" borderId="0" xfId="143" applyNumberFormat="1" applyFont="1"/>
    <xf numFmtId="4" fontId="45" fillId="0" borderId="0" xfId="143" applyNumberFormat="1" applyFont="1" applyProtection="1">
      <protection locked="0"/>
    </xf>
    <xf numFmtId="3" fontId="103" fillId="50" borderId="74" xfId="143" applyNumberFormat="1" applyFont="1" applyFill="1" applyBorder="1" applyAlignment="1">
      <alignment horizontal="right" vertical="center"/>
    </xf>
    <xf numFmtId="3" fontId="103" fillId="50" borderId="42" xfId="143" applyNumberFormat="1" applyFont="1" applyFill="1" applyBorder="1" applyAlignment="1">
      <alignment horizontal="right" vertical="center"/>
    </xf>
    <xf numFmtId="3" fontId="103" fillId="50" borderId="33" xfId="143" applyNumberFormat="1" applyFont="1" applyFill="1" applyBorder="1" applyAlignment="1">
      <alignment horizontal="right" vertical="center"/>
    </xf>
    <xf numFmtId="3" fontId="103" fillId="50" borderId="35" xfId="143" applyNumberFormat="1" applyFont="1" applyFill="1" applyBorder="1" applyAlignment="1">
      <alignment horizontal="right" vertical="center"/>
    </xf>
    <xf numFmtId="0" fontId="38" fillId="32" borderId="1" xfId="143" applyFont="1" applyFill="1" applyBorder="1" applyAlignment="1">
      <alignment horizontal="left" vertical="center" wrapText="1"/>
    </xf>
    <xf numFmtId="0" fontId="38" fillId="32" borderId="51" xfId="143" applyFont="1" applyFill="1" applyBorder="1" applyAlignment="1">
      <alignment horizontal="left" vertical="center" wrapText="1"/>
    </xf>
    <xf numFmtId="3" fontId="43" fillId="30" borderId="90" xfId="143" applyNumberFormat="1" applyFont="1" applyFill="1" applyBorder="1" applyAlignment="1">
      <alignment horizontal="right" vertical="center"/>
    </xf>
    <xf numFmtId="3" fontId="103" fillId="50" borderId="71" xfId="143" applyNumberFormat="1" applyFont="1" applyFill="1" applyBorder="1" applyAlignment="1">
      <alignment horizontal="right" vertical="center"/>
    </xf>
    <xf numFmtId="3" fontId="103" fillId="50" borderId="85" xfId="143" applyNumberFormat="1" applyFont="1" applyFill="1" applyBorder="1" applyAlignment="1">
      <alignment horizontal="right" vertical="center"/>
    </xf>
    <xf numFmtId="3" fontId="103" fillId="50" borderId="40" xfId="143" applyNumberFormat="1" applyFont="1" applyFill="1" applyBorder="1" applyAlignment="1">
      <alignment horizontal="right" vertical="center"/>
    </xf>
    <xf numFmtId="3" fontId="103" fillId="50" borderId="41" xfId="143" applyNumberFormat="1" applyFont="1" applyFill="1" applyBorder="1" applyAlignment="1">
      <alignment horizontal="right" vertical="center"/>
    </xf>
    <xf numFmtId="3" fontId="103" fillId="31" borderId="76" xfId="143" applyNumberFormat="1" applyFont="1" applyFill="1" applyBorder="1" applyAlignment="1">
      <alignment horizontal="right" vertical="center"/>
    </xf>
    <xf numFmtId="3" fontId="103" fillId="51" borderId="81" xfId="143" applyNumberFormat="1" applyFont="1" applyFill="1" applyBorder="1" applyAlignment="1">
      <alignment horizontal="right" vertical="center"/>
    </xf>
    <xf numFmtId="3" fontId="103" fillId="51" borderId="9" xfId="143" applyNumberFormat="1" applyFont="1" applyFill="1" applyBorder="1" applyAlignment="1">
      <alignment horizontal="right" vertical="center"/>
    </xf>
    <xf numFmtId="3" fontId="103" fillId="51" borderId="38" xfId="143" applyNumberFormat="1" applyFont="1" applyFill="1" applyBorder="1" applyAlignment="1">
      <alignment horizontal="right" vertical="center"/>
    </xf>
    <xf numFmtId="0" fontId="39" fillId="25" borderId="78" xfId="0" applyFont="1" applyFill="1" applyBorder="1" applyAlignment="1">
      <alignment horizontal="left" vertical="center" wrapText="1"/>
    </xf>
    <xf numFmtId="0" fontId="39" fillId="25" borderId="69" xfId="0" applyFont="1" applyFill="1" applyBorder="1" applyAlignment="1">
      <alignment horizontal="left" vertical="center" wrapText="1"/>
    </xf>
    <xf numFmtId="4" fontId="45" fillId="50" borderId="9" xfId="0" applyNumberFormat="1" applyFont="1" applyFill="1" applyBorder="1" applyAlignment="1">
      <alignment horizontal="center" vertical="center"/>
    </xf>
    <xf numFmtId="4" fontId="45" fillId="50" borderId="81" xfId="0" applyNumberFormat="1" applyFont="1" applyFill="1" applyBorder="1" applyAlignment="1">
      <alignment horizontal="center" vertical="center"/>
    </xf>
    <xf numFmtId="4" fontId="45" fillId="50" borderId="38" xfId="0" applyNumberFormat="1" applyFont="1" applyFill="1" applyBorder="1" applyAlignment="1">
      <alignment horizontal="center" vertical="center"/>
    </xf>
    <xf numFmtId="4" fontId="105" fillId="50" borderId="42" xfId="0" applyNumberFormat="1" applyFont="1" applyFill="1" applyBorder="1" applyAlignment="1">
      <alignment horizontal="center" vertical="center"/>
    </xf>
    <xf numFmtId="4" fontId="105" fillId="50" borderId="33" xfId="0" applyNumberFormat="1" applyFont="1" applyFill="1" applyBorder="1" applyAlignment="1">
      <alignment horizontal="center" vertical="center"/>
    </xf>
    <xf numFmtId="4" fontId="105" fillId="50" borderId="35" xfId="0" applyNumberFormat="1" applyFont="1" applyFill="1" applyBorder="1" applyAlignment="1">
      <alignment horizontal="center" vertical="center"/>
    </xf>
    <xf numFmtId="0" fontId="39" fillId="25" borderId="51" xfId="0" applyFont="1" applyFill="1" applyBorder="1" applyAlignment="1">
      <alignment horizontal="left" vertical="center" wrapText="1"/>
    </xf>
    <xf numFmtId="4" fontId="45" fillId="50" borderId="87" xfId="0" applyNumberFormat="1" applyFont="1" applyFill="1" applyBorder="1" applyAlignment="1">
      <alignment horizontal="center" vertical="center"/>
    </xf>
    <xf numFmtId="4" fontId="45" fillId="50" borderId="10" xfId="0" applyNumberFormat="1" applyFont="1" applyFill="1" applyBorder="1" applyAlignment="1">
      <alignment horizontal="center" vertical="center"/>
    </xf>
    <xf numFmtId="4" fontId="45" fillId="50" borderId="83" xfId="0" applyNumberFormat="1" applyFont="1" applyFill="1" applyBorder="1" applyAlignment="1">
      <alignment horizontal="center" vertical="center"/>
    </xf>
    <xf numFmtId="49" fontId="38" fillId="32" borderId="78" xfId="142" applyNumberFormat="1" applyFont="1" applyFill="1" applyBorder="1" applyAlignment="1">
      <alignment vertical="center" wrapText="1"/>
    </xf>
    <xf numFmtId="49" fontId="38" fillId="32" borderId="69" xfId="142" applyNumberFormat="1" applyFont="1" applyFill="1" applyBorder="1" applyAlignment="1">
      <alignment vertical="center" wrapText="1"/>
    </xf>
    <xf numFmtId="49" fontId="38" fillId="32" borderId="72" xfId="142" applyNumberFormat="1" applyFont="1" applyFill="1" applyBorder="1" applyAlignment="1">
      <alignment vertical="center" wrapText="1"/>
    </xf>
    <xf numFmtId="49" fontId="38" fillId="32" borderId="91" xfId="142" applyNumberFormat="1" applyFont="1" applyFill="1" applyBorder="1" applyAlignment="1">
      <alignment vertical="center" wrapText="1"/>
    </xf>
    <xf numFmtId="10" fontId="45" fillId="51" borderId="78" xfId="145" applyNumberFormat="1" applyFont="1" applyFill="1" applyBorder="1" applyAlignment="1">
      <alignment horizontal="center" vertical="center" wrapText="1"/>
    </xf>
    <xf numFmtId="10" fontId="45" fillId="51" borderId="33" xfId="145" applyNumberFormat="1" applyFont="1" applyFill="1" applyBorder="1" applyAlignment="1">
      <alignment horizontal="center" vertical="center" wrapText="1"/>
    </xf>
    <xf numFmtId="10" fontId="45" fillId="51" borderId="79" xfId="145" applyNumberFormat="1" applyFont="1" applyFill="1" applyBorder="1" applyAlignment="1">
      <alignment horizontal="center" vertical="center" wrapText="1"/>
    </xf>
    <xf numFmtId="10" fontId="45" fillId="51" borderId="69" xfId="145" applyNumberFormat="1" applyFont="1" applyFill="1" applyBorder="1" applyAlignment="1">
      <alignment horizontal="center" vertical="center" wrapText="1"/>
    </xf>
    <xf numFmtId="10" fontId="45" fillId="51" borderId="12" xfId="145" applyNumberFormat="1" applyFont="1" applyFill="1" applyBorder="1" applyAlignment="1">
      <alignment horizontal="center" vertical="center" wrapText="1"/>
    </xf>
    <xf numFmtId="10" fontId="45" fillId="51" borderId="63" xfId="145" applyNumberFormat="1" applyFont="1" applyFill="1" applyBorder="1" applyAlignment="1">
      <alignment horizontal="center" vertical="center" wrapText="1"/>
    </xf>
    <xf numFmtId="10" fontId="44" fillId="51" borderId="72" xfId="145" applyNumberFormat="1" applyFont="1" applyFill="1" applyBorder="1" applyAlignment="1">
      <alignment horizontal="center" vertical="center"/>
    </xf>
    <xf numFmtId="10" fontId="44" fillId="51" borderId="40" xfId="145" applyNumberFormat="1" applyFont="1" applyFill="1" applyBorder="1" applyAlignment="1">
      <alignment horizontal="center" vertical="center"/>
    </xf>
    <xf numFmtId="10" fontId="44" fillId="51" borderId="73" xfId="145" applyNumberFormat="1" applyFont="1" applyFill="1" applyBorder="1" applyAlignment="1">
      <alignment horizontal="center" vertical="center"/>
    </xf>
    <xf numFmtId="10" fontId="44" fillId="51" borderId="31" xfId="0" applyNumberFormat="1" applyFont="1" applyFill="1" applyBorder="1" applyAlignment="1">
      <alignment horizontal="center" vertical="center"/>
    </xf>
    <xf numFmtId="10" fontId="44" fillId="51" borderId="10" xfId="0" applyNumberFormat="1" applyFont="1" applyFill="1" applyBorder="1" applyAlignment="1">
      <alignment horizontal="center" vertical="center"/>
    </xf>
    <xf numFmtId="10" fontId="44" fillId="51" borderId="75" xfId="0" applyNumberFormat="1" applyFont="1" applyFill="1" applyBorder="1" applyAlignment="1">
      <alignment horizontal="center" vertical="center"/>
    </xf>
    <xf numFmtId="10" fontId="44" fillId="51" borderId="84" xfId="0" applyNumberFormat="1" applyFont="1" applyFill="1" applyBorder="1" applyAlignment="1">
      <alignment horizontal="center" vertical="center"/>
    </xf>
    <xf numFmtId="10" fontId="44" fillId="51" borderId="70" xfId="0" applyNumberFormat="1" applyFont="1" applyFill="1" applyBorder="1" applyAlignment="1">
      <alignment horizontal="center" vertical="center"/>
    </xf>
    <xf numFmtId="10" fontId="44" fillId="51" borderId="40" xfId="0" applyNumberFormat="1" applyFont="1" applyFill="1" applyBorder="1" applyAlignment="1">
      <alignment horizontal="center" vertical="center"/>
    </xf>
    <xf numFmtId="10" fontId="44" fillId="51" borderId="72" xfId="0" applyNumberFormat="1" applyFont="1" applyFill="1" applyBorder="1" applyAlignment="1">
      <alignment horizontal="center" vertical="center"/>
    </xf>
    <xf numFmtId="10" fontId="44" fillId="51" borderId="73" xfId="0" applyNumberFormat="1" applyFont="1" applyFill="1" applyBorder="1" applyAlignment="1">
      <alignment horizontal="center" vertical="center"/>
    </xf>
    <xf numFmtId="10" fontId="116" fillId="51" borderId="2" xfId="0" applyNumberFormat="1" applyFont="1" applyFill="1" applyBorder="1" applyAlignment="1">
      <alignment horizontal="center" vertical="center"/>
    </xf>
    <xf numFmtId="10" fontId="116" fillId="51" borderId="58" xfId="0" applyNumberFormat="1" applyFont="1" applyFill="1" applyBorder="1" applyAlignment="1">
      <alignment horizontal="center" vertical="center"/>
    </xf>
    <xf numFmtId="10" fontId="116" fillId="51" borderId="1" xfId="0" applyNumberFormat="1" applyFont="1" applyFill="1" applyBorder="1" applyAlignment="1">
      <alignment horizontal="center" vertical="center"/>
    </xf>
    <xf numFmtId="10" fontId="116" fillId="51" borderId="3" xfId="0" applyNumberFormat="1" applyFont="1" applyFill="1" applyBorder="1" applyAlignment="1">
      <alignment horizontal="center" vertical="center"/>
    </xf>
    <xf numFmtId="4" fontId="44" fillId="51" borderId="40" xfId="0" applyNumberFormat="1" applyFont="1" applyFill="1" applyBorder="1" applyAlignment="1">
      <alignment horizontal="center" vertical="center"/>
    </xf>
    <xf numFmtId="4" fontId="116" fillId="51" borderId="2" xfId="0" applyNumberFormat="1" applyFont="1" applyFill="1" applyBorder="1" applyAlignment="1">
      <alignment horizontal="center" vertical="center"/>
    </xf>
    <xf numFmtId="4" fontId="116" fillId="51" borderId="58" xfId="0" applyNumberFormat="1" applyFont="1" applyFill="1" applyBorder="1" applyAlignment="1">
      <alignment horizontal="center" vertical="center"/>
    </xf>
    <xf numFmtId="4" fontId="116" fillId="51" borderId="1" xfId="0" applyNumberFormat="1" applyFont="1" applyFill="1" applyBorder="1" applyAlignment="1">
      <alignment horizontal="center" vertical="center"/>
    </xf>
    <xf numFmtId="4" fontId="116" fillId="51" borderId="3" xfId="0" applyNumberFormat="1" applyFont="1" applyFill="1" applyBorder="1" applyAlignment="1">
      <alignment horizontal="center" vertical="center"/>
    </xf>
    <xf numFmtId="4" fontId="44" fillId="51" borderId="31" xfId="0" applyNumberFormat="1" applyFont="1" applyFill="1" applyBorder="1" applyAlignment="1">
      <alignment horizontal="center" vertical="center"/>
    </xf>
    <xf numFmtId="4" fontId="44" fillId="51" borderId="10" xfId="0" applyNumberFormat="1" applyFont="1" applyFill="1" applyBorder="1" applyAlignment="1">
      <alignment horizontal="center" vertical="center"/>
    </xf>
    <xf numFmtId="4" fontId="44" fillId="51" borderId="75" xfId="0" applyNumberFormat="1" applyFont="1" applyFill="1" applyBorder="1" applyAlignment="1">
      <alignment horizontal="center" vertical="center"/>
    </xf>
    <xf numFmtId="4" fontId="44" fillId="51" borderId="84" xfId="0" applyNumberFormat="1" applyFont="1" applyFill="1" applyBorder="1" applyAlignment="1">
      <alignment horizontal="center" vertical="center"/>
    </xf>
    <xf numFmtId="4" fontId="44" fillId="51" borderId="72" xfId="0" applyNumberFormat="1" applyFont="1" applyFill="1" applyBorder="1" applyAlignment="1">
      <alignment horizontal="center" vertical="center"/>
    </xf>
    <xf numFmtId="2" fontId="44" fillId="29" borderId="41" xfId="0" applyNumberFormat="1" applyFont="1" applyFill="1" applyBorder="1" applyAlignment="1">
      <alignment horizontal="center" vertical="center" wrapText="1"/>
    </xf>
    <xf numFmtId="2" fontId="45" fillId="29" borderId="71" xfId="0" applyNumberFormat="1" applyFont="1" applyFill="1" applyBorder="1" applyAlignment="1">
      <alignment horizontal="center" vertical="center" wrapText="1"/>
    </xf>
    <xf numFmtId="2" fontId="45" fillId="29" borderId="73" xfId="0" applyNumberFormat="1" applyFont="1" applyFill="1" applyBorder="1" applyAlignment="1">
      <alignment horizontal="center" vertical="center" wrapText="1"/>
    </xf>
    <xf numFmtId="4" fontId="44" fillId="31" borderId="74" xfId="0" applyNumberFormat="1" applyFont="1" applyFill="1" applyBorder="1" applyAlignment="1" applyProtection="1">
      <alignment horizontal="center" vertical="center"/>
      <protection locked="0"/>
    </xf>
    <xf numFmtId="4" fontId="44" fillId="31" borderId="76" xfId="0" applyNumberFormat="1" applyFont="1" applyFill="1" applyBorder="1" applyAlignment="1" applyProtection="1">
      <alignment horizontal="center" vertical="center"/>
      <protection locked="0"/>
    </xf>
    <xf numFmtId="2" fontId="45" fillId="34" borderId="71" xfId="108" applyNumberFormat="1" applyFont="1" applyFill="1" applyBorder="1" applyAlignment="1">
      <alignment horizontal="center" vertical="center"/>
    </xf>
    <xf numFmtId="0" fontId="39" fillId="32" borderId="74" xfId="0" applyFont="1" applyFill="1" applyBorder="1" applyAlignment="1">
      <alignment horizontal="left" vertical="center" wrapText="1"/>
    </xf>
    <xf numFmtId="0" fontId="39" fillId="32" borderId="76" xfId="0" applyFont="1" applyFill="1" applyBorder="1" applyAlignment="1">
      <alignment horizontal="left" vertical="center" wrapText="1"/>
    </xf>
    <xf numFmtId="0" fontId="39" fillId="32" borderId="71" xfId="0" applyFont="1" applyFill="1" applyBorder="1" applyAlignment="1">
      <alignment horizontal="left" vertical="center" wrapText="1"/>
    </xf>
    <xf numFmtId="0" fontId="39" fillId="32" borderId="72" xfId="0" applyFont="1" applyFill="1" applyBorder="1" applyAlignment="1">
      <alignment horizontal="left" wrapText="1"/>
    </xf>
    <xf numFmtId="4" fontId="45" fillId="34" borderId="71" xfId="108" applyNumberFormat="1" applyFont="1" applyFill="1" applyBorder="1" applyAlignment="1">
      <alignment horizontal="center" vertical="center"/>
    </xf>
    <xf numFmtId="0" fontId="39" fillId="32" borderId="82" xfId="0" applyFont="1" applyFill="1" applyBorder="1" applyAlignment="1">
      <alignment horizontal="left" vertical="center" wrapText="1"/>
    </xf>
    <xf numFmtId="0" fontId="39" fillId="32" borderId="75" xfId="0" applyFont="1" applyFill="1" applyBorder="1" applyAlignment="1">
      <alignment horizontal="left" wrapText="1"/>
    </xf>
    <xf numFmtId="4" fontId="45" fillId="34" borderId="82" xfId="108" applyNumberFormat="1" applyFont="1" applyFill="1" applyBorder="1" applyAlignment="1">
      <alignment horizontal="center" vertical="center"/>
    </xf>
    <xf numFmtId="172" fontId="1" fillId="0" borderId="24" xfId="145" applyNumberFormat="1" applyFont="1" applyBorder="1"/>
    <xf numFmtId="172" fontId="1" fillId="0" borderId="45" xfId="145" applyNumberFormat="1" applyFont="1" applyBorder="1"/>
    <xf numFmtId="0" fontId="0" fillId="0" borderId="9" xfId="0" applyBorder="1"/>
    <xf numFmtId="16" fontId="38" fillId="32" borderId="58" xfId="111" applyNumberFormat="1" applyFont="1" applyFill="1" applyBorder="1" applyAlignment="1">
      <alignment horizontal="center" vertical="center" wrapText="1"/>
    </xf>
    <xf numFmtId="0" fontId="38" fillId="32" borderId="58" xfId="111" applyFont="1" applyFill="1" applyBorder="1" applyAlignment="1">
      <alignment horizontal="center" vertical="center" wrapText="1"/>
    </xf>
    <xf numFmtId="16" fontId="38" fillId="32" borderId="59" xfId="111" applyNumberFormat="1" applyFont="1" applyFill="1" applyBorder="1" applyAlignment="1">
      <alignment horizontal="center" vertical="center" wrapText="1"/>
    </xf>
    <xf numFmtId="10" fontId="44" fillId="31" borderId="9" xfId="145" applyNumberFormat="1" applyFont="1" applyFill="1" applyBorder="1" applyAlignment="1">
      <alignment horizontal="center" vertical="center"/>
    </xf>
    <xf numFmtId="10" fontId="44" fillId="51" borderId="9" xfId="145" applyNumberFormat="1" applyFont="1" applyFill="1" applyBorder="1" applyAlignment="1">
      <alignment horizontal="center" vertical="center"/>
    </xf>
    <xf numFmtId="0" fontId="39" fillId="32" borderId="51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4" fontId="44" fillId="31" borderId="9" xfId="145" applyNumberFormat="1" applyFont="1" applyFill="1" applyBorder="1" applyAlignment="1">
      <alignment horizontal="center" vertical="center"/>
    </xf>
    <xf numFmtId="10" fontId="44" fillId="50" borderId="6" xfId="145" applyNumberFormat="1" applyFont="1" applyFill="1" applyBorder="1" applyAlignment="1">
      <alignment horizontal="center" vertical="center"/>
    </xf>
    <xf numFmtId="10" fontId="44" fillId="50" borderId="9" xfId="924" applyNumberFormat="1" applyFont="1" applyFill="1" applyBorder="1" applyAlignment="1">
      <alignment horizontal="center" vertical="center"/>
    </xf>
    <xf numFmtId="10" fontId="44" fillId="50" borderId="9" xfId="145" applyNumberFormat="1" applyFont="1" applyFill="1" applyBorder="1" applyAlignment="1">
      <alignment horizontal="center" vertical="center"/>
    </xf>
    <xf numFmtId="4" fontId="44" fillId="31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111" applyFont="1" applyAlignment="1">
      <alignment vertical="center" wrapText="1"/>
    </xf>
    <xf numFmtId="4" fontId="44" fillId="51" borderId="9" xfId="145" applyNumberFormat="1" applyFont="1" applyFill="1" applyBorder="1" applyAlignment="1">
      <alignment horizontal="center" vertical="center"/>
    </xf>
    <xf numFmtId="4" fontId="44" fillId="29" borderId="9" xfId="145" applyNumberFormat="1" applyFont="1" applyFill="1" applyBorder="1" applyAlignment="1">
      <alignment horizontal="center" vertical="center"/>
    </xf>
    <xf numFmtId="10" fontId="44" fillId="29" borderId="9" xfId="924" applyNumberFormat="1" applyFont="1" applyFill="1" applyBorder="1" applyAlignment="1">
      <alignment horizontal="center" vertical="center"/>
    </xf>
    <xf numFmtId="10" fontId="44" fillId="29" borderId="9" xfId="145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7" fillId="0" borderId="0" xfId="0" applyFont="1" applyAlignment="1">
      <alignment horizontal="center"/>
    </xf>
    <xf numFmtId="0" fontId="38" fillId="32" borderId="68" xfId="111" applyFont="1" applyFill="1" applyBorder="1" applyAlignment="1">
      <alignment horizontal="center" vertical="center" wrapText="1"/>
    </xf>
    <xf numFmtId="16" fontId="38" fillId="32" borderId="60" xfId="111" applyNumberFormat="1" applyFont="1" applyFill="1" applyBorder="1" applyAlignment="1">
      <alignment horizontal="center" vertical="center" wrapText="1"/>
    </xf>
    <xf numFmtId="0" fontId="38" fillId="32" borderId="66" xfId="111" applyFont="1" applyFill="1" applyBorder="1" applyAlignment="1">
      <alignment horizontal="center" vertical="center" wrapText="1"/>
    </xf>
    <xf numFmtId="0" fontId="38" fillId="32" borderId="32" xfId="111" applyFont="1" applyFill="1" applyBorder="1" applyAlignment="1">
      <alignment horizontal="center" vertical="center" wrapText="1"/>
    </xf>
    <xf numFmtId="10" fontId="44" fillId="50" borderId="9" xfId="0" applyNumberFormat="1" applyFont="1" applyFill="1" applyBorder="1" applyAlignment="1">
      <alignment horizontal="center" vertical="center"/>
    </xf>
    <xf numFmtId="172" fontId="0" fillId="50" borderId="11" xfId="145" applyNumberFormat="1" applyFont="1" applyFill="1" applyBorder="1"/>
    <xf numFmtId="172" fontId="1" fillId="50" borderId="24" xfId="145" applyNumberFormat="1" applyFont="1" applyFill="1" applyBorder="1"/>
    <xf numFmtId="172" fontId="1" fillId="50" borderId="11" xfId="145" applyNumberFormat="1" applyFont="1" applyFill="1" applyBorder="1"/>
    <xf numFmtId="172" fontId="1" fillId="50" borderId="45" xfId="145" applyNumberFormat="1" applyFont="1" applyFill="1" applyBorder="1"/>
    <xf numFmtId="172" fontId="1" fillId="50" borderId="12" xfId="145" applyNumberFormat="1" applyFont="1" applyFill="1" applyBorder="1"/>
    <xf numFmtId="0" fontId="117" fillId="0" borderId="10" xfId="0" applyFont="1" applyBorder="1" applyAlignment="1">
      <alignment horizontal="center"/>
    </xf>
    <xf numFmtId="172" fontId="0" fillId="51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51" borderId="12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117" fillId="0" borderId="0" xfId="0" applyFont="1" applyAlignment="1">
      <alignment horizontal="left"/>
    </xf>
    <xf numFmtId="0" fontId="117" fillId="0" borderId="0" xfId="0" applyFont="1"/>
    <xf numFmtId="4" fontId="44" fillId="51" borderId="9" xfId="0" applyNumberFormat="1" applyFont="1" applyFill="1" applyBorder="1" applyAlignment="1">
      <alignment horizontal="center" vertical="center"/>
    </xf>
    <xf numFmtId="10" fontId="44" fillId="51" borderId="9" xfId="0" applyNumberFormat="1" applyFont="1" applyFill="1" applyBorder="1" applyAlignment="1">
      <alignment horizontal="center" vertical="center"/>
    </xf>
    <xf numFmtId="4" fontId="44" fillId="51" borderId="81" xfId="145" applyNumberFormat="1" applyFont="1" applyFill="1" applyBorder="1" applyAlignment="1">
      <alignment horizontal="center" vertical="center"/>
    </xf>
    <xf numFmtId="10" fontId="44" fillId="51" borderId="9" xfId="924" applyNumberFormat="1" applyFont="1" applyFill="1" applyBorder="1" applyAlignment="1">
      <alignment horizontal="center" vertical="center"/>
    </xf>
    <xf numFmtId="4" fontId="44" fillId="51" borderId="38" xfId="145" applyNumberFormat="1" applyFont="1" applyFill="1" applyBorder="1" applyAlignment="1">
      <alignment horizontal="center" vertical="center"/>
    </xf>
    <xf numFmtId="10" fontId="44" fillId="29" borderId="81" xfId="0" applyNumberFormat="1" applyFont="1" applyFill="1" applyBorder="1" applyAlignment="1">
      <alignment horizontal="center" vertical="center"/>
    </xf>
    <xf numFmtId="3" fontId="44" fillId="31" borderId="81" xfId="0" applyNumberFormat="1" applyFont="1" applyFill="1" applyBorder="1" applyAlignment="1" applyProtection="1">
      <alignment horizontal="center" vertical="center"/>
      <protection locked="0"/>
    </xf>
    <xf numFmtId="3" fontId="44" fillId="31" borderId="9" xfId="0" applyNumberFormat="1" applyFont="1" applyFill="1" applyBorder="1" applyAlignment="1" applyProtection="1">
      <alignment horizontal="center" vertical="center"/>
      <protection locked="0"/>
    </xf>
    <xf numFmtId="3" fontId="44" fillId="47" borderId="81" xfId="0" applyNumberFormat="1" applyFont="1" applyFill="1" applyBorder="1" applyAlignment="1">
      <alignment horizontal="center" vertical="center"/>
    </xf>
    <xf numFmtId="3" fontId="44" fillId="47" borderId="9" xfId="0" applyNumberFormat="1" applyFont="1" applyFill="1" applyBorder="1" applyAlignment="1">
      <alignment horizontal="center" vertical="center"/>
    </xf>
    <xf numFmtId="3" fontId="44" fillId="47" borderId="38" xfId="0" applyNumberFormat="1" applyFont="1" applyFill="1" applyBorder="1" applyAlignment="1">
      <alignment horizontal="center" vertical="center"/>
    </xf>
    <xf numFmtId="3" fontId="44" fillId="50" borderId="38" xfId="0" applyNumberFormat="1" applyFont="1" applyFill="1" applyBorder="1" applyAlignment="1" applyProtection="1">
      <alignment horizontal="center" vertical="center"/>
      <protection locked="0"/>
    </xf>
    <xf numFmtId="16" fontId="38" fillId="48" borderId="58" xfId="111" applyNumberFormat="1" applyFont="1" applyFill="1" applyBorder="1" applyAlignment="1">
      <alignment horizontal="center" vertical="center" wrapText="1"/>
    </xf>
    <xf numFmtId="16" fontId="38" fillId="48" borderId="59" xfId="111" applyNumberFormat="1" applyFont="1" applyFill="1" applyBorder="1" applyAlignment="1">
      <alignment horizontal="center" vertical="center" wrapText="1"/>
    </xf>
    <xf numFmtId="0" fontId="38" fillId="48" borderId="58" xfId="111" applyFont="1" applyFill="1" applyBorder="1" applyAlignment="1">
      <alignment horizontal="center" vertical="center" wrapText="1"/>
    </xf>
    <xf numFmtId="0" fontId="38" fillId="48" borderId="68" xfId="111" applyFont="1" applyFill="1" applyBorder="1" applyAlignment="1">
      <alignment horizontal="center" vertical="center" wrapText="1"/>
    </xf>
    <xf numFmtId="16" fontId="38" fillId="48" borderId="60" xfId="111" applyNumberFormat="1" applyFont="1" applyFill="1" applyBorder="1" applyAlignment="1">
      <alignment horizontal="center" vertical="center" wrapText="1"/>
    </xf>
    <xf numFmtId="0" fontId="38" fillId="32" borderId="60" xfId="0" applyFont="1" applyFill="1" applyBorder="1" applyAlignment="1">
      <alignment horizontal="center" vertical="center" wrapText="1"/>
    </xf>
    <xf numFmtId="0" fontId="38" fillId="32" borderId="58" xfId="0" applyFont="1" applyFill="1" applyBorder="1" applyAlignment="1">
      <alignment horizontal="center" vertical="center"/>
    </xf>
    <xf numFmtId="0" fontId="38" fillId="32" borderId="59" xfId="0" applyFont="1" applyFill="1" applyBorder="1" applyAlignment="1">
      <alignment horizontal="center" vertical="center"/>
    </xf>
    <xf numFmtId="0" fontId="45" fillId="29" borderId="38" xfId="0" applyFont="1" applyFill="1" applyBorder="1" applyAlignment="1">
      <alignment horizontal="left" vertical="center"/>
    </xf>
    <xf numFmtId="49" fontId="38" fillId="32" borderId="74" xfId="142" applyNumberFormat="1" applyFont="1" applyFill="1" applyBorder="1" applyAlignment="1">
      <alignment vertical="center" wrapText="1"/>
    </xf>
    <xf numFmtId="49" fontId="38" fillId="32" borderId="64" xfId="142" applyNumberFormat="1" applyFont="1" applyFill="1" applyBorder="1" applyAlignment="1">
      <alignment vertical="center" wrapText="1"/>
    </xf>
    <xf numFmtId="49" fontId="38" fillId="32" borderId="90" xfId="142" applyNumberFormat="1" applyFont="1" applyFill="1" applyBorder="1" applyAlignment="1">
      <alignment vertical="center" wrapText="1"/>
    </xf>
    <xf numFmtId="4" fontId="43" fillId="30" borderId="9" xfId="143" applyNumberFormat="1" applyFont="1" applyFill="1" applyBorder="1"/>
    <xf numFmtId="4" fontId="45" fillId="30" borderId="42" xfId="143" applyNumberFormat="1" applyFont="1" applyFill="1" applyBorder="1" applyAlignment="1">
      <alignment horizontal="right"/>
    </xf>
    <xf numFmtId="4" fontId="45" fillId="31" borderId="33" xfId="143" applyNumberFormat="1" applyFont="1" applyFill="1" applyBorder="1" applyAlignment="1">
      <alignment horizontal="right"/>
    </xf>
    <xf numFmtId="4" fontId="45" fillId="31" borderId="35" xfId="143" applyNumberFormat="1" applyFont="1" applyFill="1" applyBorder="1" applyAlignment="1">
      <alignment horizontal="right"/>
    </xf>
    <xf numFmtId="4" fontId="45" fillId="31" borderId="81" xfId="143" applyNumberFormat="1" applyFont="1" applyFill="1" applyBorder="1" applyAlignment="1">
      <alignment horizontal="right"/>
    </xf>
    <xf numFmtId="0" fontId="44" fillId="29" borderId="38" xfId="0" applyFont="1" applyFill="1" applyBorder="1"/>
    <xf numFmtId="4" fontId="43" fillId="30" borderId="81" xfId="143" applyNumberFormat="1" applyFont="1" applyFill="1" applyBorder="1" applyAlignment="1">
      <alignment horizontal="right"/>
    </xf>
    <xf numFmtId="4" fontId="43" fillId="30" borderId="38" xfId="143" applyNumberFormat="1" applyFont="1" applyFill="1" applyBorder="1"/>
    <xf numFmtId="4" fontId="103" fillId="47" borderId="33" xfId="143" applyNumberFormat="1" applyFont="1" applyFill="1" applyBorder="1" applyAlignment="1">
      <alignment horizontal="right"/>
    </xf>
    <xf numFmtId="4" fontId="103" fillId="47" borderId="35" xfId="143" applyNumberFormat="1" applyFont="1" applyFill="1" applyBorder="1" applyAlignment="1">
      <alignment horizontal="right"/>
    </xf>
    <xf numFmtId="4" fontId="45" fillId="31" borderId="85" xfId="143" applyNumberFormat="1" applyFont="1" applyFill="1" applyBorder="1" applyAlignment="1">
      <alignment horizontal="right"/>
    </xf>
    <xf numFmtId="0" fontId="44" fillId="29" borderId="40" xfId="0" applyFont="1" applyFill="1" applyBorder="1"/>
    <xf numFmtId="0" fontId="44" fillId="29" borderId="41" xfId="0" applyFont="1" applyFill="1" applyBorder="1"/>
    <xf numFmtId="4" fontId="103" fillId="30" borderId="42" xfId="143" applyNumberFormat="1" applyFont="1" applyFill="1" applyBorder="1" applyAlignment="1">
      <alignment horizontal="right"/>
    </xf>
    <xf numFmtId="4" fontId="103" fillId="30" borderId="85" xfId="143" applyNumberFormat="1" applyFont="1" applyFill="1" applyBorder="1" applyAlignment="1">
      <alignment horizontal="right"/>
    </xf>
    <xf numFmtId="0" fontId="44" fillId="29" borderId="42" xfId="0" applyFont="1" applyFill="1" applyBorder="1"/>
    <xf numFmtId="0" fontId="44" fillId="29" borderId="33" xfId="0" applyFont="1" applyFill="1" applyBorder="1"/>
    <xf numFmtId="0" fontId="44" fillId="29" borderId="35" xfId="0" applyFont="1" applyFill="1" applyBorder="1"/>
    <xf numFmtId="0" fontId="44" fillId="29" borderId="85" xfId="0" applyFont="1" applyFill="1" applyBorder="1"/>
    <xf numFmtId="49" fontId="38" fillId="32" borderId="48" xfId="111" applyNumberFormat="1" applyFont="1" applyFill="1" applyBorder="1" applyAlignment="1">
      <alignment horizontal="center" vertical="center" wrapText="1"/>
    </xf>
    <xf numFmtId="49" fontId="38" fillId="32" borderId="50" xfId="111" applyNumberFormat="1" applyFont="1" applyFill="1" applyBorder="1" applyAlignment="1">
      <alignment horizontal="center" vertical="center" wrapText="1"/>
    </xf>
    <xf numFmtId="0" fontId="38" fillId="32" borderId="32" xfId="769" applyFont="1" applyFill="1" applyBorder="1" applyAlignment="1">
      <alignment horizontal="center" vertical="center" wrapText="1"/>
    </xf>
    <xf numFmtId="10" fontId="99" fillId="0" borderId="0" xfId="0" applyNumberFormat="1" applyFont="1"/>
    <xf numFmtId="0" fontId="39" fillId="32" borderId="33" xfId="0" applyFont="1" applyFill="1" applyBorder="1" applyAlignment="1">
      <alignment horizontal="center" vertical="center" wrapText="1"/>
    </xf>
    <xf numFmtId="49" fontId="39" fillId="32" borderId="35" xfId="142" applyNumberFormat="1" applyFont="1" applyFill="1" applyBorder="1" applyAlignment="1">
      <alignment horizontal="left" vertical="center" wrapText="1"/>
    </xf>
    <xf numFmtId="49" fontId="39" fillId="32" borderId="38" xfId="142" applyNumberFormat="1" applyFont="1" applyFill="1" applyBorder="1" applyAlignment="1">
      <alignment horizontal="left" vertical="center" wrapText="1"/>
    </xf>
    <xf numFmtId="49" fontId="108" fillId="32" borderId="38" xfId="142" applyNumberFormat="1" applyFont="1" applyFill="1" applyBorder="1" applyAlignment="1">
      <alignment horizontal="left" vertical="center" wrapText="1"/>
    </xf>
    <xf numFmtId="2" fontId="44" fillId="50" borderId="35" xfId="0" applyNumberFormat="1" applyFont="1" applyFill="1" applyBorder="1" applyAlignment="1">
      <alignment horizontal="center" vertical="center" wrapText="1"/>
    </xf>
    <xf numFmtId="2" fontId="44" fillId="47" borderId="41" xfId="0" applyNumberFormat="1" applyFont="1" applyFill="1" applyBorder="1" applyAlignment="1">
      <alignment horizontal="center" vertical="center" wrapText="1"/>
    </xf>
    <xf numFmtId="2" fontId="44" fillId="47" borderId="43" xfId="0" applyNumberFormat="1" applyFont="1" applyFill="1" applyBorder="1" applyAlignment="1">
      <alignment horizontal="center" vertical="center" wrapText="1"/>
    </xf>
    <xf numFmtId="49" fontId="108" fillId="32" borderId="41" xfId="142" applyNumberFormat="1" applyFont="1" applyFill="1" applyBorder="1" applyAlignment="1">
      <alignment horizontal="left" vertical="center" wrapText="1"/>
    </xf>
    <xf numFmtId="49" fontId="108" fillId="32" borderId="35" xfId="142" applyNumberFormat="1" applyFont="1" applyFill="1" applyBorder="1" applyAlignment="1">
      <alignment horizontal="left" vertical="center" wrapText="1"/>
    </xf>
    <xf numFmtId="49" fontId="39" fillId="32" borderId="41" xfId="142" applyNumberFormat="1" applyFont="1" applyFill="1" applyBorder="1" applyAlignment="1">
      <alignment horizontal="left" vertical="center" wrapText="1"/>
    </xf>
    <xf numFmtId="2" fontId="44" fillId="29" borderId="119" xfId="0" applyNumberFormat="1" applyFont="1" applyFill="1" applyBorder="1" applyAlignment="1">
      <alignment horizontal="center" vertical="center" wrapText="1"/>
    </xf>
    <xf numFmtId="2" fontId="44" fillId="29" borderId="121" xfId="0" applyNumberFormat="1" applyFont="1" applyFill="1" applyBorder="1" applyAlignment="1">
      <alignment horizontal="center" vertical="center" wrapText="1"/>
    </xf>
    <xf numFmtId="2" fontId="105" fillId="30" borderId="119" xfId="0" applyNumberFormat="1" applyFont="1" applyFill="1" applyBorder="1" applyAlignment="1">
      <alignment horizontal="center" vertical="center" wrapText="1"/>
    </xf>
    <xf numFmtId="2" fontId="44" fillId="29" borderId="35" xfId="0" applyNumberFormat="1" applyFont="1" applyFill="1" applyBorder="1" applyAlignment="1">
      <alignment horizontal="center" vertical="center" wrapText="1"/>
    </xf>
    <xf numFmtId="2" fontId="45" fillId="50" borderId="86" xfId="0" applyNumberFormat="1" applyFont="1" applyFill="1" applyBorder="1" applyAlignment="1">
      <alignment horizontal="center" vertical="center"/>
    </xf>
    <xf numFmtId="2" fontId="45" fillId="29" borderId="79" xfId="0" applyNumberFormat="1" applyFont="1" applyFill="1" applyBorder="1" applyAlignment="1">
      <alignment horizontal="center" vertical="center" wrapText="1"/>
    </xf>
    <xf numFmtId="2" fontId="45" fillId="29" borderId="77" xfId="0" applyNumberFormat="1" applyFont="1" applyFill="1" applyBorder="1" applyAlignment="1">
      <alignment horizontal="center" vertical="center" wrapText="1"/>
    </xf>
    <xf numFmtId="2" fontId="45" fillId="29" borderId="43" xfId="0" applyNumberFormat="1" applyFont="1" applyFill="1" applyBorder="1" applyAlignment="1">
      <alignment horizontal="center" vertical="center" wrapText="1"/>
    </xf>
    <xf numFmtId="2" fontId="45" fillId="50" borderId="41" xfId="0" applyNumberFormat="1" applyFont="1" applyFill="1" applyBorder="1" applyAlignment="1">
      <alignment horizontal="center" vertical="center"/>
    </xf>
    <xf numFmtId="0" fontId="39" fillId="27" borderId="47" xfId="108" applyFont="1" applyFill="1" applyBorder="1" applyAlignment="1">
      <alignment horizontal="center" vertical="center" wrapText="1"/>
    </xf>
    <xf numFmtId="0" fontId="39" fillId="27" borderId="50" xfId="108" applyFont="1" applyFill="1" applyBorder="1" applyAlignment="1">
      <alignment horizontal="center" vertical="center" wrapText="1"/>
    </xf>
    <xf numFmtId="0" fontId="44" fillId="30" borderId="85" xfId="0" applyFont="1" applyFill="1" applyBorder="1"/>
    <xf numFmtId="0" fontId="44" fillId="30" borderId="40" xfId="0" applyFont="1" applyFill="1" applyBorder="1"/>
    <xf numFmtId="0" fontId="44" fillId="30" borderId="41" xfId="0" applyFont="1" applyFill="1" applyBorder="1"/>
    <xf numFmtId="0" fontId="44" fillId="30" borderId="43" xfId="0" applyFont="1" applyFill="1" applyBorder="1"/>
    <xf numFmtId="49" fontId="39" fillId="27" borderId="90" xfId="0" applyNumberFormat="1" applyFont="1" applyFill="1" applyBorder="1" applyAlignment="1">
      <alignment horizontal="center" vertical="center"/>
    </xf>
    <xf numFmtId="49" fontId="44" fillId="0" borderId="0" xfId="0" applyNumberFormat="1" applyFont="1" applyProtection="1">
      <protection locked="0"/>
    </xf>
    <xf numFmtId="49" fontId="44" fillId="0" borderId="0" xfId="0" applyNumberFormat="1" applyFont="1"/>
    <xf numFmtId="49" fontId="44" fillId="0" borderId="0" xfId="0" applyNumberFormat="1" applyFont="1" applyAlignment="1" applyProtection="1">
      <alignment horizontal="center"/>
      <protection locked="0"/>
    </xf>
    <xf numFmtId="49" fontId="44" fillId="0" borderId="0" xfId="0" applyNumberFormat="1" applyFont="1" applyAlignment="1">
      <alignment horizontal="center"/>
    </xf>
    <xf numFmtId="3" fontId="44" fillId="30" borderId="85" xfId="0" applyNumberFormat="1" applyFont="1" applyFill="1" applyBorder="1" applyAlignment="1">
      <alignment horizontal="center" vertical="center"/>
    </xf>
    <xf numFmtId="3" fontId="44" fillId="30" borderId="40" xfId="0" applyNumberFormat="1" applyFont="1" applyFill="1" applyBorder="1" applyAlignment="1">
      <alignment horizontal="center" vertical="center"/>
    </xf>
    <xf numFmtId="3" fontId="44" fillId="30" borderId="41" xfId="0" applyNumberFormat="1" applyFont="1" applyFill="1" applyBorder="1" applyAlignment="1">
      <alignment horizontal="center" vertical="center"/>
    </xf>
    <xf numFmtId="49" fontId="38" fillId="32" borderId="1" xfId="111" applyNumberFormat="1" applyFont="1" applyFill="1" applyBorder="1" applyAlignment="1">
      <alignment horizontal="center" vertical="center" wrapText="1"/>
    </xf>
    <xf numFmtId="49" fontId="38" fillId="32" borderId="58" xfId="111" applyNumberFormat="1" applyFont="1" applyFill="1" applyBorder="1" applyAlignment="1">
      <alignment horizontal="center" vertical="center" wrapText="1"/>
    </xf>
    <xf numFmtId="49" fontId="38" fillId="32" borderId="3" xfId="111" applyNumberFormat="1" applyFont="1" applyFill="1" applyBorder="1" applyAlignment="1">
      <alignment horizontal="center" vertical="center" wrapText="1"/>
    </xf>
    <xf numFmtId="4" fontId="44" fillId="31" borderId="42" xfId="145" applyNumberFormat="1" applyFont="1" applyFill="1" applyBorder="1" applyAlignment="1">
      <alignment horizontal="center" vertical="center"/>
    </xf>
    <xf numFmtId="4" fontId="44" fillId="31" borderId="33" xfId="145" applyNumberFormat="1" applyFont="1" applyFill="1" applyBorder="1" applyAlignment="1">
      <alignment horizontal="center" vertical="center"/>
    </xf>
    <xf numFmtId="10" fontId="44" fillId="51" borderId="35" xfId="145" applyNumberFormat="1" applyFont="1" applyFill="1" applyBorder="1" applyAlignment="1">
      <alignment horizontal="center" vertical="center"/>
    </xf>
    <xf numFmtId="4" fontId="44" fillId="31" borderId="81" xfId="145" applyNumberFormat="1" applyFont="1" applyFill="1" applyBorder="1" applyAlignment="1">
      <alignment horizontal="center" vertical="center"/>
    </xf>
    <xf numFmtId="10" fontId="44" fillId="51" borderId="38" xfId="145" applyNumberFormat="1" applyFont="1" applyFill="1" applyBorder="1" applyAlignment="1">
      <alignment horizontal="center" vertical="center"/>
    </xf>
    <xf numFmtId="4" fontId="116" fillId="51" borderId="85" xfId="145" applyNumberFormat="1" applyFont="1" applyFill="1" applyBorder="1" applyAlignment="1">
      <alignment horizontal="center" vertical="center"/>
    </xf>
    <xf numFmtId="4" fontId="116" fillId="51" borderId="40" xfId="145" applyNumberFormat="1" applyFont="1" applyFill="1" applyBorder="1" applyAlignment="1">
      <alignment horizontal="center" vertical="center"/>
    </xf>
    <xf numFmtId="10" fontId="116" fillId="51" borderId="41" xfId="145" applyNumberFormat="1" applyFont="1" applyFill="1" applyBorder="1" applyAlignment="1">
      <alignment horizontal="center" vertical="center"/>
    </xf>
    <xf numFmtId="4" fontId="44" fillId="51" borderId="6" xfId="145" applyNumberFormat="1" applyFont="1" applyFill="1" applyBorder="1" applyAlignment="1">
      <alignment horizontal="center" vertical="center"/>
    </xf>
    <xf numFmtId="10" fontId="44" fillId="31" borderId="35" xfId="145" applyNumberFormat="1" applyFont="1" applyFill="1" applyBorder="1" applyAlignment="1">
      <alignment horizontal="center" vertical="center"/>
    </xf>
    <xf numFmtId="10" fontId="44" fillId="31" borderId="38" xfId="145" applyNumberFormat="1" applyFont="1" applyFill="1" applyBorder="1" applyAlignment="1">
      <alignment horizontal="center" vertical="center"/>
    </xf>
    <xf numFmtId="4" fontId="116" fillId="29" borderId="85" xfId="145" applyNumberFormat="1" applyFont="1" applyFill="1" applyBorder="1" applyAlignment="1">
      <alignment horizontal="center" vertical="center"/>
    </xf>
    <xf numFmtId="10" fontId="44" fillId="29" borderId="41" xfId="145" applyNumberFormat="1" applyFont="1" applyFill="1" applyBorder="1" applyAlignment="1">
      <alignment horizontal="center" vertical="center"/>
    </xf>
    <xf numFmtId="4" fontId="44" fillId="51" borderId="42" xfId="145" applyNumberFormat="1" applyFont="1" applyFill="1" applyBorder="1" applyAlignment="1">
      <alignment horizontal="center" vertical="center"/>
    </xf>
    <xf numFmtId="4" fontId="44" fillId="29" borderId="85" xfId="145" applyNumberFormat="1" applyFont="1" applyFill="1" applyBorder="1" applyAlignment="1">
      <alignment horizontal="center" vertical="center"/>
    </xf>
    <xf numFmtId="10" fontId="44" fillId="31" borderId="33" xfId="145" applyNumberFormat="1" applyFont="1" applyFill="1" applyBorder="1" applyAlignment="1">
      <alignment horizontal="center" vertical="center"/>
    </xf>
    <xf numFmtId="4" fontId="44" fillId="29" borderId="33" xfId="145" applyNumberFormat="1" applyFont="1" applyFill="1" applyBorder="1" applyAlignment="1">
      <alignment horizontal="center" vertical="center"/>
    </xf>
    <xf numFmtId="10" fontId="44" fillId="29" borderId="33" xfId="145" applyNumberFormat="1" applyFont="1" applyFill="1" applyBorder="1" applyAlignment="1">
      <alignment horizontal="center" vertical="center"/>
    </xf>
    <xf numFmtId="4" fontId="44" fillId="29" borderId="35" xfId="145" applyNumberFormat="1" applyFont="1" applyFill="1" applyBorder="1" applyAlignment="1">
      <alignment horizontal="center" vertical="center"/>
    </xf>
    <xf numFmtId="10" fontId="44" fillId="29" borderId="40" xfId="145" applyNumberFormat="1" applyFont="1" applyFill="1" applyBorder="1" applyAlignment="1">
      <alignment horizontal="center" vertical="center"/>
    </xf>
    <xf numFmtId="4" fontId="44" fillId="29" borderId="40" xfId="145" applyNumberFormat="1" applyFont="1" applyFill="1" applyBorder="1" applyAlignment="1">
      <alignment horizontal="center" vertical="center"/>
    </xf>
    <xf numFmtId="10" fontId="44" fillId="29" borderId="42" xfId="0" applyNumberFormat="1" applyFont="1" applyFill="1" applyBorder="1" applyAlignment="1">
      <alignment horizontal="center" vertical="center"/>
    </xf>
    <xf numFmtId="10" fontId="44" fillId="29" borderId="35" xfId="0" applyNumberFormat="1" applyFont="1" applyFill="1" applyBorder="1" applyAlignment="1">
      <alignment horizontal="center" vertical="center"/>
    </xf>
    <xf numFmtId="10" fontId="44" fillId="29" borderId="38" xfId="0" applyNumberFormat="1" applyFont="1" applyFill="1" applyBorder="1" applyAlignment="1">
      <alignment horizontal="center" vertical="center"/>
    </xf>
    <xf numFmtId="10" fontId="44" fillId="29" borderId="81" xfId="145" applyNumberFormat="1" applyFont="1" applyFill="1" applyBorder="1" applyAlignment="1">
      <alignment horizontal="center" vertical="center"/>
    </xf>
    <xf numFmtId="10" fontId="44" fillId="29" borderId="38" xfId="145" applyNumberFormat="1" applyFont="1" applyFill="1" applyBorder="1" applyAlignment="1">
      <alignment horizontal="center" vertical="center"/>
    </xf>
    <xf numFmtId="10" fontId="44" fillId="50" borderId="81" xfId="145" applyNumberFormat="1" applyFont="1" applyFill="1" applyBorder="1" applyAlignment="1">
      <alignment horizontal="center" vertical="center"/>
    </xf>
    <xf numFmtId="10" fontId="44" fillId="50" borderId="77" xfId="145" applyNumberFormat="1" applyFont="1" applyFill="1" applyBorder="1" applyAlignment="1">
      <alignment horizontal="center" vertical="center"/>
    </xf>
    <xf numFmtId="10" fontId="44" fillId="50" borderId="38" xfId="145" applyNumberFormat="1" applyFont="1" applyFill="1" applyBorder="1" applyAlignment="1">
      <alignment horizontal="center" vertical="center"/>
    </xf>
    <xf numFmtId="10" fontId="44" fillId="51" borderId="81" xfId="145" applyNumberFormat="1" applyFont="1" applyFill="1" applyBorder="1" applyAlignment="1">
      <alignment horizontal="center" vertical="center"/>
    </xf>
    <xf numFmtId="10" fontId="44" fillId="29" borderId="85" xfId="145" applyNumberFormat="1" applyFont="1" applyFill="1" applyBorder="1" applyAlignment="1">
      <alignment horizontal="center" vertical="center"/>
    </xf>
    <xf numFmtId="10" fontId="44" fillId="29" borderId="40" xfId="924" applyNumberFormat="1" applyFont="1" applyFill="1" applyBorder="1" applyAlignment="1">
      <alignment horizontal="center" vertical="center"/>
    </xf>
    <xf numFmtId="4" fontId="44" fillId="51" borderId="81" xfId="0" applyNumberFormat="1" applyFont="1" applyFill="1" applyBorder="1" applyAlignment="1">
      <alignment horizontal="center" vertical="center"/>
    </xf>
    <xf numFmtId="10" fontId="44" fillId="29" borderId="85" xfId="0" applyNumberFormat="1" applyFont="1" applyFill="1" applyBorder="1" applyAlignment="1">
      <alignment horizontal="center" vertical="center"/>
    </xf>
    <xf numFmtId="10" fontId="44" fillId="29" borderId="40" xfId="0" applyNumberFormat="1" applyFont="1" applyFill="1" applyBorder="1" applyAlignment="1">
      <alignment horizontal="center" vertical="center"/>
    </xf>
    <xf numFmtId="4" fontId="116" fillId="51" borderId="41" xfId="145" applyNumberFormat="1" applyFont="1" applyFill="1" applyBorder="1" applyAlignment="1">
      <alignment horizontal="center" vertical="center"/>
    </xf>
    <xf numFmtId="10" fontId="116" fillId="29" borderId="41" xfId="145" applyNumberFormat="1" applyFont="1" applyFill="1" applyBorder="1" applyAlignment="1">
      <alignment horizontal="center" vertical="center"/>
    </xf>
    <xf numFmtId="10" fontId="44" fillId="29" borderId="35" xfId="145" applyNumberFormat="1" applyFont="1" applyFill="1" applyBorder="1" applyAlignment="1">
      <alignment horizontal="center" vertical="center"/>
    </xf>
    <xf numFmtId="10" fontId="44" fillId="29" borderId="42" xfId="145" applyNumberFormat="1" applyFont="1" applyFill="1" applyBorder="1" applyAlignment="1">
      <alignment horizontal="center" vertical="center"/>
    </xf>
    <xf numFmtId="10" fontId="44" fillId="29" borderId="33" xfId="924" applyNumberFormat="1" applyFont="1" applyFill="1" applyBorder="1" applyAlignment="1">
      <alignment horizontal="center" vertical="center"/>
    </xf>
    <xf numFmtId="4" fontId="44" fillId="51" borderId="42" xfId="0" applyNumberFormat="1" applyFont="1" applyFill="1" applyBorder="1" applyAlignment="1">
      <alignment horizontal="center" vertical="center"/>
    </xf>
    <xf numFmtId="4" fontId="44" fillId="51" borderId="33" xfId="0" applyNumberFormat="1" applyFont="1" applyFill="1" applyBorder="1" applyAlignment="1">
      <alignment horizontal="center" vertical="center"/>
    </xf>
    <xf numFmtId="10" fontId="44" fillId="50" borderId="33" xfId="0" applyNumberFormat="1" applyFont="1" applyFill="1" applyBorder="1" applyAlignment="1">
      <alignment horizontal="center" vertical="center"/>
    </xf>
    <xf numFmtId="10" fontId="44" fillId="51" borderId="33" xfId="0" applyNumberFormat="1" applyFont="1" applyFill="1" applyBorder="1" applyAlignment="1">
      <alignment horizontal="center" vertical="center"/>
    </xf>
    <xf numFmtId="4" fontId="44" fillId="51" borderId="33" xfId="145" applyNumberFormat="1" applyFont="1" applyFill="1" applyBorder="1" applyAlignment="1">
      <alignment horizontal="center" vertical="center"/>
    </xf>
    <xf numFmtId="10" fontId="44" fillId="51" borderId="33" xfId="145" applyNumberFormat="1" applyFont="1" applyFill="1" applyBorder="1" applyAlignment="1">
      <alignment horizontal="center" vertical="center"/>
    </xf>
    <xf numFmtId="4" fontId="44" fillId="51" borderId="35" xfId="145" applyNumberFormat="1" applyFont="1" applyFill="1" applyBorder="1" applyAlignment="1">
      <alignment horizontal="center" vertical="center"/>
    </xf>
    <xf numFmtId="10" fontId="44" fillId="51" borderId="33" xfId="924" applyNumberFormat="1" applyFont="1" applyFill="1" applyBorder="1" applyAlignment="1">
      <alignment horizontal="center" vertical="center"/>
    </xf>
    <xf numFmtId="4" fontId="44" fillId="29" borderId="40" xfId="0" applyNumberFormat="1" applyFont="1" applyFill="1" applyBorder="1" applyAlignment="1">
      <alignment horizontal="center" vertical="center"/>
    </xf>
    <xf numFmtId="4" fontId="44" fillId="51" borderId="85" xfId="145" applyNumberFormat="1" applyFont="1" applyFill="1" applyBorder="1" applyAlignment="1">
      <alignment horizontal="center" vertical="center"/>
    </xf>
    <xf numFmtId="4" fontId="44" fillId="51" borderId="40" xfId="145" applyNumberFormat="1" applyFont="1" applyFill="1" applyBorder="1" applyAlignment="1">
      <alignment horizontal="center" vertical="center"/>
    </xf>
    <xf numFmtId="10" fontId="44" fillId="51" borderId="41" xfId="145" applyNumberFormat="1" applyFont="1" applyFill="1" applyBorder="1" applyAlignment="1">
      <alignment horizontal="center" vertical="center"/>
    </xf>
    <xf numFmtId="4" fontId="44" fillId="51" borderId="86" xfId="145" applyNumberFormat="1" applyFont="1" applyFill="1" applyBorder="1" applyAlignment="1">
      <alignment horizontal="center" vertical="center"/>
    </xf>
    <xf numFmtId="4" fontId="44" fillId="51" borderId="43" xfId="145" applyNumberFormat="1" applyFont="1" applyFill="1" applyBorder="1" applyAlignment="1">
      <alignment horizontal="center" vertical="center"/>
    </xf>
    <xf numFmtId="4" fontId="116" fillId="29" borderId="43" xfId="145" applyNumberFormat="1" applyFont="1" applyFill="1" applyBorder="1" applyAlignment="1">
      <alignment horizontal="center" vertical="center"/>
    </xf>
    <xf numFmtId="0" fontId="38" fillId="32" borderId="61" xfId="0" quotePrefix="1" applyFont="1" applyFill="1" applyBorder="1" applyAlignment="1">
      <alignment horizontal="center" vertical="center" wrapText="1"/>
    </xf>
    <xf numFmtId="1" fontId="38" fillId="32" borderId="49" xfId="0" quotePrefix="1" applyNumberFormat="1" applyFont="1" applyFill="1" applyBorder="1" applyAlignment="1">
      <alignment horizontal="center" vertical="center" wrapText="1"/>
    </xf>
    <xf numFmtId="3" fontId="45" fillId="30" borderId="6" xfId="0" applyNumberFormat="1" applyFont="1" applyFill="1" applyBorder="1" applyAlignment="1">
      <alignment vertical="center"/>
    </xf>
    <xf numFmtId="3" fontId="45" fillId="29" borderId="43" xfId="0" applyNumberFormat="1" applyFont="1" applyFill="1" applyBorder="1" applyAlignment="1">
      <alignment vertical="center"/>
    </xf>
    <xf numFmtId="3" fontId="45" fillId="29" borderId="86" xfId="0" applyNumberFormat="1" applyFont="1" applyFill="1" applyBorder="1" applyAlignment="1">
      <alignment vertical="center"/>
    </xf>
    <xf numFmtId="0" fontId="39" fillId="27" borderId="48" xfId="0" quotePrefix="1" applyFont="1" applyFill="1" applyBorder="1" applyAlignment="1">
      <alignment horizontal="center" vertical="center" wrapText="1"/>
    </xf>
    <xf numFmtId="0" fontId="39" fillId="27" borderId="47" xfId="0" quotePrefix="1" applyFont="1" applyFill="1" applyBorder="1" applyAlignment="1">
      <alignment horizontal="center" vertical="center" wrapText="1"/>
    </xf>
    <xf numFmtId="0" fontId="38" fillId="32" borderId="47" xfId="0" quotePrefix="1" applyFont="1" applyFill="1" applyBorder="1" applyAlignment="1">
      <alignment horizontal="center" vertical="center" wrapText="1"/>
    </xf>
    <xf numFmtId="1" fontId="38" fillId="32" borderId="47" xfId="0" quotePrefix="1" applyNumberFormat="1" applyFont="1" applyFill="1" applyBorder="1" applyAlignment="1">
      <alignment horizontal="center" vertical="center" wrapText="1"/>
    </xf>
    <xf numFmtId="3" fontId="45" fillId="29" borderId="56" xfId="0" applyNumberFormat="1" applyFont="1" applyFill="1" applyBorder="1" applyAlignment="1">
      <alignment vertical="center"/>
    </xf>
    <xf numFmtId="3" fontId="45" fillId="29" borderId="54" xfId="0" applyNumberFormat="1" applyFont="1" applyFill="1" applyBorder="1" applyAlignment="1">
      <alignment vertical="center"/>
    </xf>
    <xf numFmtId="3" fontId="45" fillId="29" borderId="55" xfId="0" applyNumberFormat="1" applyFont="1" applyFill="1" applyBorder="1" applyAlignment="1">
      <alignment vertical="center"/>
    </xf>
    <xf numFmtId="4" fontId="45" fillId="0" borderId="82" xfId="0" applyNumberFormat="1" applyFont="1" applyBorder="1" applyAlignment="1">
      <alignment horizontal="center" vertical="center"/>
    </xf>
    <xf numFmtId="4" fontId="45" fillId="0" borderId="47" xfId="0" applyNumberFormat="1" applyFont="1" applyBorder="1" applyAlignment="1">
      <alignment horizontal="center" vertical="center"/>
    </xf>
    <xf numFmtId="3" fontId="45" fillId="30" borderId="74" xfId="0" applyNumberFormat="1" applyFont="1" applyFill="1" applyBorder="1" applyAlignment="1">
      <alignment vertical="center"/>
    </xf>
    <xf numFmtId="3" fontId="45" fillId="30" borderId="71" xfId="0" applyNumberFormat="1" applyFont="1" applyFill="1" applyBorder="1" applyAlignment="1">
      <alignment vertical="center"/>
    </xf>
    <xf numFmtId="3" fontId="45" fillId="30" borderId="77" xfId="0" applyNumberFormat="1" applyFont="1" applyFill="1" applyBorder="1" applyAlignment="1">
      <alignment vertical="center"/>
    </xf>
    <xf numFmtId="3" fontId="45" fillId="30" borderId="73" xfId="0" applyNumberFormat="1" applyFont="1" applyFill="1" applyBorder="1" applyAlignment="1">
      <alignment vertical="center"/>
    </xf>
    <xf numFmtId="0" fontId="45" fillId="31" borderId="0" xfId="144" applyFont="1" applyFill="1" applyAlignment="1" applyProtection="1">
      <alignment horizontal="right" wrapText="1"/>
      <protection hidden="1"/>
    </xf>
    <xf numFmtId="4" fontId="45" fillId="47" borderId="74" xfId="144" applyNumberFormat="1" applyFont="1" applyFill="1" applyBorder="1" applyAlignment="1">
      <alignment horizontal="right" vertical="center"/>
    </xf>
    <xf numFmtId="4" fontId="45" fillId="47" borderId="76" xfId="144" applyNumberFormat="1" applyFont="1" applyFill="1" applyBorder="1" applyAlignment="1">
      <alignment horizontal="right" vertical="center"/>
    </xf>
    <xf numFmtId="4" fontId="45" fillId="50" borderId="76" xfId="144" applyNumberFormat="1" applyFont="1" applyFill="1" applyBorder="1" applyAlignment="1">
      <alignment horizontal="right" vertical="center"/>
    </xf>
    <xf numFmtId="4" fontId="45" fillId="50" borderId="76" xfId="143" applyNumberFormat="1" applyFont="1" applyFill="1" applyBorder="1" applyAlignment="1">
      <alignment horizontal="right" vertical="center"/>
    </xf>
    <xf numFmtId="4" fontId="45" fillId="0" borderId="76" xfId="0" applyNumberFormat="1" applyFont="1" applyBorder="1" applyAlignment="1">
      <alignment horizontal="right" vertical="center"/>
    </xf>
    <xf numFmtId="4" fontId="45" fillId="30" borderId="76" xfId="144" applyNumberFormat="1" applyFont="1" applyFill="1" applyBorder="1" applyAlignment="1">
      <alignment horizontal="right" vertical="center" wrapText="1" shrinkToFit="1"/>
    </xf>
    <xf numFmtId="4" fontId="45" fillId="0" borderId="76" xfId="144" applyNumberFormat="1" applyFont="1" applyBorder="1" applyAlignment="1">
      <alignment horizontal="right" vertical="center" wrapText="1" shrinkToFit="1"/>
    </xf>
    <xf numFmtId="4" fontId="45" fillId="47" borderId="76" xfId="143" applyNumberFormat="1" applyFont="1" applyFill="1" applyBorder="1" applyAlignment="1">
      <alignment horizontal="right" vertical="center"/>
    </xf>
    <xf numFmtId="4" fontId="45" fillId="30" borderId="76" xfId="144" applyNumberFormat="1" applyFont="1" applyFill="1" applyBorder="1" applyAlignment="1">
      <alignment horizontal="right" vertical="center"/>
    </xf>
    <xf numFmtId="4" fontId="45" fillId="30" borderId="71" xfId="144" applyNumberFormat="1" applyFont="1" applyFill="1" applyBorder="1" applyAlignment="1">
      <alignment horizontal="right" vertical="center" wrapText="1" shrinkToFit="1"/>
    </xf>
    <xf numFmtId="4" fontId="45" fillId="29" borderId="76" xfId="143" applyNumberFormat="1" applyFont="1" applyFill="1" applyBorder="1" applyAlignment="1">
      <alignment horizontal="right" vertical="center"/>
    </xf>
    <xf numFmtId="4" fontId="45" fillId="29" borderId="76" xfId="144" applyNumberFormat="1" applyFont="1" applyFill="1" applyBorder="1" applyAlignment="1">
      <alignment horizontal="right" vertical="center"/>
    </xf>
    <xf numFmtId="4" fontId="45" fillId="30" borderId="76" xfId="143" applyNumberFormat="1" applyFont="1" applyFill="1" applyBorder="1" applyAlignment="1">
      <alignment horizontal="right" vertical="center"/>
    </xf>
    <xf numFmtId="4" fontId="45" fillId="0" borderId="76" xfId="144" applyNumberFormat="1" applyFont="1" applyBorder="1" applyAlignment="1" applyProtection="1">
      <alignment horizontal="right" vertical="center"/>
      <protection locked="0"/>
    </xf>
    <xf numFmtId="2" fontId="45" fillId="30" borderId="71" xfId="652" applyNumberFormat="1" applyFont="1" applyFill="1" applyBorder="1" applyAlignment="1" applyProtection="1">
      <alignment horizontal="right" vertical="center"/>
    </xf>
    <xf numFmtId="0" fontId="38" fillId="46" borderId="36" xfId="144" applyFont="1" applyFill="1" applyBorder="1" applyAlignment="1" applyProtection="1">
      <alignment horizontal="left" vertical="center" wrapText="1" indent="1" shrinkToFit="1"/>
      <protection hidden="1"/>
    </xf>
    <xf numFmtId="0" fontId="38" fillId="46" borderId="90" xfId="144" applyFont="1" applyFill="1" applyBorder="1" applyAlignment="1" applyProtection="1">
      <alignment horizontal="left" vertical="center" wrapText="1" shrinkToFit="1"/>
      <protection hidden="1"/>
    </xf>
    <xf numFmtId="4" fontId="45" fillId="31" borderId="76" xfId="0" applyNumberFormat="1" applyFont="1" applyFill="1" applyBorder="1" applyAlignment="1">
      <alignment horizontal="right" vertical="center"/>
    </xf>
    <xf numFmtId="0" fontId="38" fillId="32" borderId="80" xfId="769" applyFont="1" applyFill="1" applyBorder="1" applyAlignment="1">
      <alignment horizontal="center" vertical="center" wrapText="1"/>
    </xf>
    <xf numFmtId="0" fontId="38" fillId="32" borderId="5" xfId="769" applyFont="1" applyFill="1" applyBorder="1" applyAlignment="1">
      <alignment horizontal="center" vertical="center" wrapText="1"/>
    </xf>
    <xf numFmtId="0" fontId="39" fillId="32" borderId="5" xfId="769" applyFont="1" applyFill="1" applyBorder="1" applyAlignment="1">
      <alignment horizontal="center" vertical="center" wrapText="1"/>
    </xf>
    <xf numFmtId="0" fontId="38" fillId="32" borderId="80" xfId="769" quotePrefix="1" applyFont="1" applyFill="1" applyBorder="1" applyAlignment="1">
      <alignment horizontal="center" vertical="center" wrapText="1"/>
    </xf>
    <xf numFmtId="0" fontId="38" fillId="32" borderId="5" xfId="769" quotePrefix="1" applyFont="1" applyFill="1" applyBorder="1" applyAlignment="1">
      <alignment horizontal="center" vertical="center" wrapText="1"/>
    </xf>
    <xf numFmtId="0" fontId="38" fillId="32" borderId="70" xfId="769" quotePrefix="1" applyFont="1" applyFill="1" applyBorder="1" applyAlignment="1">
      <alignment horizontal="center" vertical="center" wrapText="1"/>
    </xf>
    <xf numFmtId="0" fontId="38" fillId="32" borderId="2" xfId="769" applyFont="1" applyFill="1" applyBorder="1" applyAlignment="1">
      <alignment horizontal="left" vertical="center" wrapText="1" indent="1"/>
    </xf>
    <xf numFmtId="0" fontId="38" fillId="25" borderId="78" xfId="769" applyFont="1" applyFill="1" applyBorder="1" applyAlignment="1">
      <alignment horizontal="left" vertical="center" wrapText="1" indent="1"/>
    </xf>
    <xf numFmtId="0" fontId="38" fillId="25" borderId="4" xfId="769" applyFont="1" applyFill="1" applyBorder="1" applyAlignment="1" applyProtection="1">
      <alignment horizontal="left" vertical="center" wrapText="1" indent="1"/>
      <protection locked="0"/>
    </xf>
    <xf numFmtId="0" fontId="39" fillId="25" borderId="4" xfId="769" applyFont="1" applyFill="1" applyBorder="1" applyAlignment="1" applyProtection="1">
      <alignment horizontal="left" vertical="center" wrapText="1" indent="1"/>
      <protection locked="0"/>
    </xf>
    <xf numFmtId="0" fontId="39" fillId="32" borderId="4" xfId="769" applyFont="1" applyFill="1" applyBorder="1" applyAlignment="1">
      <alignment horizontal="left" vertical="center" wrapText="1" indent="2"/>
    </xf>
    <xf numFmtId="0" fontId="39" fillId="25" borderId="4" xfId="769" applyFont="1" applyFill="1" applyBorder="1" applyAlignment="1">
      <alignment horizontal="left" vertical="center" wrapText="1" indent="2"/>
    </xf>
    <xf numFmtId="0" fontId="104" fillId="25" borderId="4" xfId="769" applyFont="1" applyFill="1" applyBorder="1" applyAlignment="1" applyProtection="1">
      <alignment horizontal="left" vertical="center" wrapText="1" indent="1"/>
      <protection locked="0"/>
    </xf>
    <xf numFmtId="0" fontId="38" fillId="25" borderId="72" xfId="769" applyFont="1" applyFill="1" applyBorder="1" applyAlignment="1" applyProtection="1">
      <alignment horizontal="left" vertical="center" wrapText="1" indent="1"/>
      <protection locked="0"/>
    </xf>
    <xf numFmtId="0" fontId="38" fillId="25" borderId="48" xfId="769" applyFont="1" applyFill="1" applyBorder="1" applyAlignment="1">
      <alignment horizontal="left" vertical="center" wrapText="1" indent="1"/>
    </xf>
    <xf numFmtId="0" fontId="38" fillId="25" borderId="78" xfId="769" applyFont="1" applyFill="1" applyBorder="1" applyAlignment="1" applyProtection="1">
      <alignment horizontal="left" vertical="center" wrapText="1" indent="1"/>
      <protection locked="0"/>
    </xf>
    <xf numFmtId="0" fontId="38" fillId="25" borderId="51" xfId="769" applyFont="1" applyFill="1" applyBorder="1" applyAlignment="1" applyProtection="1">
      <alignment horizontal="left" vertical="center" wrapText="1" indent="1"/>
      <protection locked="0"/>
    </xf>
    <xf numFmtId="0" fontId="38" fillId="25" borderId="75" xfId="769" applyFont="1" applyFill="1" applyBorder="1" applyAlignment="1" applyProtection="1">
      <alignment horizontal="left" vertical="center" wrapText="1" indent="1"/>
      <protection locked="0"/>
    </xf>
    <xf numFmtId="0" fontId="38" fillId="32" borderId="78" xfId="769" applyFont="1" applyFill="1" applyBorder="1" applyAlignment="1">
      <alignment horizontal="left" vertical="center" wrapText="1" indent="1"/>
    </xf>
    <xf numFmtId="0" fontId="39" fillId="25" borderId="4" xfId="769" applyFont="1" applyFill="1" applyBorder="1" applyAlignment="1" applyProtection="1">
      <alignment horizontal="left" vertical="center" wrapText="1" indent="2"/>
      <protection locked="0"/>
    </xf>
    <xf numFmtId="0" fontId="38" fillId="32" borderId="4" xfId="769" applyFont="1" applyFill="1" applyBorder="1" applyAlignment="1">
      <alignment horizontal="left" vertical="center" wrapText="1" indent="1"/>
    </xf>
    <xf numFmtId="0" fontId="39" fillId="25" borderId="72" xfId="769" applyFont="1" applyFill="1" applyBorder="1" applyAlignment="1" applyProtection="1">
      <alignment horizontal="left" vertical="center" wrapText="1" indent="2"/>
      <protection locked="0"/>
    </xf>
    <xf numFmtId="10" fontId="77" fillId="51" borderId="9" xfId="143" applyNumberFormat="1" applyFont="1" applyFill="1" applyBorder="1" applyAlignment="1">
      <alignment horizontal="right" vertical="center" wrapText="1"/>
    </xf>
    <xf numFmtId="10" fontId="77" fillId="51" borderId="38" xfId="143" applyNumberFormat="1" applyFont="1" applyFill="1" applyBorder="1" applyAlignment="1">
      <alignment horizontal="right" vertical="center" wrapText="1"/>
    </xf>
    <xf numFmtId="10" fontId="90" fillId="30" borderId="56" xfId="143" applyNumberFormat="1" applyFont="1" applyFill="1" applyBorder="1" applyAlignment="1">
      <alignment horizontal="right" vertical="center" wrapText="1"/>
    </xf>
    <xf numFmtId="10" fontId="90" fillId="30" borderId="54" xfId="143" applyNumberFormat="1" applyFont="1" applyFill="1" applyBorder="1" applyAlignment="1">
      <alignment horizontal="right" vertical="center" wrapText="1"/>
    </xf>
    <xf numFmtId="10" fontId="90" fillId="30" borderId="55" xfId="143" applyNumberFormat="1" applyFont="1" applyFill="1" applyBorder="1" applyAlignment="1">
      <alignment horizontal="right" vertical="center" wrapText="1"/>
    </xf>
    <xf numFmtId="10" fontId="52" fillId="51" borderId="85" xfId="143" applyNumberFormat="1" applyFont="1" applyFill="1" applyBorder="1" applyAlignment="1">
      <alignment horizontal="right" vertical="center" wrapText="1"/>
    </xf>
    <xf numFmtId="10" fontId="52" fillId="51" borderId="40" xfId="143" applyNumberFormat="1" applyFont="1" applyFill="1" applyBorder="1" applyAlignment="1">
      <alignment horizontal="right" vertical="center" wrapText="1"/>
    </xf>
    <xf numFmtId="10" fontId="52" fillId="51" borderId="41" xfId="143" applyNumberFormat="1" applyFont="1" applyFill="1" applyBorder="1" applyAlignment="1">
      <alignment horizontal="right" vertical="center" wrapText="1"/>
    </xf>
    <xf numFmtId="3" fontId="43" fillId="50" borderId="54" xfId="143" applyNumberFormat="1" applyFont="1" applyFill="1" applyBorder="1" applyAlignment="1">
      <alignment horizontal="right" vertical="center" wrapText="1"/>
    </xf>
    <xf numFmtId="3" fontId="43" fillId="50" borderId="55" xfId="143" applyNumberFormat="1" applyFont="1" applyFill="1" applyBorder="1" applyAlignment="1">
      <alignment horizontal="right" vertical="center" wrapText="1"/>
    </xf>
    <xf numFmtId="3" fontId="43" fillId="30" borderId="40" xfId="143" applyNumberFormat="1" applyFont="1" applyFill="1" applyBorder="1" applyAlignment="1">
      <alignment horizontal="right" vertical="center" wrapText="1"/>
    </xf>
    <xf numFmtId="3" fontId="43" fillId="30" borderId="41" xfId="143" applyNumberFormat="1" applyFont="1" applyFill="1" applyBorder="1" applyAlignment="1">
      <alignment horizontal="right" vertical="center" wrapText="1"/>
    </xf>
    <xf numFmtId="4" fontId="43" fillId="0" borderId="76" xfId="0" applyNumberFormat="1" applyFont="1" applyBorder="1" applyAlignment="1">
      <alignment horizontal="right" vertical="center"/>
    </xf>
    <xf numFmtId="3" fontId="43" fillId="30" borderId="82" xfId="143" applyNumberFormat="1" applyFont="1" applyFill="1" applyBorder="1" applyAlignment="1">
      <alignment horizontal="right" vertical="center" wrapText="1"/>
    </xf>
    <xf numFmtId="0" fontId="44" fillId="29" borderId="76" xfId="0" applyFont="1" applyFill="1" applyBorder="1" applyAlignment="1">
      <alignment horizontal="right"/>
    </xf>
    <xf numFmtId="3" fontId="45" fillId="0" borderId="64" xfId="0" applyNumberFormat="1" applyFont="1" applyBorder="1" applyAlignment="1">
      <alignment horizontal="right" vertical="center"/>
    </xf>
    <xf numFmtId="3" fontId="43" fillId="31" borderId="76" xfId="143" applyNumberFormat="1" applyFont="1" applyFill="1" applyBorder="1" applyAlignment="1">
      <alignment horizontal="right" vertical="center" wrapText="1"/>
    </xf>
    <xf numFmtId="3" fontId="43" fillId="31" borderId="71" xfId="143" applyNumberFormat="1" applyFont="1" applyFill="1" applyBorder="1" applyAlignment="1">
      <alignment horizontal="right" vertical="center" wrapText="1"/>
    </xf>
    <xf numFmtId="3" fontId="43" fillId="50" borderId="47" xfId="769" applyNumberFormat="1" applyFont="1" applyFill="1" applyBorder="1" applyAlignment="1">
      <alignment horizontal="right" vertical="center" wrapText="1"/>
    </xf>
    <xf numFmtId="4" fontId="43" fillId="0" borderId="74" xfId="0" applyNumberFormat="1" applyFont="1" applyBorder="1" applyAlignment="1">
      <alignment horizontal="right" vertical="center"/>
    </xf>
    <xf numFmtId="10" fontId="52" fillId="51" borderId="71" xfId="143" applyNumberFormat="1" applyFont="1" applyFill="1" applyBorder="1" applyAlignment="1">
      <alignment horizontal="right" vertical="center" wrapText="1"/>
    </xf>
    <xf numFmtId="10" fontId="90" fillId="30" borderId="47" xfId="143" applyNumberFormat="1" applyFont="1" applyFill="1" applyBorder="1" applyAlignment="1">
      <alignment horizontal="right" vertical="center" wrapText="1"/>
    </xf>
    <xf numFmtId="172" fontId="43" fillId="0" borderId="74" xfId="145" applyNumberFormat="1" applyFont="1" applyFill="1" applyBorder="1" applyAlignment="1">
      <alignment horizontal="right" vertical="center"/>
    </xf>
    <xf numFmtId="172" fontId="45" fillId="0" borderId="76" xfId="145" applyNumberFormat="1" applyFont="1" applyFill="1" applyBorder="1" applyAlignment="1">
      <alignment horizontal="right" vertical="center"/>
    </xf>
    <xf numFmtId="3" fontId="43" fillId="30" borderId="85" xfId="143" applyNumberFormat="1" applyFont="1" applyFill="1" applyBorder="1" applyAlignment="1">
      <alignment horizontal="right" vertical="center" wrapText="1"/>
    </xf>
    <xf numFmtId="3" fontId="43" fillId="50" borderId="56" xfId="143" applyNumberFormat="1" applyFont="1" applyFill="1" applyBorder="1" applyAlignment="1">
      <alignment horizontal="right" vertical="center" wrapText="1"/>
    </xf>
    <xf numFmtId="10" fontId="77" fillId="51" borderId="81" xfId="143" applyNumberFormat="1" applyFont="1" applyFill="1" applyBorder="1" applyAlignment="1">
      <alignment horizontal="right" vertical="center" wrapText="1"/>
    </xf>
    <xf numFmtId="0" fontId="79" fillId="0" borderId="0" xfId="0" applyFont="1" applyProtection="1">
      <protection hidden="1"/>
    </xf>
    <xf numFmtId="4" fontId="39" fillId="0" borderId="0" xfId="0" applyNumberFormat="1" applyFont="1" applyAlignment="1" applyProtection="1">
      <alignment horizontal="center" vertical="center"/>
      <protection hidden="1"/>
    </xf>
    <xf numFmtId="10" fontId="79" fillId="0" borderId="0" xfId="145" applyNumberFormat="1" applyFont="1" applyFill="1" applyBorder="1" applyProtection="1">
      <protection hidden="1"/>
    </xf>
    <xf numFmtId="0" fontId="0" fillId="0" borderId="9" xfId="0" applyBorder="1" applyAlignment="1">
      <alignment horizontal="center"/>
    </xf>
    <xf numFmtId="172" fontId="0" fillId="0" borderId="11" xfId="145" applyNumberFormat="1" applyFont="1" applyFill="1" applyBorder="1"/>
    <xf numFmtId="0" fontId="41" fillId="28" borderId="48" xfId="0" applyFont="1" applyFill="1" applyBorder="1" applyAlignment="1">
      <alignment horizontal="center" vertical="center"/>
    </xf>
    <xf numFmtId="0" fontId="41" fillId="28" borderId="49" xfId="0" applyFont="1" applyFill="1" applyBorder="1" applyAlignment="1">
      <alignment horizontal="center" vertical="center"/>
    </xf>
    <xf numFmtId="0" fontId="44" fillId="0" borderId="40" xfId="0" applyFont="1" applyBorder="1" applyProtection="1">
      <protection locked="0"/>
    </xf>
    <xf numFmtId="0" fontId="44" fillId="0" borderId="41" xfId="0" applyFont="1" applyBorder="1" applyProtection="1">
      <protection locked="0"/>
    </xf>
    <xf numFmtId="0" fontId="44" fillId="0" borderId="56" xfId="0" applyFont="1" applyBorder="1" applyAlignment="1">
      <alignment horizontal="center"/>
    </xf>
    <xf numFmtId="0" fontId="44" fillId="0" borderId="54" xfId="0" applyFont="1" applyBorder="1" applyAlignment="1" applyProtection="1">
      <alignment horizontal="center"/>
      <protection locked="0"/>
    </xf>
    <xf numFmtId="0" fontId="44" fillId="0" borderId="55" xfId="0" applyFont="1" applyBorder="1" applyAlignment="1" applyProtection="1">
      <alignment horizontal="center"/>
      <protection locked="0"/>
    </xf>
    <xf numFmtId="0" fontId="44" fillId="0" borderId="42" xfId="0" applyFont="1" applyBorder="1"/>
    <xf numFmtId="0" fontId="44" fillId="0" borderId="33" xfId="0" applyFont="1" applyBorder="1" applyProtection="1">
      <protection locked="0"/>
    </xf>
    <xf numFmtId="0" fontId="44" fillId="0" borderId="35" xfId="0" applyFont="1" applyBorder="1" applyProtection="1">
      <protection locked="0"/>
    </xf>
    <xf numFmtId="0" fontId="44" fillId="0" borderId="81" xfId="0" applyFont="1" applyBorder="1"/>
    <xf numFmtId="0" fontId="44" fillId="0" borderId="85" xfId="0" applyFont="1" applyBorder="1"/>
    <xf numFmtId="0" fontId="45" fillId="0" borderId="0" xfId="0" applyFont="1" applyAlignment="1" applyProtection="1">
      <alignment horizontal="right" vertical="center" wrapText="1"/>
      <protection locked="0"/>
    </xf>
    <xf numFmtId="4" fontId="45" fillId="0" borderId="76" xfId="143" applyNumberFormat="1" applyFont="1" applyBorder="1" applyAlignment="1">
      <alignment horizontal="right" vertical="center"/>
    </xf>
    <xf numFmtId="2" fontId="45" fillId="0" borderId="33" xfId="145" applyNumberFormat="1" applyFont="1" applyFill="1" applyBorder="1" applyAlignment="1" applyProtection="1">
      <alignment horizontal="center" vertical="center"/>
      <protection locked="0"/>
    </xf>
    <xf numFmtId="2" fontId="45" fillId="0" borderId="9" xfId="145" applyNumberFormat="1" applyFont="1" applyFill="1" applyBorder="1" applyAlignment="1" applyProtection="1">
      <alignment horizontal="center" vertical="center"/>
      <protection locked="0"/>
    </xf>
    <xf numFmtId="2" fontId="45" fillId="29" borderId="33" xfId="145" applyNumberFormat="1" applyFont="1" applyFill="1" applyBorder="1" applyAlignment="1" applyProtection="1">
      <alignment horizontal="center" vertical="center"/>
      <protection locked="0"/>
    </xf>
    <xf numFmtId="2" fontId="45" fillId="29" borderId="9" xfId="145" applyNumberFormat="1" applyFont="1" applyFill="1" applyBorder="1" applyAlignment="1" applyProtection="1">
      <alignment horizontal="center" vertical="center"/>
      <protection locked="0"/>
    </xf>
    <xf numFmtId="4" fontId="45" fillId="30" borderId="33" xfId="143" applyNumberFormat="1" applyFont="1" applyFill="1" applyBorder="1" applyAlignment="1">
      <alignment horizontal="right"/>
    </xf>
    <xf numFmtId="4" fontId="45" fillId="30" borderId="35" xfId="143" applyNumberFormat="1" applyFont="1" applyFill="1" applyBorder="1" applyAlignment="1">
      <alignment horizontal="right"/>
    </xf>
    <xf numFmtId="4" fontId="45" fillId="30" borderId="9" xfId="143" applyNumberFormat="1" applyFont="1" applyFill="1" applyBorder="1" applyAlignment="1">
      <alignment horizontal="right"/>
    </xf>
    <xf numFmtId="4" fontId="45" fillId="30" borderId="38" xfId="143" applyNumberFormat="1" applyFont="1" applyFill="1" applyBorder="1" applyAlignment="1">
      <alignment horizontal="right"/>
    </xf>
    <xf numFmtId="0" fontId="39" fillId="25" borderId="125" xfId="0" applyFont="1" applyFill="1" applyBorder="1" applyAlignment="1">
      <alignment horizontal="left" vertical="center" wrapText="1"/>
    </xf>
    <xf numFmtId="0" fontId="39" fillId="25" borderId="4" xfId="0" applyFont="1" applyFill="1" applyBorder="1" applyAlignment="1">
      <alignment horizontal="left" vertical="center" wrapText="1"/>
    </xf>
    <xf numFmtId="0" fontId="39" fillId="25" borderId="75" xfId="0" applyFont="1" applyFill="1" applyBorder="1" applyAlignment="1">
      <alignment horizontal="left" vertical="center" wrapText="1"/>
    </xf>
    <xf numFmtId="0" fontId="38" fillId="25" borderId="48" xfId="0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left" vertical="center" wrapText="1"/>
    </xf>
    <xf numFmtId="0" fontId="39" fillId="25" borderId="72" xfId="0" applyFont="1" applyFill="1" applyBorder="1" applyAlignment="1">
      <alignment horizontal="left" vertical="center" wrapText="1"/>
    </xf>
    <xf numFmtId="0" fontId="38" fillId="25" borderId="116" xfId="0" applyFont="1" applyFill="1" applyBorder="1" applyAlignment="1">
      <alignment horizontal="center" vertical="center" wrapText="1"/>
    </xf>
    <xf numFmtId="4" fontId="105" fillId="50" borderId="86" xfId="0" applyNumberFormat="1" applyFont="1" applyFill="1" applyBorder="1" applyAlignment="1">
      <alignment horizontal="center" vertical="center"/>
    </xf>
    <xf numFmtId="4" fontId="45" fillId="50" borderId="6" xfId="0" applyNumberFormat="1" applyFont="1" applyFill="1" applyBorder="1" applyAlignment="1">
      <alignment horizontal="center" vertical="center"/>
    </xf>
    <xf numFmtId="4" fontId="45" fillId="50" borderId="22" xfId="0" applyNumberFormat="1" applyFont="1" applyFill="1" applyBorder="1" applyAlignment="1">
      <alignment horizontal="center" vertical="center"/>
    </xf>
    <xf numFmtId="10" fontId="45" fillId="51" borderId="80" xfId="145" applyNumberFormat="1" applyFont="1" applyFill="1" applyBorder="1" applyAlignment="1">
      <alignment horizontal="center" vertical="center" wrapText="1"/>
    </xf>
    <xf numFmtId="10" fontId="45" fillId="51" borderId="65" xfId="145" applyNumberFormat="1" applyFont="1" applyFill="1" applyBorder="1" applyAlignment="1">
      <alignment horizontal="center" vertical="center" wrapText="1"/>
    </xf>
    <xf numFmtId="10" fontId="44" fillId="51" borderId="70" xfId="145" applyNumberFormat="1" applyFont="1" applyFill="1" applyBorder="1" applyAlignment="1">
      <alignment horizontal="center" vertical="center"/>
    </xf>
    <xf numFmtId="10" fontId="45" fillId="51" borderId="38" xfId="145" applyNumberFormat="1" applyFont="1" applyFill="1" applyBorder="1" applyAlignment="1">
      <alignment horizontal="center" vertical="center" wrapText="1"/>
    </xf>
    <xf numFmtId="10" fontId="44" fillId="51" borderId="38" xfId="0" applyNumberFormat="1" applyFont="1" applyFill="1" applyBorder="1" applyAlignment="1">
      <alignment horizontal="center" vertical="center"/>
    </xf>
    <xf numFmtId="4" fontId="105" fillId="50" borderId="46" xfId="0" applyNumberFormat="1" applyFont="1" applyFill="1" applyBorder="1" applyAlignment="1">
      <alignment horizontal="center" vertical="center"/>
    </xf>
    <xf numFmtId="0" fontId="38" fillId="25" borderId="56" xfId="0" applyFont="1" applyFill="1" applyBorder="1" applyAlignment="1">
      <alignment horizontal="center" vertical="center" wrapText="1"/>
    </xf>
    <xf numFmtId="0" fontId="38" fillId="25" borderId="54" xfId="0" applyFont="1" applyFill="1" applyBorder="1" applyAlignment="1">
      <alignment horizontal="center" vertical="center" wrapText="1"/>
    </xf>
    <xf numFmtId="0" fontId="38" fillId="25" borderId="55" xfId="0" applyFont="1" applyFill="1" applyBorder="1" applyAlignment="1">
      <alignment horizontal="center" vertical="center" wrapText="1"/>
    </xf>
    <xf numFmtId="10" fontId="45" fillId="51" borderId="35" xfId="145" applyNumberFormat="1" applyFont="1" applyFill="1" applyBorder="1" applyAlignment="1">
      <alignment horizontal="center" vertical="center" wrapText="1"/>
    </xf>
    <xf numFmtId="10" fontId="116" fillId="51" borderId="35" xfId="0" applyNumberFormat="1" applyFont="1" applyFill="1" applyBorder="1" applyAlignment="1">
      <alignment horizontal="center" vertical="center"/>
    </xf>
    <xf numFmtId="10" fontId="44" fillId="51" borderId="41" xfId="0" applyNumberFormat="1" applyFont="1" applyFill="1" applyBorder="1" applyAlignment="1">
      <alignment horizontal="center" vertical="center"/>
    </xf>
    <xf numFmtId="0" fontId="121" fillId="0" borderId="0" xfId="0" applyFont="1"/>
    <xf numFmtId="0" fontId="79" fillId="0" borderId="0" xfId="0" applyFont="1"/>
    <xf numFmtId="0" fontId="45" fillId="0" borderId="0" xfId="0" applyFont="1" applyAlignment="1">
      <alignment horizontal="right" wrapText="1"/>
    </xf>
    <xf numFmtId="10" fontId="45" fillId="0" borderId="33" xfId="145" applyNumberFormat="1" applyFont="1" applyFill="1" applyBorder="1" applyAlignment="1">
      <alignment horizontal="center" vertical="center"/>
    </xf>
    <xf numFmtId="10" fontId="45" fillId="0" borderId="9" xfId="145" applyNumberFormat="1" applyFont="1" applyFill="1" applyBorder="1" applyAlignment="1">
      <alignment horizontal="center" vertical="center"/>
    </xf>
    <xf numFmtId="10" fontId="45" fillId="53" borderId="12" xfId="145" applyNumberFormat="1" applyFont="1" applyFill="1" applyBorder="1" applyAlignment="1">
      <alignment horizontal="center" vertical="center"/>
    </xf>
    <xf numFmtId="10" fontId="45" fillId="30" borderId="9" xfId="676" applyNumberFormat="1" applyFont="1" applyFill="1" applyBorder="1" applyAlignment="1">
      <alignment horizontal="center" vertical="center"/>
    </xf>
    <xf numFmtId="172" fontId="40" fillId="29" borderId="9" xfId="0" applyNumberFormat="1" applyFont="1" applyFill="1" applyBorder="1" applyAlignment="1">
      <alignment horizontal="left" vertical="center"/>
    </xf>
    <xf numFmtId="172" fontId="41" fillId="29" borderId="9" xfId="0" applyNumberFormat="1" applyFont="1" applyFill="1" applyBorder="1" applyAlignment="1">
      <alignment horizontal="left" vertical="center" indent="1"/>
    </xf>
    <xf numFmtId="172" fontId="40" fillId="0" borderId="9" xfId="0" applyNumberFormat="1" applyFont="1" applyBorder="1" applyAlignment="1">
      <alignment horizontal="left" vertical="center"/>
    </xf>
    <xf numFmtId="172" fontId="41" fillId="0" borderId="9" xfId="0" applyNumberFormat="1" applyFont="1" applyBorder="1" applyAlignment="1">
      <alignment horizontal="left" vertical="center" indent="1"/>
    </xf>
    <xf numFmtId="4" fontId="45" fillId="0" borderId="9" xfId="0" applyNumberFormat="1" applyFont="1" applyBorder="1" applyAlignment="1">
      <alignment horizontal="center" vertical="center"/>
    </xf>
    <xf numFmtId="4" fontId="38" fillId="32" borderId="10" xfId="0" applyNumberFormat="1" applyFont="1" applyFill="1" applyBorder="1" applyAlignment="1">
      <alignment horizontal="center" vertical="center" wrapText="1"/>
    </xf>
    <xf numFmtId="4" fontId="40" fillId="26" borderId="10" xfId="0" applyNumberFormat="1" applyFont="1" applyFill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10" fontId="38" fillId="32" borderId="10" xfId="145" applyNumberFormat="1" applyFont="1" applyFill="1" applyBorder="1" applyAlignment="1">
      <alignment horizontal="center" vertical="center" wrapText="1"/>
    </xf>
    <xf numFmtId="4" fontId="38" fillId="32" borderId="10" xfId="145" applyNumberFormat="1" applyFont="1" applyFill="1" applyBorder="1" applyAlignment="1">
      <alignment horizontal="center" vertical="center" wrapText="1"/>
    </xf>
    <xf numFmtId="10" fontId="45" fillId="0" borderId="12" xfId="145" applyNumberFormat="1" applyFont="1" applyFill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10" fontId="45" fillId="53" borderId="85" xfId="145" applyNumberFormat="1" applyFont="1" applyFill="1" applyBorder="1" applyAlignment="1">
      <alignment horizontal="center" vertical="center"/>
    </xf>
    <xf numFmtId="10" fontId="43" fillId="0" borderId="40" xfId="145" applyNumberFormat="1" applyFont="1" applyFill="1" applyBorder="1" applyAlignment="1">
      <alignment horizontal="center" vertical="center"/>
    </xf>
    <xf numFmtId="4" fontId="45" fillId="30" borderId="33" xfId="0" applyNumberFormat="1" applyFont="1" applyFill="1" applyBorder="1" applyAlignment="1">
      <alignment horizontal="center" vertical="center"/>
    </xf>
    <xf numFmtId="4" fontId="45" fillId="30" borderId="9" xfId="0" applyNumberFormat="1" applyFont="1" applyFill="1" applyBorder="1" applyAlignment="1">
      <alignment horizontal="center" vertical="center"/>
    </xf>
    <xf numFmtId="4" fontId="43" fillId="30" borderId="40" xfId="0" applyNumberFormat="1" applyFont="1" applyFill="1" applyBorder="1" applyAlignment="1">
      <alignment horizontal="center" vertical="center"/>
    </xf>
    <xf numFmtId="10" fontId="45" fillId="30" borderId="33" xfId="145" applyNumberFormat="1" applyFont="1" applyFill="1" applyBorder="1" applyAlignment="1">
      <alignment horizontal="center" vertical="center"/>
    </xf>
    <xf numFmtId="10" fontId="45" fillId="30" borderId="9" xfId="145" applyNumberFormat="1" applyFont="1" applyFill="1" applyBorder="1" applyAlignment="1">
      <alignment horizontal="center" vertical="center"/>
    </xf>
    <xf numFmtId="10" fontId="43" fillId="30" borderId="40" xfId="145" applyNumberFormat="1" applyFont="1" applyFill="1" applyBorder="1" applyAlignment="1">
      <alignment horizontal="center" vertical="center"/>
    </xf>
    <xf numFmtId="4" fontId="45" fillId="29" borderId="33" xfId="0" applyNumberFormat="1" applyFont="1" applyFill="1" applyBorder="1" applyAlignment="1">
      <alignment horizontal="center" vertical="center"/>
    </xf>
    <xf numFmtId="4" fontId="45" fillId="29" borderId="9" xfId="0" applyNumberFormat="1" applyFont="1" applyFill="1" applyBorder="1" applyAlignment="1">
      <alignment horizontal="center" vertical="center"/>
    </xf>
    <xf numFmtId="4" fontId="43" fillId="29" borderId="40" xfId="0" applyNumberFormat="1" applyFont="1" applyFill="1" applyBorder="1" applyAlignment="1">
      <alignment horizontal="center" vertical="center"/>
    </xf>
    <xf numFmtId="2" fontId="45" fillId="30" borderId="9" xfId="145" applyNumberFormat="1" applyFont="1" applyFill="1" applyBorder="1" applyAlignment="1" applyProtection="1">
      <alignment horizontal="center" vertical="center"/>
      <protection locked="0"/>
    </xf>
    <xf numFmtId="2" fontId="45" fillId="30" borderId="33" xfId="145" applyNumberFormat="1" applyFont="1" applyFill="1" applyBorder="1" applyAlignment="1" applyProtection="1">
      <alignment horizontal="center" vertical="center"/>
      <protection locked="0"/>
    </xf>
    <xf numFmtId="10" fontId="45" fillId="30" borderId="33" xfId="145" applyNumberFormat="1" applyFont="1" applyFill="1" applyBorder="1" applyAlignment="1" applyProtection="1">
      <alignment horizontal="center" vertical="center"/>
      <protection locked="0"/>
    </xf>
    <xf numFmtId="10" fontId="45" fillId="30" borderId="9" xfId="145" applyNumberFormat="1" applyFont="1" applyFill="1" applyBorder="1" applyAlignment="1" applyProtection="1">
      <alignment horizontal="center" vertical="center"/>
      <protection locked="0"/>
    </xf>
    <xf numFmtId="10" fontId="45" fillId="30" borderId="38" xfId="676" applyNumberFormat="1" applyFont="1" applyFill="1" applyBorder="1" applyAlignment="1">
      <alignment horizontal="center" vertical="center"/>
    </xf>
    <xf numFmtId="10" fontId="43" fillId="30" borderId="40" xfId="676" applyNumberFormat="1" applyFont="1" applyFill="1" applyBorder="1" applyAlignment="1">
      <alignment horizontal="center" vertical="center"/>
    </xf>
    <xf numFmtId="10" fontId="43" fillId="30" borderId="41" xfId="676" applyNumberFormat="1" applyFont="1" applyFill="1" applyBorder="1" applyAlignment="1">
      <alignment horizontal="center" vertical="center"/>
    </xf>
    <xf numFmtId="10" fontId="45" fillId="30" borderId="12" xfId="145" applyNumberFormat="1" applyFont="1" applyFill="1" applyBorder="1" applyAlignment="1">
      <alignment horizontal="center" vertical="center"/>
    </xf>
    <xf numFmtId="4" fontId="45" fillId="30" borderId="12" xfId="0" applyNumberFormat="1" applyFont="1" applyFill="1" applyBorder="1" applyAlignment="1">
      <alignment horizontal="center" vertical="center"/>
    </xf>
    <xf numFmtId="2" fontId="45" fillId="30" borderId="12" xfId="145" applyNumberFormat="1" applyFont="1" applyFill="1" applyBorder="1" applyAlignment="1" applyProtection="1">
      <alignment horizontal="center" vertical="center"/>
      <protection locked="0"/>
    </xf>
    <xf numFmtId="10" fontId="45" fillId="30" borderId="12" xfId="145" applyNumberFormat="1" applyFont="1" applyFill="1" applyBorder="1" applyAlignment="1" applyProtection="1">
      <alignment horizontal="center" vertical="center"/>
      <protection locked="0"/>
    </xf>
    <xf numFmtId="10" fontId="45" fillId="30" borderId="12" xfId="676" applyNumberFormat="1" applyFont="1" applyFill="1" applyBorder="1" applyAlignment="1">
      <alignment horizontal="center" vertical="center"/>
    </xf>
    <xf numFmtId="10" fontId="45" fillId="53" borderId="8" xfId="145" applyNumberFormat="1" applyFont="1" applyFill="1" applyBorder="1" applyAlignment="1">
      <alignment horizontal="center" vertical="center"/>
    </xf>
    <xf numFmtId="172" fontId="40" fillId="29" borderId="8" xfId="0" applyNumberFormat="1" applyFont="1" applyFill="1" applyBorder="1" applyAlignment="1">
      <alignment horizontal="left" vertical="center"/>
    </xf>
    <xf numFmtId="172" fontId="41" fillId="29" borderId="8" xfId="0" applyNumberFormat="1" applyFont="1" applyFill="1" applyBorder="1" applyAlignment="1">
      <alignment horizontal="left" vertical="center" indent="1"/>
    </xf>
    <xf numFmtId="172" fontId="40" fillId="0" borderId="8" xfId="0" applyNumberFormat="1" applyFont="1" applyBorder="1" applyAlignment="1">
      <alignment horizontal="left" vertical="center"/>
    </xf>
    <xf numFmtId="172" fontId="41" fillId="0" borderId="8" xfId="0" applyNumberFormat="1" applyFont="1" applyBorder="1" applyAlignment="1">
      <alignment horizontal="left" vertical="center" indent="1"/>
    </xf>
    <xf numFmtId="4" fontId="43" fillId="30" borderId="10" xfId="0" applyNumberFormat="1" applyFont="1" applyFill="1" applyBorder="1" applyAlignment="1">
      <alignment horizontal="center" vertical="center"/>
    </xf>
    <xf numFmtId="10" fontId="43" fillId="30" borderId="10" xfId="145" applyNumberFormat="1" applyFont="1" applyFill="1" applyBorder="1" applyAlignment="1">
      <alignment horizontal="center" vertical="center"/>
    </xf>
    <xf numFmtId="4" fontId="43" fillId="30" borderId="11" xfId="0" applyNumberFormat="1" applyFont="1" applyFill="1" applyBorder="1" applyAlignment="1">
      <alignment horizontal="center" vertical="center"/>
    </xf>
    <xf numFmtId="10" fontId="43" fillId="30" borderId="10" xfId="676" applyNumberFormat="1" applyFont="1" applyFill="1" applyBorder="1" applyAlignment="1">
      <alignment horizontal="center" vertical="center"/>
    </xf>
    <xf numFmtId="4" fontId="45" fillId="0" borderId="42" xfId="0" applyNumberFormat="1" applyFont="1" applyBorder="1" applyAlignment="1">
      <alignment horizontal="center" vertical="center"/>
    </xf>
    <xf numFmtId="4" fontId="45" fillId="0" borderId="81" xfId="0" applyNumberFormat="1" applyFont="1" applyBorder="1" applyAlignment="1">
      <alignment horizontal="center" vertical="center"/>
    </xf>
    <xf numFmtId="4" fontId="45" fillId="30" borderId="42" xfId="0" applyNumberFormat="1" applyFont="1" applyFill="1" applyBorder="1" applyAlignment="1">
      <alignment horizontal="center" vertical="center"/>
    </xf>
    <xf numFmtId="4" fontId="45" fillId="30" borderId="81" xfId="0" applyNumberFormat="1" applyFont="1" applyFill="1" applyBorder="1" applyAlignment="1">
      <alignment horizontal="center" vertical="center"/>
    </xf>
    <xf numFmtId="4" fontId="43" fillId="30" borderId="85" xfId="0" applyNumberFormat="1" applyFont="1" applyFill="1" applyBorder="1" applyAlignment="1">
      <alignment horizontal="center" vertical="center"/>
    </xf>
    <xf numFmtId="10" fontId="43" fillId="0" borderId="9" xfId="0" applyNumberFormat="1" applyFont="1" applyBorder="1" applyAlignment="1">
      <alignment horizontal="left" vertical="center"/>
    </xf>
    <xf numFmtId="10" fontId="45" fillId="30" borderId="9" xfId="0" applyNumberFormat="1" applyFont="1" applyFill="1" applyBorder="1" applyAlignment="1">
      <alignment horizontal="center" vertical="center"/>
    </xf>
    <xf numFmtId="10" fontId="45" fillId="30" borderId="8" xfId="0" applyNumberFormat="1" applyFont="1" applyFill="1" applyBorder="1" applyAlignment="1">
      <alignment horizontal="center" vertical="center"/>
    </xf>
    <xf numFmtId="172" fontId="40" fillId="29" borderId="10" xfId="0" applyNumberFormat="1" applyFont="1" applyFill="1" applyBorder="1" applyAlignment="1">
      <alignment horizontal="left" vertical="center"/>
    </xf>
    <xf numFmtId="172" fontId="40" fillId="29" borderId="30" xfId="0" applyNumberFormat="1" applyFont="1" applyFill="1" applyBorder="1" applyAlignment="1">
      <alignment horizontal="left" vertical="center"/>
    </xf>
    <xf numFmtId="172" fontId="40" fillId="29" borderId="81" xfId="0" applyNumberFormat="1" applyFont="1" applyFill="1" applyBorder="1" applyAlignment="1">
      <alignment horizontal="left" vertical="center"/>
    </xf>
    <xf numFmtId="172" fontId="41" fillId="29" borderId="81" xfId="0" applyNumberFormat="1" applyFont="1" applyFill="1" applyBorder="1" applyAlignment="1">
      <alignment horizontal="left" vertical="center" indent="1"/>
    </xf>
    <xf numFmtId="10" fontId="45" fillId="30" borderId="81" xfId="0" applyNumberFormat="1" applyFont="1" applyFill="1" applyBorder="1" applyAlignment="1">
      <alignment horizontal="center" vertical="center"/>
    </xf>
    <xf numFmtId="172" fontId="40" fillId="29" borderId="85" xfId="0" applyNumberFormat="1" applyFont="1" applyFill="1" applyBorder="1" applyAlignment="1">
      <alignment horizontal="left" vertical="center"/>
    </xf>
    <xf numFmtId="4" fontId="45" fillId="30" borderId="35" xfId="0" applyNumberFormat="1" applyFont="1" applyFill="1" applyBorder="1" applyAlignment="1">
      <alignment horizontal="center" vertical="center"/>
    </xf>
    <xf numFmtId="4" fontId="45" fillId="30" borderId="38" xfId="0" applyNumberFormat="1" applyFont="1" applyFill="1" applyBorder="1" applyAlignment="1">
      <alignment horizontal="center" vertical="center"/>
    </xf>
    <xf numFmtId="4" fontId="43" fillId="30" borderId="41" xfId="0" applyNumberFormat="1" applyFont="1" applyFill="1" applyBorder="1" applyAlignment="1">
      <alignment horizontal="center" vertical="center"/>
    </xf>
    <xf numFmtId="172" fontId="40" fillId="0" borderId="81" xfId="0" applyNumberFormat="1" applyFont="1" applyBorder="1" applyAlignment="1">
      <alignment horizontal="left" vertical="center"/>
    </xf>
    <xf numFmtId="172" fontId="41" fillId="0" borderId="81" xfId="0" applyNumberFormat="1" applyFont="1" applyBorder="1" applyAlignment="1">
      <alignment horizontal="left" vertical="center" indent="1"/>
    </xf>
    <xf numFmtId="10" fontId="45" fillId="53" borderId="34" xfId="145" applyNumberFormat="1" applyFont="1" applyFill="1" applyBorder="1" applyAlignment="1">
      <alignment horizontal="center" vertical="center"/>
    </xf>
    <xf numFmtId="172" fontId="40" fillId="29" borderId="44" xfId="0" applyNumberFormat="1" applyFont="1" applyFill="1" applyBorder="1" applyAlignment="1">
      <alignment horizontal="left" vertical="center"/>
    </xf>
    <xf numFmtId="10" fontId="45" fillId="0" borderId="33" xfId="145" applyNumberFormat="1" applyFont="1" applyBorder="1" applyAlignment="1">
      <alignment horizontal="center" vertical="center"/>
    </xf>
    <xf numFmtId="10" fontId="45" fillId="0" borderId="9" xfId="145" applyNumberFormat="1" applyFont="1" applyBorder="1" applyAlignment="1">
      <alignment horizontal="center" vertical="center"/>
    </xf>
    <xf numFmtId="10" fontId="43" fillId="0" borderId="40" xfId="145" applyNumberFormat="1" applyFont="1" applyBorder="1" applyAlignment="1">
      <alignment horizontal="center" vertical="center"/>
    </xf>
    <xf numFmtId="10" fontId="45" fillId="0" borderId="12" xfId="145" applyNumberFormat="1" applyFont="1" applyBorder="1" applyAlignment="1">
      <alignment horizontal="center" vertical="center"/>
    </xf>
    <xf numFmtId="4" fontId="38" fillId="32" borderId="30" xfId="0" applyNumberFormat="1" applyFont="1" applyFill="1" applyBorder="1" applyAlignment="1">
      <alignment horizontal="center" vertical="center" wrapText="1"/>
    </xf>
    <xf numFmtId="10" fontId="45" fillId="53" borderId="44" xfId="145" applyNumberFormat="1" applyFont="1" applyFill="1" applyBorder="1" applyAlignment="1">
      <alignment horizontal="center" vertical="center"/>
    </xf>
    <xf numFmtId="10" fontId="45" fillId="53" borderId="45" xfId="145" applyNumberFormat="1" applyFont="1" applyFill="1" applyBorder="1" applyAlignment="1">
      <alignment horizontal="center" vertical="center"/>
    </xf>
    <xf numFmtId="10" fontId="43" fillId="0" borderId="8" xfId="0" applyNumberFormat="1" applyFont="1" applyBorder="1" applyAlignment="1">
      <alignment horizontal="left" vertical="center"/>
    </xf>
    <xf numFmtId="4" fontId="40" fillId="26" borderId="87" xfId="0" applyNumberFormat="1" applyFont="1" applyFill="1" applyBorder="1" applyAlignment="1">
      <alignment horizontal="center" vertical="center" wrapText="1"/>
    </xf>
    <xf numFmtId="4" fontId="40" fillId="26" borderId="83" xfId="0" applyNumberFormat="1" applyFont="1" applyFill="1" applyBorder="1" applyAlignment="1">
      <alignment horizontal="center" vertical="center" wrapText="1"/>
    </xf>
    <xf numFmtId="4" fontId="45" fillId="29" borderId="35" xfId="0" applyNumberFormat="1" applyFont="1" applyFill="1" applyBorder="1" applyAlignment="1">
      <alignment horizontal="center" vertical="center"/>
    </xf>
    <xf numFmtId="4" fontId="45" fillId="29" borderId="38" xfId="0" applyNumberFormat="1" applyFont="1" applyFill="1" applyBorder="1" applyAlignment="1">
      <alignment horizontal="center" vertical="center"/>
    </xf>
    <xf numFmtId="4" fontId="43" fillId="29" borderId="41" xfId="0" applyNumberFormat="1" applyFont="1" applyFill="1" applyBorder="1" applyAlignment="1">
      <alignment horizontal="center" vertical="center"/>
    </xf>
    <xf numFmtId="4" fontId="43" fillId="30" borderId="87" xfId="0" applyNumberFormat="1" applyFont="1" applyFill="1" applyBorder="1" applyAlignment="1">
      <alignment horizontal="center" vertical="center"/>
    </xf>
    <xf numFmtId="4" fontId="43" fillId="29" borderId="83" xfId="0" applyNumberFormat="1" applyFont="1" applyFill="1" applyBorder="1" applyAlignment="1">
      <alignment horizontal="center" vertical="center"/>
    </xf>
    <xf numFmtId="4" fontId="45" fillId="30" borderId="39" xfId="0" applyNumberFormat="1" applyFont="1" applyFill="1" applyBorder="1" applyAlignment="1">
      <alignment horizontal="center" vertical="center"/>
    </xf>
    <xf numFmtId="4" fontId="45" fillId="30" borderId="46" xfId="0" applyNumberFormat="1" applyFont="1" applyFill="1" applyBorder="1" applyAlignment="1">
      <alignment horizontal="center" vertical="center"/>
    </xf>
    <xf numFmtId="4" fontId="38" fillId="26" borderId="87" xfId="0" applyNumberFormat="1" applyFont="1" applyFill="1" applyBorder="1" applyAlignment="1">
      <alignment horizontal="center" vertical="center" wrapText="1"/>
    </xf>
    <xf numFmtId="4" fontId="38" fillId="26" borderId="83" xfId="0" applyNumberFormat="1" applyFont="1" applyFill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/>
    </xf>
    <xf numFmtId="4" fontId="45" fillId="0" borderId="38" xfId="0" applyNumberFormat="1" applyFont="1" applyBorder="1" applyAlignment="1">
      <alignment horizontal="center" vertical="center"/>
    </xf>
    <xf numFmtId="4" fontId="43" fillId="30" borderId="83" xfId="0" applyNumberFormat="1" applyFont="1" applyFill="1" applyBorder="1" applyAlignment="1">
      <alignment horizontal="center" vertical="center"/>
    </xf>
    <xf numFmtId="10" fontId="40" fillId="26" borderId="87" xfId="128" applyNumberFormat="1" applyFont="1" applyFill="1" applyBorder="1" applyAlignment="1" applyProtection="1">
      <alignment horizontal="center" vertical="center" wrapText="1"/>
    </xf>
    <xf numFmtId="10" fontId="40" fillId="26" borderId="83" xfId="128" applyNumberFormat="1" applyFont="1" applyFill="1" applyBorder="1" applyAlignment="1" applyProtection="1">
      <alignment horizontal="center" vertical="center" wrapText="1"/>
    </xf>
    <xf numFmtId="10" fontId="45" fillId="30" borderId="42" xfId="145" applyNumberFormat="1" applyFont="1" applyFill="1" applyBorder="1" applyAlignment="1">
      <alignment horizontal="center" vertical="center"/>
    </xf>
    <xf numFmtId="10" fontId="45" fillId="30" borderId="35" xfId="145" applyNumberFormat="1" applyFont="1" applyFill="1" applyBorder="1" applyAlignment="1">
      <alignment horizontal="center" vertical="center"/>
    </xf>
    <xf numFmtId="10" fontId="45" fillId="30" borderId="81" xfId="145" applyNumberFormat="1" applyFont="1" applyFill="1" applyBorder="1" applyAlignment="1">
      <alignment horizontal="center" vertical="center"/>
    </xf>
    <xf numFmtId="10" fontId="45" fillId="30" borderId="38" xfId="145" applyNumberFormat="1" applyFont="1" applyFill="1" applyBorder="1" applyAlignment="1">
      <alignment horizontal="center" vertical="center"/>
    </xf>
    <xf numFmtId="10" fontId="43" fillId="30" borderId="85" xfId="145" applyNumberFormat="1" applyFont="1" applyFill="1" applyBorder="1" applyAlignment="1">
      <alignment horizontal="center" vertical="center"/>
    </xf>
    <xf numFmtId="10" fontId="43" fillId="30" borderId="41" xfId="145" applyNumberFormat="1" applyFont="1" applyFill="1" applyBorder="1" applyAlignment="1">
      <alignment horizontal="center" vertical="center"/>
    </xf>
    <xf numFmtId="10" fontId="45" fillId="30" borderId="39" xfId="145" applyNumberFormat="1" applyFont="1" applyFill="1" applyBorder="1" applyAlignment="1">
      <alignment horizontal="center" vertical="center"/>
    </xf>
    <xf numFmtId="10" fontId="45" fillId="30" borderId="46" xfId="145" applyNumberFormat="1" applyFont="1" applyFill="1" applyBorder="1" applyAlignment="1">
      <alignment horizontal="center" vertical="center"/>
    </xf>
    <xf numFmtId="10" fontId="43" fillId="30" borderId="87" xfId="145" applyNumberFormat="1" applyFont="1" applyFill="1" applyBorder="1" applyAlignment="1">
      <alignment horizontal="center" vertical="center"/>
    </xf>
    <xf numFmtId="10" fontId="43" fillId="30" borderId="83" xfId="145" applyNumberFormat="1" applyFont="1" applyFill="1" applyBorder="1" applyAlignment="1">
      <alignment horizontal="center" vertical="center"/>
    </xf>
    <xf numFmtId="10" fontId="38" fillId="32" borderId="83" xfId="145" applyNumberFormat="1" applyFont="1" applyFill="1" applyBorder="1" applyAlignment="1">
      <alignment horizontal="center" vertical="center" wrapText="1"/>
    </xf>
    <xf numFmtId="10" fontId="45" fillId="0" borderId="35" xfId="145" applyNumberFormat="1" applyFont="1" applyFill="1" applyBorder="1" applyAlignment="1">
      <alignment horizontal="center" vertical="center"/>
    </xf>
    <xf numFmtId="10" fontId="45" fillId="0" borderId="38" xfId="145" applyNumberFormat="1" applyFont="1" applyFill="1" applyBorder="1" applyAlignment="1">
      <alignment horizontal="center" vertical="center"/>
    </xf>
    <xf numFmtId="10" fontId="43" fillId="0" borderId="41" xfId="145" applyNumberFormat="1" applyFont="1" applyFill="1" applyBorder="1" applyAlignment="1">
      <alignment horizontal="center" vertical="center"/>
    </xf>
    <xf numFmtId="10" fontId="45" fillId="0" borderId="46" xfId="145" applyNumberFormat="1" applyFont="1" applyFill="1" applyBorder="1" applyAlignment="1">
      <alignment horizontal="center" vertical="center"/>
    </xf>
    <xf numFmtId="4" fontId="43" fillId="30" borderId="37" xfId="0" applyNumberFormat="1" applyFont="1" applyFill="1" applyBorder="1" applyAlignment="1">
      <alignment horizontal="center" vertical="center"/>
    </xf>
    <xf numFmtId="4" fontId="43" fillId="30" borderId="57" xfId="0" applyNumberFormat="1" applyFont="1" applyFill="1" applyBorder="1" applyAlignment="1">
      <alignment horizontal="center" vertical="center"/>
    </xf>
    <xf numFmtId="10" fontId="38" fillId="32" borderId="87" xfId="145" applyNumberFormat="1" applyFont="1" applyFill="1" applyBorder="1" applyAlignment="1">
      <alignment horizontal="center" vertical="center" wrapText="1"/>
    </xf>
    <xf numFmtId="10" fontId="45" fillId="29" borderId="42" xfId="145" applyNumberFormat="1" applyFont="1" applyFill="1" applyBorder="1" applyAlignment="1">
      <alignment horizontal="center" vertical="center"/>
    </xf>
    <xf numFmtId="10" fontId="45" fillId="0" borderId="35" xfId="145" applyNumberFormat="1" applyFont="1" applyBorder="1" applyAlignment="1">
      <alignment horizontal="center" vertical="center"/>
    </xf>
    <xf numFmtId="10" fontId="45" fillId="29" borderId="81" xfId="145" applyNumberFormat="1" applyFont="1" applyFill="1" applyBorder="1" applyAlignment="1">
      <alignment horizontal="center" vertical="center"/>
    </xf>
    <xf numFmtId="10" fontId="45" fillId="0" borderId="38" xfId="145" applyNumberFormat="1" applyFont="1" applyBorder="1" applyAlignment="1">
      <alignment horizontal="center" vertical="center"/>
    </xf>
    <xf numFmtId="10" fontId="43" fillId="29" borderId="85" xfId="145" applyNumberFormat="1" applyFont="1" applyFill="1" applyBorder="1" applyAlignment="1">
      <alignment horizontal="center" vertical="center"/>
    </xf>
    <xf numFmtId="10" fontId="43" fillId="0" borderId="41" xfId="145" applyNumberFormat="1" applyFont="1" applyBorder="1" applyAlignment="1">
      <alignment horizontal="center" vertical="center"/>
    </xf>
    <xf numFmtId="10" fontId="45" fillId="0" borderId="46" xfId="145" applyNumberFormat="1" applyFont="1" applyBorder="1" applyAlignment="1">
      <alignment horizontal="center" vertical="center"/>
    </xf>
    <xf numFmtId="4" fontId="38" fillId="32" borderId="87" xfId="145" applyNumberFormat="1" applyFont="1" applyFill="1" applyBorder="1" applyAlignment="1">
      <alignment horizontal="center" vertical="center" wrapText="1"/>
    </xf>
    <xf numFmtId="4" fontId="38" fillId="32" borderId="83" xfId="0" applyNumberFormat="1" applyFont="1" applyFill="1" applyBorder="1" applyAlignment="1">
      <alignment horizontal="center" vertical="center" wrapText="1"/>
    </xf>
    <xf numFmtId="2" fontId="45" fillId="29" borderId="42" xfId="145" applyNumberFormat="1" applyFont="1" applyFill="1" applyBorder="1" applyAlignment="1" applyProtection="1">
      <alignment horizontal="center" vertical="center"/>
      <protection locked="0"/>
    </xf>
    <xf numFmtId="2" fontId="45" fillId="0" borderId="35" xfId="145" applyNumberFormat="1" applyFont="1" applyFill="1" applyBorder="1" applyAlignment="1" applyProtection="1">
      <alignment horizontal="center" vertical="center"/>
      <protection locked="0"/>
    </xf>
    <xf numFmtId="2" fontId="45" fillId="29" borderId="81" xfId="145" applyNumberFormat="1" applyFont="1" applyFill="1" applyBorder="1" applyAlignment="1" applyProtection="1">
      <alignment horizontal="center" vertical="center"/>
      <protection locked="0"/>
    </xf>
    <xf numFmtId="2" fontId="45" fillId="30" borderId="38" xfId="145" applyNumberFormat="1" applyFont="1" applyFill="1" applyBorder="1" applyAlignment="1" applyProtection="1">
      <alignment horizontal="center" vertical="center"/>
      <protection locked="0"/>
    </xf>
    <xf numFmtId="2" fontId="45" fillId="0" borderId="38" xfId="145" applyNumberFormat="1" applyFont="1" applyFill="1" applyBorder="1" applyAlignment="1" applyProtection="1">
      <alignment horizontal="center" vertical="center"/>
      <protection locked="0"/>
    </xf>
    <xf numFmtId="4" fontId="43" fillId="29" borderId="85" xfId="0" applyNumberFormat="1" applyFont="1" applyFill="1" applyBorder="1" applyAlignment="1">
      <alignment horizontal="center" vertical="center"/>
    </xf>
    <xf numFmtId="2" fontId="45" fillId="30" borderId="39" xfId="145" applyNumberFormat="1" applyFont="1" applyFill="1" applyBorder="1" applyAlignment="1" applyProtection="1">
      <alignment horizontal="center" vertical="center"/>
      <protection locked="0"/>
    </xf>
    <xf numFmtId="2" fontId="45" fillId="30" borderId="46" xfId="145" applyNumberFormat="1" applyFont="1" applyFill="1" applyBorder="1" applyAlignment="1" applyProtection="1">
      <alignment horizontal="center" vertical="center"/>
      <protection locked="0"/>
    </xf>
    <xf numFmtId="2" fontId="45" fillId="30" borderId="81" xfId="145" applyNumberFormat="1" applyFont="1" applyFill="1" applyBorder="1" applyAlignment="1" applyProtection="1">
      <alignment horizontal="center" vertical="center"/>
      <protection locked="0"/>
    </xf>
    <xf numFmtId="2" fontId="45" fillId="30" borderId="42" xfId="145" applyNumberFormat="1" applyFont="1" applyFill="1" applyBorder="1" applyAlignment="1" applyProtection="1">
      <alignment horizontal="center" vertical="center"/>
      <protection locked="0"/>
    </xf>
    <xf numFmtId="2" fontId="45" fillId="30" borderId="35" xfId="145" applyNumberFormat="1" applyFont="1" applyFill="1" applyBorder="1" applyAlignment="1" applyProtection="1">
      <alignment horizontal="center" vertical="center"/>
      <protection locked="0"/>
    </xf>
    <xf numFmtId="4" fontId="38" fillId="32" borderId="87" xfId="0" applyNumberFormat="1" applyFont="1" applyFill="1" applyBorder="1" applyAlignment="1">
      <alignment horizontal="center" vertical="center" wrapText="1"/>
    </xf>
    <xf numFmtId="2" fontId="45" fillId="29" borderId="35" xfId="145" applyNumberFormat="1" applyFont="1" applyFill="1" applyBorder="1" applyAlignment="1" applyProtection="1">
      <alignment horizontal="center" vertical="center"/>
      <protection locked="0"/>
    </xf>
    <xf numFmtId="2" fontId="45" fillId="29" borderId="38" xfId="145" applyNumberFormat="1" applyFont="1" applyFill="1" applyBorder="1" applyAlignment="1" applyProtection="1">
      <alignment horizontal="center" vertical="center"/>
      <protection locked="0"/>
    </xf>
    <xf numFmtId="10" fontId="45" fillId="30" borderId="42" xfId="145" applyNumberFormat="1" applyFont="1" applyFill="1" applyBorder="1" applyAlignment="1" applyProtection="1">
      <alignment horizontal="center" vertical="center"/>
      <protection locked="0"/>
    </xf>
    <xf numFmtId="10" fontId="45" fillId="30" borderId="81" xfId="145" applyNumberFormat="1" applyFont="1" applyFill="1" applyBorder="1" applyAlignment="1" applyProtection="1">
      <alignment horizontal="center" vertical="center"/>
      <protection locked="0"/>
    </xf>
    <xf numFmtId="10" fontId="45" fillId="30" borderId="39" xfId="145" applyNumberFormat="1" applyFont="1" applyFill="1" applyBorder="1" applyAlignment="1" applyProtection="1">
      <alignment horizontal="center" vertical="center"/>
      <protection locked="0"/>
    </xf>
    <xf numFmtId="10" fontId="45" fillId="30" borderId="46" xfId="676" applyNumberFormat="1" applyFont="1" applyFill="1" applyBorder="1" applyAlignment="1">
      <alignment horizontal="center" vertical="center"/>
    </xf>
    <xf numFmtId="10" fontId="43" fillId="30" borderId="83" xfId="676" applyNumberFormat="1" applyFont="1" applyFill="1" applyBorder="1" applyAlignment="1">
      <alignment horizontal="center" vertical="center"/>
    </xf>
    <xf numFmtId="4" fontId="105" fillId="54" borderId="39" xfId="0" applyNumberFormat="1" applyFont="1" applyFill="1" applyBorder="1" applyAlignment="1">
      <alignment horizontal="center" vertical="center"/>
    </xf>
    <xf numFmtId="4" fontId="105" fillId="54" borderId="12" xfId="0" applyNumberFormat="1" applyFont="1" applyFill="1" applyBorder="1" applyAlignment="1">
      <alignment horizontal="center" vertical="center"/>
    </xf>
    <xf numFmtId="4" fontId="45" fillId="54" borderId="81" xfId="0" applyNumberFormat="1" applyFont="1" applyFill="1" applyBorder="1" applyAlignment="1">
      <alignment horizontal="center" vertical="center"/>
    </xf>
    <xf numFmtId="4" fontId="45" fillId="54" borderId="9" xfId="0" applyNumberFormat="1" applyFont="1" applyFill="1" applyBorder="1" applyAlignment="1">
      <alignment horizontal="center" vertical="center"/>
    </xf>
    <xf numFmtId="4" fontId="45" fillId="54" borderId="87" xfId="0" applyNumberFormat="1" applyFont="1" applyFill="1" applyBorder="1" applyAlignment="1">
      <alignment horizontal="center" vertical="center"/>
    </xf>
    <xf numFmtId="4" fontId="45" fillId="54" borderId="10" xfId="0" applyNumberFormat="1" applyFont="1" applyFill="1" applyBorder="1" applyAlignment="1">
      <alignment horizontal="center" vertical="center"/>
    </xf>
    <xf numFmtId="10" fontId="45" fillId="54" borderId="42" xfId="145" applyNumberFormat="1" applyFont="1" applyFill="1" applyBorder="1" applyAlignment="1">
      <alignment horizontal="center" vertical="center" wrapText="1"/>
    </xf>
    <xf numFmtId="10" fontId="45" fillId="54" borderId="33" xfId="145" applyNumberFormat="1" applyFont="1" applyFill="1" applyBorder="1" applyAlignment="1">
      <alignment horizontal="center" vertical="center" wrapText="1"/>
    </xf>
    <xf numFmtId="10" fontId="45" fillId="54" borderId="81" xfId="145" applyNumberFormat="1" applyFont="1" applyFill="1" applyBorder="1" applyAlignment="1">
      <alignment horizontal="center" vertical="center" wrapText="1"/>
    </xf>
    <xf numFmtId="10" fontId="45" fillId="54" borderId="9" xfId="145" applyNumberFormat="1" applyFont="1" applyFill="1" applyBorder="1" applyAlignment="1">
      <alignment horizontal="center" vertical="center" wrapText="1"/>
    </xf>
    <xf numFmtId="10" fontId="44" fillId="54" borderId="85" xfId="145" applyNumberFormat="1" applyFont="1" applyFill="1" applyBorder="1" applyAlignment="1">
      <alignment horizontal="center" vertical="center"/>
    </xf>
    <xf numFmtId="10" fontId="44" fillId="54" borderId="40" xfId="145" applyNumberFormat="1" applyFont="1" applyFill="1" applyBorder="1" applyAlignment="1">
      <alignment horizontal="center" vertical="center"/>
    </xf>
    <xf numFmtId="10" fontId="116" fillId="54" borderId="42" xfId="0" applyNumberFormat="1" applyFont="1" applyFill="1" applyBorder="1" applyAlignment="1">
      <alignment horizontal="center" vertical="center"/>
    </xf>
    <xf numFmtId="10" fontId="116" fillId="54" borderId="33" xfId="0" applyNumberFormat="1" applyFont="1" applyFill="1" applyBorder="1" applyAlignment="1">
      <alignment horizontal="center" vertical="center"/>
    </xf>
    <xf numFmtId="10" fontId="44" fillId="54" borderId="81" xfId="0" applyNumberFormat="1" applyFont="1" applyFill="1" applyBorder="1" applyAlignment="1">
      <alignment horizontal="center" vertical="center"/>
    </xf>
    <xf numFmtId="10" fontId="44" fillId="54" borderId="9" xfId="0" applyNumberFormat="1" applyFont="1" applyFill="1" applyBorder="1" applyAlignment="1">
      <alignment horizontal="center" vertical="center"/>
    </xf>
    <xf numFmtId="10" fontId="44" fillId="54" borderId="85" xfId="0" applyNumberFormat="1" applyFont="1" applyFill="1" applyBorder="1" applyAlignment="1">
      <alignment horizontal="center" vertical="center"/>
    </xf>
    <xf numFmtId="10" fontId="44" fillId="54" borderId="40" xfId="0" applyNumberFormat="1" applyFont="1" applyFill="1" applyBorder="1" applyAlignment="1">
      <alignment horizontal="center" vertical="center"/>
    </xf>
    <xf numFmtId="4" fontId="45" fillId="54" borderId="42" xfId="0" applyNumberFormat="1" applyFont="1" applyFill="1" applyBorder="1" applyAlignment="1">
      <alignment horizontal="center" vertical="center"/>
    </xf>
    <xf numFmtId="4" fontId="45" fillId="54" borderId="33" xfId="0" applyNumberFormat="1" applyFont="1" applyFill="1" applyBorder="1" applyAlignment="1">
      <alignment horizontal="center" vertical="center"/>
    </xf>
    <xf numFmtId="0" fontId="44" fillId="54" borderId="42" xfId="0" applyFont="1" applyFill="1" applyBorder="1"/>
    <xf numFmtId="4" fontId="116" fillId="54" borderId="86" xfId="0" applyNumberFormat="1" applyFont="1" applyFill="1" applyBorder="1" applyAlignment="1">
      <alignment horizontal="center" vertical="center"/>
    </xf>
    <xf numFmtId="4" fontId="116" fillId="54" borderId="33" xfId="0" applyNumberFormat="1" applyFont="1" applyFill="1" applyBorder="1" applyAlignment="1">
      <alignment horizontal="center" vertical="center"/>
    </xf>
    <xf numFmtId="0" fontId="44" fillId="54" borderId="81" xfId="0" applyFont="1" applyFill="1" applyBorder="1"/>
    <xf numFmtId="4" fontId="44" fillId="54" borderId="6" xfId="0" applyNumberFormat="1" applyFont="1" applyFill="1" applyBorder="1" applyAlignment="1">
      <alignment horizontal="center" vertical="center"/>
    </xf>
    <xf numFmtId="4" fontId="44" fillId="54" borderId="9" xfId="0" applyNumberFormat="1" applyFont="1" applyFill="1" applyBorder="1" applyAlignment="1">
      <alignment horizontal="center" vertical="center"/>
    </xf>
    <xf numFmtId="0" fontId="44" fillId="54" borderId="85" xfId="0" applyFont="1" applyFill="1" applyBorder="1"/>
    <xf numFmtId="4" fontId="44" fillId="54" borderId="43" xfId="0" applyNumberFormat="1" applyFont="1" applyFill="1" applyBorder="1" applyAlignment="1">
      <alignment horizontal="center" vertical="center"/>
    </xf>
    <xf numFmtId="4" fontId="44" fillId="54" borderId="40" xfId="0" applyNumberFormat="1" applyFont="1" applyFill="1" applyBorder="1" applyAlignment="1">
      <alignment horizontal="center" vertical="center"/>
    </xf>
    <xf numFmtId="4" fontId="45" fillId="54" borderId="35" xfId="0" applyNumberFormat="1" applyFont="1" applyFill="1" applyBorder="1" applyAlignment="1">
      <alignment horizontal="center" vertical="center"/>
    </xf>
    <xf numFmtId="4" fontId="45" fillId="54" borderId="38" xfId="0" applyNumberFormat="1" applyFont="1" applyFill="1" applyBorder="1" applyAlignment="1">
      <alignment horizontal="center" vertical="center"/>
    </xf>
    <xf numFmtId="4" fontId="45" fillId="54" borderId="83" xfId="0" applyNumberFormat="1" applyFont="1" applyFill="1" applyBorder="1" applyAlignment="1">
      <alignment horizontal="center" vertical="center"/>
    </xf>
    <xf numFmtId="4" fontId="116" fillId="54" borderId="35" xfId="0" applyNumberFormat="1" applyFont="1" applyFill="1" applyBorder="1" applyAlignment="1">
      <alignment horizontal="center" vertical="center"/>
    </xf>
    <xf numFmtId="4" fontId="44" fillId="54" borderId="38" xfId="0" applyNumberFormat="1" applyFont="1" applyFill="1" applyBorder="1" applyAlignment="1">
      <alignment horizontal="center" vertical="center"/>
    </xf>
    <xf numFmtId="4" fontId="44" fillId="54" borderId="41" xfId="0" applyNumberFormat="1" applyFont="1" applyFill="1" applyBorder="1" applyAlignment="1">
      <alignment horizontal="center" vertical="center"/>
    </xf>
    <xf numFmtId="49" fontId="38" fillId="0" borderId="0" xfId="142" applyNumberFormat="1" applyFont="1" applyAlignment="1">
      <alignment vertical="center" wrapText="1"/>
    </xf>
    <xf numFmtId="49" fontId="38" fillId="32" borderId="0" xfId="142" applyNumberFormat="1" applyFont="1" applyFill="1" applyAlignment="1">
      <alignment horizontal="left" vertical="center" wrapText="1" indent="1"/>
    </xf>
    <xf numFmtId="0" fontId="45" fillId="29" borderId="85" xfId="0" applyFont="1" applyFill="1" applyBorder="1"/>
    <xf numFmtId="0" fontId="45" fillId="29" borderId="40" xfId="0" applyFont="1" applyFill="1" applyBorder="1"/>
    <xf numFmtId="0" fontId="45" fillId="29" borderId="41" xfId="0" applyFont="1" applyFill="1" applyBorder="1"/>
    <xf numFmtId="0" fontId="43" fillId="50" borderId="9" xfId="143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2" xfId="0" applyBorder="1" applyAlignment="1">
      <alignment horizontal="center"/>
    </xf>
    <xf numFmtId="172" fontId="0" fillId="0" borderId="11" xfId="145" applyNumberFormat="1" applyFont="1" applyFill="1" applyBorder="1" applyAlignment="1">
      <alignment horizontal="center"/>
    </xf>
    <xf numFmtId="172" fontId="0" fillId="0" borderId="24" xfId="145" applyNumberFormat="1" applyFont="1" applyFill="1" applyBorder="1" applyAlignment="1">
      <alignment horizontal="center"/>
    </xf>
    <xf numFmtId="172" fontId="0" fillId="0" borderId="0" xfId="145" applyNumberFormat="1" applyFont="1" applyFill="1" applyBorder="1" applyAlignment="1">
      <alignment horizontal="center"/>
    </xf>
    <xf numFmtId="172" fontId="0" fillId="0" borderId="62" xfId="145" applyNumberFormat="1" applyFont="1" applyFill="1" applyBorder="1" applyAlignment="1">
      <alignment horizontal="center"/>
    </xf>
    <xf numFmtId="172" fontId="0" fillId="0" borderId="12" xfId="145" applyNumberFormat="1" applyFont="1" applyFill="1" applyBorder="1" applyAlignment="1">
      <alignment horizontal="center"/>
    </xf>
    <xf numFmtId="172" fontId="0" fillId="0" borderId="45" xfId="145" applyNumberFormat="1" applyFont="1" applyFill="1" applyBorder="1" applyAlignment="1">
      <alignment horizontal="center"/>
    </xf>
    <xf numFmtId="172" fontId="0" fillId="0" borderId="65" xfId="145" applyNumberFormat="1" applyFont="1" applyFill="1" applyBorder="1" applyAlignment="1">
      <alignment horizontal="center"/>
    </xf>
    <xf numFmtId="172" fontId="0" fillId="0" borderId="23" xfId="145" applyNumberFormat="1" applyFont="1" applyFill="1" applyBorder="1" applyAlignment="1">
      <alignment horizontal="center"/>
    </xf>
    <xf numFmtId="172" fontId="1" fillId="0" borderId="24" xfId="145" applyNumberFormat="1" applyFont="1" applyFill="1" applyBorder="1" applyAlignment="1">
      <alignment horizontal="center"/>
    </xf>
    <xf numFmtId="172" fontId="1" fillId="0" borderId="0" xfId="145" applyNumberFormat="1" applyFont="1" applyFill="1" applyBorder="1" applyAlignment="1">
      <alignment horizontal="center"/>
    </xf>
    <xf numFmtId="172" fontId="1" fillId="0" borderId="62" xfId="145" applyNumberFormat="1" applyFont="1" applyFill="1" applyBorder="1" applyAlignment="1">
      <alignment horizontal="center"/>
    </xf>
    <xf numFmtId="172" fontId="1" fillId="0" borderId="45" xfId="145" applyNumberFormat="1" applyFont="1" applyFill="1" applyBorder="1" applyAlignment="1">
      <alignment horizontal="center"/>
    </xf>
    <xf numFmtId="172" fontId="1" fillId="0" borderId="65" xfId="145" applyNumberFormat="1" applyFont="1" applyFill="1" applyBorder="1" applyAlignment="1">
      <alignment horizontal="center"/>
    </xf>
    <xf numFmtId="172" fontId="1" fillId="0" borderId="23" xfId="145" applyNumberFormat="1" applyFont="1" applyFill="1" applyBorder="1" applyAlignment="1">
      <alignment horizontal="center"/>
    </xf>
    <xf numFmtId="0" fontId="38" fillId="32" borderId="1" xfId="0" applyFont="1" applyFill="1" applyBorder="1" applyAlignment="1">
      <alignment horizontal="center" vertical="center"/>
    </xf>
    <xf numFmtId="0" fontId="38" fillId="32" borderId="2" xfId="0" applyFont="1" applyFill="1" applyBorder="1" applyAlignment="1">
      <alignment horizontal="center" vertical="center"/>
    </xf>
    <xf numFmtId="0" fontId="38" fillId="32" borderId="3" xfId="0" applyFont="1" applyFill="1" applyBorder="1" applyAlignment="1">
      <alignment horizontal="center" vertical="center"/>
    </xf>
    <xf numFmtId="0" fontId="109" fillId="0" borderId="0" xfId="0" applyFont="1" applyAlignment="1">
      <alignment horizontal="justify" vertical="center" wrapText="1"/>
    </xf>
    <xf numFmtId="0" fontId="76" fillId="0" borderId="0" xfId="0" applyFont="1" applyAlignment="1">
      <alignment wrapText="1"/>
    </xf>
    <xf numFmtId="0" fontId="96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4" fillId="0" borderId="48" xfId="0" applyFont="1" applyBorder="1" applyAlignment="1" applyProtection="1">
      <alignment horizontal="center"/>
      <protection locked="0"/>
    </xf>
    <xf numFmtId="0" fontId="44" fillId="0" borderId="50" xfId="0" applyFont="1" applyBorder="1" applyAlignment="1" applyProtection="1">
      <alignment horizontal="center"/>
      <protection locked="0"/>
    </xf>
    <xf numFmtId="0" fontId="44" fillId="0" borderId="48" xfId="0" applyFont="1" applyBorder="1" applyAlignment="1" applyProtection="1">
      <alignment horizontal="left"/>
      <protection locked="0"/>
    </xf>
    <xf numFmtId="0" fontId="44" fillId="0" borderId="50" xfId="0" applyFont="1" applyBorder="1" applyAlignment="1" applyProtection="1">
      <alignment horizontal="left"/>
      <protection locked="0"/>
    </xf>
    <xf numFmtId="0" fontId="38" fillId="25" borderId="2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115" fillId="32" borderId="30" xfId="0" applyFont="1" applyFill="1" applyBorder="1" applyAlignment="1">
      <alignment horizontal="left" wrapText="1"/>
    </xf>
    <xf numFmtId="0" fontId="115" fillId="32" borderId="22" xfId="0" applyFont="1" applyFill="1" applyBorder="1" applyAlignment="1">
      <alignment horizontal="left" wrapText="1"/>
    </xf>
    <xf numFmtId="0" fontId="115" fillId="32" borderId="0" xfId="0" applyFont="1" applyFill="1" applyAlignment="1">
      <alignment horizontal="center" wrapText="1"/>
    </xf>
    <xf numFmtId="0" fontId="115" fillId="32" borderId="31" xfId="0" applyFont="1" applyFill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5" fillId="32" borderId="8" xfId="0" applyFont="1" applyFill="1" applyBorder="1" applyAlignment="1">
      <alignment horizontal="center" wrapText="1"/>
    </xf>
    <xf numFmtId="0" fontId="115" fillId="32" borderId="5" xfId="0" applyFont="1" applyFill="1" applyBorder="1" applyAlignment="1">
      <alignment horizontal="center" wrapText="1"/>
    </xf>
    <xf numFmtId="0" fontId="120" fillId="0" borderId="10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49" fontId="38" fillId="32" borderId="32" xfId="142" applyNumberFormat="1" applyFont="1" applyFill="1" applyBorder="1" applyAlignment="1">
      <alignment horizontal="center" vertical="center" wrapText="1"/>
    </xf>
    <xf numFmtId="49" fontId="38" fillId="32" borderId="36" xfId="142" applyNumberFormat="1" applyFont="1" applyFill="1" applyBorder="1" applyAlignment="1">
      <alignment horizontal="center" vertical="center" wrapText="1"/>
    </xf>
    <xf numFmtId="49" fontId="38" fillId="32" borderId="90" xfId="142" applyNumberFormat="1" applyFont="1" applyFill="1" applyBorder="1" applyAlignment="1">
      <alignment horizontal="center" vertical="center" wrapText="1"/>
    </xf>
    <xf numFmtId="0" fontId="38" fillId="32" borderId="125" xfId="0" applyFont="1" applyFill="1" applyBorder="1" applyAlignment="1">
      <alignment horizontal="center" vertical="center"/>
    </xf>
    <xf numFmtId="0" fontId="38" fillId="32" borderId="116" xfId="0" applyFont="1" applyFill="1" applyBorder="1" applyAlignment="1">
      <alignment horizontal="center" vertical="center"/>
    </xf>
    <xf numFmtId="0" fontId="38" fillId="32" borderId="7" xfId="0" applyFont="1" applyFill="1" applyBorder="1" applyAlignment="1">
      <alignment horizontal="center" vertical="center"/>
    </xf>
    <xf numFmtId="0" fontId="38" fillId="27" borderId="32" xfId="142" applyFont="1" applyFill="1" applyBorder="1" applyAlignment="1">
      <alignment horizontal="center" vertical="center" wrapText="1"/>
    </xf>
    <xf numFmtId="0" fontId="38" fillId="27" borderId="36" xfId="142" applyFont="1" applyFill="1" applyBorder="1" applyAlignment="1">
      <alignment horizontal="center" vertical="center" wrapText="1"/>
    </xf>
    <xf numFmtId="0" fontId="38" fillId="32" borderId="48" xfId="0" applyFont="1" applyFill="1" applyBorder="1" applyAlignment="1">
      <alignment horizontal="center" vertical="center"/>
    </xf>
    <xf numFmtId="0" fontId="38" fillId="32" borderId="49" xfId="0" applyFont="1" applyFill="1" applyBorder="1" applyAlignment="1">
      <alignment horizontal="center" vertical="center"/>
    </xf>
    <xf numFmtId="0" fontId="38" fillId="32" borderId="5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40" fillId="24" borderId="1" xfId="145" applyNumberFormat="1" applyFont="1" applyFill="1" applyBorder="1" applyAlignment="1">
      <alignment horizontal="center" vertical="center"/>
    </xf>
    <xf numFmtId="10" fontId="40" fillId="24" borderId="2" xfId="145" applyNumberFormat="1" applyFont="1" applyFill="1" applyBorder="1" applyAlignment="1">
      <alignment horizontal="center" vertical="center"/>
    </xf>
    <xf numFmtId="10" fontId="40" fillId="24" borderId="49" xfId="145" applyNumberFormat="1" applyFont="1" applyFill="1" applyBorder="1" applyAlignment="1">
      <alignment horizontal="center" vertical="center"/>
    </xf>
    <xf numFmtId="10" fontId="40" fillId="24" borderId="3" xfId="145" applyNumberFormat="1" applyFont="1" applyFill="1" applyBorder="1" applyAlignment="1">
      <alignment horizontal="center" vertical="center"/>
    </xf>
    <xf numFmtId="10" fontId="40" fillId="49" borderId="48" xfId="145" applyNumberFormat="1" applyFont="1" applyFill="1" applyBorder="1" applyAlignment="1">
      <alignment horizontal="center" vertical="center" wrapText="1"/>
    </xf>
    <xf numFmtId="10" fontId="40" fillId="49" borderId="49" xfId="145" applyNumberFormat="1" applyFont="1" applyFill="1" applyBorder="1" applyAlignment="1">
      <alignment horizontal="center" vertical="center" wrapText="1"/>
    </xf>
    <xf numFmtId="10" fontId="40" fillId="24" borderId="48" xfId="145" applyNumberFormat="1" applyFont="1" applyFill="1" applyBorder="1" applyAlignment="1">
      <alignment horizontal="center" vertical="center"/>
    </xf>
    <xf numFmtId="10" fontId="40" fillId="24" borderId="50" xfId="145" applyNumberFormat="1" applyFont="1" applyFill="1" applyBorder="1" applyAlignment="1">
      <alignment horizontal="center" vertical="center"/>
    </xf>
    <xf numFmtId="4" fontId="40" fillId="24" borderId="1" xfId="0" applyNumberFormat="1" applyFont="1" applyFill="1" applyBorder="1" applyAlignment="1">
      <alignment horizontal="center" vertical="center"/>
    </xf>
    <xf numFmtId="4" fontId="40" fillId="24" borderId="2" xfId="0" applyNumberFormat="1" applyFont="1" applyFill="1" applyBorder="1" applyAlignment="1">
      <alignment horizontal="center" vertical="center"/>
    </xf>
    <xf numFmtId="4" fontId="40" fillId="24" borderId="3" xfId="0" applyNumberFormat="1" applyFont="1" applyFill="1" applyBorder="1" applyAlignment="1">
      <alignment horizontal="center" vertical="center"/>
    </xf>
    <xf numFmtId="0" fontId="106" fillId="32" borderId="36" xfId="143" applyFont="1" applyFill="1" applyBorder="1" applyAlignment="1">
      <alignment horizontal="center" vertical="center" wrapText="1"/>
    </xf>
    <xf numFmtId="0" fontId="106" fillId="32" borderId="32" xfId="143" applyFont="1" applyFill="1" applyBorder="1" applyAlignment="1">
      <alignment horizontal="center" vertical="center" wrapText="1"/>
    </xf>
    <xf numFmtId="0" fontId="106" fillId="32" borderId="90" xfId="143" applyFont="1" applyFill="1" applyBorder="1" applyAlignment="1">
      <alignment horizontal="center" vertical="center" wrapText="1"/>
    </xf>
    <xf numFmtId="0" fontId="38" fillId="32" borderId="48" xfId="143" applyFont="1" applyFill="1" applyBorder="1" applyAlignment="1">
      <alignment horizontal="center" vertical="center"/>
    </xf>
    <xf numFmtId="0" fontId="38" fillId="32" borderId="49" xfId="143" applyFont="1" applyFill="1" applyBorder="1" applyAlignment="1">
      <alignment horizontal="center" vertical="center"/>
    </xf>
    <xf numFmtId="0" fontId="38" fillId="32" borderId="50" xfId="143" applyFont="1" applyFill="1" applyBorder="1" applyAlignment="1">
      <alignment horizontal="center" vertical="center"/>
    </xf>
    <xf numFmtId="1" fontId="38" fillId="32" borderId="48" xfId="143" applyNumberFormat="1" applyFont="1" applyFill="1" applyBorder="1" applyAlignment="1">
      <alignment horizontal="center" vertical="center" wrapText="1"/>
    </xf>
    <xf numFmtId="1" fontId="38" fillId="32" borderId="49" xfId="143" applyNumberFormat="1" applyFont="1" applyFill="1" applyBorder="1" applyAlignment="1">
      <alignment horizontal="center" vertical="center" wrapText="1"/>
    </xf>
    <xf numFmtId="1" fontId="38" fillId="32" borderId="50" xfId="143" applyNumberFormat="1" applyFont="1" applyFill="1" applyBorder="1" applyAlignment="1">
      <alignment horizontal="center" vertical="center" wrapText="1"/>
    </xf>
    <xf numFmtId="49" fontId="39" fillId="32" borderId="122" xfId="142" applyNumberFormat="1" applyFont="1" applyFill="1" applyBorder="1" applyAlignment="1">
      <alignment horizontal="center" vertical="center" wrapText="1"/>
    </xf>
    <xf numFmtId="49" fontId="39" fillId="32" borderId="120" xfId="142" applyNumberFormat="1" applyFont="1" applyFill="1" applyBorder="1" applyAlignment="1">
      <alignment horizontal="center" vertical="center" wrapText="1"/>
    </xf>
    <xf numFmtId="49" fontId="39" fillId="32" borderId="121" xfId="142" applyNumberFormat="1" applyFont="1" applyFill="1" applyBorder="1" applyAlignment="1">
      <alignment horizontal="center" vertical="center" wrapText="1"/>
    </xf>
    <xf numFmtId="49" fontId="39" fillId="32" borderId="1" xfId="142" applyNumberFormat="1" applyFont="1" applyFill="1" applyBorder="1" applyAlignment="1">
      <alignment horizontal="center" vertical="center" wrapText="1"/>
    </xf>
    <xf numFmtId="49" fontId="39" fillId="32" borderId="51" xfId="142" applyNumberFormat="1" applyFont="1" applyFill="1" applyBorder="1" applyAlignment="1">
      <alignment horizontal="center" vertical="center" wrapText="1"/>
    </xf>
    <xf numFmtId="49" fontId="39" fillId="32" borderId="124" xfId="142" applyNumberFormat="1" applyFont="1" applyFill="1" applyBorder="1" applyAlignment="1">
      <alignment horizontal="center" vertical="center" wrapText="1"/>
    </xf>
    <xf numFmtId="0" fontId="38" fillId="32" borderId="36" xfId="0" applyFont="1" applyFill="1" applyBorder="1" applyAlignment="1">
      <alignment horizontal="center" vertical="center" wrapText="1" shrinkToFit="1"/>
    </xf>
    <xf numFmtId="0" fontId="38" fillId="32" borderId="66" xfId="0" applyFont="1" applyFill="1" applyBorder="1" applyAlignment="1">
      <alignment horizontal="center" wrapText="1"/>
    </xf>
    <xf numFmtId="0" fontId="38" fillId="32" borderId="62" xfId="0" applyFont="1" applyFill="1" applyBorder="1" applyAlignment="1">
      <alignment horizontal="center" wrapText="1"/>
    </xf>
    <xf numFmtId="0" fontId="38" fillId="32" borderId="58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38" fillId="32" borderId="60" xfId="0" applyFont="1" applyFill="1" applyBorder="1" applyAlignment="1">
      <alignment horizontal="center" wrapText="1"/>
    </xf>
    <xf numFmtId="0" fontId="38" fillId="32" borderId="37" xfId="0" applyFont="1" applyFill="1" applyBorder="1" applyAlignment="1">
      <alignment horizontal="center" wrapText="1"/>
    </xf>
    <xf numFmtId="0" fontId="38" fillId="32" borderId="125" xfId="0" applyFont="1" applyFill="1" applyBorder="1" applyAlignment="1">
      <alignment horizontal="center" vertical="center" wrapText="1"/>
    </xf>
    <xf numFmtId="0" fontId="38" fillId="32" borderId="7" xfId="0" applyFont="1" applyFill="1" applyBorder="1" applyAlignment="1">
      <alignment horizontal="center" vertical="center" wrapText="1"/>
    </xf>
    <xf numFmtId="0" fontId="38" fillId="32" borderId="59" xfId="0" applyFont="1" applyFill="1" applyBorder="1" applyAlignment="1">
      <alignment horizontal="center" vertical="center" wrapText="1"/>
    </xf>
    <xf numFmtId="0" fontId="38" fillId="32" borderId="57" xfId="0" applyFont="1" applyFill="1" applyBorder="1" applyAlignment="1">
      <alignment horizontal="center" vertical="center" wrapText="1"/>
    </xf>
    <xf numFmtId="0" fontId="39" fillId="32" borderId="9" xfId="0" applyFont="1" applyFill="1" applyBorder="1" applyAlignment="1">
      <alignment horizontal="center" vertical="center" wrapText="1"/>
    </xf>
    <xf numFmtId="0" fontId="39" fillId="32" borderId="40" xfId="0" applyFont="1" applyFill="1" applyBorder="1" applyAlignment="1">
      <alignment horizontal="center" vertical="center" wrapText="1"/>
    </xf>
    <xf numFmtId="0" fontId="39" fillId="32" borderId="66" xfId="0" applyFont="1" applyFill="1" applyBorder="1" applyAlignment="1">
      <alignment horizontal="center" vertical="center" wrapText="1"/>
    </xf>
    <xf numFmtId="0" fontId="39" fillId="32" borderId="58" xfId="0" applyFont="1" applyFill="1" applyBorder="1" applyAlignment="1">
      <alignment horizontal="center" vertical="center" wrapText="1"/>
    </xf>
    <xf numFmtId="0" fontId="39" fillId="32" borderId="59" xfId="0" applyFont="1" applyFill="1" applyBorder="1" applyAlignment="1">
      <alignment horizontal="center" vertical="center" wrapText="1"/>
    </xf>
    <xf numFmtId="0" fontId="39" fillId="32" borderId="42" xfId="0" applyFont="1" applyFill="1" applyBorder="1" applyAlignment="1">
      <alignment horizontal="center" vertical="center" wrapText="1"/>
    </xf>
    <xf numFmtId="0" fontId="39" fillId="32" borderId="81" xfId="0" applyFont="1" applyFill="1" applyBorder="1" applyAlignment="1">
      <alignment horizontal="center" vertical="center" wrapText="1"/>
    </xf>
    <xf numFmtId="0" fontId="39" fillId="32" borderId="85" xfId="0" applyFont="1" applyFill="1" applyBorder="1" applyAlignment="1">
      <alignment horizontal="center" vertical="center" wrapText="1"/>
    </xf>
    <xf numFmtId="49" fontId="39" fillId="32" borderId="42" xfId="142" applyNumberFormat="1" applyFont="1" applyFill="1" applyBorder="1" applyAlignment="1">
      <alignment horizontal="center" vertical="center" wrapText="1"/>
    </xf>
    <xf numFmtId="49" fontId="39" fillId="32" borderId="33" xfId="142" applyNumberFormat="1" applyFont="1" applyFill="1" applyBorder="1" applyAlignment="1">
      <alignment horizontal="center" vertical="center" wrapText="1"/>
    </xf>
    <xf numFmtId="49" fontId="39" fillId="32" borderId="81" xfId="142" applyNumberFormat="1" applyFont="1" applyFill="1" applyBorder="1" applyAlignment="1">
      <alignment horizontal="center" vertical="center" wrapText="1"/>
    </xf>
    <xf numFmtId="49" fontId="39" fillId="32" borderId="9" xfId="142" applyNumberFormat="1" applyFont="1" applyFill="1" applyBorder="1" applyAlignment="1">
      <alignment horizontal="center" vertical="center" wrapText="1"/>
    </xf>
    <xf numFmtId="49" fontId="39" fillId="32" borderId="85" xfId="142" applyNumberFormat="1" applyFont="1" applyFill="1" applyBorder="1" applyAlignment="1">
      <alignment horizontal="center" vertical="center" wrapText="1"/>
    </xf>
    <xf numFmtId="49" fontId="39" fillId="32" borderId="40" xfId="142" applyNumberFormat="1" applyFont="1" applyFill="1" applyBorder="1" applyAlignment="1">
      <alignment horizontal="center" vertical="center" wrapText="1"/>
    </xf>
    <xf numFmtId="0" fontId="38" fillId="32" borderId="116" xfId="0" applyFont="1" applyFill="1" applyBorder="1" applyAlignment="1">
      <alignment horizontal="center" vertical="center" wrapText="1"/>
    </xf>
    <xf numFmtId="0" fontId="38" fillId="25" borderId="59" xfId="108" applyFont="1" applyFill="1" applyBorder="1" applyAlignment="1">
      <alignment horizontal="center" vertical="center" wrapText="1"/>
    </xf>
    <xf numFmtId="0" fontId="38" fillId="25" borderId="57" xfId="108" applyFont="1" applyFill="1" applyBorder="1" applyAlignment="1">
      <alignment horizontal="center" vertical="center" wrapText="1"/>
    </xf>
    <xf numFmtId="0" fontId="38" fillId="25" borderId="46" xfId="108" applyFont="1" applyFill="1" applyBorder="1" applyAlignment="1">
      <alignment horizontal="center" vertical="center" wrapText="1"/>
    </xf>
    <xf numFmtId="1" fontId="39" fillId="24" borderId="59" xfId="108" applyNumberFormat="1" applyFont="1" applyFill="1" applyBorder="1" applyAlignment="1">
      <alignment horizontal="center" vertical="center" wrapText="1"/>
    </xf>
    <xf numFmtId="1" fontId="39" fillId="24" borderId="57" xfId="108" applyNumberFormat="1" applyFont="1" applyFill="1" applyBorder="1" applyAlignment="1">
      <alignment horizontal="center" vertical="center" wrapText="1"/>
    </xf>
    <xf numFmtId="1" fontId="39" fillId="24" borderId="121" xfId="108" applyNumberFormat="1" applyFont="1" applyFill="1" applyBorder="1" applyAlignment="1">
      <alignment horizontal="center" vertical="center" wrapText="1"/>
    </xf>
    <xf numFmtId="1" fontId="38" fillId="24" borderId="60" xfId="108" applyNumberFormat="1" applyFont="1" applyFill="1" applyBorder="1" applyAlignment="1">
      <alignment horizontal="center" vertical="center" wrapText="1"/>
    </xf>
    <xf numFmtId="1" fontId="38" fillId="24" borderId="37" xfId="108" applyNumberFormat="1" applyFont="1" applyFill="1" applyBorder="1" applyAlignment="1">
      <alignment horizontal="center" vertical="center" wrapText="1"/>
    </xf>
    <xf numFmtId="1" fontId="38" fillId="24" borderId="122" xfId="108" applyNumberFormat="1" applyFont="1" applyFill="1" applyBorder="1" applyAlignment="1">
      <alignment horizontal="center" vertical="center" wrapText="1"/>
    </xf>
    <xf numFmtId="1" fontId="38" fillId="24" borderId="58" xfId="108" applyNumberFormat="1" applyFont="1" applyFill="1" applyBorder="1" applyAlignment="1">
      <alignment horizontal="center" vertical="center" wrapText="1"/>
    </xf>
    <xf numFmtId="1" fontId="38" fillId="24" borderId="11" xfId="108" applyNumberFormat="1" applyFont="1" applyFill="1" applyBorder="1" applyAlignment="1">
      <alignment horizontal="center" vertical="center" wrapText="1"/>
    </xf>
    <xf numFmtId="1" fontId="38" fillId="24" borderId="120" xfId="108" applyNumberFormat="1" applyFont="1" applyFill="1" applyBorder="1" applyAlignment="1">
      <alignment horizontal="center" vertical="center" wrapText="1"/>
    </xf>
    <xf numFmtId="1" fontId="38" fillId="24" borderId="68" xfId="108" applyNumberFormat="1" applyFont="1" applyFill="1" applyBorder="1" applyAlignment="1">
      <alignment horizontal="center" vertical="center" wrapText="1"/>
    </xf>
    <xf numFmtId="1" fontId="38" fillId="24" borderId="24" xfId="108" applyNumberFormat="1" applyFont="1" applyFill="1" applyBorder="1" applyAlignment="1">
      <alignment horizontal="center" vertical="center" wrapText="1"/>
    </xf>
    <xf numFmtId="1" fontId="38" fillId="24" borderId="123" xfId="108" applyNumberFormat="1" applyFont="1" applyFill="1" applyBorder="1" applyAlignment="1">
      <alignment horizontal="center" vertical="center" wrapText="1"/>
    </xf>
    <xf numFmtId="1" fontId="39" fillId="24" borderId="58" xfId="108" applyNumberFormat="1" applyFont="1" applyFill="1" applyBorder="1" applyAlignment="1">
      <alignment horizontal="center" vertical="center" wrapText="1"/>
    </xf>
    <xf numFmtId="1" fontId="39" fillId="24" borderId="11" xfId="108" applyNumberFormat="1" applyFont="1" applyFill="1" applyBorder="1" applyAlignment="1">
      <alignment horizontal="center" vertical="center" wrapText="1"/>
    </xf>
    <xf numFmtId="1" fontId="39" fillId="24" borderId="120" xfId="108" applyNumberFormat="1" applyFont="1" applyFill="1" applyBorder="1" applyAlignment="1">
      <alignment horizontal="center" vertical="center" wrapText="1"/>
    </xf>
    <xf numFmtId="1" fontId="38" fillId="24" borderId="39" xfId="108" applyNumberFormat="1" applyFont="1" applyFill="1" applyBorder="1" applyAlignment="1">
      <alignment horizontal="center" vertical="center" wrapText="1"/>
    </xf>
    <xf numFmtId="1" fontId="38" fillId="24" borderId="12" xfId="108" applyNumberFormat="1" applyFont="1" applyFill="1" applyBorder="1" applyAlignment="1">
      <alignment horizontal="center" vertical="center" wrapText="1"/>
    </xf>
    <xf numFmtId="0" fontId="38" fillId="25" borderId="58" xfId="108" applyFont="1" applyFill="1" applyBorder="1" applyAlignment="1">
      <alignment horizontal="center" vertical="center" wrapText="1"/>
    </xf>
    <xf numFmtId="0" fontId="38" fillId="25" borderId="11" xfId="108" applyFont="1" applyFill="1" applyBorder="1" applyAlignment="1">
      <alignment horizontal="center" vertical="center" wrapText="1"/>
    </xf>
    <xf numFmtId="0" fontId="38" fillId="25" borderId="12" xfId="108" applyFont="1" applyFill="1" applyBorder="1" applyAlignment="1">
      <alignment horizontal="center" vertical="center" wrapText="1"/>
    </xf>
    <xf numFmtId="1" fontId="38" fillId="24" borderId="87" xfId="108" applyNumberFormat="1" applyFont="1" applyFill="1" applyBorder="1" applyAlignment="1">
      <alignment horizontal="center" vertical="center" wrapText="1"/>
    </xf>
    <xf numFmtId="1" fontId="38" fillId="24" borderId="10" xfId="108" applyNumberFormat="1" applyFont="1" applyFill="1" applyBorder="1" applyAlignment="1">
      <alignment horizontal="center" vertical="center" wrapText="1"/>
    </xf>
    <xf numFmtId="1" fontId="39" fillId="24" borderId="10" xfId="108" applyNumberFormat="1" applyFont="1" applyFill="1" applyBorder="1" applyAlignment="1">
      <alignment horizontal="center" vertical="center" wrapText="1"/>
    </xf>
    <xf numFmtId="1" fontId="39" fillId="24" borderId="83" xfId="108" applyNumberFormat="1" applyFont="1" applyFill="1" applyBorder="1" applyAlignment="1">
      <alignment horizontal="center" vertical="center" wrapText="1"/>
    </xf>
    <xf numFmtId="0" fontId="38" fillId="48" borderId="51" xfId="108" applyFont="1" applyFill="1" applyBorder="1" applyAlignment="1">
      <alignment horizontal="center" vertical="center" wrapText="1"/>
    </xf>
    <xf numFmtId="0" fontId="38" fillId="48" borderId="0" xfId="108" applyFont="1" applyFill="1" applyAlignment="1">
      <alignment horizontal="center" vertical="center" wrapText="1"/>
    </xf>
    <xf numFmtId="0" fontId="38" fillId="48" borderId="52" xfId="108" applyFont="1" applyFill="1" applyBorder="1" applyAlignment="1">
      <alignment horizontal="center" vertical="center" wrapText="1"/>
    </xf>
    <xf numFmtId="1" fontId="38" fillId="24" borderId="47" xfId="108" applyNumberFormat="1" applyFont="1" applyFill="1" applyBorder="1" applyAlignment="1">
      <alignment horizontal="center" vertical="center" wrapText="1"/>
    </xf>
    <xf numFmtId="1" fontId="40" fillId="49" borderId="47" xfId="108" applyNumberFormat="1" applyFont="1" applyFill="1" applyBorder="1" applyAlignment="1">
      <alignment horizontal="center" vertical="center" wrapText="1"/>
    </xf>
    <xf numFmtId="1" fontId="38" fillId="24" borderId="48" xfId="108" applyNumberFormat="1" applyFont="1" applyFill="1" applyBorder="1" applyAlignment="1">
      <alignment horizontal="center" vertical="center" wrapText="1"/>
    </xf>
    <xf numFmtId="0" fontId="38" fillId="48" borderId="47" xfId="108" applyFont="1" applyFill="1" applyBorder="1" applyAlignment="1">
      <alignment horizontal="center" vertical="center" wrapText="1"/>
    </xf>
    <xf numFmtId="0" fontId="38" fillId="25" borderId="32" xfId="119" applyFont="1" applyFill="1" applyBorder="1" applyAlignment="1">
      <alignment horizontal="center" vertical="center" wrapText="1"/>
    </xf>
    <xf numFmtId="0" fontId="38" fillId="25" borderId="90" xfId="119" applyFont="1" applyFill="1" applyBorder="1" applyAlignment="1">
      <alignment horizontal="center" vertical="center" wrapText="1"/>
    </xf>
    <xf numFmtId="0" fontId="39" fillId="25" borderId="48" xfId="119" applyFont="1" applyFill="1" applyBorder="1" applyAlignment="1">
      <alignment horizontal="center" vertical="center" wrapText="1"/>
    </xf>
    <xf numFmtId="0" fontId="39" fillId="25" borderId="49" xfId="119" applyFont="1" applyFill="1" applyBorder="1" applyAlignment="1">
      <alignment horizontal="center" vertical="center" wrapText="1"/>
    </xf>
    <xf numFmtId="0" fontId="39" fillId="25" borderId="50" xfId="119" applyFont="1" applyFill="1" applyBorder="1" applyAlignment="1">
      <alignment horizontal="center" vertical="center" wrapText="1"/>
    </xf>
    <xf numFmtId="0" fontId="97" fillId="32" borderId="32" xfId="142" applyFont="1" applyFill="1" applyBorder="1" applyAlignment="1">
      <alignment horizontal="center" vertical="center" wrapText="1"/>
    </xf>
    <xf numFmtId="0" fontId="97" fillId="32" borderId="36" xfId="142" applyFont="1" applyFill="1" applyBorder="1" applyAlignment="1">
      <alignment horizontal="center" vertical="center" wrapText="1"/>
    </xf>
    <xf numFmtId="0" fontId="97" fillId="32" borderId="90" xfId="142" applyFont="1" applyFill="1" applyBorder="1" applyAlignment="1">
      <alignment horizontal="center" vertical="center" wrapText="1"/>
    </xf>
    <xf numFmtId="0" fontId="39" fillId="32" borderId="32" xfId="0" applyFont="1" applyFill="1" applyBorder="1" applyAlignment="1">
      <alignment horizontal="center" vertical="center" wrapText="1"/>
    </xf>
    <xf numFmtId="0" fontId="39" fillId="32" borderId="36" xfId="0" applyFont="1" applyFill="1" applyBorder="1" applyAlignment="1">
      <alignment horizontal="center" vertical="center" wrapText="1"/>
    </xf>
    <xf numFmtId="0" fontId="39" fillId="32" borderId="90" xfId="0" applyFont="1" applyFill="1" applyBorder="1" applyAlignment="1">
      <alignment horizontal="center" vertical="center" wrapText="1"/>
    </xf>
    <xf numFmtId="0" fontId="39" fillId="32" borderId="51" xfId="0" applyFont="1" applyFill="1" applyBorder="1" applyAlignment="1">
      <alignment horizontal="center" vertical="center" wrapText="1"/>
    </xf>
    <xf numFmtId="0" fontId="39" fillId="32" borderId="69" xfId="0" applyFont="1" applyFill="1" applyBorder="1" applyAlignment="1">
      <alignment horizontal="center" vertical="center" wrapText="1"/>
    </xf>
    <xf numFmtId="0" fontId="39" fillId="32" borderId="35" xfId="0" applyFont="1" applyFill="1" applyBorder="1" applyAlignment="1">
      <alignment horizontal="center" vertical="center" wrapText="1"/>
    </xf>
    <xf numFmtId="49" fontId="38" fillId="32" borderId="48" xfId="0" applyNumberFormat="1" applyFont="1" applyFill="1" applyBorder="1" applyAlignment="1">
      <alignment horizontal="center" vertical="center"/>
    </xf>
    <xf numFmtId="49" fontId="38" fillId="32" borderId="49" xfId="0" applyNumberFormat="1" applyFont="1" applyFill="1" applyBorder="1" applyAlignment="1">
      <alignment horizontal="center" vertical="center"/>
    </xf>
    <xf numFmtId="49" fontId="38" fillId="32" borderId="50" xfId="0" applyNumberFormat="1" applyFont="1" applyFill="1" applyBorder="1" applyAlignment="1">
      <alignment horizontal="center" vertical="center"/>
    </xf>
    <xf numFmtId="49" fontId="38" fillId="32" borderId="48" xfId="111" applyNumberFormat="1" applyFont="1" applyFill="1" applyBorder="1" applyAlignment="1">
      <alignment horizontal="center" vertical="center" wrapText="1"/>
    </xf>
    <xf numFmtId="49" fontId="38" fillId="32" borderId="49" xfId="111" applyNumberFormat="1" applyFont="1" applyFill="1" applyBorder="1" applyAlignment="1">
      <alignment horizontal="center" vertical="center" wrapText="1"/>
    </xf>
    <xf numFmtId="49" fontId="38" fillId="32" borderId="50" xfId="111" applyNumberFormat="1" applyFont="1" applyFill="1" applyBorder="1" applyAlignment="1">
      <alignment horizontal="center" vertical="center" wrapText="1"/>
    </xf>
    <xf numFmtId="0" fontId="38" fillId="32" borderId="48" xfId="111" applyFont="1" applyFill="1" applyBorder="1" applyAlignment="1">
      <alignment horizontal="center" vertical="center" wrapText="1"/>
    </xf>
    <xf numFmtId="0" fontId="38" fillId="32" borderId="49" xfId="111" applyFont="1" applyFill="1" applyBorder="1" applyAlignment="1">
      <alignment horizontal="center" vertical="center" wrapText="1"/>
    </xf>
    <xf numFmtId="0" fontId="38" fillId="32" borderId="50" xfId="111" applyFont="1" applyFill="1" applyBorder="1" applyAlignment="1">
      <alignment horizontal="center" vertical="center" wrapText="1"/>
    </xf>
    <xf numFmtId="0" fontId="38" fillId="32" borderId="124" xfId="143" applyFont="1" applyFill="1" applyBorder="1" applyAlignment="1">
      <alignment horizontal="center" vertical="center" wrapText="1"/>
    </xf>
    <xf numFmtId="0" fontId="38" fillId="32" borderId="67" xfId="143" applyFont="1" applyFill="1" applyBorder="1" applyAlignment="1">
      <alignment horizontal="center" vertical="center" wrapText="1"/>
    </xf>
    <xf numFmtId="0" fontId="38" fillId="27" borderId="48" xfId="111" applyFont="1" applyFill="1" applyBorder="1" applyAlignment="1">
      <alignment horizontal="center" vertical="center" wrapText="1"/>
    </xf>
    <xf numFmtId="0" fontId="38" fillId="27" borderId="49" xfId="111" applyFont="1" applyFill="1" applyBorder="1" applyAlignment="1">
      <alignment horizontal="center" vertical="center" wrapText="1"/>
    </xf>
    <xf numFmtId="0" fontId="38" fillId="27" borderId="50" xfId="111" applyFont="1" applyFill="1" applyBorder="1" applyAlignment="1">
      <alignment horizontal="center" vertical="center" wrapText="1"/>
    </xf>
    <xf numFmtId="0" fontId="38" fillId="32" borderId="48" xfId="143" applyFont="1" applyFill="1" applyBorder="1" applyAlignment="1">
      <alignment horizontal="center" vertical="center" wrapText="1"/>
    </xf>
    <xf numFmtId="0" fontId="38" fillId="32" borderId="49" xfId="143" applyFont="1" applyFill="1" applyBorder="1" applyAlignment="1">
      <alignment horizontal="center" vertical="center" wrapText="1"/>
    </xf>
    <xf numFmtId="0" fontId="38" fillId="32" borderId="50" xfId="143" applyFont="1" applyFill="1" applyBorder="1" applyAlignment="1">
      <alignment horizontal="center" vertical="center" wrapText="1"/>
    </xf>
    <xf numFmtId="0" fontId="38" fillId="32" borderId="1" xfId="143" applyFont="1" applyFill="1" applyBorder="1" applyAlignment="1">
      <alignment horizontal="center" vertical="center"/>
    </xf>
    <xf numFmtId="0" fontId="38" fillId="32" borderId="2" xfId="143" applyFont="1" applyFill="1" applyBorder="1" applyAlignment="1">
      <alignment horizontal="center" vertical="center"/>
    </xf>
    <xf numFmtId="0" fontId="38" fillId="32" borderId="53" xfId="143" applyFont="1" applyFill="1" applyBorder="1" applyAlignment="1">
      <alignment horizontal="center" vertical="center"/>
    </xf>
    <xf numFmtId="0" fontId="38" fillId="32" borderId="3" xfId="143" applyFont="1" applyFill="1" applyBorder="1" applyAlignment="1">
      <alignment horizontal="center" vertical="center"/>
    </xf>
    <xf numFmtId="0" fontId="38" fillId="32" borderId="48" xfId="144" applyFont="1" applyFill="1" applyBorder="1" applyAlignment="1" applyProtection="1">
      <alignment horizontal="center" vertical="center"/>
      <protection locked="0" hidden="1"/>
    </xf>
    <xf numFmtId="0" fontId="38" fillId="32" borderId="49" xfId="144" applyFont="1" applyFill="1" applyBorder="1" applyAlignment="1" applyProtection="1">
      <alignment horizontal="center" vertical="center"/>
      <protection locked="0" hidden="1"/>
    </xf>
    <xf numFmtId="0" fontId="38" fillId="32" borderId="50" xfId="144" applyFont="1" applyFill="1" applyBorder="1" applyAlignment="1" applyProtection="1">
      <alignment horizontal="center" vertical="center"/>
      <protection locked="0" hidden="1"/>
    </xf>
    <xf numFmtId="0" fontId="38" fillId="25" borderId="32" xfId="144" quotePrefix="1" applyFont="1" applyFill="1" applyBorder="1" applyAlignment="1" applyProtection="1">
      <alignment horizontal="center" vertical="center" wrapText="1"/>
      <protection hidden="1"/>
    </xf>
    <xf numFmtId="0" fontId="38" fillId="25" borderId="90" xfId="144" quotePrefix="1" applyFont="1" applyFill="1" applyBorder="1" applyAlignment="1" applyProtection="1">
      <alignment horizontal="center" vertical="center" wrapText="1"/>
      <protection hidden="1"/>
    </xf>
    <xf numFmtId="0" fontId="38" fillId="32" borderId="48" xfId="144" applyFont="1" applyFill="1" applyBorder="1" applyAlignment="1" applyProtection="1">
      <alignment horizontal="center" vertical="center"/>
      <protection hidden="1"/>
    </xf>
    <xf numFmtId="0" fontId="38" fillId="32" borderId="49" xfId="144" applyFont="1" applyFill="1" applyBorder="1" applyAlignment="1" applyProtection="1">
      <alignment horizontal="center" vertical="center"/>
      <protection hidden="1"/>
    </xf>
    <xf numFmtId="0" fontId="38" fillId="32" borderId="50" xfId="144" applyFont="1" applyFill="1" applyBorder="1" applyAlignment="1" applyProtection="1">
      <alignment horizontal="center" vertical="center"/>
      <protection hidden="1"/>
    </xf>
    <xf numFmtId="0" fontId="38" fillId="48" borderId="48" xfId="0" applyFont="1" applyFill="1" applyBorder="1" applyAlignment="1">
      <alignment horizontal="left" vertical="center" wrapText="1"/>
    </xf>
    <xf numFmtId="0" fontId="38" fillId="48" borderId="49" xfId="0" applyFont="1" applyFill="1" applyBorder="1" applyAlignment="1">
      <alignment horizontal="left" vertical="center" wrapText="1"/>
    </xf>
    <xf numFmtId="0" fontId="38" fillId="32" borderId="32" xfId="769" applyFont="1" applyFill="1" applyBorder="1" applyAlignment="1">
      <alignment horizontal="center" vertical="center" wrapText="1"/>
    </xf>
    <xf numFmtId="0" fontId="38" fillId="32" borderId="36" xfId="769" applyFont="1" applyFill="1" applyBorder="1" applyAlignment="1">
      <alignment horizontal="center" vertical="center" wrapText="1"/>
    </xf>
    <xf numFmtId="0" fontId="38" fillId="32" borderId="90" xfId="769" applyFont="1" applyFill="1" applyBorder="1" applyAlignment="1">
      <alignment horizontal="center" vertical="center" wrapText="1"/>
    </xf>
    <xf numFmtId="0" fontId="38" fillId="25" borderId="48" xfId="143" applyFont="1" applyFill="1" applyBorder="1" applyAlignment="1">
      <alignment horizontal="center" vertical="center" wrapText="1"/>
    </xf>
    <xf numFmtId="0" fontId="38" fillId="25" borderId="49" xfId="143" applyFont="1" applyFill="1" applyBorder="1" applyAlignment="1">
      <alignment horizontal="center" vertical="center" wrapText="1"/>
    </xf>
    <xf numFmtId="0" fontId="38" fillId="25" borderId="50" xfId="143" applyFont="1" applyFill="1" applyBorder="1" applyAlignment="1">
      <alignment horizontal="center" vertical="center" wrapText="1"/>
    </xf>
    <xf numFmtId="0" fontId="46" fillId="31" borderId="0" xfId="0" applyFont="1" applyFill="1" applyAlignment="1">
      <alignment horizontal="center" vertical="center"/>
    </xf>
    <xf numFmtId="0" fontId="38" fillId="32" borderId="32" xfId="110" applyFont="1" applyFill="1" applyBorder="1" applyAlignment="1">
      <alignment horizontal="left" vertical="center" wrapText="1"/>
    </xf>
    <xf numFmtId="0" fontId="38" fillId="32" borderId="90" xfId="110" applyFont="1" applyFill="1" applyBorder="1" applyAlignment="1">
      <alignment horizontal="left" vertical="center" wrapText="1"/>
    </xf>
    <xf numFmtId="0" fontId="38" fillId="27" borderId="32" xfId="0" applyFont="1" applyFill="1" applyBorder="1" applyAlignment="1">
      <alignment horizontal="center" vertical="center" wrapText="1"/>
    </xf>
    <xf numFmtId="0" fontId="38" fillId="27" borderId="90" xfId="0" applyFont="1" applyFill="1" applyBorder="1" applyAlignment="1">
      <alignment horizontal="center" vertical="center" wrapText="1"/>
    </xf>
    <xf numFmtId="176" fontId="38" fillId="25" borderId="32" xfId="143" applyNumberFormat="1" applyFont="1" applyFill="1" applyBorder="1" applyAlignment="1">
      <alignment horizontal="center" vertical="center" wrapText="1"/>
    </xf>
    <xf numFmtId="176" fontId="38" fillId="25" borderId="90" xfId="143" applyNumberFormat="1" applyFont="1" applyFill="1" applyBorder="1" applyAlignment="1">
      <alignment horizontal="center" vertical="center" wrapText="1"/>
    </xf>
  </cellXfs>
  <cellStyles count="1452">
    <cellStyle name="_DAILY_RAW" xfId="147" xr:uid="{00000000-0005-0000-0000-000000000000}"/>
    <cellStyle name="_Financial stress indicators" xfId="148" xr:uid="{00000000-0005-0000-0000-000001000000}"/>
    <cellStyle name="_sovereign_cds_bondprices" xfId="149" xr:uid="{00000000-0005-0000-0000-000002000000}"/>
    <cellStyle name="_sovereign_cds_indexprices" xfId="150" xr:uid="{00000000-0005-0000-0000-000003000000}"/>
    <cellStyle name="20% - 1. jelölőszín" xfId="151" xr:uid="{00000000-0005-0000-0000-000004000000}"/>
    <cellStyle name="20% - 1. jelölőszín 2" xfId="152" xr:uid="{00000000-0005-0000-0000-000005000000}"/>
    <cellStyle name="20% - 1. jelölőszín_20130128_ITS on reporting_Annex I_CA" xfId="153" xr:uid="{00000000-0005-0000-0000-000006000000}"/>
    <cellStyle name="20% - 2. jelölőszín" xfId="154" xr:uid="{00000000-0005-0000-0000-000007000000}"/>
    <cellStyle name="20% - 2. jelölőszín 2" xfId="155" xr:uid="{00000000-0005-0000-0000-000008000000}"/>
    <cellStyle name="20% - 2. jelölőszín_20130128_ITS on reporting_Annex I_CA" xfId="156" xr:uid="{00000000-0005-0000-0000-000009000000}"/>
    <cellStyle name="20% - 3. jelölőszín" xfId="157" xr:uid="{00000000-0005-0000-0000-00000A000000}"/>
    <cellStyle name="20% - 3. jelölőszín 2" xfId="158" xr:uid="{00000000-0005-0000-0000-00000B000000}"/>
    <cellStyle name="20% - 3. jelölőszín_20130128_ITS on reporting_Annex I_CA" xfId="159" xr:uid="{00000000-0005-0000-0000-00000C000000}"/>
    <cellStyle name="20% - 4. jelölőszín" xfId="160" xr:uid="{00000000-0005-0000-0000-00000D000000}"/>
    <cellStyle name="20% - 4. jelölőszín 2" xfId="161" xr:uid="{00000000-0005-0000-0000-00000E000000}"/>
    <cellStyle name="20% - 4. jelölőszín_20130128_ITS on reporting_Annex I_CA" xfId="162" xr:uid="{00000000-0005-0000-0000-00000F000000}"/>
    <cellStyle name="20% - 5. jelölőszín" xfId="163" xr:uid="{00000000-0005-0000-0000-000010000000}"/>
    <cellStyle name="20% - 5. jelölőszín 2" xfId="164" xr:uid="{00000000-0005-0000-0000-000011000000}"/>
    <cellStyle name="20% - 5. jelölőszín_20130128_ITS on reporting_Annex I_CA" xfId="165" xr:uid="{00000000-0005-0000-0000-000012000000}"/>
    <cellStyle name="20% - 6. jelölőszín" xfId="166" xr:uid="{00000000-0005-0000-0000-000013000000}"/>
    <cellStyle name="20% - 6. jelölőszín 2" xfId="167" xr:uid="{00000000-0005-0000-0000-000014000000}"/>
    <cellStyle name="20% - 6. jelölőszín_20130128_ITS on reporting_Annex I_CA" xfId="168" xr:uid="{00000000-0005-0000-0000-000015000000}"/>
    <cellStyle name="20% - Accent1 2" xfId="1" xr:uid="{00000000-0005-0000-0000-000016000000}"/>
    <cellStyle name="20% - Accent1 2 2" xfId="169" xr:uid="{00000000-0005-0000-0000-000017000000}"/>
    <cellStyle name="20% - Accent1 2 3" xfId="170" xr:uid="{00000000-0005-0000-0000-000018000000}"/>
    <cellStyle name="20% - Accent1 3" xfId="2" xr:uid="{00000000-0005-0000-0000-000019000000}"/>
    <cellStyle name="20% - Accent2 2" xfId="3" xr:uid="{00000000-0005-0000-0000-00001A000000}"/>
    <cellStyle name="20% - Accent2 2 2" xfId="171" xr:uid="{00000000-0005-0000-0000-00001B000000}"/>
    <cellStyle name="20% - Accent2 2 3" xfId="172" xr:uid="{00000000-0005-0000-0000-00001C000000}"/>
    <cellStyle name="20% - Accent2 3" xfId="4" xr:uid="{00000000-0005-0000-0000-00001D000000}"/>
    <cellStyle name="20% - Accent3 2" xfId="5" xr:uid="{00000000-0005-0000-0000-00001E000000}"/>
    <cellStyle name="20% - Accent3 2 2" xfId="173" xr:uid="{00000000-0005-0000-0000-00001F000000}"/>
    <cellStyle name="20% - Accent3 2 3" xfId="174" xr:uid="{00000000-0005-0000-0000-000020000000}"/>
    <cellStyle name="20% - Accent3 3" xfId="6" xr:uid="{00000000-0005-0000-0000-000021000000}"/>
    <cellStyle name="20% - Accent4 2" xfId="7" xr:uid="{00000000-0005-0000-0000-000022000000}"/>
    <cellStyle name="20% - Accent4 2 2" xfId="175" xr:uid="{00000000-0005-0000-0000-000023000000}"/>
    <cellStyle name="20% - Accent4 2 3" xfId="176" xr:uid="{00000000-0005-0000-0000-000024000000}"/>
    <cellStyle name="20% - Accent4 3" xfId="8" xr:uid="{00000000-0005-0000-0000-000025000000}"/>
    <cellStyle name="20% - Accent5 2" xfId="9" xr:uid="{00000000-0005-0000-0000-000026000000}"/>
    <cellStyle name="20% - Accent5 2 2" xfId="177" xr:uid="{00000000-0005-0000-0000-000027000000}"/>
    <cellStyle name="20% - Accent5 2 3" xfId="178" xr:uid="{00000000-0005-0000-0000-000028000000}"/>
    <cellStyle name="20% - Accent5 3" xfId="10" xr:uid="{00000000-0005-0000-0000-000029000000}"/>
    <cellStyle name="20% - Accent6 2" xfId="11" xr:uid="{00000000-0005-0000-0000-00002A000000}"/>
    <cellStyle name="20% - Accent6 2 2" xfId="179" xr:uid="{00000000-0005-0000-0000-00002B000000}"/>
    <cellStyle name="20% - Accent6 2 3" xfId="180" xr:uid="{00000000-0005-0000-0000-00002C000000}"/>
    <cellStyle name="20% - Accent6 3" xfId="12" xr:uid="{00000000-0005-0000-0000-00002D000000}"/>
    <cellStyle name="20% - Énfasis1" xfId="13" xr:uid="{00000000-0005-0000-0000-00002E000000}"/>
    <cellStyle name="20% - Énfasis2" xfId="14" xr:uid="{00000000-0005-0000-0000-00002F000000}"/>
    <cellStyle name="20% - Énfasis3" xfId="15" xr:uid="{00000000-0005-0000-0000-000030000000}"/>
    <cellStyle name="20% - Énfasis4" xfId="16" xr:uid="{00000000-0005-0000-0000-000031000000}"/>
    <cellStyle name="20% - Énfasis5" xfId="17" xr:uid="{00000000-0005-0000-0000-000032000000}"/>
    <cellStyle name="20% - Énfasis6" xfId="18" xr:uid="{00000000-0005-0000-0000-000033000000}"/>
    <cellStyle name="40% - 1. jelölőszín" xfId="181" xr:uid="{00000000-0005-0000-0000-000034000000}"/>
    <cellStyle name="40% - 1. jelölőszín 2" xfId="182" xr:uid="{00000000-0005-0000-0000-000035000000}"/>
    <cellStyle name="40% - 1. jelölőszín_20130128_ITS on reporting_Annex I_CA" xfId="183" xr:uid="{00000000-0005-0000-0000-000036000000}"/>
    <cellStyle name="40% - 2. jelölőszín" xfId="184" xr:uid="{00000000-0005-0000-0000-000037000000}"/>
    <cellStyle name="40% - 2. jelölőszín 2" xfId="185" xr:uid="{00000000-0005-0000-0000-000038000000}"/>
    <cellStyle name="40% - 2. jelölőszín_20130128_ITS on reporting_Annex I_CA" xfId="186" xr:uid="{00000000-0005-0000-0000-000039000000}"/>
    <cellStyle name="40% - 3. jelölőszín" xfId="187" xr:uid="{00000000-0005-0000-0000-00003A000000}"/>
    <cellStyle name="40% - 3. jelölőszín 2" xfId="188" xr:uid="{00000000-0005-0000-0000-00003B000000}"/>
    <cellStyle name="40% - 3. jelölőszín_20130128_ITS on reporting_Annex I_CA" xfId="189" xr:uid="{00000000-0005-0000-0000-00003C000000}"/>
    <cellStyle name="40% - 4. jelölőszín" xfId="190" xr:uid="{00000000-0005-0000-0000-00003D000000}"/>
    <cellStyle name="40% - 4. jelölőszín 2" xfId="191" xr:uid="{00000000-0005-0000-0000-00003E000000}"/>
    <cellStyle name="40% - 4. jelölőszín_20130128_ITS on reporting_Annex I_CA" xfId="192" xr:uid="{00000000-0005-0000-0000-00003F000000}"/>
    <cellStyle name="40% - 5. jelölőszín" xfId="193" xr:uid="{00000000-0005-0000-0000-000040000000}"/>
    <cellStyle name="40% - 5. jelölőszín 2" xfId="194" xr:uid="{00000000-0005-0000-0000-000041000000}"/>
    <cellStyle name="40% - 5. jelölőszín_20130128_ITS on reporting_Annex I_CA" xfId="195" xr:uid="{00000000-0005-0000-0000-000042000000}"/>
    <cellStyle name="40% - 6. jelölőszín" xfId="196" xr:uid="{00000000-0005-0000-0000-000043000000}"/>
    <cellStyle name="40% - 6. jelölőszín 2" xfId="197" xr:uid="{00000000-0005-0000-0000-000044000000}"/>
    <cellStyle name="40% - 6. jelölőszín_20130128_ITS on reporting_Annex I_CA" xfId="198" xr:uid="{00000000-0005-0000-0000-000045000000}"/>
    <cellStyle name="40% - Accent1 2" xfId="19" xr:uid="{00000000-0005-0000-0000-000046000000}"/>
    <cellStyle name="40% - Accent1 2 2" xfId="199" xr:uid="{00000000-0005-0000-0000-000047000000}"/>
    <cellStyle name="40% - Accent1 2 3" xfId="200" xr:uid="{00000000-0005-0000-0000-000048000000}"/>
    <cellStyle name="40% - Accent1 3" xfId="20" xr:uid="{00000000-0005-0000-0000-000049000000}"/>
    <cellStyle name="40% - Accent2 2" xfId="21" xr:uid="{00000000-0005-0000-0000-00004A000000}"/>
    <cellStyle name="40% - Accent2 2 2" xfId="201" xr:uid="{00000000-0005-0000-0000-00004B000000}"/>
    <cellStyle name="40% - Accent2 2 3" xfId="202" xr:uid="{00000000-0005-0000-0000-00004C000000}"/>
    <cellStyle name="40% - Accent2 3" xfId="22" xr:uid="{00000000-0005-0000-0000-00004D000000}"/>
    <cellStyle name="40% - Accent3 2" xfId="23" xr:uid="{00000000-0005-0000-0000-00004E000000}"/>
    <cellStyle name="40% - Accent3 2 2" xfId="203" xr:uid="{00000000-0005-0000-0000-00004F000000}"/>
    <cellStyle name="40% - Accent3 2 3" xfId="204" xr:uid="{00000000-0005-0000-0000-000050000000}"/>
    <cellStyle name="40% - Accent3 3" xfId="24" xr:uid="{00000000-0005-0000-0000-000051000000}"/>
    <cellStyle name="40% - Accent4 2" xfId="25" xr:uid="{00000000-0005-0000-0000-000052000000}"/>
    <cellStyle name="40% - Accent4 2 2" xfId="205" xr:uid="{00000000-0005-0000-0000-000053000000}"/>
    <cellStyle name="40% - Accent4 2 3" xfId="206" xr:uid="{00000000-0005-0000-0000-000054000000}"/>
    <cellStyle name="40% - Accent4 3" xfId="26" xr:uid="{00000000-0005-0000-0000-000055000000}"/>
    <cellStyle name="40% - Accent5 2" xfId="27" xr:uid="{00000000-0005-0000-0000-000056000000}"/>
    <cellStyle name="40% - Accent5 2 2" xfId="207" xr:uid="{00000000-0005-0000-0000-000057000000}"/>
    <cellStyle name="40% - Accent5 2 3" xfId="208" xr:uid="{00000000-0005-0000-0000-000058000000}"/>
    <cellStyle name="40% - Accent5 3" xfId="28" xr:uid="{00000000-0005-0000-0000-000059000000}"/>
    <cellStyle name="40% - Accent6 2" xfId="29" xr:uid="{00000000-0005-0000-0000-00005A000000}"/>
    <cellStyle name="40% - Accent6 2 2" xfId="209" xr:uid="{00000000-0005-0000-0000-00005B000000}"/>
    <cellStyle name="40% - Accent6 2 3" xfId="210" xr:uid="{00000000-0005-0000-0000-00005C000000}"/>
    <cellStyle name="40% - Accent6 3" xfId="30" xr:uid="{00000000-0005-0000-0000-00005D000000}"/>
    <cellStyle name="40% - Énfasis1" xfId="31" xr:uid="{00000000-0005-0000-0000-00005E000000}"/>
    <cellStyle name="40% - Énfasis2" xfId="32" xr:uid="{00000000-0005-0000-0000-00005F000000}"/>
    <cellStyle name="40% - Énfasis3" xfId="33" xr:uid="{00000000-0005-0000-0000-000060000000}"/>
    <cellStyle name="40% - Énfasis4" xfId="34" xr:uid="{00000000-0005-0000-0000-000061000000}"/>
    <cellStyle name="40% - Énfasis5" xfId="35" xr:uid="{00000000-0005-0000-0000-000062000000}"/>
    <cellStyle name="40% - Énfasis6" xfId="36" xr:uid="{00000000-0005-0000-0000-000063000000}"/>
    <cellStyle name="60% - 1. jelölőszín" xfId="211" xr:uid="{00000000-0005-0000-0000-000064000000}"/>
    <cellStyle name="60% - 2. jelölőszín" xfId="212" xr:uid="{00000000-0005-0000-0000-000065000000}"/>
    <cellStyle name="60% - 3. jelölőszín" xfId="213" xr:uid="{00000000-0005-0000-0000-000066000000}"/>
    <cellStyle name="60% - 4. jelölőszín" xfId="214" xr:uid="{00000000-0005-0000-0000-000067000000}"/>
    <cellStyle name="60% - 5. jelölőszín" xfId="215" xr:uid="{00000000-0005-0000-0000-000068000000}"/>
    <cellStyle name="60% - 6. jelölőszín" xfId="216" xr:uid="{00000000-0005-0000-0000-000069000000}"/>
    <cellStyle name="60% - Accent1 2" xfId="37" xr:uid="{00000000-0005-0000-0000-00006A000000}"/>
    <cellStyle name="60% - Accent1 2 2" xfId="217" xr:uid="{00000000-0005-0000-0000-00006B000000}"/>
    <cellStyle name="60% - Accent1 2 3" xfId="218" xr:uid="{00000000-0005-0000-0000-00006C000000}"/>
    <cellStyle name="60% - Accent1 3" xfId="38" xr:uid="{00000000-0005-0000-0000-00006D000000}"/>
    <cellStyle name="60% - Accent2 2" xfId="39" xr:uid="{00000000-0005-0000-0000-00006E000000}"/>
    <cellStyle name="60% - Accent2 2 2" xfId="219" xr:uid="{00000000-0005-0000-0000-00006F000000}"/>
    <cellStyle name="60% - Accent2 2 3" xfId="220" xr:uid="{00000000-0005-0000-0000-000070000000}"/>
    <cellStyle name="60% - Accent2 3" xfId="40" xr:uid="{00000000-0005-0000-0000-000071000000}"/>
    <cellStyle name="60% - Accent3 2" xfId="41" xr:uid="{00000000-0005-0000-0000-000072000000}"/>
    <cellStyle name="60% - Accent3 2 2" xfId="221" xr:uid="{00000000-0005-0000-0000-000073000000}"/>
    <cellStyle name="60% - Accent3 2 3" xfId="222" xr:uid="{00000000-0005-0000-0000-000074000000}"/>
    <cellStyle name="60% - Accent3 3" xfId="42" xr:uid="{00000000-0005-0000-0000-000075000000}"/>
    <cellStyle name="60% - Accent4 2" xfId="43" xr:uid="{00000000-0005-0000-0000-000076000000}"/>
    <cellStyle name="60% - Accent4 2 2" xfId="223" xr:uid="{00000000-0005-0000-0000-000077000000}"/>
    <cellStyle name="60% - Accent4 2 3" xfId="224" xr:uid="{00000000-0005-0000-0000-000078000000}"/>
    <cellStyle name="60% - Accent4 3" xfId="44" xr:uid="{00000000-0005-0000-0000-000079000000}"/>
    <cellStyle name="60% - Accent5 2" xfId="45" xr:uid="{00000000-0005-0000-0000-00007A000000}"/>
    <cellStyle name="60% - Accent5 2 2" xfId="225" xr:uid="{00000000-0005-0000-0000-00007B000000}"/>
    <cellStyle name="60% - Accent5 2 3" xfId="226" xr:uid="{00000000-0005-0000-0000-00007C000000}"/>
    <cellStyle name="60% - Accent5 3" xfId="46" xr:uid="{00000000-0005-0000-0000-00007D000000}"/>
    <cellStyle name="60% - Accent6 2" xfId="47" xr:uid="{00000000-0005-0000-0000-00007E000000}"/>
    <cellStyle name="60% - Accent6 2 2" xfId="227" xr:uid="{00000000-0005-0000-0000-00007F000000}"/>
    <cellStyle name="60% - Accent6 2 3" xfId="228" xr:uid="{00000000-0005-0000-0000-000080000000}"/>
    <cellStyle name="60% - Accent6 3" xfId="48" xr:uid="{00000000-0005-0000-0000-000081000000}"/>
    <cellStyle name="60% - Énfasis1" xfId="49" xr:uid="{00000000-0005-0000-0000-000082000000}"/>
    <cellStyle name="60% - Énfasis2" xfId="50" xr:uid="{00000000-0005-0000-0000-000083000000}"/>
    <cellStyle name="60% - Énfasis3" xfId="51" xr:uid="{00000000-0005-0000-0000-000084000000}"/>
    <cellStyle name="60% - Énfasis4" xfId="52" xr:uid="{00000000-0005-0000-0000-000085000000}"/>
    <cellStyle name="60% - Énfasis5" xfId="53" xr:uid="{00000000-0005-0000-0000-000086000000}"/>
    <cellStyle name="60% - Énfasis6" xfId="54" xr:uid="{00000000-0005-0000-0000-000087000000}"/>
    <cellStyle name="Accent1 2" xfId="55" xr:uid="{00000000-0005-0000-0000-000088000000}"/>
    <cellStyle name="Accent1 2 2" xfId="229" xr:uid="{00000000-0005-0000-0000-000089000000}"/>
    <cellStyle name="Accent1 2 3" xfId="230" xr:uid="{00000000-0005-0000-0000-00008A000000}"/>
    <cellStyle name="Accent1 3" xfId="56" xr:uid="{00000000-0005-0000-0000-00008B000000}"/>
    <cellStyle name="Accent2 2" xfId="57" xr:uid="{00000000-0005-0000-0000-00008C000000}"/>
    <cellStyle name="Accent2 2 2" xfId="231" xr:uid="{00000000-0005-0000-0000-00008D000000}"/>
    <cellStyle name="Accent2 2 3" xfId="232" xr:uid="{00000000-0005-0000-0000-00008E000000}"/>
    <cellStyle name="Accent2 3" xfId="58" xr:uid="{00000000-0005-0000-0000-00008F000000}"/>
    <cellStyle name="Accent3 2" xfId="59" xr:uid="{00000000-0005-0000-0000-000090000000}"/>
    <cellStyle name="Accent3 2 2" xfId="233" xr:uid="{00000000-0005-0000-0000-000091000000}"/>
    <cellStyle name="Accent3 2 3" xfId="234" xr:uid="{00000000-0005-0000-0000-000092000000}"/>
    <cellStyle name="Accent3 3" xfId="60" xr:uid="{00000000-0005-0000-0000-000093000000}"/>
    <cellStyle name="Accent4 2" xfId="61" xr:uid="{00000000-0005-0000-0000-000094000000}"/>
    <cellStyle name="Accent4 2 2" xfId="235" xr:uid="{00000000-0005-0000-0000-000095000000}"/>
    <cellStyle name="Accent4 2 3" xfId="236" xr:uid="{00000000-0005-0000-0000-000096000000}"/>
    <cellStyle name="Accent4 3" xfId="62" xr:uid="{00000000-0005-0000-0000-000097000000}"/>
    <cellStyle name="Accent5 2" xfId="63" xr:uid="{00000000-0005-0000-0000-000098000000}"/>
    <cellStyle name="Accent5 2 2" xfId="237" xr:uid="{00000000-0005-0000-0000-000099000000}"/>
    <cellStyle name="Accent5 2 3" xfId="238" xr:uid="{00000000-0005-0000-0000-00009A000000}"/>
    <cellStyle name="Accent5 3" xfId="64" xr:uid="{00000000-0005-0000-0000-00009B000000}"/>
    <cellStyle name="Accent6 2" xfId="65" xr:uid="{00000000-0005-0000-0000-00009C000000}"/>
    <cellStyle name="Accent6 2 2" xfId="239" xr:uid="{00000000-0005-0000-0000-00009D000000}"/>
    <cellStyle name="Accent6 2 3" xfId="240" xr:uid="{00000000-0005-0000-0000-00009E000000}"/>
    <cellStyle name="Accent6 3" xfId="66" xr:uid="{00000000-0005-0000-0000-00009F000000}"/>
    <cellStyle name="Bad 2" xfId="67" xr:uid="{00000000-0005-0000-0000-0000A0000000}"/>
    <cellStyle name="Bad 2 2" xfId="241" xr:uid="{00000000-0005-0000-0000-0000A1000000}"/>
    <cellStyle name="Bad 2 3" xfId="242" xr:uid="{00000000-0005-0000-0000-0000A2000000}"/>
    <cellStyle name="Bad 3" xfId="68" xr:uid="{00000000-0005-0000-0000-0000A3000000}"/>
    <cellStyle name="Bevitel" xfId="243" xr:uid="{00000000-0005-0000-0000-0000A4000000}"/>
    <cellStyle name="Bevitel 2" xfId="244" xr:uid="{00000000-0005-0000-0000-0000A5000000}"/>
    <cellStyle name="Bevitel 2 2" xfId="245" xr:uid="{00000000-0005-0000-0000-0000A6000000}"/>
    <cellStyle name="Bevitel 3" xfId="246" xr:uid="{00000000-0005-0000-0000-0000A7000000}"/>
    <cellStyle name="Buena" xfId="69" xr:uid="{00000000-0005-0000-0000-0000A8000000}"/>
    <cellStyle name="Calculation 2" xfId="70" xr:uid="{00000000-0005-0000-0000-0000A9000000}"/>
    <cellStyle name="Calculation 2 2" xfId="247" xr:uid="{00000000-0005-0000-0000-0000AA000000}"/>
    <cellStyle name="Calculation 2 2 2" xfId="248" xr:uid="{00000000-0005-0000-0000-0000AB000000}"/>
    <cellStyle name="Calculation 2 3" xfId="249" xr:uid="{00000000-0005-0000-0000-0000AC000000}"/>
    <cellStyle name="Calculation 2 4" xfId="250" xr:uid="{00000000-0005-0000-0000-0000AD000000}"/>
    <cellStyle name="Calculation 3" xfId="71" xr:uid="{00000000-0005-0000-0000-0000AE000000}"/>
    <cellStyle name="Cálculo" xfId="72" xr:uid="{00000000-0005-0000-0000-0000AF000000}"/>
    <cellStyle name="Cálculo 2" xfId="251" xr:uid="{00000000-0005-0000-0000-0000B0000000}"/>
    <cellStyle name="Cálculo 2 2" xfId="252" xr:uid="{00000000-0005-0000-0000-0000B1000000}"/>
    <cellStyle name="Cálculo 3" xfId="253" xr:uid="{00000000-0005-0000-0000-0000B2000000}"/>
    <cellStyle name="Celda de comprobación" xfId="73" xr:uid="{00000000-0005-0000-0000-0000B3000000}"/>
    <cellStyle name="Celda vinculada" xfId="74" xr:uid="{00000000-0005-0000-0000-0000B4000000}"/>
    <cellStyle name="Check Cell 2" xfId="75" xr:uid="{00000000-0005-0000-0000-0000B5000000}"/>
    <cellStyle name="Check Cell 2 2" xfId="254" xr:uid="{00000000-0005-0000-0000-0000B6000000}"/>
    <cellStyle name="Check Cell 2 3" xfId="255" xr:uid="{00000000-0005-0000-0000-0000B7000000}"/>
    <cellStyle name="Check Cell 3" xfId="76" xr:uid="{00000000-0005-0000-0000-0000B8000000}"/>
    <cellStyle name="checkExposure" xfId="256" xr:uid="{00000000-0005-0000-0000-0000B9000000}"/>
    <cellStyle name="checkExposure 2" xfId="257" xr:uid="{00000000-0005-0000-0000-0000BA000000}"/>
    <cellStyle name="checkExposure 2 2" xfId="258" xr:uid="{00000000-0005-0000-0000-0000BB000000}"/>
    <cellStyle name="checkExposure 3" xfId="259" xr:uid="{00000000-0005-0000-0000-0000BC000000}"/>
    <cellStyle name="checkExposure 4" xfId="260" xr:uid="{00000000-0005-0000-0000-0000BD000000}"/>
    <cellStyle name="checkLiq" xfId="261" xr:uid="{00000000-0005-0000-0000-0000BE000000}"/>
    <cellStyle name="Cím" xfId="262" xr:uid="{00000000-0005-0000-0000-0000BF000000}"/>
    <cellStyle name="Címsor 1" xfId="263" xr:uid="{00000000-0005-0000-0000-0000C0000000}"/>
    <cellStyle name="Címsor 2" xfId="264" xr:uid="{00000000-0005-0000-0000-0000C1000000}"/>
    <cellStyle name="Címsor 3" xfId="265" xr:uid="{00000000-0005-0000-0000-0000C2000000}"/>
    <cellStyle name="Címsor 3 2" xfId="939" xr:uid="{00000000-0005-0000-0000-0000C3000000}"/>
    <cellStyle name="Címsor 3 2 2" xfId="995" xr:uid="{00000000-0005-0000-0000-0000C4000000}"/>
    <cellStyle name="Címsor 3 2 2 2" xfId="1100" xr:uid="{00000000-0005-0000-0000-0000C5000000}"/>
    <cellStyle name="Címsor 3 2 2 2 2" xfId="1359" xr:uid="{00000000-0005-0000-0000-0000C6000000}"/>
    <cellStyle name="Címsor 3 2 2 3" xfId="1156" xr:uid="{00000000-0005-0000-0000-0000C7000000}"/>
    <cellStyle name="Címsor 3 2 2 3 2" xfId="1415" xr:uid="{00000000-0005-0000-0000-0000C8000000}"/>
    <cellStyle name="Címsor 3 2 2 4" xfId="1254" xr:uid="{00000000-0005-0000-0000-0000C9000000}"/>
    <cellStyle name="Címsor 3 2 3" xfId="1044" xr:uid="{00000000-0005-0000-0000-0000CA000000}"/>
    <cellStyle name="Címsor 3 2 3 2" xfId="1303" xr:uid="{00000000-0005-0000-0000-0000CB000000}"/>
    <cellStyle name="Címsor 3 2 4" xfId="1205" xr:uid="{00000000-0005-0000-0000-0000CC000000}"/>
    <cellStyle name="Címsor 3 3" xfId="937" xr:uid="{00000000-0005-0000-0000-0000CD000000}"/>
    <cellStyle name="Címsor 3 3 2" xfId="993" xr:uid="{00000000-0005-0000-0000-0000CE000000}"/>
    <cellStyle name="Címsor 3 3 2 2" xfId="1098" xr:uid="{00000000-0005-0000-0000-0000CF000000}"/>
    <cellStyle name="Címsor 3 3 2 2 2" xfId="1357" xr:uid="{00000000-0005-0000-0000-0000D0000000}"/>
    <cellStyle name="Címsor 3 3 2 3" xfId="1154" xr:uid="{00000000-0005-0000-0000-0000D1000000}"/>
    <cellStyle name="Címsor 3 3 2 3 2" xfId="1413" xr:uid="{00000000-0005-0000-0000-0000D2000000}"/>
    <cellStyle name="Címsor 3 3 2 4" xfId="1252" xr:uid="{00000000-0005-0000-0000-0000D3000000}"/>
    <cellStyle name="Címsor 3 3 3" xfId="1042" xr:uid="{00000000-0005-0000-0000-0000D4000000}"/>
    <cellStyle name="Címsor 3 3 3 2" xfId="1301" xr:uid="{00000000-0005-0000-0000-0000D5000000}"/>
    <cellStyle name="Címsor 3 3 4" xfId="1203" xr:uid="{00000000-0005-0000-0000-0000D6000000}"/>
    <cellStyle name="Címsor 3 4" xfId="959" xr:uid="{00000000-0005-0000-0000-0000D7000000}"/>
    <cellStyle name="Címsor 3 4 2" xfId="1015" xr:uid="{00000000-0005-0000-0000-0000D8000000}"/>
    <cellStyle name="Címsor 3 4 2 2" xfId="1120" xr:uid="{00000000-0005-0000-0000-0000D9000000}"/>
    <cellStyle name="Címsor 3 4 2 2 2" xfId="1379" xr:uid="{00000000-0005-0000-0000-0000DA000000}"/>
    <cellStyle name="Címsor 3 4 2 3" xfId="1176" xr:uid="{00000000-0005-0000-0000-0000DB000000}"/>
    <cellStyle name="Címsor 3 4 2 3 2" xfId="1435" xr:uid="{00000000-0005-0000-0000-0000DC000000}"/>
    <cellStyle name="Címsor 3 4 2 4" xfId="1274" xr:uid="{00000000-0005-0000-0000-0000DD000000}"/>
    <cellStyle name="Címsor 3 4 3" xfId="1064" xr:uid="{00000000-0005-0000-0000-0000DE000000}"/>
    <cellStyle name="Címsor 3 4 3 2" xfId="1323" xr:uid="{00000000-0005-0000-0000-0000DF000000}"/>
    <cellStyle name="Címsor 3 4 4" xfId="1225" xr:uid="{00000000-0005-0000-0000-0000E0000000}"/>
    <cellStyle name="Címsor 3 5" xfId="938" xr:uid="{00000000-0005-0000-0000-0000E1000000}"/>
    <cellStyle name="Címsor 3 5 2" xfId="994" xr:uid="{00000000-0005-0000-0000-0000E2000000}"/>
    <cellStyle name="Címsor 3 5 2 2" xfId="1099" xr:uid="{00000000-0005-0000-0000-0000E3000000}"/>
    <cellStyle name="Címsor 3 5 2 2 2" xfId="1358" xr:uid="{00000000-0005-0000-0000-0000E4000000}"/>
    <cellStyle name="Címsor 3 5 2 3" xfId="1155" xr:uid="{00000000-0005-0000-0000-0000E5000000}"/>
    <cellStyle name="Címsor 3 5 2 3 2" xfId="1414" xr:uid="{00000000-0005-0000-0000-0000E6000000}"/>
    <cellStyle name="Címsor 3 5 2 4" xfId="1253" xr:uid="{00000000-0005-0000-0000-0000E7000000}"/>
    <cellStyle name="Címsor 3 5 3" xfId="1043" xr:uid="{00000000-0005-0000-0000-0000E8000000}"/>
    <cellStyle name="Címsor 3 5 3 2" xfId="1302" xr:uid="{00000000-0005-0000-0000-0000E9000000}"/>
    <cellStyle name="Címsor 3 5 4" xfId="1204" xr:uid="{00000000-0005-0000-0000-0000EA000000}"/>
    <cellStyle name="Címsor 3 6" xfId="952" xr:uid="{00000000-0005-0000-0000-0000EB000000}"/>
    <cellStyle name="Címsor 3 6 2" xfId="1008" xr:uid="{00000000-0005-0000-0000-0000EC000000}"/>
    <cellStyle name="Címsor 3 6 2 2" xfId="1113" xr:uid="{00000000-0005-0000-0000-0000ED000000}"/>
    <cellStyle name="Címsor 3 6 2 2 2" xfId="1372" xr:uid="{00000000-0005-0000-0000-0000EE000000}"/>
    <cellStyle name="Címsor 3 6 2 3" xfId="1169" xr:uid="{00000000-0005-0000-0000-0000EF000000}"/>
    <cellStyle name="Címsor 3 6 2 3 2" xfId="1428" xr:uid="{00000000-0005-0000-0000-0000F0000000}"/>
    <cellStyle name="Címsor 3 6 2 4" xfId="1267" xr:uid="{00000000-0005-0000-0000-0000F1000000}"/>
    <cellStyle name="Címsor 3 6 3" xfId="1057" xr:uid="{00000000-0005-0000-0000-0000F2000000}"/>
    <cellStyle name="Címsor 3 6 3 2" xfId="1316" xr:uid="{00000000-0005-0000-0000-0000F3000000}"/>
    <cellStyle name="Címsor 3 6 4" xfId="1218" xr:uid="{00000000-0005-0000-0000-0000F4000000}"/>
    <cellStyle name="Címsor 3 7" xfId="957" xr:uid="{00000000-0005-0000-0000-0000F5000000}"/>
    <cellStyle name="Címsor 3 7 2" xfId="1013" xr:uid="{00000000-0005-0000-0000-0000F6000000}"/>
    <cellStyle name="Címsor 3 7 2 2" xfId="1118" xr:uid="{00000000-0005-0000-0000-0000F7000000}"/>
    <cellStyle name="Címsor 3 7 2 2 2" xfId="1377" xr:uid="{00000000-0005-0000-0000-0000F8000000}"/>
    <cellStyle name="Címsor 3 7 2 3" xfId="1174" xr:uid="{00000000-0005-0000-0000-0000F9000000}"/>
    <cellStyle name="Címsor 3 7 2 3 2" xfId="1433" xr:uid="{00000000-0005-0000-0000-0000FA000000}"/>
    <cellStyle name="Címsor 3 7 2 4" xfId="1272" xr:uid="{00000000-0005-0000-0000-0000FB000000}"/>
    <cellStyle name="Címsor 3 7 3" xfId="1062" xr:uid="{00000000-0005-0000-0000-0000FC000000}"/>
    <cellStyle name="Címsor 3 7 3 2" xfId="1321" xr:uid="{00000000-0005-0000-0000-0000FD000000}"/>
    <cellStyle name="Címsor 3 7 4" xfId="1223" xr:uid="{00000000-0005-0000-0000-0000FE000000}"/>
    <cellStyle name="Címsor 3 8" xfId="972" xr:uid="{00000000-0005-0000-0000-0000FF000000}"/>
    <cellStyle name="Címsor 3 8 2" xfId="1028" xr:uid="{00000000-0005-0000-0000-000000010000}"/>
    <cellStyle name="Címsor 3 8 2 2" xfId="1133" xr:uid="{00000000-0005-0000-0000-000001010000}"/>
    <cellStyle name="Címsor 3 8 2 2 2" xfId="1392" xr:uid="{00000000-0005-0000-0000-000002010000}"/>
    <cellStyle name="Címsor 3 8 2 3" xfId="1189" xr:uid="{00000000-0005-0000-0000-000003010000}"/>
    <cellStyle name="Címsor 3 8 2 3 2" xfId="1448" xr:uid="{00000000-0005-0000-0000-000004010000}"/>
    <cellStyle name="Címsor 3 8 2 4" xfId="1287" xr:uid="{00000000-0005-0000-0000-000005010000}"/>
    <cellStyle name="Címsor 3 8 3" xfId="1077" xr:uid="{00000000-0005-0000-0000-000006010000}"/>
    <cellStyle name="Címsor 3 8 3 2" xfId="1336" xr:uid="{00000000-0005-0000-0000-000007010000}"/>
    <cellStyle name="Címsor 3 9" xfId="979" xr:uid="{00000000-0005-0000-0000-000008010000}"/>
    <cellStyle name="Címsor 3 9 2" xfId="1084" xr:uid="{00000000-0005-0000-0000-000009010000}"/>
    <cellStyle name="Címsor 3 9 2 2" xfId="1343" xr:uid="{00000000-0005-0000-0000-00000A010000}"/>
    <cellStyle name="Címsor 3 9 3" xfId="1140" xr:uid="{00000000-0005-0000-0000-00000B010000}"/>
    <cellStyle name="Címsor 3 9 3 2" xfId="1399" xr:uid="{00000000-0005-0000-0000-00000C010000}"/>
    <cellStyle name="Címsor 3 9 4" xfId="1238" xr:uid="{00000000-0005-0000-0000-00000D010000}"/>
    <cellStyle name="Címsor 4" xfId="266" xr:uid="{00000000-0005-0000-0000-00000E010000}"/>
    <cellStyle name="Comma" xfId="924" builtinId="3"/>
    <cellStyle name="Comma 2" xfId="267" xr:uid="{00000000-0005-0000-0000-000010010000}"/>
    <cellStyle name="Comma 2 2" xfId="268" xr:uid="{00000000-0005-0000-0000-000011010000}"/>
    <cellStyle name="Comma 2 2 2" xfId="269" xr:uid="{00000000-0005-0000-0000-000012010000}"/>
    <cellStyle name="Comma 2 2 2 2" xfId="270" xr:uid="{00000000-0005-0000-0000-000013010000}"/>
    <cellStyle name="Comma 2 2 2 2 2" xfId="271" xr:uid="{00000000-0005-0000-0000-000014010000}"/>
    <cellStyle name="Comma 2 2 2 2 3" xfId="272" xr:uid="{00000000-0005-0000-0000-000015010000}"/>
    <cellStyle name="Comma 2 2 2 3" xfId="273" xr:uid="{00000000-0005-0000-0000-000016010000}"/>
    <cellStyle name="Comma 2 2 2 3 2" xfId="274" xr:uid="{00000000-0005-0000-0000-000017010000}"/>
    <cellStyle name="Comma 2 2 2 3 2 2" xfId="275" xr:uid="{00000000-0005-0000-0000-000018010000}"/>
    <cellStyle name="Comma 2 2 2 3 2 2 2" xfId="276" xr:uid="{00000000-0005-0000-0000-000019010000}"/>
    <cellStyle name="Comma 2 2 2 3 2 2 3" xfId="277" xr:uid="{00000000-0005-0000-0000-00001A010000}"/>
    <cellStyle name="Comma 2 2 2 3 2 3" xfId="278" xr:uid="{00000000-0005-0000-0000-00001B010000}"/>
    <cellStyle name="Comma 2 2 2 3 2 3 2" xfId="279" xr:uid="{00000000-0005-0000-0000-00001C010000}"/>
    <cellStyle name="Comma 2 2 2 3 2 3 3" xfId="280" xr:uid="{00000000-0005-0000-0000-00001D010000}"/>
    <cellStyle name="Comma 2 2 2 3 2 4" xfId="281" xr:uid="{00000000-0005-0000-0000-00001E010000}"/>
    <cellStyle name="Comma 2 2 2 3 2 5" xfId="282" xr:uid="{00000000-0005-0000-0000-00001F010000}"/>
    <cellStyle name="Comma 2 2 2 3 3" xfId="283" xr:uid="{00000000-0005-0000-0000-000020010000}"/>
    <cellStyle name="Comma 2 2 2 3 4" xfId="284" xr:uid="{00000000-0005-0000-0000-000021010000}"/>
    <cellStyle name="Comma 2 2 2 4" xfId="285" xr:uid="{00000000-0005-0000-0000-000022010000}"/>
    <cellStyle name="Comma 2 2 2 5" xfId="286" xr:uid="{00000000-0005-0000-0000-000023010000}"/>
    <cellStyle name="Comma 2 2 3" xfId="287" xr:uid="{00000000-0005-0000-0000-000024010000}"/>
    <cellStyle name="Comma 2 2 4" xfId="288" xr:uid="{00000000-0005-0000-0000-000025010000}"/>
    <cellStyle name="Comma 2 3" xfId="289" xr:uid="{00000000-0005-0000-0000-000026010000}"/>
    <cellStyle name="Comma 2 4" xfId="290" xr:uid="{00000000-0005-0000-0000-000027010000}"/>
    <cellStyle name="Comma 3" xfId="291" xr:uid="{00000000-0005-0000-0000-000028010000}"/>
    <cellStyle name="Comma 3 2" xfId="292" xr:uid="{00000000-0005-0000-0000-000029010000}"/>
    <cellStyle name="Comma 3 2 2" xfId="293" xr:uid="{00000000-0005-0000-0000-00002A010000}"/>
    <cellStyle name="Comma 3 2 3" xfId="294" xr:uid="{00000000-0005-0000-0000-00002B010000}"/>
    <cellStyle name="Comma 3 2 4" xfId="295" xr:uid="{00000000-0005-0000-0000-00002C010000}"/>
    <cellStyle name="Comma 3 2 5" xfId="296" xr:uid="{00000000-0005-0000-0000-00002D010000}"/>
    <cellStyle name="Comma 3 3" xfId="297" xr:uid="{00000000-0005-0000-0000-00002E010000}"/>
    <cellStyle name="Comma 3 4" xfId="298" xr:uid="{00000000-0005-0000-0000-00002F010000}"/>
    <cellStyle name="Comma 3 5" xfId="299" xr:uid="{00000000-0005-0000-0000-000030010000}"/>
    <cellStyle name="Comma 3 6" xfId="300" xr:uid="{00000000-0005-0000-0000-000031010000}"/>
    <cellStyle name="Comma 4" xfId="301" xr:uid="{00000000-0005-0000-0000-000032010000}"/>
    <cellStyle name="Comma 4 2" xfId="302" xr:uid="{00000000-0005-0000-0000-000033010000}"/>
    <cellStyle name="Comma 4 2 2" xfId="303" xr:uid="{00000000-0005-0000-0000-000034010000}"/>
    <cellStyle name="Comma 4 2 3" xfId="304" xr:uid="{00000000-0005-0000-0000-000035010000}"/>
    <cellStyle name="Comma 4 3" xfId="305" xr:uid="{00000000-0005-0000-0000-000036010000}"/>
    <cellStyle name="Comma 4 4" xfId="306" xr:uid="{00000000-0005-0000-0000-000037010000}"/>
    <cellStyle name="Comma 4 5" xfId="307" xr:uid="{00000000-0005-0000-0000-000038010000}"/>
    <cellStyle name="Comma 5" xfId="308" xr:uid="{00000000-0005-0000-0000-000039010000}"/>
    <cellStyle name="Comma 5 2" xfId="309" xr:uid="{00000000-0005-0000-0000-00003A010000}"/>
    <cellStyle name="Comma 5 3" xfId="310" xr:uid="{00000000-0005-0000-0000-00003B010000}"/>
    <cellStyle name="Comma 6" xfId="311" xr:uid="{00000000-0005-0000-0000-00003C010000}"/>
    <cellStyle name="Comma 6 2" xfId="312" xr:uid="{00000000-0005-0000-0000-00003D010000}"/>
    <cellStyle name="Comma 6 3" xfId="313" xr:uid="{00000000-0005-0000-0000-00003E010000}"/>
    <cellStyle name="Comma 7" xfId="314" xr:uid="{00000000-0005-0000-0000-00003F010000}"/>
    <cellStyle name="Comma 8" xfId="315" xr:uid="{00000000-0005-0000-0000-000040010000}"/>
    <cellStyle name="Currency 2" xfId="922" xr:uid="{00000000-0005-0000-0000-000042010000}"/>
    <cellStyle name="Dezimal_Tabelle2" xfId="925" xr:uid="{00000000-0005-0000-0000-000043010000}"/>
    <cellStyle name="Ellenőrzőcella" xfId="316" xr:uid="{00000000-0005-0000-0000-000044010000}"/>
    <cellStyle name="Encabezado 4" xfId="77" xr:uid="{00000000-0005-0000-0000-000045010000}"/>
    <cellStyle name="Énfasis1" xfId="78" xr:uid="{00000000-0005-0000-0000-000046010000}"/>
    <cellStyle name="Énfasis2" xfId="79" xr:uid="{00000000-0005-0000-0000-000047010000}"/>
    <cellStyle name="Énfasis3" xfId="80" xr:uid="{00000000-0005-0000-0000-000048010000}"/>
    <cellStyle name="Énfasis4" xfId="81" xr:uid="{00000000-0005-0000-0000-000049010000}"/>
    <cellStyle name="Énfasis5" xfId="82" xr:uid="{00000000-0005-0000-0000-00004A010000}"/>
    <cellStyle name="Énfasis6" xfId="83" xr:uid="{00000000-0005-0000-0000-00004B010000}"/>
    <cellStyle name="Entrada" xfId="84" xr:uid="{00000000-0005-0000-0000-00004C010000}"/>
    <cellStyle name="Entrada 2" xfId="317" xr:uid="{00000000-0005-0000-0000-00004D010000}"/>
    <cellStyle name="Euro" xfId="318" xr:uid="{00000000-0005-0000-0000-00004E010000}"/>
    <cellStyle name="Explanatory Text 2" xfId="85" xr:uid="{00000000-0005-0000-0000-00004F010000}"/>
    <cellStyle name="Explanatory Text 2 2" xfId="319" xr:uid="{00000000-0005-0000-0000-000050010000}"/>
    <cellStyle name="Explanatory Text 2 3" xfId="320" xr:uid="{00000000-0005-0000-0000-000051010000}"/>
    <cellStyle name="Explanatory Text 3" xfId="86" xr:uid="{00000000-0005-0000-0000-000052010000}"/>
    <cellStyle name="Figyelmeztetés" xfId="321" xr:uid="{00000000-0005-0000-0000-000053010000}"/>
    <cellStyle name="Good 2" xfId="87" xr:uid="{00000000-0005-0000-0000-000054010000}"/>
    <cellStyle name="Good 2 2" xfId="322" xr:uid="{00000000-0005-0000-0000-000055010000}"/>
    <cellStyle name="Good 2 3" xfId="323" xr:uid="{00000000-0005-0000-0000-000056010000}"/>
    <cellStyle name="Good 3" xfId="88" xr:uid="{00000000-0005-0000-0000-000057010000}"/>
    <cellStyle name="greyed" xfId="324" xr:uid="{00000000-0005-0000-0000-000058010000}"/>
    <cellStyle name="greyed 2" xfId="325" xr:uid="{00000000-0005-0000-0000-000059010000}"/>
    <cellStyle name="greyed 2 2" xfId="326" xr:uid="{00000000-0005-0000-0000-00005A010000}"/>
    <cellStyle name="greyed 3" xfId="327" xr:uid="{00000000-0005-0000-0000-00005B010000}"/>
    <cellStyle name="greyed 3 2" xfId="328" xr:uid="{00000000-0005-0000-0000-00005C010000}"/>
    <cellStyle name="greyed 4" xfId="329" xr:uid="{00000000-0005-0000-0000-00005D010000}"/>
    <cellStyle name="greyed 5" xfId="330" xr:uid="{00000000-0005-0000-0000-00005E010000}"/>
    <cellStyle name="Heading 1 2" xfId="89" xr:uid="{00000000-0005-0000-0000-00005F010000}"/>
    <cellStyle name="Heading 1 2 2" xfId="331" xr:uid="{00000000-0005-0000-0000-000060010000}"/>
    <cellStyle name="Heading 1 2 3" xfId="332" xr:uid="{00000000-0005-0000-0000-000061010000}"/>
    <cellStyle name="Heading 1 3" xfId="90" xr:uid="{00000000-0005-0000-0000-000062010000}"/>
    <cellStyle name="Heading 1 4" xfId="333" xr:uid="{00000000-0005-0000-0000-000063010000}"/>
    <cellStyle name="Heading 2 2" xfId="91" xr:uid="{00000000-0005-0000-0000-000064010000}"/>
    <cellStyle name="Heading 2 2 2" xfId="334" xr:uid="{00000000-0005-0000-0000-000065010000}"/>
    <cellStyle name="Heading 2 2 3" xfId="335" xr:uid="{00000000-0005-0000-0000-000066010000}"/>
    <cellStyle name="Heading 2 3" xfId="92" xr:uid="{00000000-0005-0000-0000-000067010000}"/>
    <cellStyle name="Heading 2 4" xfId="336" xr:uid="{00000000-0005-0000-0000-000068010000}"/>
    <cellStyle name="Heading 3 2" xfId="93" xr:uid="{00000000-0005-0000-0000-000069010000}"/>
    <cellStyle name="Heading 3 2 10" xfId="969" xr:uid="{00000000-0005-0000-0000-00006A010000}"/>
    <cellStyle name="Heading 3 2 10 2" xfId="1025" xr:uid="{00000000-0005-0000-0000-00006B010000}"/>
    <cellStyle name="Heading 3 2 10 2 2" xfId="1130" xr:uid="{00000000-0005-0000-0000-00006C010000}"/>
    <cellStyle name="Heading 3 2 10 2 2 2" xfId="1389" xr:uid="{00000000-0005-0000-0000-00006D010000}"/>
    <cellStyle name="Heading 3 2 10 2 3" xfId="1186" xr:uid="{00000000-0005-0000-0000-00006E010000}"/>
    <cellStyle name="Heading 3 2 10 2 3 2" xfId="1445" xr:uid="{00000000-0005-0000-0000-00006F010000}"/>
    <cellStyle name="Heading 3 2 10 2 4" xfId="1284" xr:uid="{00000000-0005-0000-0000-000070010000}"/>
    <cellStyle name="Heading 3 2 10 3" xfId="1074" xr:uid="{00000000-0005-0000-0000-000071010000}"/>
    <cellStyle name="Heading 3 2 10 3 2" xfId="1333" xr:uid="{00000000-0005-0000-0000-000072010000}"/>
    <cellStyle name="Heading 3 2 11" xfId="976" xr:uid="{00000000-0005-0000-0000-000073010000}"/>
    <cellStyle name="Heading 3 2 11 2" xfId="1081" xr:uid="{00000000-0005-0000-0000-000074010000}"/>
    <cellStyle name="Heading 3 2 11 2 2" xfId="1340" xr:uid="{00000000-0005-0000-0000-000075010000}"/>
    <cellStyle name="Heading 3 2 11 3" xfId="1137" xr:uid="{00000000-0005-0000-0000-000076010000}"/>
    <cellStyle name="Heading 3 2 11 3 2" xfId="1396" xr:uid="{00000000-0005-0000-0000-000077010000}"/>
    <cellStyle name="Heading 3 2 11 4" xfId="1235" xr:uid="{00000000-0005-0000-0000-000078010000}"/>
    <cellStyle name="Heading 3 2 2" xfId="337" xr:uid="{00000000-0005-0000-0000-000079010000}"/>
    <cellStyle name="Heading 3 2 2 2" xfId="944" xr:uid="{00000000-0005-0000-0000-00007A010000}"/>
    <cellStyle name="Heading 3 2 2 2 2" xfId="1000" xr:uid="{00000000-0005-0000-0000-00007B010000}"/>
    <cellStyle name="Heading 3 2 2 2 2 2" xfId="1105" xr:uid="{00000000-0005-0000-0000-00007C010000}"/>
    <cellStyle name="Heading 3 2 2 2 2 2 2" xfId="1364" xr:uid="{00000000-0005-0000-0000-00007D010000}"/>
    <cellStyle name="Heading 3 2 2 2 2 3" xfId="1161" xr:uid="{00000000-0005-0000-0000-00007E010000}"/>
    <cellStyle name="Heading 3 2 2 2 2 3 2" xfId="1420" xr:uid="{00000000-0005-0000-0000-00007F010000}"/>
    <cellStyle name="Heading 3 2 2 2 2 4" xfId="1259" xr:uid="{00000000-0005-0000-0000-000080010000}"/>
    <cellStyle name="Heading 3 2 2 2 3" xfId="1049" xr:uid="{00000000-0005-0000-0000-000081010000}"/>
    <cellStyle name="Heading 3 2 2 2 3 2" xfId="1308" xr:uid="{00000000-0005-0000-0000-000082010000}"/>
    <cellStyle name="Heading 3 2 2 2 4" xfId="1210" xr:uid="{00000000-0005-0000-0000-000083010000}"/>
    <cellStyle name="Heading 3 2 2 3" xfId="948" xr:uid="{00000000-0005-0000-0000-000084010000}"/>
    <cellStyle name="Heading 3 2 2 3 2" xfId="1004" xr:uid="{00000000-0005-0000-0000-000085010000}"/>
    <cellStyle name="Heading 3 2 2 3 2 2" xfId="1109" xr:uid="{00000000-0005-0000-0000-000086010000}"/>
    <cellStyle name="Heading 3 2 2 3 2 2 2" xfId="1368" xr:uid="{00000000-0005-0000-0000-000087010000}"/>
    <cellStyle name="Heading 3 2 2 3 2 3" xfId="1165" xr:uid="{00000000-0005-0000-0000-000088010000}"/>
    <cellStyle name="Heading 3 2 2 3 2 3 2" xfId="1424" xr:uid="{00000000-0005-0000-0000-000089010000}"/>
    <cellStyle name="Heading 3 2 2 3 2 4" xfId="1263" xr:uid="{00000000-0005-0000-0000-00008A010000}"/>
    <cellStyle name="Heading 3 2 2 3 3" xfId="1053" xr:uid="{00000000-0005-0000-0000-00008B010000}"/>
    <cellStyle name="Heading 3 2 2 3 3 2" xfId="1312" xr:uid="{00000000-0005-0000-0000-00008C010000}"/>
    <cellStyle name="Heading 3 2 2 3 4" xfId="1214" xr:uid="{00000000-0005-0000-0000-00008D010000}"/>
    <cellStyle name="Heading 3 2 2 4" xfId="956" xr:uid="{00000000-0005-0000-0000-00008E010000}"/>
    <cellStyle name="Heading 3 2 2 4 2" xfId="1012" xr:uid="{00000000-0005-0000-0000-00008F010000}"/>
    <cellStyle name="Heading 3 2 2 4 2 2" xfId="1117" xr:uid="{00000000-0005-0000-0000-000090010000}"/>
    <cellStyle name="Heading 3 2 2 4 2 2 2" xfId="1376" xr:uid="{00000000-0005-0000-0000-000091010000}"/>
    <cellStyle name="Heading 3 2 2 4 2 3" xfId="1173" xr:uid="{00000000-0005-0000-0000-000092010000}"/>
    <cellStyle name="Heading 3 2 2 4 2 3 2" xfId="1432" xr:uid="{00000000-0005-0000-0000-000093010000}"/>
    <cellStyle name="Heading 3 2 2 4 2 4" xfId="1271" xr:uid="{00000000-0005-0000-0000-000094010000}"/>
    <cellStyle name="Heading 3 2 2 4 3" xfId="1061" xr:uid="{00000000-0005-0000-0000-000095010000}"/>
    <cellStyle name="Heading 3 2 2 4 3 2" xfId="1320" xr:uid="{00000000-0005-0000-0000-000096010000}"/>
    <cellStyle name="Heading 3 2 2 4 4" xfId="1222" xr:uid="{00000000-0005-0000-0000-000097010000}"/>
    <cellStyle name="Heading 3 2 2 5" xfId="954" xr:uid="{00000000-0005-0000-0000-000098010000}"/>
    <cellStyle name="Heading 3 2 2 5 2" xfId="1010" xr:uid="{00000000-0005-0000-0000-000099010000}"/>
    <cellStyle name="Heading 3 2 2 5 2 2" xfId="1115" xr:uid="{00000000-0005-0000-0000-00009A010000}"/>
    <cellStyle name="Heading 3 2 2 5 2 2 2" xfId="1374" xr:uid="{00000000-0005-0000-0000-00009B010000}"/>
    <cellStyle name="Heading 3 2 2 5 2 3" xfId="1171" xr:uid="{00000000-0005-0000-0000-00009C010000}"/>
    <cellStyle name="Heading 3 2 2 5 2 3 2" xfId="1430" xr:uid="{00000000-0005-0000-0000-00009D010000}"/>
    <cellStyle name="Heading 3 2 2 5 2 4" xfId="1269" xr:uid="{00000000-0005-0000-0000-00009E010000}"/>
    <cellStyle name="Heading 3 2 2 5 3" xfId="1059" xr:uid="{00000000-0005-0000-0000-00009F010000}"/>
    <cellStyle name="Heading 3 2 2 5 3 2" xfId="1318" xr:uid="{00000000-0005-0000-0000-0000A0010000}"/>
    <cellStyle name="Heading 3 2 2 5 4" xfId="1220" xr:uid="{00000000-0005-0000-0000-0000A1010000}"/>
    <cellStyle name="Heading 3 2 2 6" xfId="932" xr:uid="{00000000-0005-0000-0000-0000A2010000}"/>
    <cellStyle name="Heading 3 2 2 6 2" xfId="988" xr:uid="{00000000-0005-0000-0000-0000A3010000}"/>
    <cellStyle name="Heading 3 2 2 6 2 2" xfId="1093" xr:uid="{00000000-0005-0000-0000-0000A4010000}"/>
    <cellStyle name="Heading 3 2 2 6 2 2 2" xfId="1352" xr:uid="{00000000-0005-0000-0000-0000A5010000}"/>
    <cellStyle name="Heading 3 2 2 6 2 3" xfId="1149" xr:uid="{00000000-0005-0000-0000-0000A6010000}"/>
    <cellStyle name="Heading 3 2 2 6 2 3 2" xfId="1408" xr:uid="{00000000-0005-0000-0000-0000A7010000}"/>
    <cellStyle name="Heading 3 2 2 6 2 4" xfId="1247" xr:uid="{00000000-0005-0000-0000-0000A8010000}"/>
    <cellStyle name="Heading 3 2 2 6 3" xfId="1037" xr:uid="{00000000-0005-0000-0000-0000A9010000}"/>
    <cellStyle name="Heading 3 2 2 6 3 2" xfId="1296" xr:uid="{00000000-0005-0000-0000-0000AA010000}"/>
    <cellStyle name="Heading 3 2 2 6 4" xfId="1198" xr:uid="{00000000-0005-0000-0000-0000AB010000}"/>
    <cellStyle name="Heading 3 2 2 7" xfId="967" xr:uid="{00000000-0005-0000-0000-0000AC010000}"/>
    <cellStyle name="Heading 3 2 2 7 2" xfId="1023" xr:uid="{00000000-0005-0000-0000-0000AD010000}"/>
    <cellStyle name="Heading 3 2 2 7 2 2" xfId="1128" xr:uid="{00000000-0005-0000-0000-0000AE010000}"/>
    <cellStyle name="Heading 3 2 2 7 2 2 2" xfId="1387" xr:uid="{00000000-0005-0000-0000-0000AF010000}"/>
    <cellStyle name="Heading 3 2 2 7 2 3" xfId="1184" xr:uid="{00000000-0005-0000-0000-0000B0010000}"/>
    <cellStyle name="Heading 3 2 2 7 2 3 2" xfId="1443" xr:uid="{00000000-0005-0000-0000-0000B1010000}"/>
    <cellStyle name="Heading 3 2 2 7 2 4" xfId="1282" xr:uid="{00000000-0005-0000-0000-0000B2010000}"/>
    <cellStyle name="Heading 3 2 2 7 3" xfId="1072" xr:uid="{00000000-0005-0000-0000-0000B3010000}"/>
    <cellStyle name="Heading 3 2 2 7 3 2" xfId="1331" xr:uid="{00000000-0005-0000-0000-0000B4010000}"/>
    <cellStyle name="Heading 3 2 2 7 4" xfId="1233" xr:uid="{00000000-0005-0000-0000-0000B5010000}"/>
    <cellStyle name="Heading 3 2 2 8" xfId="973" xr:uid="{00000000-0005-0000-0000-0000B6010000}"/>
    <cellStyle name="Heading 3 2 2 8 2" xfId="1029" xr:uid="{00000000-0005-0000-0000-0000B7010000}"/>
    <cellStyle name="Heading 3 2 2 8 2 2" xfId="1134" xr:uid="{00000000-0005-0000-0000-0000B8010000}"/>
    <cellStyle name="Heading 3 2 2 8 2 2 2" xfId="1393" xr:uid="{00000000-0005-0000-0000-0000B9010000}"/>
    <cellStyle name="Heading 3 2 2 8 2 3" xfId="1190" xr:uid="{00000000-0005-0000-0000-0000BA010000}"/>
    <cellStyle name="Heading 3 2 2 8 2 3 2" xfId="1449" xr:uid="{00000000-0005-0000-0000-0000BB010000}"/>
    <cellStyle name="Heading 3 2 2 8 2 4" xfId="1288" xr:uid="{00000000-0005-0000-0000-0000BC010000}"/>
    <cellStyle name="Heading 3 2 2 8 3" xfId="1078" xr:uid="{00000000-0005-0000-0000-0000BD010000}"/>
    <cellStyle name="Heading 3 2 2 8 3 2" xfId="1337" xr:uid="{00000000-0005-0000-0000-0000BE010000}"/>
    <cellStyle name="Heading 3 2 2 9" xfId="980" xr:uid="{00000000-0005-0000-0000-0000BF010000}"/>
    <cellStyle name="Heading 3 2 2 9 2" xfId="1085" xr:uid="{00000000-0005-0000-0000-0000C0010000}"/>
    <cellStyle name="Heading 3 2 2 9 2 2" xfId="1344" xr:uid="{00000000-0005-0000-0000-0000C1010000}"/>
    <cellStyle name="Heading 3 2 2 9 3" xfId="1141" xr:uid="{00000000-0005-0000-0000-0000C2010000}"/>
    <cellStyle name="Heading 3 2 2 9 3 2" xfId="1400" xr:uid="{00000000-0005-0000-0000-0000C3010000}"/>
    <cellStyle name="Heading 3 2 2 9 4" xfId="1239" xr:uid="{00000000-0005-0000-0000-0000C4010000}"/>
    <cellStyle name="Heading 3 2 3" xfId="338" xr:uid="{00000000-0005-0000-0000-0000C5010000}"/>
    <cellStyle name="Heading 3 2 3 2" xfId="945" xr:uid="{00000000-0005-0000-0000-0000C6010000}"/>
    <cellStyle name="Heading 3 2 3 2 2" xfId="1001" xr:uid="{00000000-0005-0000-0000-0000C7010000}"/>
    <cellStyle name="Heading 3 2 3 2 2 2" xfId="1106" xr:uid="{00000000-0005-0000-0000-0000C8010000}"/>
    <cellStyle name="Heading 3 2 3 2 2 2 2" xfId="1365" xr:uid="{00000000-0005-0000-0000-0000C9010000}"/>
    <cellStyle name="Heading 3 2 3 2 2 3" xfId="1162" xr:uid="{00000000-0005-0000-0000-0000CA010000}"/>
    <cellStyle name="Heading 3 2 3 2 2 3 2" xfId="1421" xr:uid="{00000000-0005-0000-0000-0000CB010000}"/>
    <cellStyle name="Heading 3 2 3 2 2 4" xfId="1260" xr:uid="{00000000-0005-0000-0000-0000CC010000}"/>
    <cellStyle name="Heading 3 2 3 2 3" xfId="1050" xr:uid="{00000000-0005-0000-0000-0000CD010000}"/>
    <cellStyle name="Heading 3 2 3 2 3 2" xfId="1309" xr:uid="{00000000-0005-0000-0000-0000CE010000}"/>
    <cellStyle name="Heading 3 2 3 2 4" xfId="1211" xr:uid="{00000000-0005-0000-0000-0000CF010000}"/>
    <cellStyle name="Heading 3 2 3 3" xfId="949" xr:uid="{00000000-0005-0000-0000-0000D0010000}"/>
    <cellStyle name="Heading 3 2 3 3 2" xfId="1005" xr:uid="{00000000-0005-0000-0000-0000D1010000}"/>
    <cellStyle name="Heading 3 2 3 3 2 2" xfId="1110" xr:uid="{00000000-0005-0000-0000-0000D2010000}"/>
    <cellStyle name="Heading 3 2 3 3 2 2 2" xfId="1369" xr:uid="{00000000-0005-0000-0000-0000D3010000}"/>
    <cellStyle name="Heading 3 2 3 3 2 3" xfId="1166" xr:uid="{00000000-0005-0000-0000-0000D4010000}"/>
    <cellStyle name="Heading 3 2 3 3 2 3 2" xfId="1425" xr:uid="{00000000-0005-0000-0000-0000D5010000}"/>
    <cellStyle name="Heading 3 2 3 3 2 4" xfId="1264" xr:uid="{00000000-0005-0000-0000-0000D6010000}"/>
    <cellStyle name="Heading 3 2 3 3 3" xfId="1054" xr:uid="{00000000-0005-0000-0000-0000D7010000}"/>
    <cellStyle name="Heading 3 2 3 3 3 2" xfId="1313" xr:uid="{00000000-0005-0000-0000-0000D8010000}"/>
    <cellStyle name="Heading 3 2 3 3 4" xfId="1215" xr:uid="{00000000-0005-0000-0000-0000D9010000}"/>
    <cellStyle name="Heading 3 2 3 4" xfId="955" xr:uid="{00000000-0005-0000-0000-0000DA010000}"/>
    <cellStyle name="Heading 3 2 3 4 2" xfId="1011" xr:uid="{00000000-0005-0000-0000-0000DB010000}"/>
    <cellStyle name="Heading 3 2 3 4 2 2" xfId="1116" xr:uid="{00000000-0005-0000-0000-0000DC010000}"/>
    <cellStyle name="Heading 3 2 3 4 2 2 2" xfId="1375" xr:uid="{00000000-0005-0000-0000-0000DD010000}"/>
    <cellStyle name="Heading 3 2 3 4 2 3" xfId="1172" xr:uid="{00000000-0005-0000-0000-0000DE010000}"/>
    <cellStyle name="Heading 3 2 3 4 2 3 2" xfId="1431" xr:uid="{00000000-0005-0000-0000-0000DF010000}"/>
    <cellStyle name="Heading 3 2 3 4 2 4" xfId="1270" xr:uid="{00000000-0005-0000-0000-0000E0010000}"/>
    <cellStyle name="Heading 3 2 3 4 3" xfId="1060" xr:uid="{00000000-0005-0000-0000-0000E1010000}"/>
    <cellStyle name="Heading 3 2 3 4 3 2" xfId="1319" xr:uid="{00000000-0005-0000-0000-0000E2010000}"/>
    <cellStyle name="Heading 3 2 3 4 4" xfId="1221" xr:uid="{00000000-0005-0000-0000-0000E3010000}"/>
    <cellStyle name="Heading 3 2 3 5" xfId="953" xr:uid="{00000000-0005-0000-0000-0000E4010000}"/>
    <cellStyle name="Heading 3 2 3 5 2" xfId="1009" xr:uid="{00000000-0005-0000-0000-0000E5010000}"/>
    <cellStyle name="Heading 3 2 3 5 2 2" xfId="1114" xr:uid="{00000000-0005-0000-0000-0000E6010000}"/>
    <cellStyle name="Heading 3 2 3 5 2 2 2" xfId="1373" xr:uid="{00000000-0005-0000-0000-0000E7010000}"/>
    <cellStyle name="Heading 3 2 3 5 2 3" xfId="1170" xr:uid="{00000000-0005-0000-0000-0000E8010000}"/>
    <cellStyle name="Heading 3 2 3 5 2 3 2" xfId="1429" xr:uid="{00000000-0005-0000-0000-0000E9010000}"/>
    <cellStyle name="Heading 3 2 3 5 2 4" xfId="1268" xr:uid="{00000000-0005-0000-0000-0000EA010000}"/>
    <cellStyle name="Heading 3 2 3 5 3" xfId="1058" xr:uid="{00000000-0005-0000-0000-0000EB010000}"/>
    <cellStyle name="Heading 3 2 3 5 3 2" xfId="1317" xr:uid="{00000000-0005-0000-0000-0000EC010000}"/>
    <cellStyle name="Heading 3 2 3 5 4" xfId="1219" xr:uid="{00000000-0005-0000-0000-0000ED010000}"/>
    <cellStyle name="Heading 3 2 3 6" xfId="933" xr:uid="{00000000-0005-0000-0000-0000EE010000}"/>
    <cellStyle name="Heading 3 2 3 6 2" xfId="989" xr:uid="{00000000-0005-0000-0000-0000EF010000}"/>
    <cellStyle name="Heading 3 2 3 6 2 2" xfId="1094" xr:uid="{00000000-0005-0000-0000-0000F0010000}"/>
    <cellStyle name="Heading 3 2 3 6 2 2 2" xfId="1353" xr:uid="{00000000-0005-0000-0000-0000F1010000}"/>
    <cellStyle name="Heading 3 2 3 6 2 3" xfId="1150" xr:uid="{00000000-0005-0000-0000-0000F2010000}"/>
    <cellStyle name="Heading 3 2 3 6 2 3 2" xfId="1409" xr:uid="{00000000-0005-0000-0000-0000F3010000}"/>
    <cellStyle name="Heading 3 2 3 6 2 4" xfId="1248" xr:uid="{00000000-0005-0000-0000-0000F4010000}"/>
    <cellStyle name="Heading 3 2 3 6 3" xfId="1038" xr:uid="{00000000-0005-0000-0000-0000F5010000}"/>
    <cellStyle name="Heading 3 2 3 6 3 2" xfId="1297" xr:uid="{00000000-0005-0000-0000-0000F6010000}"/>
    <cellStyle name="Heading 3 2 3 6 4" xfId="1199" xr:uid="{00000000-0005-0000-0000-0000F7010000}"/>
    <cellStyle name="Heading 3 2 3 7" xfId="958" xr:uid="{00000000-0005-0000-0000-0000F8010000}"/>
    <cellStyle name="Heading 3 2 3 7 2" xfId="1014" xr:uid="{00000000-0005-0000-0000-0000F9010000}"/>
    <cellStyle name="Heading 3 2 3 7 2 2" xfId="1119" xr:uid="{00000000-0005-0000-0000-0000FA010000}"/>
    <cellStyle name="Heading 3 2 3 7 2 2 2" xfId="1378" xr:uid="{00000000-0005-0000-0000-0000FB010000}"/>
    <cellStyle name="Heading 3 2 3 7 2 3" xfId="1175" xr:uid="{00000000-0005-0000-0000-0000FC010000}"/>
    <cellStyle name="Heading 3 2 3 7 2 3 2" xfId="1434" xr:uid="{00000000-0005-0000-0000-0000FD010000}"/>
    <cellStyle name="Heading 3 2 3 7 2 4" xfId="1273" xr:uid="{00000000-0005-0000-0000-0000FE010000}"/>
    <cellStyle name="Heading 3 2 3 7 3" xfId="1063" xr:uid="{00000000-0005-0000-0000-0000FF010000}"/>
    <cellStyle name="Heading 3 2 3 7 3 2" xfId="1322" xr:uid="{00000000-0005-0000-0000-000000020000}"/>
    <cellStyle name="Heading 3 2 3 7 4" xfId="1224" xr:uid="{00000000-0005-0000-0000-000001020000}"/>
    <cellStyle name="Heading 3 2 3 8" xfId="974" xr:uid="{00000000-0005-0000-0000-000002020000}"/>
    <cellStyle name="Heading 3 2 3 8 2" xfId="1030" xr:uid="{00000000-0005-0000-0000-000003020000}"/>
    <cellStyle name="Heading 3 2 3 8 2 2" xfId="1135" xr:uid="{00000000-0005-0000-0000-000004020000}"/>
    <cellStyle name="Heading 3 2 3 8 2 2 2" xfId="1394" xr:uid="{00000000-0005-0000-0000-000005020000}"/>
    <cellStyle name="Heading 3 2 3 8 2 3" xfId="1191" xr:uid="{00000000-0005-0000-0000-000006020000}"/>
    <cellStyle name="Heading 3 2 3 8 2 3 2" xfId="1450" xr:uid="{00000000-0005-0000-0000-000007020000}"/>
    <cellStyle name="Heading 3 2 3 8 2 4" xfId="1289" xr:uid="{00000000-0005-0000-0000-000008020000}"/>
    <cellStyle name="Heading 3 2 3 8 3" xfId="1079" xr:uid="{00000000-0005-0000-0000-000009020000}"/>
    <cellStyle name="Heading 3 2 3 8 3 2" xfId="1338" xr:uid="{00000000-0005-0000-0000-00000A020000}"/>
    <cellStyle name="Heading 3 2 3 9" xfId="981" xr:uid="{00000000-0005-0000-0000-00000B020000}"/>
    <cellStyle name="Heading 3 2 3 9 2" xfId="1086" xr:uid="{00000000-0005-0000-0000-00000C020000}"/>
    <cellStyle name="Heading 3 2 3 9 2 2" xfId="1345" xr:uid="{00000000-0005-0000-0000-00000D020000}"/>
    <cellStyle name="Heading 3 2 3 9 3" xfId="1142" xr:uid="{00000000-0005-0000-0000-00000E020000}"/>
    <cellStyle name="Heading 3 2 3 9 3 2" xfId="1401" xr:uid="{00000000-0005-0000-0000-00000F020000}"/>
    <cellStyle name="Heading 3 2 3 9 4" xfId="1240" xr:uid="{00000000-0005-0000-0000-000010020000}"/>
    <cellStyle name="Heading 3 2 4" xfId="930" xr:uid="{00000000-0005-0000-0000-000011020000}"/>
    <cellStyle name="Heading 3 2 4 2" xfId="986" xr:uid="{00000000-0005-0000-0000-000012020000}"/>
    <cellStyle name="Heading 3 2 4 2 2" xfId="1091" xr:uid="{00000000-0005-0000-0000-000013020000}"/>
    <cellStyle name="Heading 3 2 4 2 2 2" xfId="1350" xr:uid="{00000000-0005-0000-0000-000014020000}"/>
    <cellStyle name="Heading 3 2 4 2 3" xfId="1147" xr:uid="{00000000-0005-0000-0000-000015020000}"/>
    <cellStyle name="Heading 3 2 4 2 3 2" xfId="1406" xr:uid="{00000000-0005-0000-0000-000016020000}"/>
    <cellStyle name="Heading 3 2 4 2 4" xfId="1245" xr:uid="{00000000-0005-0000-0000-000017020000}"/>
    <cellStyle name="Heading 3 2 4 3" xfId="1035" xr:uid="{00000000-0005-0000-0000-000018020000}"/>
    <cellStyle name="Heading 3 2 4 3 2" xfId="1294" xr:uid="{00000000-0005-0000-0000-000019020000}"/>
    <cellStyle name="Heading 3 2 4 4" xfId="1196" xr:uid="{00000000-0005-0000-0000-00001A020000}"/>
    <cellStyle name="Heading 3 2 5" xfId="940" xr:uid="{00000000-0005-0000-0000-00001B020000}"/>
    <cellStyle name="Heading 3 2 5 2" xfId="996" xr:uid="{00000000-0005-0000-0000-00001C020000}"/>
    <cellStyle name="Heading 3 2 5 2 2" xfId="1101" xr:uid="{00000000-0005-0000-0000-00001D020000}"/>
    <cellStyle name="Heading 3 2 5 2 2 2" xfId="1360" xr:uid="{00000000-0005-0000-0000-00001E020000}"/>
    <cellStyle name="Heading 3 2 5 2 3" xfId="1157" xr:uid="{00000000-0005-0000-0000-00001F020000}"/>
    <cellStyle name="Heading 3 2 5 2 3 2" xfId="1416" xr:uid="{00000000-0005-0000-0000-000020020000}"/>
    <cellStyle name="Heading 3 2 5 2 4" xfId="1255" xr:uid="{00000000-0005-0000-0000-000021020000}"/>
    <cellStyle name="Heading 3 2 5 3" xfId="1045" xr:uid="{00000000-0005-0000-0000-000022020000}"/>
    <cellStyle name="Heading 3 2 5 3 2" xfId="1304" xr:uid="{00000000-0005-0000-0000-000023020000}"/>
    <cellStyle name="Heading 3 2 5 4" xfId="1206" xr:uid="{00000000-0005-0000-0000-000024020000}"/>
    <cellStyle name="Heading 3 2 6" xfId="964" xr:uid="{00000000-0005-0000-0000-000025020000}"/>
    <cellStyle name="Heading 3 2 6 2" xfId="1020" xr:uid="{00000000-0005-0000-0000-000026020000}"/>
    <cellStyle name="Heading 3 2 6 2 2" xfId="1125" xr:uid="{00000000-0005-0000-0000-000027020000}"/>
    <cellStyle name="Heading 3 2 6 2 2 2" xfId="1384" xr:uid="{00000000-0005-0000-0000-000028020000}"/>
    <cellStyle name="Heading 3 2 6 2 3" xfId="1181" xr:uid="{00000000-0005-0000-0000-000029020000}"/>
    <cellStyle name="Heading 3 2 6 2 3 2" xfId="1440" xr:uid="{00000000-0005-0000-0000-00002A020000}"/>
    <cellStyle name="Heading 3 2 6 2 4" xfId="1279" xr:uid="{00000000-0005-0000-0000-00002B020000}"/>
    <cellStyle name="Heading 3 2 6 3" xfId="1069" xr:uid="{00000000-0005-0000-0000-00002C020000}"/>
    <cellStyle name="Heading 3 2 6 3 2" xfId="1328" xr:uid="{00000000-0005-0000-0000-00002D020000}"/>
    <cellStyle name="Heading 3 2 6 4" xfId="1230" xr:uid="{00000000-0005-0000-0000-00002E020000}"/>
    <cellStyle name="Heading 3 2 7" xfId="960" xr:uid="{00000000-0005-0000-0000-00002F020000}"/>
    <cellStyle name="Heading 3 2 7 2" xfId="1016" xr:uid="{00000000-0005-0000-0000-000030020000}"/>
    <cellStyle name="Heading 3 2 7 2 2" xfId="1121" xr:uid="{00000000-0005-0000-0000-000031020000}"/>
    <cellStyle name="Heading 3 2 7 2 2 2" xfId="1380" xr:uid="{00000000-0005-0000-0000-000032020000}"/>
    <cellStyle name="Heading 3 2 7 2 3" xfId="1177" xr:uid="{00000000-0005-0000-0000-000033020000}"/>
    <cellStyle name="Heading 3 2 7 2 3 2" xfId="1436" xr:uid="{00000000-0005-0000-0000-000034020000}"/>
    <cellStyle name="Heading 3 2 7 2 4" xfId="1275" xr:uid="{00000000-0005-0000-0000-000035020000}"/>
    <cellStyle name="Heading 3 2 7 3" xfId="1065" xr:uid="{00000000-0005-0000-0000-000036020000}"/>
    <cellStyle name="Heading 3 2 7 3 2" xfId="1324" xr:uid="{00000000-0005-0000-0000-000037020000}"/>
    <cellStyle name="Heading 3 2 7 4" xfId="1226" xr:uid="{00000000-0005-0000-0000-000038020000}"/>
    <cellStyle name="Heading 3 2 8" xfId="929" xr:uid="{00000000-0005-0000-0000-000039020000}"/>
    <cellStyle name="Heading 3 2 8 2" xfId="985" xr:uid="{00000000-0005-0000-0000-00003A020000}"/>
    <cellStyle name="Heading 3 2 8 2 2" xfId="1090" xr:uid="{00000000-0005-0000-0000-00003B020000}"/>
    <cellStyle name="Heading 3 2 8 2 2 2" xfId="1349" xr:uid="{00000000-0005-0000-0000-00003C020000}"/>
    <cellStyle name="Heading 3 2 8 2 3" xfId="1146" xr:uid="{00000000-0005-0000-0000-00003D020000}"/>
    <cellStyle name="Heading 3 2 8 2 3 2" xfId="1405" xr:uid="{00000000-0005-0000-0000-00003E020000}"/>
    <cellStyle name="Heading 3 2 8 2 4" xfId="1244" xr:uid="{00000000-0005-0000-0000-00003F020000}"/>
    <cellStyle name="Heading 3 2 8 3" xfId="1034" xr:uid="{00000000-0005-0000-0000-000040020000}"/>
    <cellStyle name="Heading 3 2 8 3 2" xfId="1293" xr:uid="{00000000-0005-0000-0000-000041020000}"/>
    <cellStyle name="Heading 3 2 8 4" xfId="1195" xr:uid="{00000000-0005-0000-0000-000042020000}"/>
    <cellStyle name="Heading 3 2 9" xfId="965" xr:uid="{00000000-0005-0000-0000-000043020000}"/>
    <cellStyle name="Heading 3 2 9 2" xfId="1021" xr:uid="{00000000-0005-0000-0000-000044020000}"/>
    <cellStyle name="Heading 3 2 9 2 2" xfId="1126" xr:uid="{00000000-0005-0000-0000-000045020000}"/>
    <cellStyle name="Heading 3 2 9 2 2 2" xfId="1385" xr:uid="{00000000-0005-0000-0000-000046020000}"/>
    <cellStyle name="Heading 3 2 9 2 3" xfId="1182" xr:uid="{00000000-0005-0000-0000-000047020000}"/>
    <cellStyle name="Heading 3 2 9 2 3 2" xfId="1441" xr:uid="{00000000-0005-0000-0000-000048020000}"/>
    <cellStyle name="Heading 3 2 9 2 4" xfId="1280" xr:uid="{00000000-0005-0000-0000-000049020000}"/>
    <cellStyle name="Heading 3 2 9 3" xfId="1070" xr:uid="{00000000-0005-0000-0000-00004A020000}"/>
    <cellStyle name="Heading 3 2 9 3 2" xfId="1329" xr:uid="{00000000-0005-0000-0000-00004B020000}"/>
    <cellStyle name="Heading 3 2 9 4" xfId="1231" xr:uid="{00000000-0005-0000-0000-00004C020000}"/>
    <cellStyle name="Heading 3 3" xfId="94" xr:uid="{00000000-0005-0000-0000-00004D020000}"/>
    <cellStyle name="Heading 3 3 2" xfId="931" xr:uid="{00000000-0005-0000-0000-00004E020000}"/>
    <cellStyle name="Heading 3 3 2 2" xfId="987" xr:uid="{00000000-0005-0000-0000-00004F020000}"/>
    <cellStyle name="Heading 3 3 2 2 2" xfId="1092" xr:uid="{00000000-0005-0000-0000-000050020000}"/>
    <cellStyle name="Heading 3 3 2 2 2 2" xfId="1351" xr:uid="{00000000-0005-0000-0000-000051020000}"/>
    <cellStyle name="Heading 3 3 2 2 3" xfId="1148" xr:uid="{00000000-0005-0000-0000-000052020000}"/>
    <cellStyle name="Heading 3 3 2 2 3 2" xfId="1407" xr:uid="{00000000-0005-0000-0000-000053020000}"/>
    <cellStyle name="Heading 3 3 2 2 4" xfId="1246" xr:uid="{00000000-0005-0000-0000-000054020000}"/>
    <cellStyle name="Heading 3 3 2 3" xfId="1036" xr:uid="{00000000-0005-0000-0000-000055020000}"/>
    <cellStyle name="Heading 3 3 2 3 2" xfId="1295" xr:uid="{00000000-0005-0000-0000-000056020000}"/>
    <cellStyle name="Heading 3 3 2 4" xfId="1197" xr:uid="{00000000-0005-0000-0000-000057020000}"/>
    <cellStyle name="Heading 3 3 3" xfId="941" xr:uid="{00000000-0005-0000-0000-000058020000}"/>
    <cellStyle name="Heading 3 3 3 2" xfId="997" xr:uid="{00000000-0005-0000-0000-000059020000}"/>
    <cellStyle name="Heading 3 3 3 2 2" xfId="1102" xr:uid="{00000000-0005-0000-0000-00005A020000}"/>
    <cellStyle name="Heading 3 3 3 2 2 2" xfId="1361" xr:uid="{00000000-0005-0000-0000-00005B020000}"/>
    <cellStyle name="Heading 3 3 3 2 3" xfId="1158" xr:uid="{00000000-0005-0000-0000-00005C020000}"/>
    <cellStyle name="Heading 3 3 3 2 3 2" xfId="1417" xr:uid="{00000000-0005-0000-0000-00005D020000}"/>
    <cellStyle name="Heading 3 3 3 2 4" xfId="1256" xr:uid="{00000000-0005-0000-0000-00005E020000}"/>
    <cellStyle name="Heading 3 3 3 3" xfId="1046" xr:uid="{00000000-0005-0000-0000-00005F020000}"/>
    <cellStyle name="Heading 3 3 3 3 2" xfId="1305" xr:uid="{00000000-0005-0000-0000-000060020000}"/>
    <cellStyle name="Heading 3 3 3 4" xfId="1207" xr:uid="{00000000-0005-0000-0000-000061020000}"/>
    <cellStyle name="Heading 3 3 4" xfId="968" xr:uid="{00000000-0005-0000-0000-000062020000}"/>
    <cellStyle name="Heading 3 3 4 2" xfId="1024" xr:uid="{00000000-0005-0000-0000-000063020000}"/>
    <cellStyle name="Heading 3 3 4 2 2" xfId="1129" xr:uid="{00000000-0005-0000-0000-000064020000}"/>
    <cellStyle name="Heading 3 3 4 2 2 2" xfId="1388" xr:uid="{00000000-0005-0000-0000-000065020000}"/>
    <cellStyle name="Heading 3 3 4 2 3" xfId="1185" xr:uid="{00000000-0005-0000-0000-000066020000}"/>
    <cellStyle name="Heading 3 3 4 2 3 2" xfId="1444" xr:uid="{00000000-0005-0000-0000-000067020000}"/>
    <cellStyle name="Heading 3 3 4 2 4" xfId="1283" xr:uid="{00000000-0005-0000-0000-000068020000}"/>
    <cellStyle name="Heading 3 3 4 3" xfId="1073" xr:uid="{00000000-0005-0000-0000-000069020000}"/>
    <cellStyle name="Heading 3 3 4 3 2" xfId="1332" xr:uid="{00000000-0005-0000-0000-00006A020000}"/>
    <cellStyle name="Heading 3 3 4 4" xfId="1234" xr:uid="{00000000-0005-0000-0000-00006B020000}"/>
    <cellStyle name="Heading 3 3 5" xfId="966" xr:uid="{00000000-0005-0000-0000-00006C020000}"/>
    <cellStyle name="Heading 3 3 5 2" xfId="1022" xr:uid="{00000000-0005-0000-0000-00006D020000}"/>
    <cellStyle name="Heading 3 3 5 2 2" xfId="1127" xr:uid="{00000000-0005-0000-0000-00006E020000}"/>
    <cellStyle name="Heading 3 3 5 2 2 2" xfId="1386" xr:uid="{00000000-0005-0000-0000-00006F020000}"/>
    <cellStyle name="Heading 3 3 5 2 3" xfId="1183" xr:uid="{00000000-0005-0000-0000-000070020000}"/>
    <cellStyle name="Heading 3 3 5 2 3 2" xfId="1442" xr:uid="{00000000-0005-0000-0000-000071020000}"/>
    <cellStyle name="Heading 3 3 5 2 4" xfId="1281" xr:uid="{00000000-0005-0000-0000-000072020000}"/>
    <cellStyle name="Heading 3 3 5 3" xfId="1071" xr:uid="{00000000-0005-0000-0000-000073020000}"/>
    <cellStyle name="Heading 3 3 5 3 2" xfId="1330" xr:uid="{00000000-0005-0000-0000-000074020000}"/>
    <cellStyle name="Heading 3 3 5 4" xfId="1232" xr:uid="{00000000-0005-0000-0000-000075020000}"/>
    <cellStyle name="Heading 3 3 6" xfId="961" xr:uid="{00000000-0005-0000-0000-000076020000}"/>
    <cellStyle name="Heading 3 3 6 2" xfId="1017" xr:uid="{00000000-0005-0000-0000-000077020000}"/>
    <cellStyle name="Heading 3 3 6 2 2" xfId="1122" xr:uid="{00000000-0005-0000-0000-000078020000}"/>
    <cellStyle name="Heading 3 3 6 2 2 2" xfId="1381" xr:uid="{00000000-0005-0000-0000-000079020000}"/>
    <cellStyle name="Heading 3 3 6 2 3" xfId="1178" xr:uid="{00000000-0005-0000-0000-00007A020000}"/>
    <cellStyle name="Heading 3 3 6 2 3 2" xfId="1437" xr:uid="{00000000-0005-0000-0000-00007B020000}"/>
    <cellStyle name="Heading 3 3 6 2 4" xfId="1276" xr:uid="{00000000-0005-0000-0000-00007C020000}"/>
    <cellStyle name="Heading 3 3 6 3" xfId="1066" xr:uid="{00000000-0005-0000-0000-00007D020000}"/>
    <cellStyle name="Heading 3 3 6 3 2" xfId="1325" xr:uid="{00000000-0005-0000-0000-00007E020000}"/>
    <cellStyle name="Heading 3 3 6 4" xfId="1227" xr:uid="{00000000-0005-0000-0000-00007F020000}"/>
    <cellStyle name="Heading 3 3 7" xfId="951" xr:uid="{00000000-0005-0000-0000-000080020000}"/>
    <cellStyle name="Heading 3 3 7 2" xfId="1007" xr:uid="{00000000-0005-0000-0000-000081020000}"/>
    <cellStyle name="Heading 3 3 7 2 2" xfId="1112" xr:uid="{00000000-0005-0000-0000-000082020000}"/>
    <cellStyle name="Heading 3 3 7 2 2 2" xfId="1371" xr:uid="{00000000-0005-0000-0000-000083020000}"/>
    <cellStyle name="Heading 3 3 7 2 3" xfId="1168" xr:uid="{00000000-0005-0000-0000-000084020000}"/>
    <cellStyle name="Heading 3 3 7 2 3 2" xfId="1427" xr:uid="{00000000-0005-0000-0000-000085020000}"/>
    <cellStyle name="Heading 3 3 7 2 4" xfId="1266" xr:uid="{00000000-0005-0000-0000-000086020000}"/>
    <cellStyle name="Heading 3 3 7 3" xfId="1056" xr:uid="{00000000-0005-0000-0000-000087020000}"/>
    <cellStyle name="Heading 3 3 7 3 2" xfId="1315" xr:uid="{00000000-0005-0000-0000-000088020000}"/>
    <cellStyle name="Heading 3 3 7 4" xfId="1217" xr:uid="{00000000-0005-0000-0000-000089020000}"/>
    <cellStyle name="Heading 3 3 8" xfId="970" xr:uid="{00000000-0005-0000-0000-00008A020000}"/>
    <cellStyle name="Heading 3 3 8 2" xfId="1026" xr:uid="{00000000-0005-0000-0000-00008B020000}"/>
    <cellStyle name="Heading 3 3 8 2 2" xfId="1131" xr:uid="{00000000-0005-0000-0000-00008C020000}"/>
    <cellStyle name="Heading 3 3 8 2 2 2" xfId="1390" xr:uid="{00000000-0005-0000-0000-00008D020000}"/>
    <cellStyle name="Heading 3 3 8 2 3" xfId="1187" xr:uid="{00000000-0005-0000-0000-00008E020000}"/>
    <cellStyle name="Heading 3 3 8 2 3 2" xfId="1446" xr:uid="{00000000-0005-0000-0000-00008F020000}"/>
    <cellStyle name="Heading 3 3 8 2 4" xfId="1285" xr:uid="{00000000-0005-0000-0000-000090020000}"/>
    <cellStyle name="Heading 3 3 8 3" xfId="1075" xr:uid="{00000000-0005-0000-0000-000091020000}"/>
    <cellStyle name="Heading 3 3 8 3 2" xfId="1334" xr:uid="{00000000-0005-0000-0000-000092020000}"/>
    <cellStyle name="Heading 3 3 9" xfId="977" xr:uid="{00000000-0005-0000-0000-000093020000}"/>
    <cellStyle name="Heading 3 3 9 2" xfId="1082" xr:uid="{00000000-0005-0000-0000-000094020000}"/>
    <cellStyle name="Heading 3 3 9 2 2" xfId="1341" xr:uid="{00000000-0005-0000-0000-000095020000}"/>
    <cellStyle name="Heading 3 3 9 3" xfId="1138" xr:uid="{00000000-0005-0000-0000-000096020000}"/>
    <cellStyle name="Heading 3 3 9 3 2" xfId="1397" xr:uid="{00000000-0005-0000-0000-000097020000}"/>
    <cellStyle name="Heading 3 3 9 4" xfId="1236" xr:uid="{00000000-0005-0000-0000-000098020000}"/>
    <cellStyle name="Heading 3 4" xfId="339" xr:uid="{00000000-0005-0000-0000-000099020000}"/>
    <cellStyle name="Heading 3 4 2" xfId="946" xr:uid="{00000000-0005-0000-0000-00009A020000}"/>
    <cellStyle name="Heading 3 4 2 2" xfId="1002" xr:uid="{00000000-0005-0000-0000-00009B020000}"/>
    <cellStyle name="Heading 3 4 2 2 2" xfId="1107" xr:uid="{00000000-0005-0000-0000-00009C020000}"/>
    <cellStyle name="Heading 3 4 2 2 2 2" xfId="1366" xr:uid="{00000000-0005-0000-0000-00009D020000}"/>
    <cellStyle name="Heading 3 4 2 2 3" xfId="1163" xr:uid="{00000000-0005-0000-0000-00009E020000}"/>
    <cellStyle name="Heading 3 4 2 2 3 2" xfId="1422" xr:uid="{00000000-0005-0000-0000-00009F020000}"/>
    <cellStyle name="Heading 3 4 2 2 4" xfId="1261" xr:uid="{00000000-0005-0000-0000-0000A0020000}"/>
    <cellStyle name="Heading 3 4 2 3" xfId="1051" xr:uid="{00000000-0005-0000-0000-0000A1020000}"/>
    <cellStyle name="Heading 3 4 2 3 2" xfId="1310" xr:uid="{00000000-0005-0000-0000-0000A2020000}"/>
    <cellStyle name="Heading 3 4 2 4" xfId="1212" xr:uid="{00000000-0005-0000-0000-0000A3020000}"/>
    <cellStyle name="Heading 3 4 3" xfId="950" xr:uid="{00000000-0005-0000-0000-0000A4020000}"/>
    <cellStyle name="Heading 3 4 3 2" xfId="1006" xr:uid="{00000000-0005-0000-0000-0000A5020000}"/>
    <cellStyle name="Heading 3 4 3 2 2" xfId="1111" xr:uid="{00000000-0005-0000-0000-0000A6020000}"/>
    <cellStyle name="Heading 3 4 3 2 2 2" xfId="1370" xr:uid="{00000000-0005-0000-0000-0000A7020000}"/>
    <cellStyle name="Heading 3 4 3 2 3" xfId="1167" xr:uid="{00000000-0005-0000-0000-0000A8020000}"/>
    <cellStyle name="Heading 3 4 3 2 3 2" xfId="1426" xr:uid="{00000000-0005-0000-0000-0000A9020000}"/>
    <cellStyle name="Heading 3 4 3 2 4" xfId="1265" xr:uid="{00000000-0005-0000-0000-0000AA020000}"/>
    <cellStyle name="Heading 3 4 3 3" xfId="1055" xr:uid="{00000000-0005-0000-0000-0000AB020000}"/>
    <cellStyle name="Heading 3 4 3 3 2" xfId="1314" xr:uid="{00000000-0005-0000-0000-0000AC020000}"/>
    <cellStyle name="Heading 3 4 3 4" xfId="1216" xr:uid="{00000000-0005-0000-0000-0000AD020000}"/>
    <cellStyle name="Heading 3 4 4" xfId="927" xr:uid="{00000000-0005-0000-0000-0000AE020000}"/>
    <cellStyle name="Heading 3 4 4 2" xfId="983" xr:uid="{00000000-0005-0000-0000-0000AF020000}"/>
    <cellStyle name="Heading 3 4 4 2 2" xfId="1088" xr:uid="{00000000-0005-0000-0000-0000B0020000}"/>
    <cellStyle name="Heading 3 4 4 2 2 2" xfId="1347" xr:uid="{00000000-0005-0000-0000-0000B1020000}"/>
    <cellStyle name="Heading 3 4 4 2 3" xfId="1144" xr:uid="{00000000-0005-0000-0000-0000B2020000}"/>
    <cellStyle name="Heading 3 4 4 2 3 2" xfId="1403" xr:uid="{00000000-0005-0000-0000-0000B3020000}"/>
    <cellStyle name="Heading 3 4 4 2 4" xfId="1242" xr:uid="{00000000-0005-0000-0000-0000B4020000}"/>
    <cellStyle name="Heading 3 4 4 3" xfId="1032" xr:uid="{00000000-0005-0000-0000-0000B5020000}"/>
    <cellStyle name="Heading 3 4 4 3 2" xfId="1291" xr:uid="{00000000-0005-0000-0000-0000B6020000}"/>
    <cellStyle name="Heading 3 4 4 4" xfId="1193" xr:uid="{00000000-0005-0000-0000-0000B7020000}"/>
    <cellStyle name="Heading 3 4 5" xfId="942" xr:uid="{00000000-0005-0000-0000-0000B8020000}"/>
    <cellStyle name="Heading 3 4 5 2" xfId="998" xr:uid="{00000000-0005-0000-0000-0000B9020000}"/>
    <cellStyle name="Heading 3 4 5 2 2" xfId="1103" xr:uid="{00000000-0005-0000-0000-0000BA020000}"/>
    <cellStyle name="Heading 3 4 5 2 2 2" xfId="1362" xr:uid="{00000000-0005-0000-0000-0000BB020000}"/>
    <cellStyle name="Heading 3 4 5 2 3" xfId="1159" xr:uid="{00000000-0005-0000-0000-0000BC020000}"/>
    <cellStyle name="Heading 3 4 5 2 3 2" xfId="1418" xr:uid="{00000000-0005-0000-0000-0000BD020000}"/>
    <cellStyle name="Heading 3 4 5 2 4" xfId="1257" xr:uid="{00000000-0005-0000-0000-0000BE020000}"/>
    <cellStyle name="Heading 3 4 5 3" xfId="1047" xr:uid="{00000000-0005-0000-0000-0000BF020000}"/>
    <cellStyle name="Heading 3 4 5 3 2" xfId="1306" xr:uid="{00000000-0005-0000-0000-0000C0020000}"/>
    <cellStyle name="Heading 3 4 5 4" xfId="1208" xr:uid="{00000000-0005-0000-0000-0000C1020000}"/>
    <cellStyle name="Heading 3 4 6" xfId="963" xr:uid="{00000000-0005-0000-0000-0000C2020000}"/>
    <cellStyle name="Heading 3 4 6 2" xfId="1019" xr:uid="{00000000-0005-0000-0000-0000C3020000}"/>
    <cellStyle name="Heading 3 4 6 2 2" xfId="1124" xr:uid="{00000000-0005-0000-0000-0000C4020000}"/>
    <cellStyle name="Heading 3 4 6 2 2 2" xfId="1383" xr:uid="{00000000-0005-0000-0000-0000C5020000}"/>
    <cellStyle name="Heading 3 4 6 2 3" xfId="1180" xr:uid="{00000000-0005-0000-0000-0000C6020000}"/>
    <cellStyle name="Heading 3 4 6 2 3 2" xfId="1439" xr:uid="{00000000-0005-0000-0000-0000C7020000}"/>
    <cellStyle name="Heading 3 4 6 2 4" xfId="1278" xr:uid="{00000000-0005-0000-0000-0000C8020000}"/>
    <cellStyle name="Heading 3 4 6 3" xfId="1068" xr:uid="{00000000-0005-0000-0000-0000C9020000}"/>
    <cellStyle name="Heading 3 4 6 3 2" xfId="1327" xr:uid="{00000000-0005-0000-0000-0000CA020000}"/>
    <cellStyle name="Heading 3 4 6 4" xfId="1229" xr:uid="{00000000-0005-0000-0000-0000CB020000}"/>
    <cellStyle name="Heading 3 4 7" xfId="936" xr:uid="{00000000-0005-0000-0000-0000CC020000}"/>
    <cellStyle name="Heading 3 4 7 2" xfId="992" xr:uid="{00000000-0005-0000-0000-0000CD020000}"/>
    <cellStyle name="Heading 3 4 7 2 2" xfId="1097" xr:uid="{00000000-0005-0000-0000-0000CE020000}"/>
    <cellStyle name="Heading 3 4 7 2 2 2" xfId="1356" xr:uid="{00000000-0005-0000-0000-0000CF020000}"/>
    <cellStyle name="Heading 3 4 7 2 3" xfId="1153" xr:uid="{00000000-0005-0000-0000-0000D0020000}"/>
    <cellStyle name="Heading 3 4 7 2 3 2" xfId="1412" xr:uid="{00000000-0005-0000-0000-0000D1020000}"/>
    <cellStyle name="Heading 3 4 7 2 4" xfId="1251" xr:uid="{00000000-0005-0000-0000-0000D2020000}"/>
    <cellStyle name="Heading 3 4 7 3" xfId="1041" xr:uid="{00000000-0005-0000-0000-0000D3020000}"/>
    <cellStyle name="Heading 3 4 7 3 2" xfId="1300" xr:uid="{00000000-0005-0000-0000-0000D4020000}"/>
    <cellStyle name="Heading 3 4 7 4" xfId="1202" xr:uid="{00000000-0005-0000-0000-0000D5020000}"/>
    <cellStyle name="Heading 3 4 8" xfId="975" xr:uid="{00000000-0005-0000-0000-0000D6020000}"/>
    <cellStyle name="Heading 3 4 8 2" xfId="1031" xr:uid="{00000000-0005-0000-0000-0000D7020000}"/>
    <cellStyle name="Heading 3 4 8 2 2" xfId="1136" xr:uid="{00000000-0005-0000-0000-0000D8020000}"/>
    <cellStyle name="Heading 3 4 8 2 2 2" xfId="1395" xr:uid="{00000000-0005-0000-0000-0000D9020000}"/>
    <cellStyle name="Heading 3 4 8 2 3" xfId="1192" xr:uid="{00000000-0005-0000-0000-0000DA020000}"/>
    <cellStyle name="Heading 3 4 8 2 3 2" xfId="1451" xr:uid="{00000000-0005-0000-0000-0000DB020000}"/>
    <cellStyle name="Heading 3 4 8 2 4" xfId="1290" xr:uid="{00000000-0005-0000-0000-0000DC020000}"/>
    <cellStyle name="Heading 3 4 8 3" xfId="1080" xr:uid="{00000000-0005-0000-0000-0000DD020000}"/>
    <cellStyle name="Heading 3 4 8 3 2" xfId="1339" xr:uid="{00000000-0005-0000-0000-0000DE020000}"/>
    <cellStyle name="Heading 3 4 9" xfId="982" xr:uid="{00000000-0005-0000-0000-0000DF020000}"/>
    <cellStyle name="Heading 3 4 9 2" xfId="1087" xr:uid="{00000000-0005-0000-0000-0000E0020000}"/>
    <cellStyle name="Heading 3 4 9 2 2" xfId="1346" xr:uid="{00000000-0005-0000-0000-0000E1020000}"/>
    <cellStyle name="Heading 3 4 9 3" xfId="1143" xr:uid="{00000000-0005-0000-0000-0000E2020000}"/>
    <cellStyle name="Heading 3 4 9 3 2" xfId="1402" xr:uid="{00000000-0005-0000-0000-0000E3020000}"/>
    <cellStyle name="Heading 3 4 9 4" xfId="1241" xr:uid="{00000000-0005-0000-0000-0000E4020000}"/>
    <cellStyle name="Heading 4 2" xfId="95" xr:uid="{00000000-0005-0000-0000-0000E5020000}"/>
    <cellStyle name="Heading 4 2 2" xfId="340" xr:uid="{00000000-0005-0000-0000-0000E6020000}"/>
    <cellStyle name="Heading 4 2 3" xfId="341" xr:uid="{00000000-0005-0000-0000-0000E7020000}"/>
    <cellStyle name="Heading 4 3" xfId="96" xr:uid="{00000000-0005-0000-0000-0000E8020000}"/>
    <cellStyle name="Heading 4 4" xfId="342" xr:uid="{00000000-0005-0000-0000-0000E9020000}"/>
    <cellStyle name="HeadingTable" xfId="343" xr:uid="{00000000-0005-0000-0000-0000EA020000}"/>
    <cellStyle name="HeadingTable 2" xfId="344" xr:uid="{00000000-0005-0000-0000-0000EB020000}"/>
    <cellStyle name="HeadingTable 3" xfId="345" xr:uid="{00000000-0005-0000-0000-0000EC020000}"/>
    <cellStyle name="highlightExposure" xfId="346" xr:uid="{00000000-0005-0000-0000-0000ED020000}"/>
    <cellStyle name="highlightExposure 2" xfId="347" xr:uid="{00000000-0005-0000-0000-0000EE020000}"/>
    <cellStyle name="highlightExposure 2 2" xfId="348" xr:uid="{00000000-0005-0000-0000-0000EF020000}"/>
    <cellStyle name="highlightExposure 3" xfId="349" xr:uid="{00000000-0005-0000-0000-0000F0020000}"/>
    <cellStyle name="highlightExposure 3 2" xfId="350" xr:uid="{00000000-0005-0000-0000-0000F1020000}"/>
    <cellStyle name="highlightExposure 4" xfId="351" xr:uid="{00000000-0005-0000-0000-0000F2020000}"/>
    <cellStyle name="highlightExposure 5" xfId="352" xr:uid="{00000000-0005-0000-0000-0000F3020000}"/>
    <cellStyle name="highlightPD" xfId="353" xr:uid="{00000000-0005-0000-0000-0000F4020000}"/>
    <cellStyle name="highlightPD 2" xfId="354" xr:uid="{00000000-0005-0000-0000-0000F5020000}"/>
    <cellStyle name="highlightPD 2 2" xfId="355" xr:uid="{00000000-0005-0000-0000-0000F6020000}"/>
    <cellStyle name="highlightPD 3" xfId="356" xr:uid="{00000000-0005-0000-0000-0000F7020000}"/>
    <cellStyle name="highlightPD 3 2" xfId="357" xr:uid="{00000000-0005-0000-0000-0000F8020000}"/>
    <cellStyle name="highlightPD 4" xfId="358" xr:uid="{00000000-0005-0000-0000-0000F9020000}"/>
    <cellStyle name="highlightPD 5" xfId="359" xr:uid="{00000000-0005-0000-0000-0000FA020000}"/>
    <cellStyle name="highlightPercentage" xfId="360" xr:uid="{00000000-0005-0000-0000-0000FB020000}"/>
    <cellStyle name="highlightPercentage 2" xfId="361" xr:uid="{00000000-0005-0000-0000-0000FC020000}"/>
    <cellStyle name="highlightPercentage 2 2" xfId="362" xr:uid="{00000000-0005-0000-0000-0000FD020000}"/>
    <cellStyle name="highlightPercentage 3" xfId="363" xr:uid="{00000000-0005-0000-0000-0000FE020000}"/>
    <cellStyle name="highlightPercentage 3 2" xfId="364" xr:uid="{00000000-0005-0000-0000-0000FF020000}"/>
    <cellStyle name="highlightPercentage 4" xfId="365" xr:uid="{00000000-0005-0000-0000-000000030000}"/>
    <cellStyle name="highlightPercentage 5" xfId="366" xr:uid="{00000000-0005-0000-0000-000001030000}"/>
    <cellStyle name="highlightText" xfId="367" xr:uid="{00000000-0005-0000-0000-000002030000}"/>
    <cellStyle name="highlightText 2" xfId="368" xr:uid="{00000000-0005-0000-0000-000003030000}"/>
    <cellStyle name="highlightText 3" xfId="369" xr:uid="{00000000-0005-0000-0000-000004030000}"/>
    <cellStyle name="highlightText 4" xfId="370" xr:uid="{00000000-0005-0000-0000-000005030000}"/>
    <cellStyle name="Hipervínculo 2" xfId="371" xr:uid="{00000000-0005-0000-0000-000006030000}"/>
    <cellStyle name="Hivatkozott cella" xfId="372" xr:uid="{00000000-0005-0000-0000-000007030000}"/>
    <cellStyle name="Hyperlink 2" xfId="373" xr:uid="{00000000-0005-0000-0000-000008030000}"/>
    <cellStyle name="Hyperlink 2 2" xfId="374" xr:uid="{00000000-0005-0000-0000-000009030000}"/>
    <cellStyle name="Hyperlink 2 3" xfId="375" xr:uid="{00000000-0005-0000-0000-00000A030000}"/>
    <cellStyle name="Hyperlink 3" xfId="376" xr:uid="{00000000-0005-0000-0000-00000B030000}"/>
    <cellStyle name="Hyperlink 3 2" xfId="377" xr:uid="{00000000-0005-0000-0000-00000C030000}"/>
    <cellStyle name="Hyperlink 3 3" xfId="378" xr:uid="{00000000-0005-0000-0000-00000D030000}"/>
    <cellStyle name="Hyperlink 3 4" xfId="379" xr:uid="{00000000-0005-0000-0000-00000E030000}"/>
    <cellStyle name="Incorrecto" xfId="97" xr:uid="{00000000-0005-0000-0000-00000F030000}"/>
    <cellStyle name="Input 2" xfId="98" xr:uid="{00000000-0005-0000-0000-000010030000}"/>
    <cellStyle name="Input 2 2" xfId="380" xr:uid="{00000000-0005-0000-0000-000011030000}"/>
    <cellStyle name="Input 2 3" xfId="381" xr:uid="{00000000-0005-0000-0000-000012030000}"/>
    <cellStyle name="Input 2 4" xfId="382" xr:uid="{00000000-0005-0000-0000-000013030000}"/>
    <cellStyle name="Input 3" xfId="99" xr:uid="{00000000-0005-0000-0000-000014030000}"/>
    <cellStyle name="inputDate" xfId="383" xr:uid="{00000000-0005-0000-0000-000015030000}"/>
    <cellStyle name="inputDate 2" xfId="384" xr:uid="{00000000-0005-0000-0000-000016030000}"/>
    <cellStyle name="inputDate 2 2" xfId="385" xr:uid="{00000000-0005-0000-0000-000017030000}"/>
    <cellStyle name="inputDate 3" xfId="386" xr:uid="{00000000-0005-0000-0000-000018030000}"/>
    <cellStyle name="inputDate 3 2" xfId="387" xr:uid="{00000000-0005-0000-0000-000019030000}"/>
    <cellStyle name="inputDate 4" xfId="388" xr:uid="{00000000-0005-0000-0000-00001A030000}"/>
    <cellStyle name="inputDate 5" xfId="389" xr:uid="{00000000-0005-0000-0000-00001B030000}"/>
    <cellStyle name="inputExposure" xfId="390" xr:uid="{00000000-0005-0000-0000-00001C030000}"/>
    <cellStyle name="inputExposure 2" xfId="391" xr:uid="{00000000-0005-0000-0000-00001D030000}"/>
    <cellStyle name="inputExposure 2 2" xfId="392" xr:uid="{00000000-0005-0000-0000-00001E030000}"/>
    <cellStyle name="inputExposure 2 2 2" xfId="393" xr:uid="{00000000-0005-0000-0000-00001F030000}"/>
    <cellStyle name="inputExposure 2 3" xfId="394" xr:uid="{00000000-0005-0000-0000-000020030000}"/>
    <cellStyle name="inputExposure 2 3 2" xfId="395" xr:uid="{00000000-0005-0000-0000-000021030000}"/>
    <cellStyle name="inputExposure 2 4" xfId="396" xr:uid="{00000000-0005-0000-0000-000022030000}"/>
    <cellStyle name="inputExposure 3" xfId="397" xr:uid="{00000000-0005-0000-0000-000023030000}"/>
    <cellStyle name="inputExposure 3 2" xfId="398" xr:uid="{00000000-0005-0000-0000-000024030000}"/>
    <cellStyle name="inputExposure 4" xfId="399" xr:uid="{00000000-0005-0000-0000-000025030000}"/>
    <cellStyle name="inputMaturity" xfId="400" xr:uid="{00000000-0005-0000-0000-000026030000}"/>
    <cellStyle name="inputMaturity 2" xfId="401" xr:uid="{00000000-0005-0000-0000-000027030000}"/>
    <cellStyle name="inputMaturity 2 2" xfId="402" xr:uid="{00000000-0005-0000-0000-000028030000}"/>
    <cellStyle name="inputMaturity 3" xfId="403" xr:uid="{00000000-0005-0000-0000-000029030000}"/>
    <cellStyle name="inputMaturity 3 2" xfId="404" xr:uid="{00000000-0005-0000-0000-00002A030000}"/>
    <cellStyle name="inputMaturity 4" xfId="405" xr:uid="{00000000-0005-0000-0000-00002B030000}"/>
    <cellStyle name="inputMaturity 5" xfId="406" xr:uid="{00000000-0005-0000-0000-00002C030000}"/>
    <cellStyle name="inputParameterE" xfId="407" xr:uid="{00000000-0005-0000-0000-00002D030000}"/>
    <cellStyle name="inputParameterE 2" xfId="408" xr:uid="{00000000-0005-0000-0000-00002E030000}"/>
    <cellStyle name="inputParameterE 2 2" xfId="409" xr:uid="{00000000-0005-0000-0000-00002F030000}"/>
    <cellStyle name="inputParameterE 3" xfId="410" xr:uid="{00000000-0005-0000-0000-000030030000}"/>
    <cellStyle name="inputParameterE 3 2" xfId="411" xr:uid="{00000000-0005-0000-0000-000031030000}"/>
    <cellStyle name="inputParameterE 4" xfId="412" xr:uid="{00000000-0005-0000-0000-000032030000}"/>
    <cellStyle name="inputParameterE 5" xfId="413" xr:uid="{00000000-0005-0000-0000-000033030000}"/>
    <cellStyle name="inputPD" xfId="414" xr:uid="{00000000-0005-0000-0000-000034030000}"/>
    <cellStyle name="inputPD 2" xfId="415" xr:uid="{00000000-0005-0000-0000-000035030000}"/>
    <cellStyle name="inputPD 2 2" xfId="416" xr:uid="{00000000-0005-0000-0000-000036030000}"/>
    <cellStyle name="inputPD 3" xfId="417" xr:uid="{00000000-0005-0000-0000-000037030000}"/>
    <cellStyle name="inputPD 3 2" xfId="418" xr:uid="{00000000-0005-0000-0000-000038030000}"/>
    <cellStyle name="inputPD 4" xfId="419" xr:uid="{00000000-0005-0000-0000-000039030000}"/>
    <cellStyle name="inputPD 5" xfId="420" xr:uid="{00000000-0005-0000-0000-00003A030000}"/>
    <cellStyle name="inputPercentage" xfId="421" xr:uid="{00000000-0005-0000-0000-00003B030000}"/>
    <cellStyle name="inputPercentage 2" xfId="422" xr:uid="{00000000-0005-0000-0000-00003C030000}"/>
    <cellStyle name="inputPercentage 2 2" xfId="423" xr:uid="{00000000-0005-0000-0000-00003D030000}"/>
    <cellStyle name="inputPercentage 3" xfId="424" xr:uid="{00000000-0005-0000-0000-00003E030000}"/>
    <cellStyle name="inputPercentage 3 2" xfId="425" xr:uid="{00000000-0005-0000-0000-00003F030000}"/>
    <cellStyle name="inputPercentage 4" xfId="426" xr:uid="{00000000-0005-0000-0000-000040030000}"/>
    <cellStyle name="inputPercentage 5" xfId="427" xr:uid="{00000000-0005-0000-0000-000041030000}"/>
    <cellStyle name="inputPercentageL" xfId="428" xr:uid="{00000000-0005-0000-0000-000042030000}"/>
    <cellStyle name="inputPercentageL 2" xfId="429" xr:uid="{00000000-0005-0000-0000-000043030000}"/>
    <cellStyle name="inputPercentageL 2 2" xfId="430" xr:uid="{00000000-0005-0000-0000-000044030000}"/>
    <cellStyle name="inputPercentageL 3" xfId="431" xr:uid="{00000000-0005-0000-0000-000045030000}"/>
    <cellStyle name="inputPercentageL 3 2" xfId="432" xr:uid="{00000000-0005-0000-0000-000046030000}"/>
    <cellStyle name="inputPercentageL 4" xfId="433" xr:uid="{00000000-0005-0000-0000-000047030000}"/>
    <cellStyle name="inputPercentageL 5" xfId="434" xr:uid="{00000000-0005-0000-0000-000048030000}"/>
    <cellStyle name="inputPercentageS" xfId="435" xr:uid="{00000000-0005-0000-0000-000049030000}"/>
    <cellStyle name="inputPercentageS 2" xfId="436" xr:uid="{00000000-0005-0000-0000-00004A030000}"/>
    <cellStyle name="inputPercentageS 2 2" xfId="437" xr:uid="{00000000-0005-0000-0000-00004B030000}"/>
    <cellStyle name="inputPercentageS 3" xfId="438" xr:uid="{00000000-0005-0000-0000-00004C030000}"/>
    <cellStyle name="inputPercentageS 3 2" xfId="439" xr:uid="{00000000-0005-0000-0000-00004D030000}"/>
    <cellStyle name="inputPercentageS 4" xfId="440" xr:uid="{00000000-0005-0000-0000-00004E030000}"/>
    <cellStyle name="inputPercentageS 5" xfId="441" xr:uid="{00000000-0005-0000-0000-00004F030000}"/>
    <cellStyle name="inputSelection" xfId="442" xr:uid="{00000000-0005-0000-0000-000050030000}"/>
    <cellStyle name="inputSelection 2" xfId="443" xr:uid="{00000000-0005-0000-0000-000051030000}"/>
    <cellStyle name="inputSelection 2 2" xfId="444" xr:uid="{00000000-0005-0000-0000-000052030000}"/>
    <cellStyle name="inputSelection 2 2 2" xfId="445" xr:uid="{00000000-0005-0000-0000-000053030000}"/>
    <cellStyle name="inputSelection 2 3" xfId="446" xr:uid="{00000000-0005-0000-0000-000054030000}"/>
    <cellStyle name="inputSelection 3" xfId="447" xr:uid="{00000000-0005-0000-0000-000055030000}"/>
    <cellStyle name="inputSelection 3 2" xfId="448" xr:uid="{00000000-0005-0000-0000-000056030000}"/>
    <cellStyle name="inputSelection 4" xfId="449" xr:uid="{00000000-0005-0000-0000-000057030000}"/>
    <cellStyle name="inputSelection 5" xfId="450" xr:uid="{00000000-0005-0000-0000-000058030000}"/>
    <cellStyle name="inputText" xfId="451" xr:uid="{00000000-0005-0000-0000-000059030000}"/>
    <cellStyle name="inputText 2" xfId="452" xr:uid="{00000000-0005-0000-0000-00005A030000}"/>
    <cellStyle name="inputText 2 2" xfId="453" xr:uid="{00000000-0005-0000-0000-00005B030000}"/>
    <cellStyle name="inputText 3" xfId="454" xr:uid="{00000000-0005-0000-0000-00005C030000}"/>
    <cellStyle name="inputText 3 2" xfId="455" xr:uid="{00000000-0005-0000-0000-00005D030000}"/>
    <cellStyle name="inputText 4" xfId="456" xr:uid="{00000000-0005-0000-0000-00005E030000}"/>
    <cellStyle name="inputText 5" xfId="457" xr:uid="{00000000-0005-0000-0000-00005F030000}"/>
    <cellStyle name="Jegyzet" xfId="458" xr:uid="{00000000-0005-0000-0000-000060030000}"/>
    <cellStyle name="Jegyzet 2" xfId="459" xr:uid="{00000000-0005-0000-0000-000061030000}"/>
    <cellStyle name="Jelölőszín (1)" xfId="460" xr:uid="{00000000-0005-0000-0000-000062030000}"/>
    <cellStyle name="Jelölőszín (2)" xfId="461" xr:uid="{00000000-0005-0000-0000-000063030000}"/>
    <cellStyle name="Jelölőszín (3)" xfId="462" xr:uid="{00000000-0005-0000-0000-000064030000}"/>
    <cellStyle name="Jelölőszín (4)" xfId="463" xr:uid="{00000000-0005-0000-0000-000065030000}"/>
    <cellStyle name="Jelölőszín (5)" xfId="464" xr:uid="{00000000-0005-0000-0000-000066030000}"/>
    <cellStyle name="Jelölőszín (6)" xfId="465" xr:uid="{00000000-0005-0000-0000-000067030000}"/>
    <cellStyle name="Jó" xfId="466" xr:uid="{00000000-0005-0000-0000-000068030000}"/>
    <cellStyle name="Kimenet" xfId="467" xr:uid="{00000000-0005-0000-0000-000069030000}"/>
    <cellStyle name="Kimenet 2" xfId="468" xr:uid="{00000000-0005-0000-0000-00006A030000}"/>
    <cellStyle name="Lien hypertexte 2" xfId="469" xr:uid="{00000000-0005-0000-0000-00006B030000}"/>
    <cellStyle name="Lien hypertexte 3" xfId="470" xr:uid="{00000000-0005-0000-0000-00006C030000}"/>
    <cellStyle name="Linked Cell 2" xfId="100" xr:uid="{00000000-0005-0000-0000-00006D030000}"/>
    <cellStyle name="Linked Cell 2 2" xfId="471" xr:uid="{00000000-0005-0000-0000-00006E030000}"/>
    <cellStyle name="Linked Cell 2 3" xfId="472" xr:uid="{00000000-0005-0000-0000-00006F030000}"/>
    <cellStyle name="Linked Cell 3" xfId="101" xr:uid="{00000000-0005-0000-0000-000070030000}"/>
    <cellStyle name="Magyarázó szöveg" xfId="473" xr:uid="{00000000-0005-0000-0000-000071030000}"/>
    <cellStyle name="Migliaia 2" xfId="474" xr:uid="{00000000-0005-0000-0000-000072030000}"/>
    <cellStyle name="Millares 2" xfId="102" xr:uid="{00000000-0005-0000-0000-000073030000}"/>
    <cellStyle name="Millares 2 2" xfId="103" xr:uid="{00000000-0005-0000-0000-000074030000}"/>
    <cellStyle name="Millares 3" xfId="104" xr:uid="{00000000-0005-0000-0000-000075030000}"/>
    <cellStyle name="Millares 3 2" xfId="105" xr:uid="{00000000-0005-0000-0000-000076030000}"/>
    <cellStyle name="Navadno_List1" xfId="475" xr:uid="{00000000-0005-0000-0000-000077030000}"/>
    <cellStyle name="Neutral 2" xfId="106" xr:uid="{00000000-0005-0000-0000-000078030000}"/>
    <cellStyle name="Neutral 2 2" xfId="476" xr:uid="{00000000-0005-0000-0000-000079030000}"/>
    <cellStyle name="Neutral 2 3" xfId="477" xr:uid="{00000000-0005-0000-0000-00007A030000}"/>
    <cellStyle name="Neutral 3" xfId="107" xr:uid="{00000000-0005-0000-0000-00007B030000}"/>
    <cellStyle name="Normal" xfId="0" builtinId="0"/>
    <cellStyle name="Normal 10" xfId="143" xr:uid="{00000000-0005-0000-0000-00007D030000}"/>
    <cellStyle name="Normal 10 2" xfId="478" xr:uid="{00000000-0005-0000-0000-00007E030000}"/>
    <cellStyle name="Normal 10 3" xfId="479" xr:uid="{00000000-0005-0000-0000-00007F030000}"/>
    <cellStyle name="Normal 11" xfId="480" xr:uid="{00000000-0005-0000-0000-000080030000}"/>
    <cellStyle name="Normal 11 2" xfId="481" xr:uid="{00000000-0005-0000-0000-000081030000}"/>
    <cellStyle name="Normal 11 3" xfId="108" xr:uid="{00000000-0005-0000-0000-000082030000}"/>
    <cellStyle name="Normal 12" xfId="482" xr:uid="{00000000-0005-0000-0000-000083030000}"/>
    <cellStyle name="Normal 12 2" xfId="483" xr:uid="{00000000-0005-0000-0000-000084030000}"/>
    <cellStyle name="Normal 12 3" xfId="484" xr:uid="{00000000-0005-0000-0000-000085030000}"/>
    <cellStyle name="Normal 13" xfId="485" xr:uid="{00000000-0005-0000-0000-000086030000}"/>
    <cellStyle name="Normal 13 2" xfId="486" xr:uid="{00000000-0005-0000-0000-000087030000}"/>
    <cellStyle name="Normal 13 2 2" xfId="487" xr:uid="{00000000-0005-0000-0000-000088030000}"/>
    <cellStyle name="Normal 13 3" xfId="146" xr:uid="{00000000-0005-0000-0000-000089030000}"/>
    <cellStyle name="Normal 14" xfId="488" xr:uid="{00000000-0005-0000-0000-00008A030000}"/>
    <cellStyle name="Normal 14 2" xfId="489" xr:uid="{00000000-0005-0000-0000-00008B030000}"/>
    <cellStyle name="Normal 14 2 2" xfId="490" xr:uid="{00000000-0005-0000-0000-00008C030000}"/>
    <cellStyle name="Normal 15" xfId="491" xr:uid="{00000000-0005-0000-0000-00008D030000}"/>
    <cellStyle name="Normal 15 2" xfId="492" xr:uid="{00000000-0005-0000-0000-00008E030000}"/>
    <cellStyle name="Normal 15 4" xfId="493" xr:uid="{00000000-0005-0000-0000-00008F030000}"/>
    <cellStyle name="Normal 16" xfId="494" xr:uid="{00000000-0005-0000-0000-000090030000}"/>
    <cellStyle name="Normal 17" xfId="495" xr:uid="{00000000-0005-0000-0000-000091030000}"/>
    <cellStyle name="Normal 18" xfId="496" xr:uid="{00000000-0005-0000-0000-000092030000}"/>
    <cellStyle name="Normal 2" xfId="109" xr:uid="{00000000-0005-0000-0000-000093030000}"/>
    <cellStyle name="Normal 2 2" xfId="110" xr:uid="{00000000-0005-0000-0000-000094030000}"/>
    <cellStyle name="Normal 2 2 2" xfId="111" xr:uid="{00000000-0005-0000-0000-000095030000}"/>
    <cellStyle name="Normal 2 2 2 2" xfId="497" xr:uid="{00000000-0005-0000-0000-000096030000}"/>
    <cellStyle name="Normal 2 2 3" xfId="498" xr:uid="{00000000-0005-0000-0000-000097030000}"/>
    <cellStyle name="Normal 2 2 3 2" xfId="499" xr:uid="{00000000-0005-0000-0000-000098030000}"/>
    <cellStyle name="Normal 2 2_COREP GL04rev3" xfId="500" xr:uid="{00000000-0005-0000-0000-000099030000}"/>
    <cellStyle name="Normal 2 3" xfId="112" xr:uid="{00000000-0005-0000-0000-00009A030000}"/>
    <cellStyle name="Normal 2 4" xfId="144" xr:uid="{00000000-0005-0000-0000-00009B030000}"/>
    <cellStyle name="Normal 2 4 2" xfId="501" xr:uid="{00000000-0005-0000-0000-00009C030000}"/>
    <cellStyle name="Normal 2 4 3" xfId="502" xr:uid="{00000000-0005-0000-0000-00009D030000}"/>
    <cellStyle name="Normal 2 5" xfId="503" xr:uid="{00000000-0005-0000-0000-00009E030000}"/>
    <cellStyle name="Normal 2 5 2" xfId="504" xr:uid="{00000000-0005-0000-0000-00009F030000}"/>
    <cellStyle name="Normal 2 5 3" xfId="505" xr:uid="{00000000-0005-0000-0000-0000A0030000}"/>
    <cellStyle name="Normal 2 6" xfId="506" xr:uid="{00000000-0005-0000-0000-0000A1030000}"/>
    <cellStyle name="Normal 2 6 2" xfId="507" xr:uid="{00000000-0005-0000-0000-0000A2030000}"/>
    <cellStyle name="Normal 2 6 2 2" xfId="508" xr:uid="{00000000-0005-0000-0000-0000A3030000}"/>
    <cellStyle name="Normal 2 6 2 2 2" xfId="509" xr:uid="{00000000-0005-0000-0000-0000A4030000}"/>
    <cellStyle name="Normal 2 6 2 2 3" xfId="510" xr:uid="{00000000-0005-0000-0000-0000A5030000}"/>
    <cellStyle name="Normal 2 6 2 3" xfId="511" xr:uid="{00000000-0005-0000-0000-0000A6030000}"/>
    <cellStyle name="Normal 2 6 2 3 2" xfId="512" xr:uid="{00000000-0005-0000-0000-0000A7030000}"/>
    <cellStyle name="Normal 2 6 2 3 2 2" xfId="513" xr:uid="{00000000-0005-0000-0000-0000A8030000}"/>
    <cellStyle name="Normal 2 6 2 3 2 2 2" xfId="514" xr:uid="{00000000-0005-0000-0000-0000A9030000}"/>
    <cellStyle name="Normal 2 6 2 3 2 2 3" xfId="515" xr:uid="{00000000-0005-0000-0000-0000AA030000}"/>
    <cellStyle name="Normal 2 6 2 3 2 3" xfId="516" xr:uid="{00000000-0005-0000-0000-0000AB030000}"/>
    <cellStyle name="Normal 2 6 2 3 2 3 2" xfId="517" xr:uid="{00000000-0005-0000-0000-0000AC030000}"/>
    <cellStyle name="Normal 2 6 2 3 2 3 3" xfId="518" xr:uid="{00000000-0005-0000-0000-0000AD030000}"/>
    <cellStyle name="Normal 2 6 2 3 2 4" xfId="519" xr:uid="{00000000-0005-0000-0000-0000AE030000}"/>
    <cellStyle name="Normal 2 6 2 3 2 5" xfId="520" xr:uid="{00000000-0005-0000-0000-0000AF030000}"/>
    <cellStyle name="Normal 2 6 2 3 3" xfId="521" xr:uid="{00000000-0005-0000-0000-0000B0030000}"/>
    <cellStyle name="Normal 2 6 2 3 4" xfId="522" xr:uid="{00000000-0005-0000-0000-0000B1030000}"/>
    <cellStyle name="Normal 2 6 2 4" xfId="523" xr:uid="{00000000-0005-0000-0000-0000B2030000}"/>
    <cellStyle name="Normal 2 6 2 5" xfId="524" xr:uid="{00000000-0005-0000-0000-0000B3030000}"/>
    <cellStyle name="Normal 2 6 3" xfId="525" xr:uid="{00000000-0005-0000-0000-0000B4030000}"/>
    <cellStyle name="Normal 2 6 4" xfId="526" xr:uid="{00000000-0005-0000-0000-0000B5030000}"/>
    <cellStyle name="Normal 2 7" xfId="527" xr:uid="{00000000-0005-0000-0000-0000B6030000}"/>
    <cellStyle name="Normal 2_~0149226" xfId="113" xr:uid="{00000000-0005-0000-0000-0000B7030000}"/>
    <cellStyle name="Normal 3" xfId="114" xr:uid="{00000000-0005-0000-0000-0000B8030000}"/>
    <cellStyle name="Normal 3 2" xfId="115" xr:uid="{00000000-0005-0000-0000-0000B9030000}"/>
    <cellStyle name="Normal 3 2 2" xfId="528" xr:uid="{00000000-0005-0000-0000-0000BA030000}"/>
    <cellStyle name="Normal 3 3" xfId="529" xr:uid="{00000000-0005-0000-0000-0000BB030000}"/>
    <cellStyle name="Normal 3 4" xfId="530" xr:uid="{00000000-0005-0000-0000-0000BC030000}"/>
    <cellStyle name="Normal 3 5" xfId="531" xr:uid="{00000000-0005-0000-0000-0000BD030000}"/>
    <cellStyle name="Normal 3_~1520012" xfId="532" xr:uid="{00000000-0005-0000-0000-0000BE030000}"/>
    <cellStyle name="Normal 4" xfId="116" xr:uid="{00000000-0005-0000-0000-0000BF030000}"/>
    <cellStyle name="Normal 4 2" xfId="533" xr:uid="{00000000-0005-0000-0000-0000C0030000}"/>
    <cellStyle name="Normal 4 3" xfId="534" xr:uid="{00000000-0005-0000-0000-0000C1030000}"/>
    <cellStyle name="Normal 4 4" xfId="535" xr:uid="{00000000-0005-0000-0000-0000C2030000}"/>
    <cellStyle name="Normal 5" xfId="117" xr:uid="{00000000-0005-0000-0000-0000C3030000}"/>
    <cellStyle name="Normal 5 2" xfId="118" xr:uid="{00000000-0005-0000-0000-0000C4030000}"/>
    <cellStyle name="Normal 5 2 2" xfId="536" xr:uid="{00000000-0005-0000-0000-0000C5030000}"/>
    <cellStyle name="Normal 5 2 3" xfId="537" xr:uid="{00000000-0005-0000-0000-0000C6030000}"/>
    <cellStyle name="Normal 5 3" xfId="538" xr:uid="{00000000-0005-0000-0000-0000C7030000}"/>
    <cellStyle name="Normal 5 4" xfId="539" xr:uid="{00000000-0005-0000-0000-0000C8030000}"/>
    <cellStyle name="Normal 5_20130128_ITS on reporting_Annex I_CA" xfId="540" xr:uid="{00000000-0005-0000-0000-0000C9030000}"/>
    <cellStyle name="Normal 6" xfId="119" xr:uid="{00000000-0005-0000-0000-0000CA030000}"/>
    <cellStyle name="Normal 6 2" xfId="541" xr:uid="{00000000-0005-0000-0000-0000CB030000}"/>
    <cellStyle name="Normal 6 3" xfId="542" xr:uid="{00000000-0005-0000-0000-0000CC030000}"/>
    <cellStyle name="Normal 7" xfId="120" xr:uid="{00000000-0005-0000-0000-0000CD030000}"/>
    <cellStyle name="Normal 7 2" xfId="543" xr:uid="{00000000-0005-0000-0000-0000CE030000}"/>
    <cellStyle name="Normal 7 3" xfId="544" xr:uid="{00000000-0005-0000-0000-0000CF030000}"/>
    <cellStyle name="Normal 7 4" xfId="545" xr:uid="{00000000-0005-0000-0000-0000D0030000}"/>
    <cellStyle name="Normal 7 5" xfId="546" xr:uid="{00000000-0005-0000-0000-0000D1030000}"/>
    <cellStyle name="Normal 7 6" xfId="547" xr:uid="{00000000-0005-0000-0000-0000D2030000}"/>
    <cellStyle name="Normal 8" xfId="121" xr:uid="{00000000-0005-0000-0000-0000D3030000}"/>
    <cellStyle name="Normal 8 2" xfId="548" xr:uid="{00000000-0005-0000-0000-0000D4030000}"/>
    <cellStyle name="Normal 8 2 2" xfId="549" xr:uid="{00000000-0005-0000-0000-0000D5030000}"/>
    <cellStyle name="Normal 8 2 2 2" xfId="550" xr:uid="{00000000-0005-0000-0000-0000D6030000}"/>
    <cellStyle name="Normal 8 2 2 2 2" xfId="551" xr:uid="{00000000-0005-0000-0000-0000D7030000}"/>
    <cellStyle name="Normal 8 2 2 3" xfId="552" xr:uid="{00000000-0005-0000-0000-0000D8030000}"/>
    <cellStyle name="Normal 8 2 2 4" xfId="553" xr:uid="{00000000-0005-0000-0000-0000D9030000}"/>
    <cellStyle name="Normal 8 2 2 4 2" xfId="554" xr:uid="{00000000-0005-0000-0000-0000DA030000}"/>
    <cellStyle name="Normal 8 2 2 5" xfId="555" xr:uid="{00000000-0005-0000-0000-0000DB030000}"/>
    <cellStyle name="Normal 8 2 2 5 2" xfId="556" xr:uid="{00000000-0005-0000-0000-0000DC030000}"/>
    <cellStyle name="Normal 8 2 2 5 2 2" xfId="557" xr:uid="{00000000-0005-0000-0000-0000DD030000}"/>
    <cellStyle name="Normal 8 2 3" xfId="558" xr:uid="{00000000-0005-0000-0000-0000DE030000}"/>
    <cellStyle name="Normal 8 2 4" xfId="559" xr:uid="{00000000-0005-0000-0000-0000DF030000}"/>
    <cellStyle name="Normal 8 2 5" xfId="560" xr:uid="{00000000-0005-0000-0000-0000E0030000}"/>
    <cellStyle name="Normal 8 2 5 2" xfId="561" xr:uid="{00000000-0005-0000-0000-0000E1030000}"/>
    <cellStyle name="Normal 8 2 6" xfId="562" xr:uid="{00000000-0005-0000-0000-0000E2030000}"/>
    <cellStyle name="Normal 8 2 6 2" xfId="563" xr:uid="{00000000-0005-0000-0000-0000E3030000}"/>
    <cellStyle name="Normal 8 2 6 2 2" xfId="564" xr:uid="{00000000-0005-0000-0000-0000E4030000}"/>
    <cellStyle name="Normal 8 2 6 2 3" xfId="565" xr:uid="{00000000-0005-0000-0000-0000E5030000}"/>
    <cellStyle name="Normal 8 2 7" xfId="566" xr:uid="{00000000-0005-0000-0000-0000E6030000}"/>
    <cellStyle name="Normal 8 2 7 2" xfId="567" xr:uid="{00000000-0005-0000-0000-0000E7030000}"/>
    <cellStyle name="Normal 8 2 7 2 2" xfId="568" xr:uid="{00000000-0005-0000-0000-0000E8030000}"/>
    <cellStyle name="Normal 8 2 7 2 2 2" xfId="569" xr:uid="{00000000-0005-0000-0000-0000E9030000}"/>
    <cellStyle name="Normal 8 2 8" xfId="570" xr:uid="{00000000-0005-0000-0000-0000EA030000}"/>
    <cellStyle name="Normal 8 3" xfId="571" xr:uid="{00000000-0005-0000-0000-0000EB030000}"/>
    <cellStyle name="Normal 8 3 2" xfId="572" xr:uid="{00000000-0005-0000-0000-0000EC030000}"/>
    <cellStyle name="Normal 8 3 2 2" xfId="573" xr:uid="{00000000-0005-0000-0000-0000ED030000}"/>
    <cellStyle name="Normal 8 3 2 3" xfId="574" xr:uid="{00000000-0005-0000-0000-0000EE030000}"/>
    <cellStyle name="Normal 8 3 3" xfId="575" xr:uid="{00000000-0005-0000-0000-0000EF030000}"/>
    <cellStyle name="Normal 8 3 3 2" xfId="576" xr:uid="{00000000-0005-0000-0000-0000F0030000}"/>
    <cellStyle name="Normal 8 3 3 3" xfId="577" xr:uid="{00000000-0005-0000-0000-0000F1030000}"/>
    <cellStyle name="Normal 8 3 3 4" xfId="578" xr:uid="{00000000-0005-0000-0000-0000F2030000}"/>
    <cellStyle name="Normal 8 3 4" xfId="579" xr:uid="{00000000-0005-0000-0000-0000F3030000}"/>
    <cellStyle name="Normal 8 3 5" xfId="580" xr:uid="{00000000-0005-0000-0000-0000F4030000}"/>
    <cellStyle name="Normal 8 4" xfId="581" xr:uid="{00000000-0005-0000-0000-0000F5030000}"/>
    <cellStyle name="Normal 8 5" xfId="582" xr:uid="{00000000-0005-0000-0000-0000F6030000}"/>
    <cellStyle name="Normal 8 6" xfId="583" xr:uid="{00000000-0005-0000-0000-0000F7030000}"/>
    <cellStyle name="Normal 8 6 2" xfId="584" xr:uid="{00000000-0005-0000-0000-0000F8030000}"/>
    <cellStyle name="Normal 8 6 3" xfId="585" xr:uid="{00000000-0005-0000-0000-0000F9030000}"/>
    <cellStyle name="Normal 8 6 3 2" xfId="586" xr:uid="{00000000-0005-0000-0000-0000FA030000}"/>
    <cellStyle name="Normal 9" xfId="122" xr:uid="{00000000-0005-0000-0000-0000FB030000}"/>
    <cellStyle name="Normal 9 2" xfId="587" xr:uid="{00000000-0005-0000-0000-0000FC030000}"/>
    <cellStyle name="Normal 9 3" xfId="588" xr:uid="{00000000-0005-0000-0000-0000FD030000}"/>
    <cellStyle name="Normal 9 4" xfId="589" xr:uid="{00000000-0005-0000-0000-0000FE030000}"/>
    <cellStyle name="Normal 9 5" xfId="590" xr:uid="{00000000-0005-0000-0000-0000FF030000}"/>
    <cellStyle name="Normal 9 6" xfId="591" xr:uid="{00000000-0005-0000-0000-000000040000}"/>
    <cellStyle name="Normal_ListMarketRiskParameters" xfId="142" xr:uid="{00000000-0005-0000-0000-000001040000}"/>
    <cellStyle name="Normale 2" xfId="592" xr:uid="{00000000-0005-0000-0000-000002040000}"/>
    <cellStyle name="Normale_2011 04 14 Templates for stress test_bcl" xfId="923" xr:uid="{00000000-0005-0000-0000-000003040000}"/>
    <cellStyle name="Notas" xfId="123" xr:uid="{00000000-0005-0000-0000-000004040000}"/>
    <cellStyle name="Notas 2" xfId="593" xr:uid="{00000000-0005-0000-0000-000005040000}"/>
    <cellStyle name="Note 2" xfId="124" xr:uid="{00000000-0005-0000-0000-000006040000}"/>
    <cellStyle name="Note 2 2" xfId="594" xr:uid="{00000000-0005-0000-0000-000007040000}"/>
    <cellStyle name="Note 2 3" xfId="595" xr:uid="{00000000-0005-0000-0000-000008040000}"/>
    <cellStyle name="Note 3" xfId="125" xr:uid="{00000000-0005-0000-0000-000009040000}"/>
    <cellStyle name="optionalExposure" xfId="596" xr:uid="{00000000-0005-0000-0000-00000A040000}"/>
    <cellStyle name="optionalExposure 2" xfId="597" xr:uid="{00000000-0005-0000-0000-00000B040000}"/>
    <cellStyle name="optionalExposure 2 2" xfId="598" xr:uid="{00000000-0005-0000-0000-00000C040000}"/>
    <cellStyle name="optionalExposure 2 2 2" xfId="599" xr:uid="{00000000-0005-0000-0000-00000D040000}"/>
    <cellStyle name="optionalExposure 2 3" xfId="600" xr:uid="{00000000-0005-0000-0000-00000E040000}"/>
    <cellStyle name="optionalExposure 3" xfId="601" xr:uid="{00000000-0005-0000-0000-00000F040000}"/>
    <cellStyle name="optionalExposure 3 2" xfId="602" xr:uid="{00000000-0005-0000-0000-000010040000}"/>
    <cellStyle name="optionalExposure 4" xfId="603" xr:uid="{00000000-0005-0000-0000-000011040000}"/>
    <cellStyle name="optionalExposure 5" xfId="604" xr:uid="{00000000-0005-0000-0000-000012040000}"/>
    <cellStyle name="optionalMaturity" xfId="605" xr:uid="{00000000-0005-0000-0000-000013040000}"/>
    <cellStyle name="optionalMaturity 2" xfId="606" xr:uid="{00000000-0005-0000-0000-000014040000}"/>
    <cellStyle name="optionalMaturity 2 2" xfId="607" xr:uid="{00000000-0005-0000-0000-000015040000}"/>
    <cellStyle name="optionalMaturity 3" xfId="608" xr:uid="{00000000-0005-0000-0000-000016040000}"/>
    <cellStyle name="optionalMaturity 3 2" xfId="609" xr:uid="{00000000-0005-0000-0000-000017040000}"/>
    <cellStyle name="optionalMaturity 4" xfId="610" xr:uid="{00000000-0005-0000-0000-000018040000}"/>
    <cellStyle name="optionalMaturity 5" xfId="611" xr:uid="{00000000-0005-0000-0000-000019040000}"/>
    <cellStyle name="optionalPD" xfId="612" xr:uid="{00000000-0005-0000-0000-00001A040000}"/>
    <cellStyle name="optionalPD 2" xfId="613" xr:uid="{00000000-0005-0000-0000-00001B040000}"/>
    <cellStyle name="optionalPD 2 2" xfId="614" xr:uid="{00000000-0005-0000-0000-00001C040000}"/>
    <cellStyle name="optionalPD 3" xfId="615" xr:uid="{00000000-0005-0000-0000-00001D040000}"/>
    <cellStyle name="optionalPD 3 2" xfId="616" xr:uid="{00000000-0005-0000-0000-00001E040000}"/>
    <cellStyle name="optionalPD 4" xfId="617" xr:uid="{00000000-0005-0000-0000-00001F040000}"/>
    <cellStyle name="optionalPD 5" xfId="618" xr:uid="{00000000-0005-0000-0000-000020040000}"/>
    <cellStyle name="optionalPercentage" xfId="619" xr:uid="{00000000-0005-0000-0000-000021040000}"/>
    <cellStyle name="optionalPercentage 2" xfId="620" xr:uid="{00000000-0005-0000-0000-000022040000}"/>
    <cellStyle name="optionalPercentage 2 2" xfId="621" xr:uid="{00000000-0005-0000-0000-000023040000}"/>
    <cellStyle name="optionalPercentage 3" xfId="622" xr:uid="{00000000-0005-0000-0000-000024040000}"/>
    <cellStyle name="optionalPercentage 3 2" xfId="623" xr:uid="{00000000-0005-0000-0000-000025040000}"/>
    <cellStyle name="optionalPercentage 4" xfId="624" xr:uid="{00000000-0005-0000-0000-000026040000}"/>
    <cellStyle name="optionalPercentage 5" xfId="625" xr:uid="{00000000-0005-0000-0000-000027040000}"/>
    <cellStyle name="optionalPercentageS" xfId="626" xr:uid="{00000000-0005-0000-0000-000028040000}"/>
    <cellStyle name="optionalPercentageS 2" xfId="627" xr:uid="{00000000-0005-0000-0000-000029040000}"/>
    <cellStyle name="optionalPercentageS 2 2" xfId="628" xr:uid="{00000000-0005-0000-0000-00002A040000}"/>
    <cellStyle name="optionalPercentageS 3" xfId="629" xr:uid="{00000000-0005-0000-0000-00002B040000}"/>
    <cellStyle name="optionalPercentageS 3 2" xfId="630" xr:uid="{00000000-0005-0000-0000-00002C040000}"/>
    <cellStyle name="optionalPercentageS 4" xfId="631" xr:uid="{00000000-0005-0000-0000-00002D040000}"/>
    <cellStyle name="optionalPercentageS 5" xfId="632" xr:uid="{00000000-0005-0000-0000-00002E040000}"/>
    <cellStyle name="optionalSelection" xfId="633" xr:uid="{00000000-0005-0000-0000-00002F040000}"/>
    <cellStyle name="optionalSelection 2" xfId="634" xr:uid="{00000000-0005-0000-0000-000030040000}"/>
    <cellStyle name="optionalSelection 2 2" xfId="635" xr:uid="{00000000-0005-0000-0000-000031040000}"/>
    <cellStyle name="optionalSelection 3" xfId="636" xr:uid="{00000000-0005-0000-0000-000032040000}"/>
    <cellStyle name="optionalSelection 3 2" xfId="637" xr:uid="{00000000-0005-0000-0000-000033040000}"/>
    <cellStyle name="optionalSelection 4" xfId="638" xr:uid="{00000000-0005-0000-0000-000034040000}"/>
    <cellStyle name="optionalSelection 5" xfId="639" xr:uid="{00000000-0005-0000-0000-000035040000}"/>
    <cellStyle name="optionalText" xfId="640" xr:uid="{00000000-0005-0000-0000-000036040000}"/>
    <cellStyle name="optionalText 2" xfId="641" xr:uid="{00000000-0005-0000-0000-000037040000}"/>
    <cellStyle name="optionalText 2 2" xfId="642" xr:uid="{00000000-0005-0000-0000-000038040000}"/>
    <cellStyle name="optionalText 3" xfId="643" xr:uid="{00000000-0005-0000-0000-000039040000}"/>
    <cellStyle name="optionalText 3 2" xfId="644" xr:uid="{00000000-0005-0000-0000-00003A040000}"/>
    <cellStyle name="optionalText 4" xfId="645" xr:uid="{00000000-0005-0000-0000-00003B040000}"/>
    <cellStyle name="optionalText 5" xfId="646" xr:uid="{00000000-0005-0000-0000-00003C040000}"/>
    <cellStyle name="Összesen" xfId="647" xr:uid="{00000000-0005-0000-0000-00003D040000}"/>
    <cellStyle name="Összesen 2" xfId="648" xr:uid="{00000000-0005-0000-0000-00003E040000}"/>
    <cellStyle name="Output 2" xfId="126" xr:uid="{00000000-0005-0000-0000-00003F040000}"/>
    <cellStyle name="Output 2 2" xfId="649" xr:uid="{00000000-0005-0000-0000-000040040000}"/>
    <cellStyle name="Output 2 3" xfId="650" xr:uid="{00000000-0005-0000-0000-000041040000}"/>
    <cellStyle name="Output 2 4" xfId="651" xr:uid="{00000000-0005-0000-0000-000042040000}"/>
    <cellStyle name="Output 3" xfId="127" xr:uid="{00000000-0005-0000-0000-000043040000}"/>
    <cellStyle name="Percent" xfId="145" builtinId="5"/>
    <cellStyle name="Percent 2" xfId="652" xr:uid="{00000000-0005-0000-0000-000045040000}"/>
    <cellStyle name="Percent 2 2" xfId="128" xr:uid="{00000000-0005-0000-0000-000046040000}"/>
    <cellStyle name="Percent 2 3" xfId="653" xr:uid="{00000000-0005-0000-0000-000047040000}"/>
    <cellStyle name="Percent 2 4" xfId="654" xr:uid="{00000000-0005-0000-0000-000048040000}"/>
    <cellStyle name="Percent 2 4 2" xfId="655" xr:uid="{00000000-0005-0000-0000-000049040000}"/>
    <cellStyle name="Percent 2 4 2 2" xfId="656" xr:uid="{00000000-0005-0000-0000-00004A040000}"/>
    <cellStyle name="Percent 2 4 2 2 2" xfId="657" xr:uid="{00000000-0005-0000-0000-00004B040000}"/>
    <cellStyle name="Percent 2 4 2 2 3" xfId="658" xr:uid="{00000000-0005-0000-0000-00004C040000}"/>
    <cellStyle name="Percent 2 4 2 3" xfId="659" xr:uid="{00000000-0005-0000-0000-00004D040000}"/>
    <cellStyle name="Percent 2 4 2 3 2" xfId="660" xr:uid="{00000000-0005-0000-0000-00004E040000}"/>
    <cellStyle name="Percent 2 4 2 3 2 2" xfId="661" xr:uid="{00000000-0005-0000-0000-00004F040000}"/>
    <cellStyle name="Percent 2 4 2 3 2 2 2" xfId="662" xr:uid="{00000000-0005-0000-0000-000050040000}"/>
    <cellStyle name="Percent 2 4 2 3 2 2 3" xfId="663" xr:uid="{00000000-0005-0000-0000-000051040000}"/>
    <cellStyle name="Percent 2 4 2 3 2 3" xfId="664" xr:uid="{00000000-0005-0000-0000-000052040000}"/>
    <cellStyle name="Percent 2 4 2 3 2 3 2" xfId="665" xr:uid="{00000000-0005-0000-0000-000053040000}"/>
    <cellStyle name="Percent 2 4 2 3 2 3 3" xfId="666" xr:uid="{00000000-0005-0000-0000-000054040000}"/>
    <cellStyle name="Percent 2 4 2 3 2 4" xfId="667" xr:uid="{00000000-0005-0000-0000-000055040000}"/>
    <cellStyle name="Percent 2 4 2 3 2 5" xfId="668" xr:uid="{00000000-0005-0000-0000-000056040000}"/>
    <cellStyle name="Percent 2 4 2 3 3" xfId="669" xr:uid="{00000000-0005-0000-0000-000057040000}"/>
    <cellStyle name="Percent 2 4 2 3 4" xfId="670" xr:uid="{00000000-0005-0000-0000-000058040000}"/>
    <cellStyle name="Percent 2 4 2 4" xfId="671" xr:uid="{00000000-0005-0000-0000-000059040000}"/>
    <cellStyle name="Percent 2 4 2 5" xfId="672" xr:uid="{00000000-0005-0000-0000-00005A040000}"/>
    <cellStyle name="Percent 2 4 3" xfId="673" xr:uid="{00000000-0005-0000-0000-00005B040000}"/>
    <cellStyle name="Percent 2 4 4" xfId="674" xr:uid="{00000000-0005-0000-0000-00005C040000}"/>
    <cellStyle name="Percent 2 5" xfId="675" xr:uid="{00000000-0005-0000-0000-00005D040000}"/>
    <cellStyle name="Percent 3" xfId="676" xr:uid="{00000000-0005-0000-0000-00005E040000}"/>
    <cellStyle name="Percent 3 2" xfId="677" xr:uid="{00000000-0005-0000-0000-00005F040000}"/>
    <cellStyle name="Percent 4" xfId="678" xr:uid="{00000000-0005-0000-0000-000060040000}"/>
    <cellStyle name="Percent 4 2" xfId="679" xr:uid="{00000000-0005-0000-0000-000061040000}"/>
    <cellStyle name="Percent 4 2 2" xfId="680" xr:uid="{00000000-0005-0000-0000-000062040000}"/>
    <cellStyle name="Percent 4 2 3" xfId="681" xr:uid="{00000000-0005-0000-0000-000063040000}"/>
    <cellStyle name="Percent 4 3" xfId="682" xr:uid="{00000000-0005-0000-0000-000064040000}"/>
    <cellStyle name="Percent 4 4" xfId="683" xr:uid="{00000000-0005-0000-0000-000065040000}"/>
    <cellStyle name="Percent 4 5" xfId="684" xr:uid="{00000000-0005-0000-0000-000066040000}"/>
    <cellStyle name="Percent 5" xfId="685" xr:uid="{00000000-0005-0000-0000-000067040000}"/>
    <cellStyle name="Percent 5 2" xfId="686" xr:uid="{00000000-0005-0000-0000-000068040000}"/>
    <cellStyle name="Percent 5 3" xfId="687" xr:uid="{00000000-0005-0000-0000-000069040000}"/>
    <cellStyle name="Percent 6" xfId="688" xr:uid="{00000000-0005-0000-0000-00006A040000}"/>
    <cellStyle name="Percent 7" xfId="689" xr:uid="{00000000-0005-0000-0000-00006B040000}"/>
    <cellStyle name="Porcentual 2" xfId="690" xr:uid="{00000000-0005-0000-0000-00006C040000}"/>
    <cellStyle name="Porcentual 2 2" xfId="691" xr:uid="{00000000-0005-0000-0000-00006D040000}"/>
    <cellStyle name="Prozent 2" xfId="692" xr:uid="{00000000-0005-0000-0000-00006E040000}"/>
    <cellStyle name="Prozent 2 2" xfId="693" xr:uid="{00000000-0005-0000-0000-00006F040000}"/>
    <cellStyle name="Prozent 2 2 2" xfId="694" xr:uid="{00000000-0005-0000-0000-000070040000}"/>
    <cellStyle name="Prozent 2 3" xfId="695" xr:uid="{00000000-0005-0000-0000-000071040000}"/>
    <cellStyle name="Prozent 2 4" xfId="696" xr:uid="{00000000-0005-0000-0000-000072040000}"/>
    <cellStyle name="Prozent 2 4 2" xfId="697" xr:uid="{00000000-0005-0000-0000-000073040000}"/>
    <cellStyle name="Prozent 2 4 3" xfId="698" xr:uid="{00000000-0005-0000-0000-000074040000}"/>
    <cellStyle name="Prozent 2 5" xfId="699" xr:uid="{00000000-0005-0000-0000-000075040000}"/>
    <cellStyle name="Prozent 2 6" xfId="700" xr:uid="{00000000-0005-0000-0000-000076040000}"/>
    <cellStyle name="Rossz" xfId="701" xr:uid="{00000000-0005-0000-0000-000077040000}"/>
    <cellStyle name="Salida" xfId="129" xr:uid="{00000000-0005-0000-0000-000078040000}"/>
    <cellStyle name="Salida 2" xfId="702" xr:uid="{00000000-0005-0000-0000-000079040000}"/>
    <cellStyle name="Semleges" xfId="703" xr:uid="{00000000-0005-0000-0000-00007A040000}"/>
    <cellStyle name="showCheck" xfId="704" xr:uid="{00000000-0005-0000-0000-00007B040000}"/>
    <cellStyle name="showCheck 2" xfId="705" xr:uid="{00000000-0005-0000-0000-00007C040000}"/>
    <cellStyle name="showCheck 2 2" xfId="706" xr:uid="{00000000-0005-0000-0000-00007D040000}"/>
    <cellStyle name="showCheck 3" xfId="707" xr:uid="{00000000-0005-0000-0000-00007E040000}"/>
    <cellStyle name="showCheck 3 2" xfId="708" xr:uid="{00000000-0005-0000-0000-00007F040000}"/>
    <cellStyle name="showCheck 4" xfId="709" xr:uid="{00000000-0005-0000-0000-000080040000}"/>
    <cellStyle name="showCheck 5" xfId="710" xr:uid="{00000000-0005-0000-0000-000081040000}"/>
    <cellStyle name="showExposure" xfId="711" xr:uid="{00000000-0005-0000-0000-000082040000}"/>
    <cellStyle name="showExposure 2" xfId="712" xr:uid="{00000000-0005-0000-0000-000083040000}"/>
    <cellStyle name="showExposure 2 2" xfId="713" xr:uid="{00000000-0005-0000-0000-000084040000}"/>
    <cellStyle name="showExposure 3" xfId="714" xr:uid="{00000000-0005-0000-0000-000085040000}"/>
    <cellStyle name="showExposure 3 2" xfId="715" xr:uid="{00000000-0005-0000-0000-000086040000}"/>
    <cellStyle name="showExposure 4" xfId="716" xr:uid="{00000000-0005-0000-0000-000087040000}"/>
    <cellStyle name="showExposure 5" xfId="717" xr:uid="{00000000-0005-0000-0000-000088040000}"/>
    <cellStyle name="showParameterE" xfId="718" xr:uid="{00000000-0005-0000-0000-000089040000}"/>
    <cellStyle name="showParameterE 2" xfId="719" xr:uid="{00000000-0005-0000-0000-00008A040000}"/>
    <cellStyle name="showParameterE 2 2" xfId="720" xr:uid="{00000000-0005-0000-0000-00008B040000}"/>
    <cellStyle name="showParameterE 3" xfId="721" xr:uid="{00000000-0005-0000-0000-00008C040000}"/>
    <cellStyle name="showParameterE 3 2" xfId="722" xr:uid="{00000000-0005-0000-0000-00008D040000}"/>
    <cellStyle name="showParameterE 4" xfId="723" xr:uid="{00000000-0005-0000-0000-00008E040000}"/>
    <cellStyle name="showParameterE 5" xfId="724" xr:uid="{00000000-0005-0000-0000-00008F040000}"/>
    <cellStyle name="showParameterS" xfId="725" xr:uid="{00000000-0005-0000-0000-000090040000}"/>
    <cellStyle name="showParameterS 2" xfId="726" xr:uid="{00000000-0005-0000-0000-000091040000}"/>
    <cellStyle name="showParameterS 2 2" xfId="727" xr:uid="{00000000-0005-0000-0000-000092040000}"/>
    <cellStyle name="showParameterS 3" xfId="728" xr:uid="{00000000-0005-0000-0000-000093040000}"/>
    <cellStyle name="showParameterS 3 2" xfId="729" xr:uid="{00000000-0005-0000-0000-000094040000}"/>
    <cellStyle name="showParameterS 4" xfId="730" xr:uid="{00000000-0005-0000-0000-000095040000}"/>
    <cellStyle name="showParameterS 5" xfId="731" xr:uid="{00000000-0005-0000-0000-000096040000}"/>
    <cellStyle name="showPD" xfId="732" xr:uid="{00000000-0005-0000-0000-000097040000}"/>
    <cellStyle name="showPD 2" xfId="733" xr:uid="{00000000-0005-0000-0000-000098040000}"/>
    <cellStyle name="showPD 2 2" xfId="734" xr:uid="{00000000-0005-0000-0000-000099040000}"/>
    <cellStyle name="showPD 3" xfId="735" xr:uid="{00000000-0005-0000-0000-00009A040000}"/>
    <cellStyle name="showPD 3 2" xfId="736" xr:uid="{00000000-0005-0000-0000-00009B040000}"/>
    <cellStyle name="showPD 4" xfId="737" xr:uid="{00000000-0005-0000-0000-00009C040000}"/>
    <cellStyle name="showPD 5" xfId="738" xr:uid="{00000000-0005-0000-0000-00009D040000}"/>
    <cellStyle name="showPercentage" xfId="739" xr:uid="{00000000-0005-0000-0000-00009E040000}"/>
    <cellStyle name="showPercentage 2" xfId="740" xr:uid="{00000000-0005-0000-0000-00009F040000}"/>
    <cellStyle name="showPercentage 2 2" xfId="741" xr:uid="{00000000-0005-0000-0000-0000A0040000}"/>
    <cellStyle name="showPercentage 3" xfId="742" xr:uid="{00000000-0005-0000-0000-0000A1040000}"/>
    <cellStyle name="showPercentage 3 2" xfId="743" xr:uid="{00000000-0005-0000-0000-0000A2040000}"/>
    <cellStyle name="showPercentage 4" xfId="744" xr:uid="{00000000-0005-0000-0000-0000A3040000}"/>
    <cellStyle name="showPercentage 5" xfId="745" xr:uid="{00000000-0005-0000-0000-0000A4040000}"/>
    <cellStyle name="showSelection" xfId="746" xr:uid="{00000000-0005-0000-0000-0000A5040000}"/>
    <cellStyle name="showSelection 2" xfId="747" xr:uid="{00000000-0005-0000-0000-0000A6040000}"/>
    <cellStyle name="showSelection 2 2" xfId="748" xr:uid="{00000000-0005-0000-0000-0000A7040000}"/>
    <cellStyle name="showSelection 3" xfId="749" xr:uid="{00000000-0005-0000-0000-0000A8040000}"/>
    <cellStyle name="showSelection 3 2" xfId="750" xr:uid="{00000000-0005-0000-0000-0000A9040000}"/>
    <cellStyle name="showSelection 4" xfId="751" xr:uid="{00000000-0005-0000-0000-0000AA040000}"/>
    <cellStyle name="showSelection 5" xfId="752" xr:uid="{00000000-0005-0000-0000-0000AB040000}"/>
    <cellStyle name="Standard 2" xfId="753" xr:uid="{00000000-0005-0000-0000-0000AC040000}"/>
    <cellStyle name="Standard 2 2" xfId="754" xr:uid="{00000000-0005-0000-0000-0000AD040000}"/>
    <cellStyle name="Standard 2 2 2" xfId="755" xr:uid="{00000000-0005-0000-0000-0000AE040000}"/>
    <cellStyle name="Standard 2 2 3" xfId="756" xr:uid="{00000000-0005-0000-0000-0000AF040000}"/>
    <cellStyle name="Standard 2 2 4" xfId="757" xr:uid="{00000000-0005-0000-0000-0000B0040000}"/>
    <cellStyle name="Standard 2 3" xfId="758" xr:uid="{00000000-0005-0000-0000-0000B1040000}"/>
    <cellStyle name="Standard 2 3 2" xfId="759" xr:uid="{00000000-0005-0000-0000-0000B2040000}"/>
    <cellStyle name="Standard 2 3 2 2" xfId="760" xr:uid="{00000000-0005-0000-0000-0000B3040000}"/>
    <cellStyle name="Standard 2 3 3" xfId="761" xr:uid="{00000000-0005-0000-0000-0000B4040000}"/>
    <cellStyle name="Standard 2 3 4" xfId="762" xr:uid="{00000000-0005-0000-0000-0000B5040000}"/>
    <cellStyle name="Standard 2 4" xfId="763" xr:uid="{00000000-0005-0000-0000-0000B6040000}"/>
    <cellStyle name="Standard 2 4 2" xfId="764" xr:uid="{00000000-0005-0000-0000-0000B7040000}"/>
    <cellStyle name="Standard 2 5" xfId="765" xr:uid="{00000000-0005-0000-0000-0000B8040000}"/>
    <cellStyle name="Standard 2 6" xfId="766" xr:uid="{00000000-0005-0000-0000-0000B9040000}"/>
    <cellStyle name="Standard 3" xfId="767" xr:uid="{00000000-0005-0000-0000-0000BA040000}"/>
    <cellStyle name="Standard 3 2" xfId="768" xr:uid="{00000000-0005-0000-0000-0000BB040000}"/>
    <cellStyle name="Standard 3 2 2" xfId="769" xr:uid="{00000000-0005-0000-0000-0000BC040000}"/>
    <cellStyle name="Standard 4" xfId="770" xr:uid="{00000000-0005-0000-0000-0000BD040000}"/>
    <cellStyle name="Standard_20100129_1559 Jentsch_COREP ON 20100129 COREP preliminary proposal_CR SA" xfId="926" xr:uid="{00000000-0005-0000-0000-0000BE040000}"/>
    <cellStyle name="Style 1" xfId="771" xr:uid="{00000000-0005-0000-0000-0000BF040000}"/>
    <cellStyle name="sup2Date" xfId="772" xr:uid="{00000000-0005-0000-0000-0000C0040000}"/>
    <cellStyle name="sup2Date 2" xfId="773" xr:uid="{00000000-0005-0000-0000-0000C1040000}"/>
    <cellStyle name="sup2Date 2 2" xfId="774" xr:uid="{00000000-0005-0000-0000-0000C2040000}"/>
    <cellStyle name="sup2Date 3" xfId="775" xr:uid="{00000000-0005-0000-0000-0000C3040000}"/>
    <cellStyle name="sup2Date 3 2" xfId="776" xr:uid="{00000000-0005-0000-0000-0000C4040000}"/>
    <cellStyle name="sup2Date 4" xfId="777" xr:uid="{00000000-0005-0000-0000-0000C5040000}"/>
    <cellStyle name="sup2Date 5" xfId="778" xr:uid="{00000000-0005-0000-0000-0000C6040000}"/>
    <cellStyle name="sup2Int" xfId="779" xr:uid="{00000000-0005-0000-0000-0000C7040000}"/>
    <cellStyle name="sup2Int 2" xfId="780" xr:uid="{00000000-0005-0000-0000-0000C8040000}"/>
    <cellStyle name="sup2Int 2 2" xfId="781" xr:uid="{00000000-0005-0000-0000-0000C9040000}"/>
    <cellStyle name="sup2Int 3" xfId="782" xr:uid="{00000000-0005-0000-0000-0000CA040000}"/>
    <cellStyle name="sup2Int 3 2" xfId="783" xr:uid="{00000000-0005-0000-0000-0000CB040000}"/>
    <cellStyle name="sup2Int 4" xfId="784" xr:uid="{00000000-0005-0000-0000-0000CC040000}"/>
    <cellStyle name="sup2Int 5" xfId="785" xr:uid="{00000000-0005-0000-0000-0000CD040000}"/>
    <cellStyle name="sup2ParameterE" xfId="786" xr:uid="{00000000-0005-0000-0000-0000CE040000}"/>
    <cellStyle name="sup2ParameterE 2" xfId="787" xr:uid="{00000000-0005-0000-0000-0000CF040000}"/>
    <cellStyle name="sup2ParameterE 2 2" xfId="788" xr:uid="{00000000-0005-0000-0000-0000D0040000}"/>
    <cellStyle name="sup2ParameterE 3" xfId="789" xr:uid="{00000000-0005-0000-0000-0000D1040000}"/>
    <cellStyle name="sup2ParameterE 3 2" xfId="790" xr:uid="{00000000-0005-0000-0000-0000D2040000}"/>
    <cellStyle name="sup2ParameterE 4" xfId="791" xr:uid="{00000000-0005-0000-0000-0000D3040000}"/>
    <cellStyle name="sup2ParameterE 5" xfId="792" xr:uid="{00000000-0005-0000-0000-0000D4040000}"/>
    <cellStyle name="sup2Percentage" xfId="793" xr:uid="{00000000-0005-0000-0000-0000D5040000}"/>
    <cellStyle name="sup2Percentage 2" xfId="794" xr:uid="{00000000-0005-0000-0000-0000D6040000}"/>
    <cellStyle name="sup2Percentage 2 2" xfId="795" xr:uid="{00000000-0005-0000-0000-0000D7040000}"/>
    <cellStyle name="sup2Percentage 3" xfId="796" xr:uid="{00000000-0005-0000-0000-0000D8040000}"/>
    <cellStyle name="sup2Percentage 3 2" xfId="797" xr:uid="{00000000-0005-0000-0000-0000D9040000}"/>
    <cellStyle name="sup2Percentage 4" xfId="798" xr:uid="{00000000-0005-0000-0000-0000DA040000}"/>
    <cellStyle name="sup2Percentage 5" xfId="799" xr:uid="{00000000-0005-0000-0000-0000DB040000}"/>
    <cellStyle name="sup2PercentageL" xfId="800" xr:uid="{00000000-0005-0000-0000-0000DC040000}"/>
    <cellStyle name="sup2PercentageL 2" xfId="801" xr:uid="{00000000-0005-0000-0000-0000DD040000}"/>
    <cellStyle name="sup2PercentageL 2 2" xfId="802" xr:uid="{00000000-0005-0000-0000-0000DE040000}"/>
    <cellStyle name="sup2PercentageL 3" xfId="803" xr:uid="{00000000-0005-0000-0000-0000DF040000}"/>
    <cellStyle name="sup2PercentageL 3 2" xfId="804" xr:uid="{00000000-0005-0000-0000-0000E0040000}"/>
    <cellStyle name="sup2PercentageL 4" xfId="805" xr:uid="{00000000-0005-0000-0000-0000E1040000}"/>
    <cellStyle name="sup2PercentageL 5" xfId="806" xr:uid="{00000000-0005-0000-0000-0000E2040000}"/>
    <cellStyle name="sup2PercentageM" xfId="807" xr:uid="{00000000-0005-0000-0000-0000E3040000}"/>
    <cellStyle name="sup2PercentageM 2" xfId="808" xr:uid="{00000000-0005-0000-0000-0000E4040000}"/>
    <cellStyle name="sup2PercentageM 2 2" xfId="809" xr:uid="{00000000-0005-0000-0000-0000E5040000}"/>
    <cellStyle name="sup2PercentageM 3" xfId="810" xr:uid="{00000000-0005-0000-0000-0000E6040000}"/>
    <cellStyle name="sup2PercentageM 3 2" xfId="811" xr:uid="{00000000-0005-0000-0000-0000E7040000}"/>
    <cellStyle name="sup2PercentageM 4" xfId="812" xr:uid="{00000000-0005-0000-0000-0000E8040000}"/>
    <cellStyle name="sup2PercentageM 5" xfId="813" xr:uid="{00000000-0005-0000-0000-0000E9040000}"/>
    <cellStyle name="sup2Selection" xfId="814" xr:uid="{00000000-0005-0000-0000-0000EA040000}"/>
    <cellStyle name="sup2Selection 2" xfId="815" xr:uid="{00000000-0005-0000-0000-0000EB040000}"/>
    <cellStyle name="sup2Selection 2 2" xfId="816" xr:uid="{00000000-0005-0000-0000-0000EC040000}"/>
    <cellStyle name="sup2Selection 3" xfId="817" xr:uid="{00000000-0005-0000-0000-0000ED040000}"/>
    <cellStyle name="sup2Selection 3 2" xfId="818" xr:uid="{00000000-0005-0000-0000-0000EE040000}"/>
    <cellStyle name="sup2Selection 4" xfId="819" xr:uid="{00000000-0005-0000-0000-0000EF040000}"/>
    <cellStyle name="sup2Selection 5" xfId="820" xr:uid="{00000000-0005-0000-0000-0000F0040000}"/>
    <cellStyle name="sup2Text" xfId="821" xr:uid="{00000000-0005-0000-0000-0000F1040000}"/>
    <cellStyle name="sup2Text 2" xfId="822" xr:uid="{00000000-0005-0000-0000-0000F2040000}"/>
    <cellStyle name="sup2Text 2 2" xfId="823" xr:uid="{00000000-0005-0000-0000-0000F3040000}"/>
    <cellStyle name="sup2Text 3" xfId="824" xr:uid="{00000000-0005-0000-0000-0000F4040000}"/>
    <cellStyle name="sup2Text 3 2" xfId="825" xr:uid="{00000000-0005-0000-0000-0000F5040000}"/>
    <cellStyle name="sup2Text 4" xfId="826" xr:uid="{00000000-0005-0000-0000-0000F6040000}"/>
    <cellStyle name="sup2Text 5" xfId="827" xr:uid="{00000000-0005-0000-0000-0000F7040000}"/>
    <cellStyle name="sup3ParameterE" xfId="828" xr:uid="{00000000-0005-0000-0000-0000F8040000}"/>
    <cellStyle name="sup3ParameterE 2" xfId="829" xr:uid="{00000000-0005-0000-0000-0000F9040000}"/>
    <cellStyle name="sup3ParameterE 2 2" xfId="830" xr:uid="{00000000-0005-0000-0000-0000FA040000}"/>
    <cellStyle name="sup3ParameterE 3" xfId="831" xr:uid="{00000000-0005-0000-0000-0000FB040000}"/>
    <cellStyle name="sup3ParameterE 3 2" xfId="832" xr:uid="{00000000-0005-0000-0000-0000FC040000}"/>
    <cellStyle name="sup3ParameterE 4" xfId="833" xr:uid="{00000000-0005-0000-0000-0000FD040000}"/>
    <cellStyle name="sup3ParameterE 5" xfId="834" xr:uid="{00000000-0005-0000-0000-0000FE040000}"/>
    <cellStyle name="sup3Percentage" xfId="835" xr:uid="{00000000-0005-0000-0000-0000FF040000}"/>
    <cellStyle name="sup3Percentage 2" xfId="836" xr:uid="{00000000-0005-0000-0000-000000050000}"/>
    <cellStyle name="sup3Percentage 2 2" xfId="837" xr:uid="{00000000-0005-0000-0000-000001050000}"/>
    <cellStyle name="sup3Percentage 3" xfId="838" xr:uid="{00000000-0005-0000-0000-000002050000}"/>
    <cellStyle name="sup3Percentage 3 2" xfId="839" xr:uid="{00000000-0005-0000-0000-000003050000}"/>
    <cellStyle name="sup3Percentage 4" xfId="840" xr:uid="{00000000-0005-0000-0000-000004050000}"/>
    <cellStyle name="sup3Percentage 5" xfId="841" xr:uid="{00000000-0005-0000-0000-000005050000}"/>
    <cellStyle name="supFloat" xfId="842" xr:uid="{00000000-0005-0000-0000-000006050000}"/>
    <cellStyle name="supFloat 2" xfId="843" xr:uid="{00000000-0005-0000-0000-000007050000}"/>
    <cellStyle name="supFloat 2 2" xfId="844" xr:uid="{00000000-0005-0000-0000-000008050000}"/>
    <cellStyle name="supFloat 3" xfId="845" xr:uid="{00000000-0005-0000-0000-000009050000}"/>
    <cellStyle name="supFloat 3 2" xfId="846" xr:uid="{00000000-0005-0000-0000-00000A050000}"/>
    <cellStyle name="supFloat 4" xfId="847" xr:uid="{00000000-0005-0000-0000-00000B050000}"/>
    <cellStyle name="supFloat 5" xfId="848" xr:uid="{00000000-0005-0000-0000-00000C050000}"/>
    <cellStyle name="supInt" xfId="849" xr:uid="{00000000-0005-0000-0000-00000D050000}"/>
    <cellStyle name="supInt 2" xfId="850" xr:uid="{00000000-0005-0000-0000-00000E050000}"/>
    <cellStyle name="supInt 2 2" xfId="851" xr:uid="{00000000-0005-0000-0000-00000F050000}"/>
    <cellStyle name="supInt 3" xfId="852" xr:uid="{00000000-0005-0000-0000-000010050000}"/>
    <cellStyle name="supInt 3 2" xfId="853" xr:uid="{00000000-0005-0000-0000-000011050000}"/>
    <cellStyle name="supInt 4" xfId="854" xr:uid="{00000000-0005-0000-0000-000012050000}"/>
    <cellStyle name="supInt 5" xfId="855" xr:uid="{00000000-0005-0000-0000-000013050000}"/>
    <cellStyle name="supParameterE" xfId="856" xr:uid="{00000000-0005-0000-0000-000014050000}"/>
    <cellStyle name="supParameterE 2" xfId="857" xr:uid="{00000000-0005-0000-0000-000015050000}"/>
    <cellStyle name="supParameterE 2 2" xfId="858" xr:uid="{00000000-0005-0000-0000-000016050000}"/>
    <cellStyle name="supParameterE 3" xfId="859" xr:uid="{00000000-0005-0000-0000-000017050000}"/>
    <cellStyle name="supParameterE 3 2" xfId="860" xr:uid="{00000000-0005-0000-0000-000018050000}"/>
    <cellStyle name="supParameterE 4" xfId="861" xr:uid="{00000000-0005-0000-0000-000019050000}"/>
    <cellStyle name="supParameterE 5" xfId="862" xr:uid="{00000000-0005-0000-0000-00001A050000}"/>
    <cellStyle name="supParameterS" xfId="863" xr:uid="{00000000-0005-0000-0000-00001B050000}"/>
    <cellStyle name="supParameterS 2" xfId="864" xr:uid="{00000000-0005-0000-0000-00001C050000}"/>
    <cellStyle name="supParameterS 2 2" xfId="865" xr:uid="{00000000-0005-0000-0000-00001D050000}"/>
    <cellStyle name="supParameterS 3" xfId="866" xr:uid="{00000000-0005-0000-0000-00001E050000}"/>
    <cellStyle name="supParameterS 3 2" xfId="867" xr:uid="{00000000-0005-0000-0000-00001F050000}"/>
    <cellStyle name="supParameterS 4" xfId="868" xr:uid="{00000000-0005-0000-0000-000020050000}"/>
    <cellStyle name="supParameterS 5" xfId="869" xr:uid="{00000000-0005-0000-0000-000021050000}"/>
    <cellStyle name="supPD" xfId="870" xr:uid="{00000000-0005-0000-0000-000022050000}"/>
    <cellStyle name="supPD 2" xfId="871" xr:uid="{00000000-0005-0000-0000-000023050000}"/>
    <cellStyle name="supPD 2 2" xfId="872" xr:uid="{00000000-0005-0000-0000-000024050000}"/>
    <cellStyle name="supPD 3" xfId="873" xr:uid="{00000000-0005-0000-0000-000025050000}"/>
    <cellStyle name="supPD 3 2" xfId="874" xr:uid="{00000000-0005-0000-0000-000026050000}"/>
    <cellStyle name="supPD 4" xfId="875" xr:uid="{00000000-0005-0000-0000-000027050000}"/>
    <cellStyle name="supPD 5" xfId="876" xr:uid="{00000000-0005-0000-0000-000028050000}"/>
    <cellStyle name="supPercentage" xfId="877" xr:uid="{00000000-0005-0000-0000-000029050000}"/>
    <cellStyle name="supPercentage 2" xfId="878" xr:uid="{00000000-0005-0000-0000-00002A050000}"/>
    <cellStyle name="supPercentage 2 2" xfId="879" xr:uid="{00000000-0005-0000-0000-00002B050000}"/>
    <cellStyle name="supPercentage 3" xfId="880" xr:uid="{00000000-0005-0000-0000-00002C050000}"/>
    <cellStyle name="supPercentage 3 2" xfId="881" xr:uid="{00000000-0005-0000-0000-00002D050000}"/>
    <cellStyle name="supPercentage 4" xfId="882" xr:uid="{00000000-0005-0000-0000-00002E050000}"/>
    <cellStyle name="supPercentage 5" xfId="883" xr:uid="{00000000-0005-0000-0000-00002F050000}"/>
    <cellStyle name="supPercentageL" xfId="884" xr:uid="{00000000-0005-0000-0000-000030050000}"/>
    <cellStyle name="supPercentageL 2" xfId="885" xr:uid="{00000000-0005-0000-0000-000031050000}"/>
    <cellStyle name="supPercentageL 2 2" xfId="886" xr:uid="{00000000-0005-0000-0000-000032050000}"/>
    <cellStyle name="supPercentageL 3" xfId="887" xr:uid="{00000000-0005-0000-0000-000033050000}"/>
    <cellStyle name="supPercentageL 3 2" xfId="888" xr:uid="{00000000-0005-0000-0000-000034050000}"/>
    <cellStyle name="supPercentageL 4" xfId="889" xr:uid="{00000000-0005-0000-0000-000035050000}"/>
    <cellStyle name="supPercentageL 5" xfId="890" xr:uid="{00000000-0005-0000-0000-000036050000}"/>
    <cellStyle name="supPercentageM" xfId="891" xr:uid="{00000000-0005-0000-0000-000037050000}"/>
    <cellStyle name="supPercentageM 2" xfId="892" xr:uid="{00000000-0005-0000-0000-000038050000}"/>
    <cellStyle name="supPercentageM 2 2" xfId="893" xr:uid="{00000000-0005-0000-0000-000039050000}"/>
    <cellStyle name="supPercentageM 3" xfId="894" xr:uid="{00000000-0005-0000-0000-00003A050000}"/>
    <cellStyle name="supPercentageM 3 2" xfId="895" xr:uid="{00000000-0005-0000-0000-00003B050000}"/>
    <cellStyle name="supPercentageM 4" xfId="896" xr:uid="{00000000-0005-0000-0000-00003C050000}"/>
    <cellStyle name="supPercentageM 5" xfId="897" xr:uid="{00000000-0005-0000-0000-00003D050000}"/>
    <cellStyle name="supSelection" xfId="898" xr:uid="{00000000-0005-0000-0000-00003E050000}"/>
    <cellStyle name="supSelection 2" xfId="899" xr:uid="{00000000-0005-0000-0000-00003F050000}"/>
    <cellStyle name="supSelection 2 2" xfId="900" xr:uid="{00000000-0005-0000-0000-000040050000}"/>
    <cellStyle name="supSelection 3" xfId="901" xr:uid="{00000000-0005-0000-0000-000041050000}"/>
    <cellStyle name="supSelection 3 2" xfId="902" xr:uid="{00000000-0005-0000-0000-000042050000}"/>
    <cellStyle name="supSelection 4" xfId="903" xr:uid="{00000000-0005-0000-0000-000043050000}"/>
    <cellStyle name="supSelection 5" xfId="904" xr:uid="{00000000-0005-0000-0000-000044050000}"/>
    <cellStyle name="supText" xfId="905" xr:uid="{00000000-0005-0000-0000-000045050000}"/>
    <cellStyle name="supText 2" xfId="906" xr:uid="{00000000-0005-0000-0000-000046050000}"/>
    <cellStyle name="supText 2 2" xfId="907" xr:uid="{00000000-0005-0000-0000-000047050000}"/>
    <cellStyle name="supText 3" xfId="908" xr:uid="{00000000-0005-0000-0000-000048050000}"/>
    <cellStyle name="supText 3 2" xfId="909" xr:uid="{00000000-0005-0000-0000-000049050000}"/>
    <cellStyle name="supText 4" xfId="910" xr:uid="{00000000-0005-0000-0000-00004A050000}"/>
    <cellStyle name="supText 5" xfId="911" xr:uid="{00000000-0005-0000-0000-00004B050000}"/>
    <cellStyle name="Számítás" xfId="912" xr:uid="{00000000-0005-0000-0000-00004C050000}"/>
    <cellStyle name="Számítás 2" xfId="913" xr:uid="{00000000-0005-0000-0000-00004D050000}"/>
    <cellStyle name="Texto de advertencia" xfId="130" xr:uid="{00000000-0005-0000-0000-00004E050000}"/>
    <cellStyle name="Texto explicativo" xfId="131" xr:uid="{00000000-0005-0000-0000-00004F050000}"/>
    <cellStyle name="Title 2" xfId="132" xr:uid="{00000000-0005-0000-0000-000050050000}"/>
    <cellStyle name="Title 2 2" xfId="914" xr:uid="{00000000-0005-0000-0000-000051050000}"/>
    <cellStyle name="Title 2 3" xfId="915" xr:uid="{00000000-0005-0000-0000-000052050000}"/>
    <cellStyle name="Title 3" xfId="133" xr:uid="{00000000-0005-0000-0000-000053050000}"/>
    <cellStyle name="Título" xfId="134" xr:uid="{00000000-0005-0000-0000-000054050000}"/>
    <cellStyle name="Título 1" xfId="135" xr:uid="{00000000-0005-0000-0000-000055050000}"/>
    <cellStyle name="Título 2" xfId="136" xr:uid="{00000000-0005-0000-0000-000056050000}"/>
    <cellStyle name="Título 3" xfId="137" xr:uid="{00000000-0005-0000-0000-000057050000}"/>
    <cellStyle name="Título 3 2" xfId="935" xr:uid="{00000000-0005-0000-0000-000058050000}"/>
    <cellStyle name="Título 3 2 2" xfId="991" xr:uid="{00000000-0005-0000-0000-000059050000}"/>
    <cellStyle name="Título 3 2 2 2" xfId="1096" xr:uid="{00000000-0005-0000-0000-00005A050000}"/>
    <cellStyle name="Título 3 2 2 2 2" xfId="1355" xr:uid="{00000000-0005-0000-0000-00005B050000}"/>
    <cellStyle name="Título 3 2 2 3" xfId="1152" xr:uid="{00000000-0005-0000-0000-00005C050000}"/>
    <cellStyle name="Título 3 2 2 3 2" xfId="1411" xr:uid="{00000000-0005-0000-0000-00005D050000}"/>
    <cellStyle name="Título 3 2 2 4" xfId="1250" xr:uid="{00000000-0005-0000-0000-00005E050000}"/>
    <cellStyle name="Título 3 2 3" xfId="1040" xr:uid="{00000000-0005-0000-0000-00005F050000}"/>
    <cellStyle name="Título 3 2 3 2" xfId="1299" xr:uid="{00000000-0005-0000-0000-000060050000}"/>
    <cellStyle name="Título 3 2 4" xfId="1201" xr:uid="{00000000-0005-0000-0000-000061050000}"/>
    <cellStyle name="Título 3 3" xfId="928" xr:uid="{00000000-0005-0000-0000-000062050000}"/>
    <cellStyle name="Título 3 3 2" xfId="984" xr:uid="{00000000-0005-0000-0000-000063050000}"/>
    <cellStyle name="Título 3 3 2 2" xfId="1089" xr:uid="{00000000-0005-0000-0000-000064050000}"/>
    <cellStyle name="Título 3 3 2 2 2" xfId="1348" xr:uid="{00000000-0005-0000-0000-000065050000}"/>
    <cellStyle name="Título 3 3 2 3" xfId="1145" xr:uid="{00000000-0005-0000-0000-000066050000}"/>
    <cellStyle name="Título 3 3 2 3 2" xfId="1404" xr:uid="{00000000-0005-0000-0000-000067050000}"/>
    <cellStyle name="Título 3 3 2 4" xfId="1243" xr:uid="{00000000-0005-0000-0000-000068050000}"/>
    <cellStyle name="Título 3 3 3" xfId="1033" xr:uid="{00000000-0005-0000-0000-000069050000}"/>
    <cellStyle name="Título 3 3 3 2" xfId="1292" xr:uid="{00000000-0005-0000-0000-00006A050000}"/>
    <cellStyle name="Título 3 3 4" xfId="1194" xr:uid="{00000000-0005-0000-0000-00006B050000}"/>
    <cellStyle name="Título 3 4" xfId="934" xr:uid="{00000000-0005-0000-0000-00006C050000}"/>
    <cellStyle name="Título 3 4 2" xfId="990" xr:uid="{00000000-0005-0000-0000-00006D050000}"/>
    <cellStyle name="Título 3 4 2 2" xfId="1095" xr:uid="{00000000-0005-0000-0000-00006E050000}"/>
    <cellStyle name="Título 3 4 2 2 2" xfId="1354" xr:uid="{00000000-0005-0000-0000-00006F050000}"/>
    <cellStyle name="Título 3 4 2 3" xfId="1151" xr:uid="{00000000-0005-0000-0000-000070050000}"/>
    <cellStyle name="Título 3 4 2 3 2" xfId="1410" xr:uid="{00000000-0005-0000-0000-000071050000}"/>
    <cellStyle name="Título 3 4 2 4" xfId="1249" xr:uid="{00000000-0005-0000-0000-000072050000}"/>
    <cellStyle name="Título 3 4 3" xfId="1039" xr:uid="{00000000-0005-0000-0000-000073050000}"/>
    <cellStyle name="Título 3 4 3 2" xfId="1298" xr:uid="{00000000-0005-0000-0000-000074050000}"/>
    <cellStyle name="Título 3 4 4" xfId="1200" xr:uid="{00000000-0005-0000-0000-000075050000}"/>
    <cellStyle name="Título 3 5" xfId="962" xr:uid="{00000000-0005-0000-0000-000076050000}"/>
    <cellStyle name="Título 3 5 2" xfId="1018" xr:uid="{00000000-0005-0000-0000-000077050000}"/>
    <cellStyle name="Título 3 5 2 2" xfId="1123" xr:uid="{00000000-0005-0000-0000-000078050000}"/>
    <cellStyle name="Título 3 5 2 2 2" xfId="1382" xr:uid="{00000000-0005-0000-0000-000079050000}"/>
    <cellStyle name="Título 3 5 2 3" xfId="1179" xr:uid="{00000000-0005-0000-0000-00007A050000}"/>
    <cellStyle name="Título 3 5 2 3 2" xfId="1438" xr:uid="{00000000-0005-0000-0000-00007B050000}"/>
    <cellStyle name="Título 3 5 2 4" xfId="1277" xr:uid="{00000000-0005-0000-0000-00007C050000}"/>
    <cellStyle name="Título 3 5 3" xfId="1067" xr:uid="{00000000-0005-0000-0000-00007D050000}"/>
    <cellStyle name="Título 3 5 3 2" xfId="1326" xr:uid="{00000000-0005-0000-0000-00007E050000}"/>
    <cellStyle name="Título 3 5 4" xfId="1228" xr:uid="{00000000-0005-0000-0000-00007F050000}"/>
    <cellStyle name="Título 3 6" xfId="947" xr:uid="{00000000-0005-0000-0000-000080050000}"/>
    <cellStyle name="Título 3 6 2" xfId="1003" xr:uid="{00000000-0005-0000-0000-000081050000}"/>
    <cellStyle name="Título 3 6 2 2" xfId="1108" xr:uid="{00000000-0005-0000-0000-000082050000}"/>
    <cellStyle name="Título 3 6 2 2 2" xfId="1367" xr:uid="{00000000-0005-0000-0000-000083050000}"/>
    <cellStyle name="Título 3 6 2 3" xfId="1164" xr:uid="{00000000-0005-0000-0000-000084050000}"/>
    <cellStyle name="Título 3 6 2 3 2" xfId="1423" xr:uid="{00000000-0005-0000-0000-000085050000}"/>
    <cellStyle name="Título 3 6 2 4" xfId="1262" xr:uid="{00000000-0005-0000-0000-000086050000}"/>
    <cellStyle name="Título 3 6 3" xfId="1052" xr:uid="{00000000-0005-0000-0000-000087050000}"/>
    <cellStyle name="Título 3 6 3 2" xfId="1311" xr:uid="{00000000-0005-0000-0000-000088050000}"/>
    <cellStyle name="Título 3 6 4" xfId="1213" xr:uid="{00000000-0005-0000-0000-000089050000}"/>
    <cellStyle name="Título 3 7" xfId="943" xr:uid="{00000000-0005-0000-0000-00008A050000}"/>
    <cellStyle name="Título 3 7 2" xfId="999" xr:uid="{00000000-0005-0000-0000-00008B050000}"/>
    <cellStyle name="Título 3 7 2 2" xfId="1104" xr:uid="{00000000-0005-0000-0000-00008C050000}"/>
    <cellStyle name="Título 3 7 2 2 2" xfId="1363" xr:uid="{00000000-0005-0000-0000-00008D050000}"/>
    <cellStyle name="Título 3 7 2 3" xfId="1160" xr:uid="{00000000-0005-0000-0000-00008E050000}"/>
    <cellStyle name="Título 3 7 2 3 2" xfId="1419" xr:uid="{00000000-0005-0000-0000-00008F050000}"/>
    <cellStyle name="Título 3 7 2 4" xfId="1258" xr:uid="{00000000-0005-0000-0000-000090050000}"/>
    <cellStyle name="Título 3 7 3" xfId="1048" xr:uid="{00000000-0005-0000-0000-000091050000}"/>
    <cellStyle name="Título 3 7 3 2" xfId="1307" xr:uid="{00000000-0005-0000-0000-000092050000}"/>
    <cellStyle name="Título 3 7 4" xfId="1209" xr:uid="{00000000-0005-0000-0000-000093050000}"/>
    <cellStyle name="Título 3 8" xfId="971" xr:uid="{00000000-0005-0000-0000-000094050000}"/>
    <cellStyle name="Título 3 8 2" xfId="1027" xr:uid="{00000000-0005-0000-0000-000095050000}"/>
    <cellStyle name="Título 3 8 2 2" xfId="1132" xr:uid="{00000000-0005-0000-0000-000096050000}"/>
    <cellStyle name="Título 3 8 2 2 2" xfId="1391" xr:uid="{00000000-0005-0000-0000-000097050000}"/>
    <cellStyle name="Título 3 8 2 3" xfId="1188" xr:uid="{00000000-0005-0000-0000-000098050000}"/>
    <cellStyle name="Título 3 8 2 3 2" xfId="1447" xr:uid="{00000000-0005-0000-0000-000099050000}"/>
    <cellStyle name="Título 3 8 2 4" xfId="1286" xr:uid="{00000000-0005-0000-0000-00009A050000}"/>
    <cellStyle name="Título 3 8 3" xfId="1076" xr:uid="{00000000-0005-0000-0000-00009B050000}"/>
    <cellStyle name="Título 3 8 3 2" xfId="1335" xr:uid="{00000000-0005-0000-0000-00009C050000}"/>
    <cellStyle name="Título 3 9" xfId="978" xr:uid="{00000000-0005-0000-0000-00009D050000}"/>
    <cellStyle name="Título 3 9 2" xfId="1083" xr:uid="{00000000-0005-0000-0000-00009E050000}"/>
    <cellStyle name="Título 3 9 2 2" xfId="1342" xr:uid="{00000000-0005-0000-0000-00009F050000}"/>
    <cellStyle name="Título 3 9 3" xfId="1139" xr:uid="{00000000-0005-0000-0000-0000A0050000}"/>
    <cellStyle name="Título 3 9 3 2" xfId="1398" xr:uid="{00000000-0005-0000-0000-0000A1050000}"/>
    <cellStyle name="Título 3 9 4" xfId="1237" xr:uid="{00000000-0005-0000-0000-0000A2050000}"/>
    <cellStyle name="Título_20091015 DE_Proposed amendments to CR SEC_MKR" xfId="916" xr:uid="{00000000-0005-0000-0000-0000A3050000}"/>
    <cellStyle name="Total 2" xfId="138" xr:uid="{00000000-0005-0000-0000-0000A4050000}"/>
    <cellStyle name="Total 2 2" xfId="917" xr:uid="{00000000-0005-0000-0000-0000A5050000}"/>
    <cellStyle name="Total 2 3" xfId="918" xr:uid="{00000000-0005-0000-0000-0000A6050000}"/>
    <cellStyle name="Total 2 4" xfId="919" xr:uid="{00000000-0005-0000-0000-0000A7050000}"/>
    <cellStyle name="Total 3" xfId="139" xr:uid="{00000000-0005-0000-0000-0000A8050000}"/>
    <cellStyle name="Warning Text 2" xfId="140" xr:uid="{00000000-0005-0000-0000-0000A9050000}"/>
    <cellStyle name="Warning Text 2 2" xfId="920" xr:uid="{00000000-0005-0000-0000-0000AA050000}"/>
    <cellStyle name="Warning Text 2 3" xfId="921" xr:uid="{00000000-0005-0000-0000-0000AB050000}"/>
    <cellStyle name="Warning Text 3" xfId="141" xr:uid="{00000000-0005-0000-0000-0000AC050000}"/>
  </cellStyles>
  <dxfs count="0"/>
  <tableStyles count="0" defaultTableStyle="TableStyleMedium2" defaultPivotStyle="PivotStyleLight16"/>
  <colors>
    <mruColors>
      <color rgb="FF266C91"/>
      <color rgb="FF4794C9"/>
      <color rgb="FF236C91"/>
      <color rgb="FFC4BD97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06revAnnex1_workinprogres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gs-fs-01\server_agencija\Users\sbiljana\AppData\Local\Microsoft\Windows\INetCache\Content.Outlook\2RS352ET\Users\A037095\AppData\Local\Microsoft\Windows\Temporary%20Internet%20Files\Content.Outlook\CBERH5I7\IT-140-BM-142-04.xlsx?2DDB72A0" TargetMode="External"/><Relationship Id="rId1" Type="http://schemas.openxmlformats.org/officeDocument/2006/relationships/externalLinkPath" Target="file:///\\2DDB72A0\IT-140-BM-142-0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Users/A037095/AppData/Local/Microsoft/Windows/Temporary%20Internet%20Files/Content.Outlook/CBERH5I7/IT-140-BM-142-0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Users\A037095\AppData\Local\Microsoft\Windows\Temporary%20Internet%20Files\Content.Outlook\CBERH5I7\IT-140-BM-142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s-fs-01\server_agencija\Users\sbiljana\AppData\Local\Microsoft\Windows\INetCache\Content.Outlook\2RS352ET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gs-fs-01\server_agencija\Users\sbiljana\AppData\Local\Microsoft\Windows\INetCache\Content.Outlook\2RS352ET\Expert%20Groups\Accounting%20and%20Auditing\Other%20folders\EGFI%20Workstream%20Reporting\Circulated%20papers\2009\Marco%20Burroni\Banca%20d'Italia\Documents%20and%20Setti?93782162" TargetMode="External"/><Relationship Id="rId1" Type="http://schemas.openxmlformats.org/officeDocument/2006/relationships/externalLinkPath" Target="file:///\\93782162\Documents%20and%20Setti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bvpr-fs02\userdata\Expert%20Groups\Accounting%20and%20Auditing\Other%20folders\EGFI%20Workstream%20Reporting\Circulated%20papers\2009\Marco%20Burroni\Banca%20d'Italia\Documents%20and%20Settings\Administrator\Desktop\CP06revAnnex1_workinprogress.xls?29A5132D" TargetMode="External"/><Relationship Id="rId1" Type="http://schemas.openxmlformats.org/officeDocument/2006/relationships/externalLinkPath" Target="file:///\\29A5132D\CP06revAnnex1_workinprog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xpert%20Groups\Accounting%20and%20Auditing\Other%20folders\EGFI%20Workstream%20Reporting\Circulated%20papers\2009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gs-fs-01\server_agencija\Users\sbiljana\AppData\Local\Microsoft\Windows\INetCache\Content.Outlook\2RS352ET\Expert%20Groups\Accounting%20and%20Auditing\Other%20folders\EGFI%20Workstream%20Reporting\Circulated%20papers\2009\CP06revAnnex1_workinprogress.xls?73DA1D9E" TargetMode="External"/><Relationship Id="rId1" Type="http://schemas.openxmlformats.org/officeDocument/2006/relationships/externalLinkPath" Target="file:///\\73DA1D9E\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userdata\Expert%20Groups\Accounting%20and%20Auditing\Other%20folders\EGFI%20Workstream%20Reporting\Circulated%20papers\2009\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  <sheetName val="ISO-Code countires"/>
      <sheetName val="Exposure Type"/>
      <sheetName val="Asset_Liability"/>
      <sheetName val="ISO-Code Currency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  <sheetName val="rtrConfig$$$"/>
      <sheetName val="Serie prezzi reuters"/>
      <sheetName val="Serie Creberg"/>
      <sheetName val="TBG_IS4_ReportingTemplate"/>
      <sheetName val="SGS"/>
      <sheetName val="Table 39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  <sheetName val="Serie Creberg"/>
      <sheetName val="ExportData"/>
      <sheetName val="Sanction Levels"/>
      <sheetName val="Interest Income"/>
      <sheetName val="Staff Costs"/>
      <sheetName val="Analisi Margini"/>
      <sheetName val="Input"/>
      <sheetName val="Ratios compared"/>
      <sheetName val="Sheet5"/>
      <sheetName val="valutazione"/>
      <sheetName val="Lists"/>
      <sheetName val="Table 39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"/>
      <sheetName val="OpRisk"/>
      <sheetName val="Checks"/>
      <sheetName val="Parameters"/>
    </sheetNames>
    <sheetDataSet>
      <sheetData sheetId="0"/>
      <sheetData sheetId="1"/>
      <sheetData sheetId="2"/>
      <sheetData sheetId="3">
        <row r="144">
          <cell r="D144" t="str">
            <v>Yes</v>
          </cell>
        </row>
        <row r="145">
          <cell r="D145" t="str">
            <v>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"/>
      <sheetName val="OpRisk"/>
      <sheetName val="Checks"/>
      <sheetName val="Parameters"/>
      <sheetName val="List details"/>
      <sheetName val="Lists"/>
    </sheetNames>
    <sheetDataSet>
      <sheetData sheetId="0"/>
      <sheetData sheetId="1"/>
      <sheetData sheetId="2"/>
      <sheetData sheetId="3">
        <row r="144">
          <cell r="D144" t="str">
            <v>Yes</v>
          </cell>
        </row>
        <row r="145">
          <cell r="D145" t="str">
            <v>No</v>
          </cell>
        </row>
      </sheetData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"/>
      <sheetName val="OpRisk"/>
      <sheetName val="Checks"/>
      <sheetName val="Parameters"/>
    </sheetNames>
    <sheetDataSet>
      <sheetData sheetId="0"/>
      <sheetData sheetId="1"/>
      <sheetData sheetId="2"/>
      <sheetData sheetId="3">
        <row r="144">
          <cell r="D144" t="str">
            <v>Yes</v>
          </cell>
        </row>
        <row r="145">
          <cell r="D14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Validation"/>
      <sheetName val="Lists"/>
      <sheetName val="Reference"/>
      <sheetName val="cart0700ORIGINAL"/>
      <sheetName val="original con Eux m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Validation"/>
      <sheetName val="Lists"/>
      <sheetName val="Reference"/>
      <sheetName val="cart0700ORIGINAL"/>
      <sheetName val="original con Eux m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Validation"/>
      <sheetName val="Lists"/>
      <sheetName val="Reference"/>
      <sheetName val="cart0700ORIGINAL"/>
      <sheetName val="original con Eux m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46114E7-7A4D-43D2-B012-77599B575660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0" tint="-0.499984740745262"/>
    <pageSetUpPr autoPageBreaks="0"/>
  </sheetPr>
  <dimension ref="B3:E50"/>
  <sheetViews>
    <sheetView showGridLines="0" tabSelected="1" zoomScale="70" zoomScaleNormal="70" workbookViewId="0">
      <selection activeCell="H4" sqref="H4"/>
    </sheetView>
  </sheetViews>
  <sheetFormatPr defaultColWidth="9.28515625" defaultRowHeight="15"/>
  <cols>
    <col min="2" max="2" width="13.7109375" customWidth="1"/>
    <col min="3" max="3" width="42.5703125" customWidth="1"/>
    <col min="4" max="4" width="19.7109375" customWidth="1"/>
    <col min="5" max="5" width="99.28515625" bestFit="1" customWidth="1"/>
  </cols>
  <sheetData>
    <row r="3" spans="2:5">
      <c r="B3" s="268" t="s">
        <v>114</v>
      </c>
      <c r="C3" s="268" t="s">
        <v>115</v>
      </c>
      <c r="D3" s="212" t="s">
        <v>238</v>
      </c>
      <c r="E3" s="266"/>
    </row>
    <row r="4" spans="2:5">
      <c r="B4" s="267"/>
      <c r="C4" s="267"/>
      <c r="D4" s="267"/>
      <c r="E4" s="267"/>
    </row>
    <row r="5" spans="2:5">
      <c r="B5" s="267"/>
      <c r="C5" s="267"/>
      <c r="D5" s="267"/>
      <c r="E5" s="267"/>
    </row>
    <row r="6" spans="2:5" ht="15.75" thickBot="1">
      <c r="B6" s="267"/>
      <c r="C6" s="267"/>
      <c r="D6" s="267"/>
      <c r="E6" s="267"/>
    </row>
    <row r="7" spans="2:5" ht="15.75" thickBot="1">
      <c r="B7" s="1115" t="s">
        <v>204</v>
      </c>
      <c r="C7" s="1116"/>
      <c r="D7" s="1116"/>
      <c r="E7" s="1117"/>
    </row>
    <row r="8" spans="2:5" ht="25.5">
      <c r="B8" s="657" t="s">
        <v>206</v>
      </c>
      <c r="C8" s="658" t="s">
        <v>205</v>
      </c>
      <c r="D8" s="658" t="s">
        <v>207</v>
      </c>
      <c r="E8" s="659" t="s">
        <v>195</v>
      </c>
    </row>
    <row r="9" spans="2:5" ht="25.9" customHeight="1">
      <c r="B9" s="458" t="s">
        <v>99</v>
      </c>
      <c r="C9" s="459" t="s">
        <v>208</v>
      </c>
      <c r="D9" s="459" t="s">
        <v>85</v>
      </c>
      <c r="E9" s="660" t="s">
        <v>219</v>
      </c>
    </row>
    <row r="10" spans="2:5" ht="25.9" customHeight="1">
      <c r="B10" s="458" t="s">
        <v>99</v>
      </c>
      <c r="C10" s="459" t="s">
        <v>473</v>
      </c>
      <c r="D10" s="459" t="s">
        <v>471</v>
      </c>
      <c r="E10" s="457" t="s">
        <v>474</v>
      </c>
    </row>
    <row r="11" spans="2:5" ht="25.9" customHeight="1">
      <c r="B11" s="458" t="s">
        <v>99</v>
      </c>
      <c r="C11" s="459" t="s">
        <v>475</v>
      </c>
      <c r="D11" s="459" t="s">
        <v>472</v>
      </c>
      <c r="E11" s="457" t="s">
        <v>492</v>
      </c>
    </row>
    <row r="12" spans="2:5" ht="25.9" customHeight="1">
      <c r="B12" s="458" t="s">
        <v>99</v>
      </c>
      <c r="C12" s="459" t="s">
        <v>209</v>
      </c>
      <c r="D12" s="459" t="s">
        <v>93</v>
      </c>
      <c r="E12" s="457" t="s">
        <v>220</v>
      </c>
    </row>
    <row r="13" spans="2:5" ht="25.9" customHeight="1">
      <c r="B13" s="458" t="s">
        <v>99</v>
      </c>
      <c r="C13" s="459" t="s">
        <v>209</v>
      </c>
      <c r="D13" s="459" t="s">
        <v>585</v>
      </c>
      <c r="E13" s="457" t="s">
        <v>221</v>
      </c>
    </row>
    <row r="14" spans="2:5" ht="25.9" customHeight="1">
      <c r="B14" s="458" t="s">
        <v>99</v>
      </c>
      <c r="C14" s="459" t="s">
        <v>209</v>
      </c>
      <c r="D14" s="459" t="s">
        <v>86</v>
      </c>
      <c r="E14" s="457" t="s">
        <v>222</v>
      </c>
    </row>
    <row r="15" spans="2:5" ht="25.9" customHeight="1">
      <c r="B15" s="458" t="s">
        <v>99</v>
      </c>
      <c r="C15" s="459" t="s">
        <v>210</v>
      </c>
      <c r="D15" s="459" t="s">
        <v>87</v>
      </c>
      <c r="E15" s="457" t="s">
        <v>223</v>
      </c>
    </row>
    <row r="16" spans="2:5" ht="25.9" customHeight="1">
      <c r="B16" s="458" t="s">
        <v>99</v>
      </c>
      <c r="C16" s="459" t="s">
        <v>210</v>
      </c>
      <c r="D16" s="459" t="s">
        <v>94</v>
      </c>
      <c r="E16" s="457" t="s">
        <v>224</v>
      </c>
    </row>
    <row r="17" spans="2:5" ht="25.9" customHeight="1">
      <c r="B17" s="458" t="s">
        <v>99</v>
      </c>
      <c r="C17" s="459" t="s">
        <v>210</v>
      </c>
      <c r="D17" s="459" t="s">
        <v>95</v>
      </c>
      <c r="E17" s="457" t="s">
        <v>225</v>
      </c>
    </row>
    <row r="18" spans="2:5" ht="25.9" customHeight="1">
      <c r="B18" s="458" t="s">
        <v>99</v>
      </c>
      <c r="C18" s="459" t="s">
        <v>211</v>
      </c>
      <c r="D18" s="459" t="s">
        <v>88</v>
      </c>
      <c r="E18" s="457" t="s">
        <v>226</v>
      </c>
    </row>
    <row r="19" spans="2:5" ht="25.9" customHeight="1">
      <c r="B19" s="458" t="s">
        <v>99</v>
      </c>
      <c r="C19" s="459" t="s">
        <v>212</v>
      </c>
      <c r="D19" s="459" t="s">
        <v>96</v>
      </c>
      <c r="E19" s="457" t="s">
        <v>227</v>
      </c>
    </row>
    <row r="20" spans="2:5" ht="25.9" customHeight="1">
      <c r="B20" s="458" t="s">
        <v>99</v>
      </c>
      <c r="C20" s="459" t="s">
        <v>213</v>
      </c>
      <c r="D20" s="459" t="s">
        <v>89</v>
      </c>
      <c r="E20" s="457" t="s">
        <v>228</v>
      </c>
    </row>
    <row r="21" spans="2:5" ht="25.9" customHeight="1">
      <c r="B21" s="458" t="s">
        <v>99</v>
      </c>
      <c r="C21" s="459" t="s">
        <v>214</v>
      </c>
      <c r="D21" s="459" t="s">
        <v>90</v>
      </c>
      <c r="E21" s="457" t="s">
        <v>229</v>
      </c>
    </row>
    <row r="22" spans="2:5" ht="25.9" customHeight="1">
      <c r="B22" s="458" t="s">
        <v>99</v>
      </c>
      <c r="C22" s="459" t="s">
        <v>215</v>
      </c>
      <c r="D22" s="459" t="s">
        <v>97</v>
      </c>
      <c r="E22" s="457" t="s">
        <v>230</v>
      </c>
    </row>
    <row r="23" spans="2:5" ht="25.9" customHeight="1">
      <c r="B23" s="458" t="s">
        <v>99</v>
      </c>
      <c r="C23" s="459" t="s">
        <v>216</v>
      </c>
      <c r="D23" s="459" t="s">
        <v>92</v>
      </c>
      <c r="E23" s="457" t="s">
        <v>231</v>
      </c>
    </row>
    <row r="24" spans="2:5" ht="25.9" customHeight="1">
      <c r="B24" s="458" t="s">
        <v>99</v>
      </c>
      <c r="C24" s="459" t="s">
        <v>217</v>
      </c>
      <c r="D24" s="459" t="s">
        <v>91</v>
      </c>
      <c r="E24" s="457" t="s">
        <v>232</v>
      </c>
    </row>
    <row r="25" spans="2:5" ht="25.9" customHeight="1" thickBot="1">
      <c r="B25" s="1092" t="s">
        <v>99</v>
      </c>
      <c r="C25" s="1093" t="s">
        <v>218</v>
      </c>
      <c r="D25" s="1093" t="s">
        <v>98</v>
      </c>
      <c r="E25" s="1094" t="s">
        <v>233</v>
      </c>
    </row>
    <row r="26" spans="2:5" ht="25.9" customHeight="1">
      <c r="B26" s="267"/>
      <c r="C26" s="267"/>
      <c r="D26" s="267"/>
      <c r="E26" s="267"/>
    </row>
    <row r="27" spans="2:5">
      <c r="B27" s="269"/>
      <c r="C27" s="269"/>
      <c r="D27" s="267"/>
      <c r="E27" s="267"/>
    </row>
    <row r="28" spans="2:5" ht="19.5">
      <c r="B28" s="270" t="s">
        <v>236</v>
      </c>
      <c r="C28" s="269"/>
      <c r="D28" s="267"/>
      <c r="E28" s="267"/>
    </row>
    <row r="29" spans="2:5" ht="40.15" customHeight="1">
      <c r="B29" s="1118" t="s">
        <v>476</v>
      </c>
      <c r="C29" s="1119"/>
      <c r="D29" s="1119"/>
      <c r="E29" s="1119"/>
    </row>
    <row r="30" spans="2:5" ht="37.9" customHeight="1">
      <c r="B30" s="1120" t="s">
        <v>539</v>
      </c>
      <c r="C30" s="1121"/>
      <c r="D30" s="1121"/>
      <c r="E30" s="1121"/>
    </row>
    <row r="31" spans="2:5" ht="21" customHeight="1">
      <c r="B31" s="453" t="s">
        <v>521</v>
      </c>
      <c r="C31" s="452"/>
      <c r="D31" s="267"/>
      <c r="E31" s="267"/>
    </row>
    <row r="32" spans="2:5" ht="20.65" customHeight="1">
      <c r="B32" s="453" t="s">
        <v>234</v>
      </c>
      <c r="C32" s="452"/>
      <c r="D32" s="278"/>
      <c r="E32" s="278"/>
    </row>
    <row r="33" spans="2:5">
      <c r="B33" s="271"/>
      <c r="C33" s="269"/>
      <c r="D33" s="267"/>
      <c r="E33" s="267"/>
    </row>
    <row r="34" spans="2:5">
      <c r="B34" s="271" t="s">
        <v>235</v>
      </c>
      <c r="C34" s="269"/>
      <c r="D34" s="267"/>
      <c r="E34" s="267"/>
    </row>
    <row r="35" spans="2:5">
      <c r="B35" s="271"/>
      <c r="C35" s="269"/>
      <c r="D35" s="267"/>
      <c r="E35" s="267"/>
    </row>
    <row r="36" spans="2:5">
      <c r="B36" s="271"/>
      <c r="C36" s="269"/>
      <c r="D36" s="267"/>
      <c r="E36" s="267"/>
    </row>
    <row r="37" spans="2:5" ht="19.5">
      <c r="B37" s="270" t="s">
        <v>237</v>
      </c>
      <c r="C37" s="269"/>
      <c r="D37" s="267"/>
      <c r="E37" s="267"/>
    </row>
    <row r="38" spans="2:5" ht="13.15" customHeight="1" thickBot="1">
      <c r="B38" s="271"/>
      <c r="C38" s="269"/>
      <c r="D38" s="267"/>
      <c r="E38" s="267"/>
    </row>
    <row r="39" spans="2:5" ht="15.75" thickBot="1">
      <c r="B39" s="272"/>
      <c r="C39" s="339" t="s">
        <v>239</v>
      </c>
      <c r="D39" s="267"/>
      <c r="E39" s="267"/>
    </row>
    <row r="40" spans="2:5" ht="15.75" thickBot="1">
      <c r="B40" s="127"/>
      <c r="C40" s="339" t="s">
        <v>240</v>
      </c>
      <c r="D40" s="267"/>
      <c r="E40" s="267"/>
    </row>
    <row r="41" spans="2:5" ht="15.75" thickBot="1">
      <c r="B41" s="128"/>
      <c r="C41" s="339" t="s">
        <v>241</v>
      </c>
      <c r="D41" s="267"/>
      <c r="E41" s="267"/>
    </row>
    <row r="42" spans="2:5" ht="15.75" thickBot="1">
      <c r="B42" s="86"/>
      <c r="C42" s="339" t="s">
        <v>242</v>
      </c>
      <c r="D42" s="267"/>
      <c r="E42" s="267"/>
    </row>
    <row r="43" spans="2:5" ht="15.75" thickBot="1">
      <c r="B43" s="126"/>
      <c r="C43" s="339" t="s">
        <v>243</v>
      </c>
      <c r="D43" s="267"/>
      <c r="E43" s="267"/>
    </row>
    <row r="44" spans="2:5" ht="15.75" thickBot="1">
      <c r="B44" s="129"/>
      <c r="C44" s="339" t="s">
        <v>244</v>
      </c>
      <c r="D44" s="267"/>
      <c r="E44" s="267"/>
    </row>
    <row r="45" spans="2:5">
      <c r="B45" s="269"/>
      <c r="C45" s="269"/>
      <c r="D45" s="267"/>
      <c r="E45" s="267"/>
    </row>
    <row r="46" spans="2:5" ht="19.5">
      <c r="B46" s="270"/>
      <c r="C46" s="269"/>
      <c r="D46" s="267"/>
      <c r="E46" s="267"/>
    </row>
    <row r="47" spans="2:5">
      <c r="B47" s="269"/>
      <c r="C47" s="269"/>
      <c r="D47" s="267"/>
      <c r="E47" s="267"/>
    </row>
    <row r="48" spans="2:5">
      <c r="B48" s="269"/>
      <c r="C48" s="269"/>
      <c r="D48" s="267"/>
      <c r="E48" s="267"/>
    </row>
    <row r="49" spans="2:5">
      <c r="B49" s="269"/>
      <c r="C49" s="269"/>
      <c r="D49" s="267"/>
      <c r="E49" s="267"/>
    </row>
    <row r="50" spans="2:5">
      <c r="B50" s="269"/>
      <c r="C50" s="269"/>
      <c r="D50" s="267"/>
      <c r="E50" s="267"/>
    </row>
  </sheetData>
  <mergeCells count="3">
    <mergeCell ref="B7:E7"/>
    <mergeCell ref="B29:E29"/>
    <mergeCell ref="B30:E30"/>
  </mergeCells>
  <hyperlinks>
    <hyperlink ref="D9" location="Input!A1" display="Input" xr:uid="{00000000-0004-0000-0000-000000000000}"/>
    <hyperlink ref="D12" location="CSV_CR_SUM!A1" display="CSV_CR_SUM" xr:uid="{00000000-0004-0000-0000-000001000000}"/>
    <hyperlink ref="D13" location="CSV_CR_SCEN_IM!A1" display="CSV_CR_SCEN_IM" xr:uid="{00000000-0004-0000-0000-000002000000}"/>
    <hyperlink ref="D14" location="CSV_CR_REA!A1" display="CSV_CR_REA" xr:uid="{00000000-0004-0000-0000-000003000000}"/>
    <hyperlink ref="D15" location="CSV_MR_SUM!A1" display="CSV_MR_SUM" xr:uid="{00000000-0004-0000-0000-000008000000}"/>
    <hyperlink ref="D16" location="CSV_MR_FULL_REVAL!A1" display="CSV_MR_FULL_REVAL" xr:uid="{00000000-0004-0000-0000-000009000000}"/>
    <hyperlink ref="D17" location="CSV_MR_RESERVE!A1" display="CSV_MR_RESERVE" xr:uid="{00000000-0004-0000-0000-00000A000000}"/>
    <hyperlink ref="D18" location="CSV_NII_SUM!A1" display="CSV_NII_SUM" xr:uid="{00000000-0004-0000-0000-00000E000000}"/>
    <hyperlink ref="D19" location="CSV_NII_CALC!A1" display="CSV_NII_CALC" xr:uid="{00000000-0004-0000-0000-00000F000000}"/>
    <hyperlink ref="D20" location="CSV_OR_GEN!A1" display="CSV_OR_GEN" xr:uid="{00000000-0004-0000-0000-000010000000}"/>
    <hyperlink ref="D21" location="CSV_REA_SUM!A1" display="CSV_REA_SUM" xr:uid="{00000000-0004-0000-0000-000012000000}"/>
    <hyperlink ref="D22" location="CSV_NFCI_DIV!A1" display="CSV_NFCI_DIV" xr:uid="{00000000-0004-0000-0000-000015000000}"/>
    <hyperlink ref="D24" location="'CSV_P&amp;L'!A1" display="CSV_P&amp;L" xr:uid="{00000000-0004-0000-0000-000018000000}"/>
    <hyperlink ref="D23" location="CSV_CAP!A1" display="CSV_CAP" xr:uid="{00000000-0004-0000-0000-000019000000}"/>
    <hyperlink ref="D25" location="TRA_CAPMEAS!A1" display="CSV_CAPMEAS" xr:uid="{00000000-0004-0000-0000-000024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theme="6" tint="-0.499984740745262"/>
    <pageSetUpPr autoPageBreaks="0"/>
  </sheetPr>
  <dimension ref="A1:H27"/>
  <sheetViews>
    <sheetView showGridLines="0" zoomScale="70" zoomScaleNormal="70" workbookViewId="0">
      <selection activeCell="H20" sqref="H20"/>
    </sheetView>
  </sheetViews>
  <sheetFormatPr defaultColWidth="9.28515625" defaultRowHeight="15"/>
  <cols>
    <col min="1" max="1" width="4.7109375" style="101" customWidth="1"/>
    <col min="2" max="2" width="9.28515625" style="101"/>
    <col min="3" max="3" width="18" style="101" customWidth="1"/>
    <col min="4" max="4" width="13.5703125" style="101" customWidth="1"/>
    <col min="5" max="5" width="9.28515625" style="101"/>
    <col min="6" max="6" width="38.7109375" style="101" customWidth="1"/>
    <col min="7" max="7" width="18.7109375" style="101" customWidth="1"/>
    <col min="8" max="8" width="21.7109375" style="101" customWidth="1"/>
    <col min="9" max="16384" width="9.28515625" style="101"/>
  </cols>
  <sheetData>
    <row r="1" spans="1:8">
      <c r="A1" s="170"/>
      <c r="H1" s="170"/>
    </row>
    <row r="2" spans="1:8" ht="46.5" customHeight="1">
      <c r="A2" s="170"/>
      <c r="D2" s="450" t="s">
        <v>274</v>
      </c>
      <c r="E2" s="450"/>
      <c r="F2" s="450"/>
      <c r="G2" s="450"/>
      <c r="H2" s="170"/>
    </row>
    <row r="3" spans="1:8" ht="15.75" thickBot="1">
      <c r="A3" s="170"/>
      <c r="B3" s="100"/>
      <c r="C3" s="100"/>
      <c r="D3" s="100"/>
      <c r="E3" s="100"/>
      <c r="F3" s="390"/>
      <c r="G3" s="390"/>
      <c r="H3" s="298"/>
    </row>
    <row r="4" spans="1:8" ht="18" customHeight="1" thickBot="1">
      <c r="A4" s="170"/>
      <c r="B4" s="100"/>
      <c r="C4" s="100"/>
      <c r="D4" s="100"/>
      <c r="E4" s="100"/>
      <c r="F4" s="390"/>
      <c r="G4" s="390"/>
      <c r="H4" s="706">
        <v>1</v>
      </c>
    </row>
    <row r="5" spans="1:8" ht="18" customHeight="1" thickBot="1">
      <c r="B5" s="100"/>
      <c r="C5" s="100"/>
      <c r="D5" s="100"/>
      <c r="E5" s="392"/>
      <c r="F5" s="100"/>
      <c r="G5" s="100"/>
      <c r="H5" s="497" t="s">
        <v>152</v>
      </c>
    </row>
    <row r="6" spans="1:8" ht="15" customHeight="1" thickBot="1">
      <c r="B6" s="100"/>
      <c r="C6" s="100"/>
      <c r="D6" s="100"/>
      <c r="E6" s="393"/>
      <c r="F6" s="393"/>
      <c r="G6" s="394"/>
      <c r="H6" s="498" t="s">
        <v>178</v>
      </c>
    </row>
    <row r="7" spans="1:8" ht="15" customHeight="1" thickBot="1">
      <c r="B7" s="100"/>
      <c r="C7" s="100"/>
      <c r="D7" s="100"/>
      <c r="E7" s="393"/>
      <c r="G7" s="291" t="s">
        <v>537</v>
      </c>
      <c r="H7" s="1239" t="s">
        <v>382</v>
      </c>
    </row>
    <row r="8" spans="1:8" ht="51" customHeight="1" thickBot="1">
      <c r="B8" s="134" t="s">
        <v>245</v>
      </c>
      <c r="C8" s="100"/>
      <c r="D8" s="1241"/>
      <c r="E8" s="1242"/>
      <c r="F8" s="1243"/>
      <c r="G8" s="336" t="s">
        <v>275</v>
      </c>
      <c r="H8" s="1240"/>
    </row>
    <row r="9" spans="1:8" ht="14.65" customHeight="1">
      <c r="A9" s="170"/>
      <c r="B9" s="135">
        <v>1</v>
      </c>
      <c r="C9" s="1244" t="s">
        <v>277</v>
      </c>
      <c r="D9" s="1247" t="s">
        <v>278</v>
      </c>
      <c r="E9" s="1247" t="s">
        <v>288</v>
      </c>
      <c r="F9" s="591" t="s">
        <v>138</v>
      </c>
      <c r="G9" s="136" t="s">
        <v>279</v>
      </c>
      <c r="H9" s="588"/>
    </row>
    <row r="10" spans="1:8" ht="14.65" customHeight="1">
      <c r="A10" s="170"/>
      <c r="B10" s="135">
        <v>2</v>
      </c>
      <c r="C10" s="1245"/>
      <c r="D10" s="1248"/>
      <c r="E10" s="1248"/>
      <c r="F10" s="592" t="s">
        <v>138</v>
      </c>
      <c r="G10" s="137" t="s">
        <v>280</v>
      </c>
      <c r="H10" s="589"/>
    </row>
    <row r="11" spans="1:8" ht="14.65" customHeight="1">
      <c r="A11" s="170"/>
      <c r="B11" s="135">
        <v>3</v>
      </c>
      <c r="C11" s="1245"/>
      <c r="D11" s="1248"/>
      <c r="E11" s="1248"/>
      <c r="F11" s="592" t="s">
        <v>138</v>
      </c>
      <c r="G11" s="137" t="s">
        <v>281</v>
      </c>
      <c r="H11" s="589"/>
    </row>
    <row r="12" spans="1:8" ht="14.65" customHeight="1" thickBot="1">
      <c r="A12" s="170"/>
      <c r="B12" s="135">
        <v>4</v>
      </c>
      <c r="C12" s="1245"/>
      <c r="D12" s="1248"/>
      <c r="E12" s="1248"/>
      <c r="F12" s="593" t="s">
        <v>138</v>
      </c>
      <c r="G12" s="594" t="s">
        <v>119</v>
      </c>
      <c r="H12" s="595">
        <f>SUM(H9:H11)</f>
        <v>0</v>
      </c>
    </row>
    <row r="13" spans="1:8" ht="14.65" customHeight="1">
      <c r="A13" s="170"/>
      <c r="B13" s="135">
        <v>5</v>
      </c>
      <c r="C13" s="1245"/>
      <c r="D13" s="1248"/>
      <c r="E13" s="1248"/>
      <c r="F13" s="591" t="s">
        <v>276</v>
      </c>
      <c r="G13" s="136" t="s">
        <v>279</v>
      </c>
      <c r="H13" s="588"/>
    </row>
    <row r="14" spans="1:8" ht="14.65" customHeight="1">
      <c r="A14" s="170"/>
      <c r="B14" s="135">
        <v>6</v>
      </c>
      <c r="C14" s="1245"/>
      <c r="D14" s="1248"/>
      <c r="E14" s="1248"/>
      <c r="F14" s="592" t="s">
        <v>276</v>
      </c>
      <c r="G14" s="137" t="s">
        <v>280</v>
      </c>
      <c r="H14" s="589"/>
    </row>
    <row r="15" spans="1:8" ht="14.65" customHeight="1">
      <c r="A15" s="170"/>
      <c r="B15" s="135">
        <v>7</v>
      </c>
      <c r="C15" s="1245"/>
      <c r="D15" s="1248"/>
      <c r="E15" s="1248"/>
      <c r="F15" s="592" t="s">
        <v>276</v>
      </c>
      <c r="G15" s="137" t="s">
        <v>281</v>
      </c>
      <c r="H15" s="589"/>
    </row>
    <row r="16" spans="1:8" ht="14.65" customHeight="1" thickBot="1">
      <c r="A16" s="170"/>
      <c r="B16" s="135">
        <v>8</v>
      </c>
      <c r="C16" s="1245"/>
      <c r="D16" s="1249"/>
      <c r="E16" s="1249"/>
      <c r="F16" s="596" t="s">
        <v>276</v>
      </c>
      <c r="G16" s="597" t="s">
        <v>119</v>
      </c>
      <c r="H16" s="598">
        <f>SUM(H13:H15)</f>
        <v>0</v>
      </c>
    </row>
    <row r="17" spans="1:8" ht="14.65" customHeight="1" thickBot="1">
      <c r="A17" s="170"/>
      <c r="B17" s="135">
        <v>9</v>
      </c>
      <c r="C17" s="1245"/>
      <c r="D17" s="1250" t="s">
        <v>135</v>
      </c>
      <c r="E17" s="1195" t="s">
        <v>483</v>
      </c>
      <c r="F17" s="1252"/>
      <c r="G17" s="136" t="s">
        <v>279</v>
      </c>
      <c r="H17" s="588"/>
    </row>
    <row r="18" spans="1:8" ht="14.65" customHeight="1" thickBot="1">
      <c r="A18" s="170"/>
      <c r="B18" s="135">
        <v>10</v>
      </c>
      <c r="C18" s="1245"/>
      <c r="D18" s="1250"/>
      <c r="E18" s="1195" t="s">
        <v>483</v>
      </c>
      <c r="F18" s="1252"/>
      <c r="G18" s="137" t="s">
        <v>280</v>
      </c>
      <c r="H18" s="589"/>
    </row>
    <row r="19" spans="1:8" ht="14.65" customHeight="1" thickBot="1">
      <c r="A19" s="170"/>
      <c r="B19" s="135">
        <v>11</v>
      </c>
      <c r="C19" s="1245"/>
      <c r="D19" s="1250"/>
      <c r="E19" s="1195" t="s">
        <v>483</v>
      </c>
      <c r="F19" s="1252"/>
      <c r="G19" s="137" t="s">
        <v>281</v>
      </c>
      <c r="H19" s="589"/>
    </row>
    <row r="20" spans="1:8" ht="14.65" customHeight="1" thickBot="1">
      <c r="A20" s="170"/>
      <c r="B20" s="135">
        <v>12</v>
      </c>
      <c r="C20" s="1246"/>
      <c r="D20" s="1251"/>
      <c r="E20" s="1195" t="s">
        <v>483</v>
      </c>
      <c r="F20" s="1252"/>
      <c r="G20" s="594" t="s">
        <v>119</v>
      </c>
      <c r="H20" s="590">
        <f>SUM(H17:H19)</f>
        <v>0</v>
      </c>
    </row>
    <row r="21" spans="1:8" ht="31.9" customHeight="1">
      <c r="A21" s="170"/>
      <c r="C21" s="395"/>
      <c r="D21" s="100"/>
      <c r="E21" s="100"/>
      <c r="F21" s="100"/>
      <c r="G21" s="100"/>
      <c r="H21" s="293"/>
    </row>
    <row r="22" spans="1:8" ht="31.9" customHeight="1">
      <c r="A22" s="170"/>
      <c r="C22" s="100" t="s">
        <v>501</v>
      </c>
      <c r="D22" s="100"/>
      <c r="H22" s="170"/>
    </row>
    <row r="23" spans="1:8" ht="31.9" customHeight="1">
      <c r="A23" s="170"/>
      <c r="C23" s="391"/>
      <c r="H23" s="170"/>
    </row>
    <row r="24" spans="1:8" ht="31.9" customHeight="1"/>
    <row r="25" spans="1:8" ht="31.9" customHeight="1">
      <c r="C25" s="101" t="s">
        <v>282</v>
      </c>
    </row>
    <row r="26" spans="1:8">
      <c r="C26" s="101" t="s">
        <v>486</v>
      </c>
    </row>
    <row r="27" spans="1:8" ht="31.9" customHeight="1"/>
  </sheetData>
  <mergeCells count="10">
    <mergeCell ref="H7:H8"/>
    <mergeCell ref="D8:F8"/>
    <mergeCell ref="C9:C20"/>
    <mergeCell ref="D9:D16"/>
    <mergeCell ref="E9:E16"/>
    <mergeCell ref="D17:D20"/>
    <mergeCell ref="E17:F17"/>
    <mergeCell ref="E18:F18"/>
    <mergeCell ref="E19:F19"/>
    <mergeCell ref="E20:F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tabColor theme="6" tint="-0.499984740745262"/>
    <pageSetUpPr autoPageBreaks="0"/>
  </sheetPr>
  <dimension ref="A1:M11"/>
  <sheetViews>
    <sheetView showGridLines="0" topLeftCell="B1" zoomScale="80" zoomScaleNormal="80" workbookViewId="0">
      <selection activeCell="L9" sqref="L9"/>
    </sheetView>
  </sheetViews>
  <sheetFormatPr defaultColWidth="9.28515625" defaultRowHeight="15"/>
  <cols>
    <col min="1" max="1" width="8.5703125" customWidth="1"/>
    <col min="2" max="2" width="7.28515625" customWidth="1"/>
    <col min="3" max="3" width="22.28515625" customWidth="1"/>
    <col min="4" max="8" width="15" customWidth="1"/>
    <col min="9" max="9" width="15.42578125" customWidth="1"/>
    <col min="10" max="10" width="14.7109375" customWidth="1"/>
    <col min="11" max="12" width="12.7109375" customWidth="1"/>
    <col min="13" max="13" width="0" hidden="1" customWidth="1"/>
  </cols>
  <sheetData>
    <row r="1" spans="1:13" s="111" customFormat="1" ht="63.75" customHeight="1" thickBot="1">
      <c r="A1" s="300"/>
      <c r="B1" s="300"/>
      <c r="C1" s="300"/>
      <c r="D1" s="397" t="s">
        <v>285</v>
      </c>
      <c r="E1" s="300"/>
      <c r="F1" s="300"/>
      <c r="G1" s="300"/>
      <c r="H1" s="300"/>
      <c r="I1" s="300"/>
      <c r="J1" s="300"/>
      <c r="K1" s="301"/>
      <c r="L1" s="300"/>
      <c r="M1" s="278"/>
    </row>
    <row r="2" spans="1:13" s="101" customFormat="1" ht="15.75" thickBo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5" t="s">
        <v>107</v>
      </c>
    </row>
    <row r="3" spans="1:13" s="109" customFormat="1" ht="13.5" thickBot="1">
      <c r="A3" s="303"/>
      <c r="B3" s="713"/>
      <c r="C3" s="715"/>
      <c r="D3" s="19" t="s">
        <v>100</v>
      </c>
      <c r="E3" s="20" t="s">
        <v>101</v>
      </c>
      <c r="F3" s="20" t="s">
        <v>71</v>
      </c>
      <c r="G3" s="20" t="s">
        <v>72</v>
      </c>
      <c r="H3" s="20" t="s">
        <v>73</v>
      </c>
      <c r="I3" s="20" t="s">
        <v>15</v>
      </c>
      <c r="J3" s="20" t="s">
        <v>16</v>
      </c>
      <c r="K3" s="20" t="s">
        <v>102</v>
      </c>
      <c r="L3" s="21" t="s">
        <v>103</v>
      </c>
      <c r="M3" s="25" t="s">
        <v>62</v>
      </c>
    </row>
    <row r="4" spans="1:13" s="101" customFormat="1" ht="13.15" customHeight="1" thickBot="1">
      <c r="A4" s="273"/>
      <c r="B4" s="302"/>
      <c r="C4" s="302"/>
      <c r="D4" s="105"/>
      <c r="E4" s="106"/>
      <c r="F4" s="107"/>
      <c r="G4" s="102"/>
      <c r="H4" s="103"/>
      <c r="I4" s="104"/>
      <c r="J4" s="102"/>
      <c r="K4" s="103"/>
      <c r="L4" s="104"/>
      <c r="M4" s="267"/>
    </row>
    <row r="5" spans="1:13" s="109" customFormat="1" ht="22.5" customHeight="1" thickBot="1">
      <c r="A5" s="398"/>
      <c r="B5" s="714"/>
      <c r="C5" s="716"/>
      <c r="D5" s="1256" t="s">
        <v>588</v>
      </c>
      <c r="E5" s="1257"/>
      <c r="F5" s="1258"/>
      <c r="G5" s="1253" t="s">
        <v>194</v>
      </c>
      <c r="H5" s="1254"/>
      <c r="I5" s="1255"/>
      <c r="J5" s="1253" t="s">
        <v>152</v>
      </c>
      <c r="K5" s="1254"/>
      <c r="L5" s="1255"/>
    </row>
    <row r="6" spans="1:13" s="109" customFormat="1" ht="24" customHeight="1" thickBot="1">
      <c r="A6" s="398"/>
      <c r="B6" s="22" t="s">
        <v>245</v>
      </c>
      <c r="C6" s="291" t="s">
        <v>537</v>
      </c>
      <c r="D6" s="683" t="s">
        <v>118</v>
      </c>
      <c r="E6" s="130" t="s">
        <v>146</v>
      </c>
      <c r="F6" s="684" t="s">
        <v>177</v>
      </c>
      <c r="G6" s="720" t="s">
        <v>178</v>
      </c>
      <c r="H6" s="721" t="s">
        <v>586</v>
      </c>
      <c r="I6" s="722" t="s">
        <v>587</v>
      </c>
      <c r="J6" s="720" t="s">
        <v>178</v>
      </c>
      <c r="K6" s="721" t="s">
        <v>586</v>
      </c>
      <c r="L6" s="722" t="s">
        <v>587</v>
      </c>
    </row>
    <row r="7" spans="1:13" s="109" customFormat="1" ht="28.9" customHeight="1">
      <c r="A7" s="303"/>
      <c r="B7" s="23" t="s">
        <v>100</v>
      </c>
      <c r="C7" s="257" t="s">
        <v>283</v>
      </c>
      <c r="D7" s="646"/>
      <c r="E7" s="647"/>
      <c r="F7" s="651">
        <f>CSV_NII_CALC!H25</f>
        <v>0</v>
      </c>
      <c r="G7" s="648" t="e">
        <f>CSV_NII_CALC!AM25</f>
        <v>#DIV/0!</v>
      </c>
      <c r="H7" s="649" t="e">
        <f>CSV_NII_CALC!BB25</f>
        <v>#DIV/0!</v>
      </c>
      <c r="I7" s="650" t="e">
        <f>CSV_NII_CALC!BQ25</f>
        <v>#DIV/0!</v>
      </c>
      <c r="J7" s="648" t="e">
        <f>CSV_NII_CALC!AM62</f>
        <v>#DIV/0!</v>
      </c>
      <c r="K7" s="649" t="e">
        <f>CSV_NII_CALC!BB62</f>
        <v>#DIV/0!</v>
      </c>
      <c r="L7" s="650" t="e">
        <f>CSV_NII_CALC!BQ62</f>
        <v>#DIV/0!</v>
      </c>
      <c r="M7" s="304"/>
    </row>
    <row r="8" spans="1:13" s="109" customFormat="1" ht="28.9" customHeight="1">
      <c r="A8" s="303"/>
      <c r="B8" s="24" t="s">
        <v>101</v>
      </c>
      <c r="C8" s="258" t="s">
        <v>304</v>
      </c>
      <c r="D8" s="646"/>
      <c r="E8" s="647"/>
      <c r="F8" s="651">
        <f>-CSV_NII_CALC!H44</f>
        <v>0</v>
      </c>
      <c r="G8" s="648">
        <f>-CSV_NII_CALC!AM44</f>
        <v>0</v>
      </c>
      <c r="H8" s="649">
        <f>-CSV_NII_CALC!BB44</f>
        <v>0</v>
      </c>
      <c r="I8" s="650">
        <f>-CSV_NII_CALC!BQ44</f>
        <v>0</v>
      </c>
      <c r="J8" s="648">
        <f>-CSV_NII_CALC!AM81</f>
        <v>0</v>
      </c>
      <c r="K8" s="649">
        <f>-CSV_NII_CALC!BB81</f>
        <v>0</v>
      </c>
      <c r="L8" s="650">
        <f>-CSV_NII_CALC!BQ81</f>
        <v>0</v>
      </c>
      <c r="M8" s="304"/>
    </row>
    <row r="9" spans="1:13" s="109" customFormat="1" ht="28.9" customHeight="1" thickBot="1">
      <c r="A9" s="303"/>
      <c r="B9" s="712" t="s">
        <v>71</v>
      </c>
      <c r="C9" s="399" t="s">
        <v>284</v>
      </c>
      <c r="D9" s="717">
        <f t="shared" ref="D9:L9" si="0">D7+D8</f>
        <v>0</v>
      </c>
      <c r="E9" s="718">
        <f t="shared" si="0"/>
        <v>0</v>
      </c>
      <c r="F9" s="719">
        <f t="shared" si="0"/>
        <v>0</v>
      </c>
      <c r="G9" s="717" t="e">
        <f t="shared" si="0"/>
        <v>#DIV/0!</v>
      </c>
      <c r="H9" s="718" t="e">
        <f t="shared" si="0"/>
        <v>#DIV/0!</v>
      </c>
      <c r="I9" s="719" t="e">
        <f t="shared" si="0"/>
        <v>#DIV/0!</v>
      </c>
      <c r="J9" s="717" t="e">
        <f t="shared" si="0"/>
        <v>#DIV/0!</v>
      </c>
      <c r="K9" s="718" t="e">
        <f t="shared" si="0"/>
        <v>#DIV/0!</v>
      </c>
      <c r="L9" s="719" t="e">
        <f t="shared" si="0"/>
        <v>#DIV/0!</v>
      </c>
      <c r="M9" s="304"/>
    </row>
    <row r="10" spans="1:13" ht="28.9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5.75">
      <c r="A11" s="267"/>
      <c r="B11" s="456" t="s">
        <v>383</v>
      </c>
      <c r="C11" s="456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</sheetData>
  <dataConsolidate/>
  <mergeCells count="3">
    <mergeCell ref="G5:I5"/>
    <mergeCell ref="J5:L5"/>
    <mergeCell ref="D5:F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ignoredErrors>
    <ignoredError sqref="D3:L3 B7:B9" numberStoredAsText="1"/>
    <ignoredError sqref="F7:F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499984740745262"/>
    <pageSetUpPr autoPageBreaks="0"/>
  </sheetPr>
  <dimension ref="A1:BQ81"/>
  <sheetViews>
    <sheetView showGridLines="0" zoomScale="60" zoomScaleNormal="60" workbookViewId="0">
      <pane xSplit="6" ySplit="7" topLeftCell="G8" activePane="bottomRight" state="frozen"/>
      <selection pane="topRight" activeCell="F1" sqref="F1"/>
      <selection pane="bottomLeft" activeCell="A6" sqref="A6"/>
      <selection pane="bottomRight" activeCell="V34" sqref="V34"/>
    </sheetView>
  </sheetViews>
  <sheetFormatPr defaultColWidth="15.5703125" defaultRowHeight="12"/>
  <cols>
    <col min="1" max="1" width="2.7109375" style="109" customWidth="1"/>
    <col min="2" max="3" width="10.28515625" style="26" customWidth="1"/>
    <col min="4" max="4" width="10.28515625" style="27" customWidth="1"/>
    <col min="5" max="5" width="13.28515625" style="27" customWidth="1"/>
    <col min="6" max="6" width="65.5703125" style="608" customWidth="1"/>
    <col min="7" max="7" width="25.42578125" style="28" customWidth="1"/>
    <col min="8" max="8" width="18.5703125" style="28" customWidth="1"/>
    <col min="9" max="9" width="18.28515625" style="28" customWidth="1"/>
    <col min="10" max="10" width="11.7109375" style="28" customWidth="1"/>
    <col min="11" max="11" width="15" style="28" customWidth="1"/>
    <col min="12" max="12" width="27" style="28" customWidth="1"/>
    <col min="13" max="13" width="17.28515625" style="28" customWidth="1"/>
    <col min="14" max="14" width="23.28515625" style="28" customWidth="1"/>
    <col min="15" max="17" width="20.28515625" style="109" customWidth="1"/>
    <col min="18" max="19" width="20.28515625" style="28" customWidth="1"/>
    <col min="20" max="20" width="22.7109375" style="28" customWidth="1"/>
    <col min="21" max="21" width="20.28515625" style="109" customWidth="1"/>
    <col min="22" max="24" width="15.28515625" style="109" customWidth="1"/>
    <col min="25" max="27" width="20.28515625" style="109" customWidth="1"/>
    <col min="28" max="28" width="20.28515625" style="29" customWidth="1"/>
    <col min="29" max="31" width="20.28515625" style="30" customWidth="1"/>
    <col min="32" max="32" width="20.28515625" style="31" customWidth="1"/>
    <col min="33" max="34" width="20.28515625" style="28" customWidth="1"/>
    <col min="35" max="35" width="22.7109375" style="28" customWidth="1"/>
    <col min="36" max="36" width="20.28515625" style="30" customWidth="1"/>
    <col min="37" max="37" width="21.7109375" style="31" customWidth="1"/>
    <col min="38" max="38" width="20.28515625" style="30" customWidth="1"/>
    <col min="39" max="40" width="20.28515625" style="32" customWidth="1"/>
    <col min="41" max="44" width="20.28515625" style="30" customWidth="1"/>
    <col min="45" max="45" width="22.7109375" style="109" customWidth="1"/>
    <col min="46" max="46" width="20.28515625" style="109" customWidth="1"/>
    <col min="47" max="47" width="20.28515625" style="32" customWidth="1"/>
    <col min="48" max="48" width="23.28515625" style="30" customWidth="1"/>
    <col min="49" max="49" width="20.28515625" style="30" customWidth="1"/>
    <col min="50" max="50" width="24.7109375" style="109" customWidth="1"/>
    <col min="51" max="57" width="20.28515625" style="109" customWidth="1"/>
    <col min="58" max="58" width="20.28515625" style="29" customWidth="1"/>
    <col min="59" max="61" width="20.28515625" style="30" customWidth="1"/>
    <col min="62" max="64" width="20.28515625" style="109" customWidth="1"/>
    <col min="65" max="65" width="23.7109375" style="31" customWidth="1"/>
    <col min="66" max="66" width="20.28515625" style="30" customWidth="1"/>
    <col min="67" max="67" width="20.28515625" style="31" customWidth="1"/>
    <col min="68" max="68" width="20.28515625" style="30" customWidth="1"/>
    <col min="69" max="69" width="20.28515625" style="32" customWidth="1"/>
    <col min="70" max="16384" width="15.5703125" style="109"/>
  </cols>
  <sheetData>
    <row r="1" spans="1:69" s="461" customFormat="1" ht="34.5">
      <c r="B1" s="462"/>
      <c r="C1" s="462"/>
      <c r="F1" s="446" t="s">
        <v>160</v>
      </c>
    </row>
    <row r="2" spans="1:69" s="461" customFormat="1" ht="15.75" thickBot="1">
      <c r="B2" s="462"/>
      <c r="C2" s="462"/>
    </row>
    <row r="3" spans="1:69" s="116" customFormat="1" ht="30" customHeight="1" thickBot="1">
      <c r="D3" s="100"/>
      <c r="E3" s="100"/>
      <c r="F3" s="614"/>
      <c r="G3" s="1267">
        <v>2022</v>
      </c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1268"/>
      <c r="T3" s="1268"/>
      <c r="U3" s="1269"/>
      <c r="V3" s="1259"/>
      <c r="W3" s="1260"/>
      <c r="X3" s="1260"/>
      <c r="Y3" s="1262" t="s">
        <v>452</v>
      </c>
      <c r="Z3" s="1263"/>
      <c r="AA3" s="1263"/>
      <c r="AB3" s="1263"/>
      <c r="AC3" s="1263"/>
      <c r="AD3" s="1263"/>
      <c r="AE3" s="1263"/>
      <c r="AF3" s="1263"/>
      <c r="AG3" s="1263"/>
      <c r="AH3" s="1263"/>
      <c r="AI3" s="1263"/>
      <c r="AJ3" s="1263"/>
      <c r="AK3" s="1263"/>
      <c r="AL3" s="1263"/>
      <c r="AM3" s="1263"/>
      <c r="AN3" s="1263"/>
      <c r="AO3" s="1263"/>
      <c r="AP3" s="1263"/>
      <c r="AQ3" s="1263"/>
      <c r="AR3" s="1263"/>
      <c r="AS3" s="1263"/>
      <c r="AT3" s="1263"/>
      <c r="AU3" s="1263"/>
      <c r="AV3" s="1263"/>
      <c r="AW3" s="1263"/>
      <c r="AX3" s="1263"/>
      <c r="AY3" s="1263"/>
      <c r="AZ3" s="1263"/>
      <c r="BA3" s="1263"/>
      <c r="BB3" s="1263"/>
      <c r="BC3" s="1263"/>
      <c r="BD3" s="1263"/>
      <c r="BE3" s="1263"/>
      <c r="BF3" s="1263"/>
      <c r="BG3" s="1263"/>
      <c r="BH3" s="1263"/>
      <c r="BI3" s="1263"/>
      <c r="BJ3" s="1263"/>
      <c r="BK3" s="1263"/>
      <c r="BL3" s="1263"/>
      <c r="BM3" s="1263"/>
      <c r="BN3" s="1263"/>
      <c r="BO3" s="1263"/>
      <c r="BP3" s="1263"/>
      <c r="BQ3" s="1263"/>
    </row>
    <row r="4" spans="1:69" s="110" customFormat="1" ht="43.15" customHeight="1" thickBot="1">
      <c r="B4" s="400"/>
      <c r="C4" s="400"/>
      <c r="D4" s="400"/>
      <c r="E4" s="400"/>
      <c r="F4" s="291" t="s">
        <v>536</v>
      </c>
      <c r="G4" s="1264" t="s">
        <v>441</v>
      </c>
      <c r="H4" s="1265"/>
      <c r="I4" s="1266"/>
      <c r="J4" s="1264" t="s">
        <v>461</v>
      </c>
      <c r="K4" s="1266"/>
      <c r="L4" s="1264" t="s">
        <v>442</v>
      </c>
      <c r="M4" s="1266"/>
      <c r="N4" s="1264" t="s">
        <v>457</v>
      </c>
      <c r="O4" s="1265"/>
      <c r="P4" s="1265"/>
      <c r="Q4" s="1265"/>
      <c r="R4" s="1265"/>
      <c r="S4" s="1265"/>
      <c r="T4" s="1265"/>
      <c r="U4" s="1266"/>
      <c r="V4" s="1264" t="s">
        <v>445</v>
      </c>
      <c r="W4" s="1265"/>
      <c r="X4" s="1265"/>
      <c r="Y4" s="1264">
        <v>2021</v>
      </c>
      <c r="Z4" s="1265"/>
      <c r="AA4" s="1265"/>
      <c r="AB4" s="1265"/>
      <c r="AC4" s="1265"/>
      <c r="AD4" s="1265"/>
      <c r="AE4" s="1265"/>
      <c r="AF4" s="1265"/>
      <c r="AG4" s="1265"/>
      <c r="AH4" s="1265"/>
      <c r="AI4" s="1265"/>
      <c r="AJ4" s="1265"/>
      <c r="AK4" s="1265"/>
      <c r="AL4" s="1265"/>
      <c r="AM4" s="1266"/>
      <c r="AN4" s="1264">
        <v>2022</v>
      </c>
      <c r="AO4" s="1265"/>
      <c r="AP4" s="1265"/>
      <c r="AQ4" s="1265"/>
      <c r="AR4" s="1265"/>
      <c r="AS4" s="1265"/>
      <c r="AT4" s="1265"/>
      <c r="AU4" s="1265"/>
      <c r="AV4" s="1265"/>
      <c r="AW4" s="1265"/>
      <c r="AX4" s="1265"/>
      <c r="AY4" s="1265"/>
      <c r="AZ4" s="1265"/>
      <c r="BA4" s="1265"/>
      <c r="BB4" s="1266"/>
      <c r="BC4" s="1264">
        <v>2023</v>
      </c>
      <c r="BD4" s="1265"/>
      <c r="BE4" s="1265"/>
      <c r="BF4" s="1265"/>
      <c r="BG4" s="1265"/>
      <c r="BH4" s="1265"/>
      <c r="BI4" s="1265"/>
      <c r="BJ4" s="1265"/>
      <c r="BK4" s="1265"/>
      <c r="BL4" s="1265"/>
      <c r="BM4" s="1265"/>
      <c r="BN4" s="1265"/>
      <c r="BO4" s="1265"/>
      <c r="BP4" s="1265"/>
      <c r="BQ4" s="1266"/>
    </row>
    <row r="5" spans="1:69" s="110" customFormat="1" ht="44.65" hidden="1" customHeight="1" thickBot="1">
      <c r="B5" s="400"/>
      <c r="C5" s="400"/>
      <c r="D5" s="400"/>
      <c r="E5" s="400"/>
      <c r="F5" s="615"/>
      <c r="G5" s="1259" t="s">
        <v>387</v>
      </c>
      <c r="H5" s="1260"/>
      <c r="I5" s="1261"/>
      <c r="J5" s="1259" t="s">
        <v>388</v>
      </c>
      <c r="K5" s="1261"/>
      <c r="L5" s="1259" t="s">
        <v>389</v>
      </c>
      <c r="M5" s="1261"/>
      <c r="N5" s="1259" t="s">
        <v>421</v>
      </c>
      <c r="O5" s="1260"/>
      <c r="P5" s="1260"/>
      <c r="Q5" s="1260"/>
      <c r="R5" s="1260"/>
      <c r="S5" s="1260"/>
      <c r="T5" s="1260"/>
      <c r="U5" s="1261"/>
      <c r="V5" s="1259" t="s">
        <v>425</v>
      </c>
      <c r="W5" s="1260"/>
      <c r="X5" s="1260"/>
      <c r="Y5" s="1259">
        <v>2021</v>
      </c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1261"/>
      <c r="AN5" s="1259">
        <v>2022</v>
      </c>
      <c r="AO5" s="1260"/>
      <c r="AP5" s="1260"/>
      <c r="AQ5" s="1260"/>
      <c r="AR5" s="1260"/>
      <c r="AS5" s="1260"/>
      <c r="AT5" s="1260"/>
      <c r="AU5" s="1260"/>
      <c r="AV5" s="1260"/>
      <c r="AW5" s="1260"/>
      <c r="AX5" s="1260"/>
      <c r="AY5" s="1260"/>
      <c r="AZ5" s="1260"/>
      <c r="BA5" s="1260"/>
      <c r="BB5" s="1261"/>
      <c r="BC5" s="1259">
        <v>2023</v>
      </c>
      <c r="BD5" s="1260"/>
      <c r="BE5" s="1260"/>
      <c r="BF5" s="1260"/>
      <c r="BG5" s="1260"/>
      <c r="BH5" s="1260"/>
      <c r="BI5" s="1260"/>
      <c r="BJ5" s="1260"/>
      <c r="BK5" s="1260"/>
      <c r="BL5" s="1260"/>
      <c r="BM5" s="1260"/>
      <c r="BN5" s="1260"/>
      <c r="BO5" s="1260"/>
      <c r="BP5" s="1260"/>
      <c r="BQ5" s="1261"/>
    </row>
    <row r="6" spans="1:69" s="464" customFormat="1" ht="39" hidden="1" thickBot="1">
      <c r="B6" s="465" t="s">
        <v>161</v>
      </c>
      <c r="C6" s="465" t="s">
        <v>5</v>
      </c>
      <c r="D6" s="463" t="s">
        <v>162</v>
      </c>
      <c r="E6" s="463" t="s">
        <v>287</v>
      </c>
      <c r="F6" s="463" t="s">
        <v>286</v>
      </c>
      <c r="G6" s="602" t="s">
        <v>422</v>
      </c>
      <c r="H6" s="602" t="s">
        <v>424</v>
      </c>
      <c r="I6" s="602" t="s">
        <v>390</v>
      </c>
      <c r="J6" s="602" t="s">
        <v>415</v>
      </c>
      <c r="K6" s="603" t="s">
        <v>387</v>
      </c>
      <c r="L6" s="602" t="s">
        <v>423</v>
      </c>
      <c r="M6" s="604" t="s">
        <v>390</v>
      </c>
      <c r="N6" s="602" t="s">
        <v>416</v>
      </c>
      <c r="O6" s="602" t="s">
        <v>417</v>
      </c>
      <c r="P6" s="602" t="s">
        <v>418</v>
      </c>
      <c r="Q6" s="602" t="s">
        <v>417</v>
      </c>
      <c r="R6" s="602" t="s">
        <v>419</v>
      </c>
      <c r="S6" s="602" t="s">
        <v>417</v>
      </c>
      <c r="T6" s="602" t="s">
        <v>420</v>
      </c>
      <c r="U6" s="602" t="s">
        <v>417</v>
      </c>
      <c r="V6" s="603">
        <v>2021</v>
      </c>
      <c r="W6" s="603">
        <v>2022</v>
      </c>
      <c r="X6" s="623">
        <v>2023</v>
      </c>
      <c r="Y6" s="624" t="s">
        <v>394</v>
      </c>
      <c r="Z6" s="603" t="s">
        <v>428</v>
      </c>
      <c r="AA6" s="602" t="s">
        <v>395</v>
      </c>
      <c r="AB6" s="604" t="s">
        <v>429</v>
      </c>
      <c r="AC6" s="602" t="s">
        <v>430</v>
      </c>
      <c r="AD6" s="602" t="s">
        <v>440</v>
      </c>
      <c r="AE6" s="602" t="s">
        <v>391</v>
      </c>
      <c r="AF6" s="602" t="s">
        <v>439</v>
      </c>
      <c r="AG6" s="603" t="s">
        <v>392</v>
      </c>
      <c r="AH6" s="602" t="s">
        <v>436</v>
      </c>
      <c r="AI6" s="604" t="s">
        <v>393</v>
      </c>
      <c r="AJ6" s="602" t="s">
        <v>435</v>
      </c>
      <c r="AK6" s="602" t="s">
        <v>434</v>
      </c>
      <c r="AL6" s="602" t="s">
        <v>396</v>
      </c>
      <c r="AM6" s="604" t="s">
        <v>431</v>
      </c>
      <c r="AN6" s="625" t="s">
        <v>394</v>
      </c>
      <c r="AO6" s="602" t="s">
        <v>428</v>
      </c>
      <c r="AP6" s="604" t="s">
        <v>395</v>
      </c>
      <c r="AQ6" s="602" t="s">
        <v>432</v>
      </c>
      <c r="AR6" s="602" t="s">
        <v>397</v>
      </c>
      <c r="AS6" s="602" t="s">
        <v>438</v>
      </c>
      <c r="AT6" s="602" t="s">
        <v>398</v>
      </c>
      <c r="AU6" s="603" t="s">
        <v>439</v>
      </c>
      <c r="AV6" s="602" t="s">
        <v>392</v>
      </c>
      <c r="AW6" s="604" t="s">
        <v>436</v>
      </c>
      <c r="AX6" s="626" t="s">
        <v>393</v>
      </c>
      <c r="AY6" s="602" t="s">
        <v>435</v>
      </c>
      <c r="AZ6" s="602" t="s">
        <v>434</v>
      </c>
      <c r="BA6" s="602" t="s">
        <v>396</v>
      </c>
      <c r="BB6" s="604" t="s">
        <v>431</v>
      </c>
      <c r="BC6" s="603" t="s">
        <v>394</v>
      </c>
      <c r="BD6" s="602" t="s">
        <v>428</v>
      </c>
      <c r="BE6" s="604" t="s">
        <v>395</v>
      </c>
      <c r="BF6" s="602" t="s">
        <v>433</v>
      </c>
      <c r="BG6" s="602" t="s">
        <v>399</v>
      </c>
      <c r="BH6" s="602" t="s">
        <v>438</v>
      </c>
      <c r="BI6" s="602" t="s">
        <v>398</v>
      </c>
      <c r="BJ6" s="603" t="s">
        <v>437</v>
      </c>
      <c r="BK6" s="602" t="s">
        <v>400</v>
      </c>
      <c r="BL6" s="604" t="s">
        <v>436</v>
      </c>
      <c r="BM6" s="602" t="s">
        <v>393</v>
      </c>
      <c r="BN6" s="602" t="s">
        <v>435</v>
      </c>
      <c r="BO6" s="602" t="s">
        <v>434</v>
      </c>
      <c r="BP6" s="602" t="s">
        <v>396</v>
      </c>
      <c r="BQ6" s="604" t="s">
        <v>431</v>
      </c>
    </row>
    <row r="7" spans="1:69" s="464" customFormat="1" ht="47.65" customHeight="1" thickBot="1">
      <c r="B7" s="465" t="s">
        <v>161</v>
      </c>
      <c r="C7" s="465" t="s">
        <v>5</v>
      </c>
      <c r="D7" s="463" t="s">
        <v>162</v>
      </c>
      <c r="E7" s="463" t="s">
        <v>287</v>
      </c>
      <c r="F7" s="463" t="s">
        <v>286</v>
      </c>
      <c r="G7" s="652" t="s">
        <v>502</v>
      </c>
      <c r="H7" s="652" t="s">
        <v>454</v>
      </c>
      <c r="I7" s="653" t="s">
        <v>453</v>
      </c>
      <c r="J7" s="652" t="s">
        <v>455</v>
      </c>
      <c r="K7" s="654" t="s">
        <v>456</v>
      </c>
      <c r="L7" s="652" t="s">
        <v>503</v>
      </c>
      <c r="M7" s="653" t="s">
        <v>453</v>
      </c>
      <c r="N7" s="652" t="s">
        <v>444</v>
      </c>
      <c r="O7" s="652" t="s">
        <v>443</v>
      </c>
      <c r="P7" s="652" t="s">
        <v>595</v>
      </c>
      <c r="Q7" s="652" t="s">
        <v>443</v>
      </c>
      <c r="R7" s="652" t="s">
        <v>596</v>
      </c>
      <c r="S7" s="652" t="s">
        <v>443</v>
      </c>
      <c r="T7" s="652" t="s">
        <v>597</v>
      </c>
      <c r="U7" s="652" t="s">
        <v>443</v>
      </c>
      <c r="V7" s="654">
        <v>2023</v>
      </c>
      <c r="W7" s="654">
        <v>2024</v>
      </c>
      <c r="X7" s="655">
        <v>2025</v>
      </c>
      <c r="Y7" s="656" t="s">
        <v>446</v>
      </c>
      <c r="Z7" s="654" t="s">
        <v>447</v>
      </c>
      <c r="AA7" s="652" t="s">
        <v>448</v>
      </c>
      <c r="AB7" s="653" t="s">
        <v>458</v>
      </c>
      <c r="AC7" s="652" t="s">
        <v>459</v>
      </c>
      <c r="AD7" s="652" t="s">
        <v>598</v>
      </c>
      <c r="AE7" s="652" t="s">
        <v>599</v>
      </c>
      <c r="AF7" s="652" t="s">
        <v>600</v>
      </c>
      <c r="AG7" s="654" t="s">
        <v>601</v>
      </c>
      <c r="AH7" s="654" t="s">
        <v>602</v>
      </c>
      <c r="AI7" s="654" t="s">
        <v>603</v>
      </c>
      <c r="AJ7" s="652" t="s">
        <v>449</v>
      </c>
      <c r="AK7" s="652" t="s">
        <v>450</v>
      </c>
      <c r="AL7" s="652" t="s">
        <v>451</v>
      </c>
      <c r="AM7" s="653" t="s">
        <v>460</v>
      </c>
      <c r="AN7" s="656" t="s">
        <v>446</v>
      </c>
      <c r="AO7" s="654" t="s">
        <v>447</v>
      </c>
      <c r="AP7" s="652" t="s">
        <v>448</v>
      </c>
      <c r="AQ7" s="653" t="s">
        <v>604</v>
      </c>
      <c r="AR7" s="652" t="s">
        <v>605</v>
      </c>
      <c r="AS7" s="652" t="s">
        <v>606</v>
      </c>
      <c r="AT7" s="652" t="s">
        <v>607</v>
      </c>
      <c r="AU7" s="652" t="s">
        <v>608</v>
      </c>
      <c r="AV7" s="654" t="s">
        <v>601</v>
      </c>
      <c r="AW7" s="654" t="s">
        <v>602</v>
      </c>
      <c r="AX7" s="654" t="s">
        <v>603</v>
      </c>
      <c r="AY7" s="652" t="s">
        <v>449</v>
      </c>
      <c r="AZ7" s="652" t="s">
        <v>450</v>
      </c>
      <c r="BA7" s="652" t="s">
        <v>451</v>
      </c>
      <c r="BB7" s="653" t="s">
        <v>460</v>
      </c>
      <c r="BC7" s="656" t="s">
        <v>446</v>
      </c>
      <c r="BD7" s="654" t="s">
        <v>447</v>
      </c>
      <c r="BE7" s="652" t="s">
        <v>448</v>
      </c>
      <c r="BF7" s="653" t="s">
        <v>609</v>
      </c>
      <c r="BG7" s="652" t="s">
        <v>610</v>
      </c>
      <c r="BH7" s="652" t="s">
        <v>606</v>
      </c>
      <c r="BI7" s="652" t="s">
        <v>607</v>
      </c>
      <c r="BJ7" s="652" t="s">
        <v>611</v>
      </c>
      <c r="BK7" s="652" t="s">
        <v>612</v>
      </c>
      <c r="BL7" s="654" t="s">
        <v>602</v>
      </c>
      <c r="BM7" s="654" t="s">
        <v>603</v>
      </c>
      <c r="BN7" s="652" t="s">
        <v>449</v>
      </c>
      <c r="BO7" s="652" t="s">
        <v>450</v>
      </c>
      <c r="BP7" s="652" t="s">
        <v>451</v>
      </c>
      <c r="BQ7" s="653" t="s">
        <v>460</v>
      </c>
    </row>
    <row r="8" spans="1:69" s="26" customFormat="1" ht="15.6" customHeight="1">
      <c r="A8" s="109"/>
      <c r="B8" s="7">
        <v>1</v>
      </c>
      <c r="C8" s="7" t="s">
        <v>176</v>
      </c>
      <c r="D8" s="139" t="s">
        <v>135</v>
      </c>
      <c r="E8" s="139" t="s">
        <v>401</v>
      </c>
      <c r="F8" s="607" t="s">
        <v>168</v>
      </c>
      <c r="G8" s="723"/>
      <c r="H8" s="724"/>
      <c r="I8" s="725">
        <f t="shared" ref="I8:I39" si="0">IFERROR(H8/G8,0)</f>
        <v>0</v>
      </c>
      <c r="J8" s="723"/>
      <c r="K8" s="732"/>
      <c r="L8" s="736">
        <f t="shared" ref="L8:L15" si="1">N8+P8+R8+T8</f>
        <v>0</v>
      </c>
      <c r="M8" s="725">
        <f t="shared" ref="M8:M24" si="2">IFERROR((N8*O8+P8*Q8+R8*S8+T8*U8)/L8,0)</f>
        <v>0</v>
      </c>
      <c r="N8" s="723"/>
      <c r="O8" s="738"/>
      <c r="P8" s="739"/>
      <c r="Q8" s="739"/>
      <c r="R8" s="739"/>
      <c r="S8" s="740"/>
      <c r="T8" s="739"/>
      <c r="U8" s="741"/>
      <c r="V8" s="744"/>
      <c r="W8" s="739"/>
      <c r="X8" s="745"/>
      <c r="Y8" s="755">
        <f t="shared" ref="Y8:Y13" si="3">L8</f>
        <v>0</v>
      </c>
      <c r="Z8" s="640">
        <f t="shared" ref="Z8:Z13" si="4">Y8*(1-V8)</f>
        <v>0</v>
      </c>
      <c r="AA8" s="640">
        <f t="shared" ref="AA8:AA13" si="5">N8*(1-V8)</f>
        <v>0</v>
      </c>
      <c r="AB8" s="640">
        <f t="shared" ref="AB8:AB13" si="6">AA8</f>
        <v>0</v>
      </c>
      <c r="AC8" s="627">
        <f>K8+IR_REF!S8+IR_REF!AA8</f>
        <v>0</v>
      </c>
      <c r="AD8" s="640">
        <f t="shared" ref="AD8:AD13" si="7">(1-V8)*P8</f>
        <v>0</v>
      </c>
      <c r="AE8" s="641">
        <f t="shared" ref="AE8:AE16" si="8">Q8</f>
        <v>0</v>
      </c>
      <c r="AF8" s="640">
        <f t="shared" ref="AF8:AF13" si="9">(1-V8)*R8</f>
        <v>0</v>
      </c>
      <c r="AG8" s="641">
        <f t="shared" ref="AG8:AG16" si="10">S8</f>
        <v>0</v>
      </c>
      <c r="AH8" s="616">
        <f t="shared" ref="AH8:AH13" si="11">(1-V8)*T8</f>
        <v>0</v>
      </c>
      <c r="AI8" s="641">
        <f t="shared" ref="AI8:AI16" si="12">U8</f>
        <v>0</v>
      </c>
      <c r="AJ8" s="616">
        <f t="shared" ref="AJ8:AJ13" si="13">AD8+AF8+AH8</f>
        <v>0</v>
      </c>
      <c r="AK8" s="606">
        <f t="shared" ref="AK8:AK13" si="14">IFERROR((AD8*AE8+AF8*AG8+AH8*AI8)/AJ8,0)</f>
        <v>0</v>
      </c>
      <c r="AL8" s="606">
        <f t="shared" ref="AL8:AL13" si="15">IFERROR((AK8*AJ8+AB8*AC8)/Z8,0)</f>
        <v>0</v>
      </c>
      <c r="AM8" s="644">
        <f t="shared" ref="AM8:AM13" si="16">AL8*Z8</f>
        <v>0</v>
      </c>
      <c r="AN8" s="642">
        <f t="shared" ref="AN8:AN13" si="17">Z8</f>
        <v>0</v>
      </c>
      <c r="AO8" s="616">
        <f t="shared" ref="AO8:AO13" si="18">AN8*(1-W8)</f>
        <v>0</v>
      </c>
      <c r="AP8" s="616">
        <f t="shared" ref="AP8:AP13" si="19">AD8*(1-W8)</f>
        <v>0</v>
      </c>
      <c r="AQ8" s="616">
        <f t="shared" ref="AQ8:AQ13" si="20">AP8</f>
        <v>0</v>
      </c>
      <c r="AR8" s="606">
        <f t="shared" ref="AR8:AR13" si="21">AC8</f>
        <v>0</v>
      </c>
      <c r="AS8" s="616">
        <f t="shared" ref="AS8:AS13" si="22">AB8*(1-W8)</f>
        <v>0</v>
      </c>
      <c r="AT8" s="606">
        <f t="shared" ref="AT8:AT13" si="23">AC8</f>
        <v>0</v>
      </c>
      <c r="AU8" s="616">
        <f t="shared" ref="AU8:AU13" si="24">AF8*(1-W8)</f>
        <v>0</v>
      </c>
      <c r="AV8" s="606">
        <f t="shared" ref="AV8:AV13" si="25">AG8</f>
        <v>0</v>
      </c>
      <c r="AW8" s="616">
        <f t="shared" ref="AW8:AW13" si="26">AH8*(1-W8)</f>
        <v>0</v>
      </c>
      <c r="AX8" s="606">
        <f t="shared" ref="AX8:AX13" si="27">AI8</f>
        <v>0</v>
      </c>
      <c r="AY8" s="616">
        <f t="shared" ref="AY8:AY13" si="28">AS8+AU8+AW8</f>
        <v>0</v>
      </c>
      <c r="AZ8" s="643">
        <f t="shared" ref="AZ8:AZ13" si="29">IFERROR((AS8*AT8+AU8*AV8+AW8*AX8)/AY8,0)</f>
        <v>0</v>
      </c>
      <c r="BA8" s="606">
        <f t="shared" ref="BA8:BA13" si="30">IFERROR((AZ8*AY8+AQ8*AR8)/AO8,0)</f>
        <v>0</v>
      </c>
      <c r="BB8" s="644">
        <f t="shared" ref="BB8:BB13" si="31">BA8*AO8</f>
        <v>0</v>
      </c>
      <c r="BC8" s="642">
        <f t="shared" ref="BC8:BC13" si="32">AO8</f>
        <v>0</v>
      </c>
      <c r="BD8" s="616">
        <f t="shared" ref="BD8:BD13" si="33">BC8*(1-X8)</f>
        <v>0</v>
      </c>
      <c r="BE8" s="616">
        <f t="shared" ref="BE8:BE13" si="34">AU8*(1-X8)</f>
        <v>0</v>
      </c>
      <c r="BF8" s="616">
        <f t="shared" ref="BF8:BF13" si="35">BE8</f>
        <v>0</v>
      </c>
      <c r="BG8" s="606">
        <f t="shared" ref="BG8:BG13" si="36">AR8</f>
        <v>0</v>
      </c>
      <c r="BH8" s="616">
        <f t="shared" ref="BH8:BH13" si="37">AS8*(1-X8)</f>
        <v>0</v>
      </c>
      <c r="BI8" s="641">
        <f t="shared" ref="BI8:BI13" si="38">AT8</f>
        <v>0</v>
      </c>
      <c r="BJ8" s="616">
        <f t="shared" ref="BJ8:BJ13" si="39">AQ8*(1-X8)</f>
        <v>0</v>
      </c>
      <c r="BK8" s="641">
        <f t="shared" ref="BK8:BK13" si="40">AR8</f>
        <v>0</v>
      </c>
      <c r="BL8" s="606">
        <f t="shared" ref="BL8:BL13" si="41">AW8*(1-X8)</f>
        <v>0</v>
      </c>
      <c r="BM8" s="606">
        <f t="shared" ref="BM8:BM13" si="42">AX8</f>
        <v>0</v>
      </c>
      <c r="BN8" s="616">
        <f t="shared" ref="BN8:BN13" si="43">BH8+BJ8+BL8</f>
        <v>0</v>
      </c>
      <c r="BO8" s="606">
        <f t="shared" ref="BO8:BO13" si="44">IFERROR((BH8*BI8+BJ8*BK8+BL8*BM8)/BN8,0)</f>
        <v>0</v>
      </c>
      <c r="BP8" s="606">
        <f t="shared" ref="BP8:BP13" si="45">IFERROR((BO8*BN8+BF8*BG8)/BD8,0)</f>
        <v>0</v>
      </c>
      <c r="BQ8" s="644">
        <f t="shared" ref="BQ8:BQ13" si="46">BP8*BD8</f>
        <v>0</v>
      </c>
    </row>
    <row r="9" spans="1:69" s="26" customFormat="1" ht="15.6" customHeight="1">
      <c r="A9" s="109"/>
      <c r="B9" s="7">
        <v>2</v>
      </c>
      <c r="C9" s="7" t="s">
        <v>176</v>
      </c>
      <c r="D9" s="139" t="s">
        <v>135</v>
      </c>
      <c r="E9" s="139" t="s">
        <v>401</v>
      </c>
      <c r="F9" s="607" t="s">
        <v>487</v>
      </c>
      <c r="G9" s="726"/>
      <c r="H9" s="609"/>
      <c r="I9" s="727">
        <f t="shared" si="0"/>
        <v>0</v>
      </c>
      <c r="J9" s="726"/>
      <c r="K9" s="733"/>
      <c r="L9" s="642">
        <f t="shared" si="1"/>
        <v>0</v>
      </c>
      <c r="M9" s="727">
        <f t="shared" si="2"/>
        <v>0</v>
      </c>
      <c r="N9" s="726"/>
      <c r="O9" s="605"/>
      <c r="P9" s="609"/>
      <c r="Q9" s="609"/>
      <c r="R9" s="609"/>
      <c r="S9" s="605"/>
      <c r="T9" s="609"/>
      <c r="U9" s="733"/>
      <c r="V9" s="645"/>
      <c r="W9" s="617"/>
      <c r="X9" s="746"/>
      <c r="Y9" s="755">
        <f t="shared" si="3"/>
        <v>0</v>
      </c>
      <c r="Z9" s="640">
        <f t="shared" si="4"/>
        <v>0</v>
      </c>
      <c r="AA9" s="640">
        <f t="shared" si="5"/>
        <v>0</v>
      </c>
      <c r="AB9" s="640">
        <f t="shared" si="6"/>
        <v>0</v>
      </c>
      <c r="AC9" s="627">
        <f>K9+IR_REF!S9+IR_REF!AA9</f>
        <v>1.0199999999999999E-2</v>
      </c>
      <c r="AD9" s="640">
        <f t="shared" si="7"/>
        <v>0</v>
      </c>
      <c r="AE9" s="641">
        <f t="shared" si="8"/>
        <v>0</v>
      </c>
      <c r="AF9" s="640">
        <f t="shared" si="9"/>
        <v>0</v>
      </c>
      <c r="AG9" s="641">
        <f t="shared" si="10"/>
        <v>0</v>
      </c>
      <c r="AH9" s="616">
        <f t="shared" si="11"/>
        <v>0</v>
      </c>
      <c r="AI9" s="641">
        <f t="shared" si="12"/>
        <v>0</v>
      </c>
      <c r="AJ9" s="616">
        <f t="shared" si="13"/>
        <v>0</v>
      </c>
      <c r="AK9" s="606">
        <f t="shared" si="14"/>
        <v>0</v>
      </c>
      <c r="AL9" s="606">
        <f t="shared" si="15"/>
        <v>0</v>
      </c>
      <c r="AM9" s="644">
        <f t="shared" si="16"/>
        <v>0</v>
      </c>
      <c r="AN9" s="642">
        <f t="shared" si="17"/>
        <v>0</v>
      </c>
      <c r="AO9" s="616">
        <f t="shared" si="18"/>
        <v>0</v>
      </c>
      <c r="AP9" s="616">
        <f t="shared" si="19"/>
        <v>0</v>
      </c>
      <c r="AQ9" s="616">
        <f t="shared" si="20"/>
        <v>0</v>
      </c>
      <c r="AR9" s="606">
        <f t="shared" si="21"/>
        <v>1.0199999999999999E-2</v>
      </c>
      <c r="AS9" s="616">
        <f t="shared" si="22"/>
        <v>0</v>
      </c>
      <c r="AT9" s="606">
        <f t="shared" si="23"/>
        <v>1.0199999999999999E-2</v>
      </c>
      <c r="AU9" s="616">
        <f t="shared" si="24"/>
        <v>0</v>
      </c>
      <c r="AV9" s="606">
        <f t="shared" si="25"/>
        <v>0</v>
      </c>
      <c r="AW9" s="616">
        <f t="shared" si="26"/>
        <v>0</v>
      </c>
      <c r="AX9" s="606">
        <f t="shared" si="27"/>
        <v>0</v>
      </c>
      <c r="AY9" s="616">
        <f t="shared" si="28"/>
        <v>0</v>
      </c>
      <c r="AZ9" s="643">
        <f t="shared" si="29"/>
        <v>0</v>
      </c>
      <c r="BA9" s="606">
        <f t="shared" si="30"/>
        <v>0</v>
      </c>
      <c r="BB9" s="644">
        <f t="shared" si="31"/>
        <v>0</v>
      </c>
      <c r="BC9" s="642">
        <f t="shared" si="32"/>
        <v>0</v>
      </c>
      <c r="BD9" s="616">
        <f t="shared" si="33"/>
        <v>0</v>
      </c>
      <c r="BE9" s="616">
        <f t="shared" si="34"/>
        <v>0</v>
      </c>
      <c r="BF9" s="616">
        <f t="shared" si="35"/>
        <v>0</v>
      </c>
      <c r="BG9" s="606">
        <f t="shared" si="36"/>
        <v>1.0199999999999999E-2</v>
      </c>
      <c r="BH9" s="616">
        <f t="shared" si="37"/>
        <v>0</v>
      </c>
      <c r="BI9" s="641">
        <f t="shared" si="38"/>
        <v>1.0199999999999999E-2</v>
      </c>
      <c r="BJ9" s="616">
        <f t="shared" si="39"/>
        <v>0</v>
      </c>
      <c r="BK9" s="641">
        <f t="shared" si="40"/>
        <v>1.0199999999999999E-2</v>
      </c>
      <c r="BL9" s="606">
        <f t="shared" si="41"/>
        <v>0</v>
      </c>
      <c r="BM9" s="606">
        <f t="shared" si="42"/>
        <v>0</v>
      </c>
      <c r="BN9" s="616">
        <f t="shared" si="43"/>
        <v>0</v>
      </c>
      <c r="BO9" s="606">
        <f t="shared" si="44"/>
        <v>0</v>
      </c>
      <c r="BP9" s="606">
        <f t="shared" si="45"/>
        <v>0</v>
      </c>
      <c r="BQ9" s="644">
        <f t="shared" si="46"/>
        <v>0</v>
      </c>
    </row>
    <row r="10" spans="1:69" s="26" customFormat="1" ht="15.6" customHeight="1">
      <c r="A10" s="109"/>
      <c r="B10" s="7">
        <v>3</v>
      </c>
      <c r="C10" s="7" t="s">
        <v>176</v>
      </c>
      <c r="D10" s="139" t="s">
        <v>135</v>
      </c>
      <c r="E10" s="139" t="s">
        <v>401</v>
      </c>
      <c r="F10" s="607" t="s">
        <v>488</v>
      </c>
      <c r="G10" s="726"/>
      <c r="H10" s="609"/>
      <c r="I10" s="727">
        <f t="shared" si="0"/>
        <v>0</v>
      </c>
      <c r="J10" s="726"/>
      <c r="K10" s="733"/>
      <c r="L10" s="642">
        <f t="shared" si="1"/>
        <v>0</v>
      </c>
      <c r="M10" s="727">
        <f t="shared" si="2"/>
        <v>0</v>
      </c>
      <c r="N10" s="726"/>
      <c r="O10" s="605"/>
      <c r="P10" s="609"/>
      <c r="Q10" s="609"/>
      <c r="R10" s="609"/>
      <c r="S10" s="605"/>
      <c r="T10" s="609"/>
      <c r="U10" s="733"/>
      <c r="V10" s="747"/>
      <c r="W10" s="618"/>
      <c r="X10" s="748"/>
      <c r="Y10" s="755">
        <f t="shared" si="3"/>
        <v>0</v>
      </c>
      <c r="Z10" s="640">
        <f t="shared" si="4"/>
        <v>0</v>
      </c>
      <c r="AA10" s="640">
        <f t="shared" si="5"/>
        <v>0</v>
      </c>
      <c r="AB10" s="640">
        <f t="shared" si="6"/>
        <v>0</v>
      </c>
      <c r="AC10" s="627">
        <f>K10+IR_REF!S10+IR_REF!AA10</f>
        <v>1.2999999999999999E-2</v>
      </c>
      <c r="AD10" s="640">
        <f t="shared" si="7"/>
        <v>0</v>
      </c>
      <c r="AE10" s="641">
        <f t="shared" si="8"/>
        <v>0</v>
      </c>
      <c r="AF10" s="640">
        <f t="shared" si="9"/>
        <v>0</v>
      </c>
      <c r="AG10" s="641">
        <f t="shared" si="10"/>
        <v>0</v>
      </c>
      <c r="AH10" s="616">
        <f t="shared" si="11"/>
        <v>0</v>
      </c>
      <c r="AI10" s="641">
        <f t="shared" si="12"/>
        <v>0</v>
      </c>
      <c r="AJ10" s="616">
        <f t="shared" si="13"/>
        <v>0</v>
      </c>
      <c r="AK10" s="606">
        <f t="shared" si="14"/>
        <v>0</v>
      </c>
      <c r="AL10" s="606">
        <f t="shared" si="15"/>
        <v>0</v>
      </c>
      <c r="AM10" s="644">
        <f t="shared" si="16"/>
        <v>0</v>
      </c>
      <c r="AN10" s="642">
        <f t="shared" si="17"/>
        <v>0</v>
      </c>
      <c r="AO10" s="616">
        <f t="shared" si="18"/>
        <v>0</v>
      </c>
      <c r="AP10" s="616">
        <f t="shared" si="19"/>
        <v>0</v>
      </c>
      <c r="AQ10" s="616">
        <f t="shared" si="20"/>
        <v>0</v>
      </c>
      <c r="AR10" s="606">
        <f t="shared" si="21"/>
        <v>1.2999999999999999E-2</v>
      </c>
      <c r="AS10" s="616">
        <f t="shared" si="22"/>
        <v>0</v>
      </c>
      <c r="AT10" s="606">
        <f t="shared" si="23"/>
        <v>1.2999999999999999E-2</v>
      </c>
      <c r="AU10" s="616">
        <f t="shared" si="24"/>
        <v>0</v>
      </c>
      <c r="AV10" s="606">
        <f t="shared" si="25"/>
        <v>0</v>
      </c>
      <c r="AW10" s="616">
        <f t="shared" si="26"/>
        <v>0</v>
      </c>
      <c r="AX10" s="606">
        <f t="shared" si="27"/>
        <v>0</v>
      </c>
      <c r="AY10" s="616">
        <f t="shared" si="28"/>
        <v>0</v>
      </c>
      <c r="AZ10" s="643">
        <f t="shared" si="29"/>
        <v>0</v>
      </c>
      <c r="BA10" s="606">
        <f t="shared" si="30"/>
        <v>0</v>
      </c>
      <c r="BB10" s="644">
        <f t="shared" si="31"/>
        <v>0</v>
      </c>
      <c r="BC10" s="642">
        <f t="shared" si="32"/>
        <v>0</v>
      </c>
      <c r="BD10" s="616">
        <f t="shared" si="33"/>
        <v>0</v>
      </c>
      <c r="BE10" s="616">
        <f t="shared" si="34"/>
        <v>0</v>
      </c>
      <c r="BF10" s="616">
        <f t="shared" si="35"/>
        <v>0</v>
      </c>
      <c r="BG10" s="606">
        <f t="shared" si="36"/>
        <v>1.2999999999999999E-2</v>
      </c>
      <c r="BH10" s="616">
        <f t="shared" si="37"/>
        <v>0</v>
      </c>
      <c r="BI10" s="641">
        <f t="shared" si="38"/>
        <v>1.2999999999999999E-2</v>
      </c>
      <c r="BJ10" s="616">
        <f t="shared" si="39"/>
        <v>0</v>
      </c>
      <c r="BK10" s="641">
        <f t="shared" si="40"/>
        <v>1.2999999999999999E-2</v>
      </c>
      <c r="BL10" s="606">
        <f t="shared" si="41"/>
        <v>0</v>
      </c>
      <c r="BM10" s="606">
        <f t="shared" si="42"/>
        <v>0</v>
      </c>
      <c r="BN10" s="616">
        <f t="shared" si="43"/>
        <v>0</v>
      </c>
      <c r="BO10" s="606">
        <f t="shared" si="44"/>
        <v>0</v>
      </c>
      <c r="BP10" s="606">
        <f t="shared" si="45"/>
        <v>0</v>
      </c>
      <c r="BQ10" s="644">
        <f t="shared" si="46"/>
        <v>0</v>
      </c>
    </row>
    <row r="11" spans="1:69" s="26" customFormat="1" ht="15.6" customHeight="1">
      <c r="A11" s="109"/>
      <c r="B11" s="7">
        <v>4</v>
      </c>
      <c r="C11" s="7" t="s">
        <v>176</v>
      </c>
      <c r="D11" s="139" t="s">
        <v>135</v>
      </c>
      <c r="E11" s="139" t="s">
        <v>401</v>
      </c>
      <c r="F11" s="607" t="s">
        <v>489</v>
      </c>
      <c r="G11" s="726"/>
      <c r="H11" s="609"/>
      <c r="I11" s="727">
        <f t="shared" si="0"/>
        <v>0</v>
      </c>
      <c r="J11" s="726"/>
      <c r="K11" s="733"/>
      <c r="L11" s="642">
        <f t="shared" si="1"/>
        <v>0</v>
      </c>
      <c r="M11" s="727">
        <f t="shared" si="2"/>
        <v>0</v>
      </c>
      <c r="N11" s="726"/>
      <c r="O11" s="605"/>
      <c r="P11" s="609"/>
      <c r="Q11" s="609"/>
      <c r="R11" s="609"/>
      <c r="S11" s="605"/>
      <c r="T11" s="609"/>
      <c r="U11" s="733"/>
      <c r="V11" s="747"/>
      <c r="W11" s="618"/>
      <c r="X11" s="748"/>
      <c r="Y11" s="755">
        <f t="shared" si="3"/>
        <v>0</v>
      </c>
      <c r="Z11" s="640">
        <f t="shared" si="4"/>
        <v>0</v>
      </c>
      <c r="AA11" s="640">
        <f t="shared" si="5"/>
        <v>0</v>
      </c>
      <c r="AB11" s="640">
        <f t="shared" si="6"/>
        <v>0</v>
      </c>
      <c r="AC11" s="627">
        <f>K11+IR_REF!S11+IR_REF!AA11</f>
        <v>8.9999999999999993E-3</v>
      </c>
      <c r="AD11" s="640">
        <f t="shared" si="7"/>
        <v>0</v>
      </c>
      <c r="AE11" s="641">
        <f t="shared" si="8"/>
        <v>0</v>
      </c>
      <c r="AF11" s="640">
        <f t="shared" si="9"/>
        <v>0</v>
      </c>
      <c r="AG11" s="641">
        <f t="shared" si="10"/>
        <v>0</v>
      </c>
      <c r="AH11" s="616">
        <f t="shared" si="11"/>
        <v>0</v>
      </c>
      <c r="AI11" s="641">
        <f t="shared" si="12"/>
        <v>0</v>
      </c>
      <c r="AJ11" s="616">
        <f t="shared" si="13"/>
        <v>0</v>
      </c>
      <c r="AK11" s="606">
        <f t="shared" si="14"/>
        <v>0</v>
      </c>
      <c r="AL11" s="606">
        <f t="shared" si="15"/>
        <v>0</v>
      </c>
      <c r="AM11" s="644">
        <f t="shared" si="16"/>
        <v>0</v>
      </c>
      <c r="AN11" s="642">
        <f t="shared" si="17"/>
        <v>0</v>
      </c>
      <c r="AO11" s="616">
        <f t="shared" si="18"/>
        <v>0</v>
      </c>
      <c r="AP11" s="616">
        <f t="shared" si="19"/>
        <v>0</v>
      </c>
      <c r="AQ11" s="616">
        <f t="shared" si="20"/>
        <v>0</v>
      </c>
      <c r="AR11" s="606">
        <f t="shared" si="21"/>
        <v>8.9999999999999993E-3</v>
      </c>
      <c r="AS11" s="616">
        <f t="shared" si="22"/>
        <v>0</v>
      </c>
      <c r="AT11" s="606">
        <f t="shared" si="23"/>
        <v>8.9999999999999993E-3</v>
      </c>
      <c r="AU11" s="616">
        <f t="shared" si="24"/>
        <v>0</v>
      </c>
      <c r="AV11" s="606">
        <f t="shared" si="25"/>
        <v>0</v>
      </c>
      <c r="AW11" s="616">
        <f t="shared" si="26"/>
        <v>0</v>
      </c>
      <c r="AX11" s="606">
        <f t="shared" si="27"/>
        <v>0</v>
      </c>
      <c r="AY11" s="616">
        <f t="shared" si="28"/>
        <v>0</v>
      </c>
      <c r="AZ11" s="643">
        <f t="shared" si="29"/>
        <v>0</v>
      </c>
      <c r="BA11" s="606">
        <f t="shared" si="30"/>
        <v>0</v>
      </c>
      <c r="BB11" s="644">
        <f t="shared" si="31"/>
        <v>0</v>
      </c>
      <c r="BC11" s="642">
        <f t="shared" si="32"/>
        <v>0</v>
      </c>
      <c r="BD11" s="616">
        <f t="shared" si="33"/>
        <v>0</v>
      </c>
      <c r="BE11" s="616">
        <f t="shared" si="34"/>
        <v>0</v>
      </c>
      <c r="BF11" s="616">
        <f t="shared" si="35"/>
        <v>0</v>
      </c>
      <c r="BG11" s="606">
        <f t="shared" si="36"/>
        <v>8.9999999999999993E-3</v>
      </c>
      <c r="BH11" s="616">
        <f t="shared" si="37"/>
        <v>0</v>
      </c>
      <c r="BI11" s="641">
        <f t="shared" si="38"/>
        <v>8.9999999999999993E-3</v>
      </c>
      <c r="BJ11" s="616">
        <f t="shared" si="39"/>
        <v>0</v>
      </c>
      <c r="BK11" s="641">
        <f t="shared" si="40"/>
        <v>8.9999999999999993E-3</v>
      </c>
      <c r="BL11" s="606">
        <f t="shared" si="41"/>
        <v>0</v>
      </c>
      <c r="BM11" s="606">
        <f t="shared" si="42"/>
        <v>0</v>
      </c>
      <c r="BN11" s="616">
        <f t="shared" si="43"/>
        <v>0</v>
      </c>
      <c r="BO11" s="606">
        <f t="shared" si="44"/>
        <v>0</v>
      </c>
      <c r="BP11" s="606">
        <f t="shared" si="45"/>
        <v>0</v>
      </c>
      <c r="BQ11" s="644">
        <f t="shared" si="46"/>
        <v>0</v>
      </c>
    </row>
    <row r="12" spans="1:69" s="26" customFormat="1" ht="15.6" customHeight="1">
      <c r="A12" s="109"/>
      <c r="B12" s="7">
        <v>5</v>
      </c>
      <c r="C12" s="7" t="s">
        <v>176</v>
      </c>
      <c r="D12" s="139" t="s">
        <v>135</v>
      </c>
      <c r="E12" s="139" t="s">
        <v>401</v>
      </c>
      <c r="F12" s="607" t="s">
        <v>490</v>
      </c>
      <c r="G12" s="726"/>
      <c r="H12" s="609"/>
      <c r="I12" s="727">
        <f t="shared" si="0"/>
        <v>0</v>
      </c>
      <c r="J12" s="726"/>
      <c r="K12" s="733"/>
      <c r="L12" s="642">
        <f t="shared" si="1"/>
        <v>0</v>
      </c>
      <c r="M12" s="727">
        <f t="shared" si="2"/>
        <v>0</v>
      </c>
      <c r="N12" s="726"/>
      <c r="O12" s="605"/>
      <c r="P12" s="609"/>
      <c r="Q12" s="609"/>
      <c r="R12" s="609"/>
      <c r="S12" s="605"/>
      <c r="T12" s="609"/>
      <c r="U12" s="733"/>
      <c r="V12" s="747"/>
      <c r="W12" s="618"/>
      <c r="X12" s="748"/>
      <c r="Y12" s="755">
        <f t="shared" si="3"/>
        <v>0</v>
      </c>
      <c r="Z12" s="640">
        <f t="shared" si="4"/>
        <v>0</v>
      </c>
      <c r="AA12" s="640">
        <f t="shared" si="5"/>
        <v>0</v>
      </c>
      <c r="AB12" s="640">
        <f t="shared" si="6"/>
        <v>0</v>
      </c>
      <c r="AC12" s="627">
        <f>K12+IR_REF!S12+IR_REF!AA12</f>
        <v>1.6499999999999998E-3</v>
      </c>
      <c r="AD12" s="640">
        <f t="shared" si="7"/>
        <v>0</v>
      </c>
      <c r="AE12" s="641">
        <f t="shared" si="8"/>
        <v>0</v>
      </c>
      <c r="AF12" s="640">
        <f t="shared" si="9"/>
        <v>0</v>
      </c>
      <c r="AG12" s="641">
        <f t="shared" si="10"/>
        <v>0</v>
      </c>
      <c r="AH12" s="616">
        <f t="shared" si="11"/>
        <v>0</v>
      </c>
      <c r="AI12" s="641">
        <f t="shared" si="12"/>
        <v>0</v>
      </c>
      <c r="AJ12" s="616">
        <f t="shared" si="13"/>
        <v>0</v>
      </c>
      <c r="AK12" s="606">
        <f t="shared" si="14"/>
        <v>0</v>
      </c>
      <c r="AL12" s="606">
        <f t="shared" si="15"/>
        <v>0</v>
      </c>
      <c r="AM12" s="644">
        <f t="shared" si="16"/>
        <v>0</v>
      </c>
      <c r="AN12" s="642">
        <f t="shared" si="17"/>
        <v>0</v>
      </c>
      <c r="AO12" s="616">
        <f t="shared" si="18"/>
        <v>0</v>
      </c>
      <c r="AP12" s="616">
        <f t="shared" si="19"/>
        <v>0</v>
      </c>
      <c r="AQ12" s="616">
        <f t="shared" si="20"/>
        <v>0</v>
      </c>
      <c r="AR12" s="606">
        <f t="shared" si="21"/>
        <v>1.6499999999999998E-3</v>
      </c>
      <c r="AS12" s="616">
        <f t="shared" si="22"/>
        <v>0</v>
      </c>
      <c r="AT12" s="606">
        <f t="shared" si="23"/>
        <v>1.6499999999999998E-3</v>
      </c>
      <c r="AU12" s="616">
        <f t="shared" si="24"/>
        <v>0</v>
      </c>
      <c r="AV12" s="606">
        <f t="shared" si="25"/>
        <v>0</v>
      </c>
      <c r="AW12" s="616">
        <f t="shared" si="26"/>
        <v>0</v>
      </c>
      <c r="AX12" s="606">
        <f t="shared" si="27"/>
        <v>0</v>
      </c>
      <c r="AY12" s="616">
        <f t="shared" si="28"/>
        <v>0</v>
      </c>
      <c r="AZ12" s="643">
        <f t="shared" si="29"/>
        <v>0</v>
      </c>
      <c r="BA12" s="606">
        <f t="shared" si="30"/>
        <v>0</v>
      </c>
      <c r="BB12" s="644">
        <f t="shared" si="31"/>
        <v>0</v>
      </c>
      <c r="BC12" s="642">
        <f t="shared" si="32"/>
        <v>0</v>
      </c>
      <c r="BD12" s="616">
        <f t="shared" si="33"/>
        <v>0</v>
      </c>
      <c r="BE12" s="616">
        <f t="shared" si="34"/>
        <v>0</v>
      </c>
      <c r="BF12" s="616">
        <f t="shared" si="35"/>
        <v>0</v>
      </c>
      <c r="BG12" s="606">
        <f t="shared" si="36"/>
        <v>1.6499999999999998E-3</v>
      </c>
      <c r="BH12" s="616">
        <f t="shared" si="37"/>
        <v>0</v>
      </c>
      <c r="BI12" s="641">
        <f t="shared" si="38"/>
        <v>1.6499999999999998E-3</v>
      </c>
      <c r="BJ12" s="616">
        <f t="shared" si="39"/>
        <v>0</v>
      </c>
      <c r="BK12" s="641">
        <f t="shared" si="40"/>
        <v>1.6499999999999998E-3</v>
      </c>
      <c r="BL12" s="606">
        <f t="shared" si="41"/>
        <v>0</v>
      </c>
      <c r="BM12" s="606">
        <f t="shared" si="42"/>
        <v>0</v>
      </c>
      <c r="BN12" s="616">
        <f t="shared" si="43"/>
        <v>0</v>
      </c>
      <c r="BO12" s="606">
        <f t="shared" si="44"/>
        <v>0</v>
      </c>
      <c r="BP12" s="606">
        <f t="shared" si="45"/>
        <v>0</v>
      </c>
      <c r="BQ12" s="644">
        <f t="shared" si="46"/>
        <v>0</v>
      </c>
    </row>
    <row r="13" spans="1:69" s="26" customFormat="1" ht="15.6" customHeight="1">
      <c r="A13" s="109"/>
      <c r="B13" s="7">
        <v>6</v>
      </c>
      <c r="C13" s="7" t="s">
        <v>176</v>
      </c>
      <c r="D13" s="139" t="s">
        <v>135</v>
      </c>
      <c r="E13" s="139" t="s">
        <v>401</v>
      </c>
      <c r="F13" s="607" t="s">
        <v>491</v>
      </c>
      <c r="G13" s="726"/>
      <c r="H13" s="609"/>
      <c r="I13" s="727">
        <f t="shared" si="0"/>
        <v>0</v>
      </c>
      <c r="J13" s="726"/>
      <c r="K13" s="733"/>
      <c r="L13" s="642">
        <f t="shared" si="1"/>
        <v>0</v>
      </c>
      <c r="M13" s="727">
        <f t="shared" si="2"/>
        <v>0</v>
      </c>
      <c r="N13" s="726"/>
      <c r="O13" s="605"/>
      <c r="P13" s="609"/>
      <c r="Q13" s="605"/>
      <c r="R13" s="609"/>
      <c r="S13" s="605"/>
      <c r="T13" s="609"/>
      <c r="U13" s="733"/>
      <c r="V13" s="749" t="e">
        <f>(CSV_CR_SCEN_IM!AK35+CSV_CR_SCEN_IM!AM35+CSV_CR_SCEN_IM!AK39+CSV_CR_SCEN_IM!AM39+CSV_CR_SCEN_IM!AK46+CSV_CR_SCEN_IM!AM46)/(CSV_CR_SCEN_IM!K35+CSV_CR_SCEN_IM!L35+CSV_CR_SCEN_IM!K39+CSV_CR_SCEN_IM!L39+CSV_CR_SCEN_IM!K46+CSV_CR_SCEN_IM!L46)</f>
        <v>#DIV/0!</v>
      </c>
      <c r="W13" s="610" t="e">
        <f>(CSV_CR_SCEN_IM!AK57+CSV_CR_SCEN_IM!AM57+CSV_CR_SCEN_IM!AK61+CSV_CR_SCEN_IM!AM61+CSV_CR_SCEN_IM!AK68+CSV_CR_SCEN_IM!AM68)/(CSV_CR_SCEN_IM!K57+CSV_CR_SCEN_IM!L57+CSV_CR_SCEN_IM!K61+CSV_CR_SCEN_IM!L61+CSV_CR_SCEN_IM!K68+CSV_CR_SCEN_IM!L68)</f>
        <v>#DIV/0!</v>
      </c>
      <c r="X13" s="750" t="e">
        <f>(CSV_CR_SCEN_IM!AK79+CSV_CR_SCEN_IM!AM79+CSV_CR_SCEN_IM!AK83+CSV_CR_SCEN_IM!AM83+CSV_CR_SCEN_IM!AK90+CSV_CR_SCEN_IM!AM90)/(CSV_CR_SCEN_IM!K79+CSV_CR_SCEN_IM!L79+CSV_CR_SCEN_IM!K83+CSV_CR_SCEN_IM!L83+CSV_CR_SCEN_IM!K90+CSV_CR_SCEN_IM!L90)</f>
        <v>#DIV/0!</v>
      </c>
      <c r="Y13" s="755">
        <f t="shared" si="3"/>
        <v>0</v>
      </c>
      <c r="Z13" s="640" t="e">
        <f t="shared" si="4"/>
        <v>#DIV/0!</v>
      </c>
      <c r="AA13" s="640" t="e">
        <f t="shared" si="5"/>
        <v>#DIV/0!</v>
      </c>
      <c r="AB13" s="640" t="e">
        <f t="shared" si="6"/>
        <v>#DIV/0!</v>
      </c>
      <c r="AC13" s="627">
        <f>K13+IR_REF!S13+IR_REF!AA13</f>
        <v>9.209999999999996E-3</v>
      </c>
      <c r="AD13" s="640" t="e">
        <f t="shared" si="7"/>
        <v>#DIV/0!</v>
      </c>
      <c r="AE13" s="641">
        <f t="shared" si="8"/>
        <v>0</v>
      </c>
      <c r="AF13" s="640" t="e">
        <f t="shared" si="9"/>
        <v>#DIV/0!</v>
      </c>
      <c r="AG13" s="641">
        <f t="shared" si="10"/>
        <v>0</v>
      </c>
      <c r="AH13" s="616" t="e">
        <f t="shared" si="11"/>
        <v>#DIV/0!</v>
      </c>
      <c r="AI13" s="641">
        <f t="shared" si="12"/>
        <v>0</v>
      </c>
      <c r="AJ13" s="616" t="e">
        <f t="shared" si="13"/>
        <v>#DIV/0!</v>
      </c>
      <c r="AK13" s="606">
        <f t="shared" si="14"/>
        <v>0</v>
      </c>
      <c r="AL13" s="606">
        <f t="shared" si="15"/>
        <v>0</v>
      </c>
      <c r="AM13" s="644" t="e">
        <f t="shared" si="16"/>
        <v>#DIV/0!</v>
      </c>
      <c r="AN13" s="642" t="e">
        <f t="shared" si="17"/>
        <v>#DIV/0!</v>
      </c>
      <c r="AO13" s="616" t="e">
        <f t="shared" si="18"/>
        <v>#DIV/0!</v>
      </c>
      <c r="AP13" s="616" t="e">
        <f t="shared" si="19"/>
        <v>#DIV/0!</v>
      </c>
      <c r="AQ13" s="616" t="e">
        <f t="shared" si="20"/>
        <v>#DIV/0!</v>
      </c>
      <c r="AR13" s="606">
        <f t="shared" si="21"/>
        <v>9.209999999999996E-3</v>
      </c>
      <c r="AS13" s="616" t="e">
        <f t="shared" si="22"/>
        <v>#DIV/0!</v>
      </c>
      <c r="AT13" s="606">
        <f t="shared" si="23"/>
        <v>9.209999999999996E-3</v>
      </c>
      <c r="AU13" s="616" t="e">
        <f t="shared" si="24"/>
        <v>#DIV/0!</v>
      </c>
      <c r="AV13" s="606">
        <f t="shared" si="25"/>
        <v>0</v>
      </c>
      <c r="AW13" s="616" t="e">
        <f t="shared" si="26"/>
        <v>#DIV/0!</v>
      </c>
      <c r="AX13" s="606">
        <f t="shared" si="27"/>
        <v>0</v>
      </c>
      <c r="AY13" s="616" t="e">
        <f t="shared" si="28"/>
        <v>#DIV/0!</v>
      </c>
      <c r="AZ13" s="643">
        <f t="shared" si="29"/>
        <v>0</v>
      </c>
      <c r="BA13" s="606">
        <f t="shared" si="30"/>
        <v>0</v>
      </c>
      <c r="BB13" s="644" t="e">
        <f t="shared" si="31"/>
        <v>#DIV/0!</v>
      </c>
      <c r="BC13" s="642" t="e">
        <f t="shared" si="32"/>
        <v>#DIV/0!</v>
      </c>
      <c r="BD13" s="616" t="e">
        <f t="shared" si="33"/>
        <v>#DIV/0!</v>
      </c>
      <c r="BE13" s="616" t="e">
        <f t="shared" si="34"/>
        <v>#DIV/0!</v>
      </c>
      <c r="BF13" s="616" t="e">
        <f t="shared" si="35"/>
        <v>#DIV/0!</v>
      </c>
      <c r="BG13" s="606">
        <f t="shared" si="36"/>
        <v>9.209999999999996E-3</v>
      </c>
      <c r="BH13" s="616" t="e">
        <f t="shared" si="37"/>
        <v>#DIV/0!</v>
      </c>
      <c r="BI13" s="641">
        <f t="shared" si="38"/>
        <v>9.209999999999996E-3</v>
      </c>
      <c r="BJ13" s="616" t="e">
        <f t="shared" si="39"/>
        <v>#DIV/0!</v>
      </c>
      <c r="BK13" s="641">
        <f t="shared" si="40"/>
        <v>9.209999999999996E-3</v>
      </c>
      <c r="BL13" s="606" t="e">
        <f t="shared" si="41"/>
        <v>#DIV/0!</v>
      </c>
      <c r="BM13" s="606">
        <f t="shared" si="42"/>
        <v>0</v>
      </c>
      <c r="BN13" s="616" t="e">
        <f t="shared" si="43"/>
        <v>#DIV/0!</v>
      </c>
      <c r="BO13" s="606">
        <f t="shared" si="44"/>
        <v>0</v>
      </c>
      <c r="BP13" s="606">
        <f t="shared" si="45"/>
        <v>0</v>
      </c>
      <c r="BQ13" s="644" t="e">
        <f t="shared" si="46"/>
        <v>#DIV/0!</v>
      </c>
    </row>
    <row r="14" spans="1:69" s="26" customFormat="1" ht="15.6" customHeight="1">
      <c r="A14" s="109"/>
      <c r="B14" s="7">
        <v>7</v>
      </c>
      <c r="C14" s="7" t="s">
        <v>176</v>
      </c>
      <c r="D14" s="139" t="s">
        <v>135</v>
      </c>
      <c r="E14" s="139" t="s">
        <v>401</v>
      </c>
      <c r="F14" s="607" t="s">
        <v>402</v>
      </c>
      <c r="G14" s="726"/>
      <c r="H14" s="609"/>
      <c r="I14" s="727">
        <f t="shared" si="0"/>
        <v>0</v>
      </c>
      <c r="J14" s="726"/>
      <c r="K14" s="733"/>
      <c r="L14" s="642">
        <f>N14+P14+R14+T14</f>
        <v>0</v>
      </c>
      <c r="M14" s="727">
        <f t="shared" si="2"/>
        <v>0</v>
      </c>
      <c r="N14" s="726"/>
      <c r="O14" s="605"/>
      <c r="P14" s="609"/>
      <c r="Q14" s="605"/>
      <c r="R14" s="609"/>
      <c r="S14" s="605"/>
      <c r="T14" s="609"/>
      <c r="U14" s="733"/>
      <c r="V14" s="749" t="e">
        <f>(CSV_CR_SCEN_IM!AK47+CSV_CR_SCEN_IM!AM47+CSV_CR_SCEN_IM!AK48+CSV_CR_SCEN_IM!AM48)/(CSV_CR_SCEN_IM!K47+CSV_CR_SCEN_IM!L47+CSV_CR_SCEN_IM!K48+CSV_CR_SCEN_IM!L48)</f>
        <v>#DIV/0!</v>
      </c>
      <c r="W14" s="610" t="e">
        <f>(CSV_CR_SCEN_IM!AK69+CSV_CR_SCEN_IM!AM69+CSV_CR_SCEN_IM!AK70+CSV_CR_SCEN_IM!AM70)/(CSV_CR_SCEN_IM!K69+CSV_CR_SCEN_IM!L69+CSV_CR_SCEN_IM!K70+CSV_CR_SCEN_IM!L70)</f>
        <v>#DIV/0!</v>
      </c>
      <c r="X14" s="750" t="e">
        <f>(CSV_CR_SCEN_IM!AK91+CSV_CR_SCEN_IM!AM91+CSV_CR_SCEN_IM!AK92+CSV_CR_SCEN_IM!AM92)/(CSV_CR_SCEN_IM!K91+CSV_CR_SCEN_IM!L91+CSV_CR_SCEN_IM!K92+CSV_CR_SCEN_IM!L92)</f>
        <v>#DIV/0!</v>
      </c>
      <c r="Y14" s="755">
        <f t="shared" ref="Y14:Y20" si="47">L14</f>
        <v>0</v>
      </c>
      <c r="Z14" s="640" t="e">
        <f t="shared" ref="Z14:Z20" si="48">Y14*(1-V14)</f>
        <v>#DIV/0!</v>
      </c>
      <c r="AA14" s="640" t="e">
        <f t="shared" ref="AA14:AA20" si="49">N14*(1-V14)</f>
        <v>#DIV/0!</v>
      </c>
      <c r="AB14" s="640" t="e">
        <f t="shared" ref="AB14:AB24" si="50">AA14</f>
        <v>#DIV/0!</v>
      </c>
      <c r="AC14" s="627">
        <f>K14+IR_REF!S14+IR_REF!AA14</f>
        <v>9.209999999999996E-3</v>
      </c>
      <c r="AD14" s="640" t="e">
        <f t="shared" ref="AD14:AD20" si="51">(1-V14)*P14</f>
        <v>#DIV/0!</v>
      </c>
      <c r="AE14" s="641">
        <f t="shared" si="8"/>
        <v>0</v>
      </c>
      <c r="AF14" s="640" t="e">
        <f t="shared" ref="AF14:AF20" si="52">(1-V14)*R14</f>
        <v>#DIV/0!</v>
      </c>
      <c r="AG14" s="641">
        <f t="shared" si="10"/>
        <v>0</v>
      </c>
      <c r="AH14" s="616" t="e">
        <f t="shared" ref="AH14:AH20" si="53">(1-V14)*T14</f>
        <v>#DIV/0!</v>
      </c>
      <c r="AI14" s="641">
        <f t="shared" si="12"/>
        <v>0</v>
      </c>
      <c r="AJ14" s="616" t="e">
        <f t="shared" ref="AJ14:AJ20" si="54">AD14+AF14+AH14</f>
        <v>#DIV/0!</v>
      </c>
      <c r="AK14" s="606">
        <f t="shared" ref="AK14:AK20" si="55">IFERROR((AD14*AE14+AF14*AG14+AH14*AI14)/AJ14,0)</f>
        <v>0</v>
      </c>
      <c r="AL14" s="606">
        <f t="shared" ref="AL14:AL20" si="56">IFERROR((AK14*AJ14+AB14*AC14)/Z14,0)</f>
        <v>0</v>
      </c>
      <c r="AM14" s="644" t="e">
        <f t="shared" ref="AM14:AM20" si="57">AL14*Z14</f>
        <v>#DIV/0!</v>
      </c>
      <c r="AN14" s="642" t="e">
        <f t="shared" ref="AN14:AN20" si="58">Z14</f>
        <v>#DIV/0!</v>
      </c>
      <c r="AO14" s="616" t="e">
        <f t="shared" ref="AO14:AO20" si="59">AN14*(1-W14)</f>
        <v>#DIV/0!</v>
      </c>
      <c r="AP14" s="616" t="e">
        <f t="shared" ref="AP14:AP20" si="60">AD14*(1-W14)</f>
        <v>#DIV/0!</v>
      </c>
      <c r="AQ14" s="616" t="e">
        <f t="shared" ref="AQ14:AQ24" si="61">AP14</f>
        <v>#DIV/0!</v>
      </c>
      <c r="AR14" s="606">
        <f t="shared" ref="AR14:AR20" si="62">AC14</f>
        <v>9.209999999999996E-3</v>
      </c>
      <c r="AS14" s="616" t="e">
        <f t="shared" ref="AS14:AS20" si="63">AB14*(1-W14)</f>
        <v>#DIV/0!</v>
      </c>
      <c r="AT14" s="606">
        <f t="shared" ref="AT14:AT20" si="64">AC14</f>
        <v>9.209999999999996E-3</v>
      </c>
      <c r="AU14" s="616" t="e">
        <f t="shared" ref="AU14:AU20" si="65">AF14*(1-W14)</f>
        <v>#DIV/0!</v>
      </c>
      <c r="AV14" s="606">
        <f t="shared" ref="AV14:AV20" si="66">AG14</f>
        <v>0</v>
      </c>
      <c r="AW14" s="616" t="e">
        <f t="shared" ref="AW14:AW20" si="67">AH14*(1-W14)</f>
        <v>#DIV/0!</v>
      </c>
      <c r="AX14" s="606">
        <f t="shared" ref="AX14:AX20" si="68">AI14</f>
        <v>0</v>
      </c>
      <c r="AY14" s="616" t="e">
        <f t="shared" ref="AY14:AY20" si="69">AS14+AU14+AW14</f>
        <v>#DIV/0!</v>
      </c>
      <c r="AZ14" s="643">
        <f t="shared" ref="AZ14:AZ20" si="70">IFERROR((AS14*AT14+AU14*AV14+AW14*AX14)/AY14,0)</f>
        <v>0</v>
      </c>
      <c r="BA14" s="606">
        <f t="shared" ref="BA14:BA20" si="71">IFERROR((AZ14*AY14+AQ14*AR14)/AO14,0)</f>
        <v>0</v>
      </c>
      <c r="BB14" s="644" t="e">
        <f t="shared" ref="BB14:BB20" si="72">BA14*AO14</f>
        <v>#DIV/0!</v>
      </c>
      <c r="BC14" s="642" t="e">
        <f t="shared" ref="BC14:BC20" si="73">AO14</f>
        <v>#DIV/0!</v>
      </c>
      <c r="BD14" s="616" t="e">
        <f t="shared" ref="BD14:BD20" si="74">BC14*(1-X14)</f>
        <v>#DIV/0!</v>
      </c>
      <c r="BE14" s="616" t="e">
        <f t="shared" ref="BE14:BE20" si="75">AU14*(1-X14)</f>
        <v>#DIV/0!</v>
      </c>
      <c r="BF14" s="616" t="e">
        <f t="shared" ref="BF14:BF24" si="76">BE14</f>
        <v>#DIV/0!</v>
      </c>
      <c r="BG14" s="606">
        <f t="shared" ref="BG14:BG20" si="77">AR14</f>
        <v>9.209999999999996E-3</v>
      </c>
      <c r="BH14" s="616" t="e">
        <f t="shared" ref="BH14:BH20" si="78">AS14*(1-X14)</f>
        <v>#DIV/0!</v>
      </c>
      <c r="BI14" s="641">
        <f t="shared" ref="BI14:BI20" si="79">AT14</f>
        <v>9.209999999999996E-3</v>
      </c>
      <c r="BJ14" s="616" t="e">
        <f t="shared" ref="BJ14:BJ20" si="80">AQ14*(1-X14)</f>
        <v>#DIV/0!</v>
      </c>
      <c r="BK14" s="641">
        <f t="shared" ref="BK14:BK20" si="81">AR14</f>
        <v>9.209999999999996E-3</v>
      </c>
      <c r="BL14" s="606" t="e">
        <f t="shared" ref="BL14:BL20" si="82">AW14*(1-X14)</f>
        <v>#DIV/0!</v>
      </c>
      <c r="BM14" s="606">
        <f t="shared" ref="BM14:BM20" si="83">AX14</f>
        <v>0</v>
      </c>
      <c r="BN14" s="616" t="e">
        <f t="shared" ref="BN14:BN20" si="84">BH14+BJ14+BL14</f>
        <v>#DIV/0!</v>
      </c>
      <c r="BO14" s="606">
        <f t="shared" ref="BO14:BO20" si="85">IFERROR((BH14*BI14+BJ14*BK14+BL14*BM14)/BN14,0)</f>
        <v>0</v>
      </c>
      <c r="BP14" s="606">
        <f t="shared" ref="BP14:BP20" si="86">IFERROR((BO14*BN14+BF14*BG14)/BD14,0)</f>
        <v>0</v>
      </c>
      <c r="BQ14" s="644" t="e">
        <f t="shared" ref="BQ14:BQ20" si="87">BP14*BD14</f>
        <v>#DIV/0!</v>
      </c>
    </row>
    <row r="15" spans="1:69" s="26" customFormat="1" ht="15.6" customHeight="1">
      <c r="A15" s="109"/>
      <c r="B15" s="7">
        <v>8</v>
      </c>
      <c r="C15" s="7" t="s">
        <v>176</v>
      </c>
      <c r="D15" s="139" t="s">
        <v>135</v>
      </c>
      <c r="E15" s="139" t="s">
        <v>401</v>
      </c>
      <c r="F15" s="607" t="s">
        <v>403</v>
      </c>
      <c r="G15" s="726"/>
      <c r="H15" s="609"/>
      <c r="I15" s="727">
        <f t="shared" si="0"/>
        <v>0</v>
      </c>
      <c r="J15" s="726"/>
      <c r="K15" s="733"/>
      <c r="L15" s="642">
        <f t="shared" si="1"/>
        <v>0</v>
      </c>
      <c r="M15" s="727">
        <f t="shared" si="2"/>
        <v>0</v>
      </c>
      <c r="N15" s="726"/>
      <c r="O15" s="605"/>
      <c r="P15" s="609"/>
      <c r="Q15" s="605"/>
      <c r="R15" s="609"/>
      <c r="S15" s="605"/>
      <c r="T15" s="609"/>
      <c r="U15" s="733"/>
      <c r="V15" s="749" t="e">
        <f>(CSV_CR_SCEN_IM!AK42+CSV_CR_SCEN_IM!AM42)/(CSV_CR_SCEN_IM!K42+CSV_CR_SCEN_IM!L42)</f>
        <v>#DIV/0!</v>
      </c>
      <c r="W15" s="612" t="e">
        <f>(CSV_CR_SCEN_IM!AK64+CSV_CR_SCEN_IM!AM64)/(CSV_CR_SCEN_IM!K64+CSV_CR_SCEN_IM!L64)</f>
        <v>#DIV/0!</v>
      </c>
      <c r="X15" s="751" t="e">
        <f>(CSV_CR_SCEN_IM!AK86+CSV_CR_SCEN_IM!AM86)/(CSV_CR_SCEN_IM!K86+CSV_CR_SCEN_IM!L86)</f>
        <v>#DIV/0!</v>
      </c>
      <c r="Y15" s="755">
        <f t="shared" si="47"/>
        <v>0</v>
      </c>
      <c r="Z15" s="640" t="e">
        <f t="shared" si="48"/>
        <v>#DIV/0!</v>
      </c>
      <c r="AA15" s="640" t="e">
        <f t="shared" si="49"/>
        <v>#DIV/0!</v>
      </c>
      <c r="AB15" s="640" t="e">
        <f t="shared" si="50"/>
        <v>#DIV/0!</v>
      </c>
      <c r="AC15" s="627">
        <f>K15+IR_REF!S15+IR_REF!AA15</f>
        <v>9.209999999999996E-3</v>
      </c>
      <c r="AD15" s="640" t="e">
        <f t="shared" si="51"/>
        <v>#DIV/0!</v>
      </c>
      <c r="AE15" s="641">
        <f t="shared" si="8"/>
        <v>0</v>
      </c>
      <c r="AF15" s="640" t="e">
        <f t="shared" si="52"/>
        <v>#DIV/0!</v>
      </c>
      <c r="AG15" s="641">
        <f t="shared" si="10"/>
        <v>0</v>
      </c>
      <c r="AH15" s="616" t="e">
        <f t="shared" si="53"/>
        <v>#DIV/0!</v>
      </c>
      <c r="AI15" s="641">
        <f t="shared" si="12"/>
        <v>0</v>
      </c>
      <c r="AJ15" s="616" t="e">
        <f t="shared" si="54"/>
        <v>#DIV/0!</v>
      </c>
      <c r="AK15" s="606">
        <f t="shared" si="55"/>
        <v>0</v>
      </c>
      <c r="AL15" s="606">
        <f t="shared" si="56"/>
        <v>0</v>
      </c>
      <c r="AM15" s="644" t="e">
        <f t="shared" si="57"/>
        <v>#DIV/0!</v>
      </c>
      <c r="AN15" s="642" t="e">
        <f t="shared" si="58"/>
        <v>#DIV/0!</v>
      </c>
      <c r="AO15" s="616" t="e">
        <f t="shared" si="59"/>
        <v>#DIV/0!</v>
      </c>
      <c r="AP15" s="616" t="e">
        <f t="shared" si="60"/>
        <v>#DIV/0!</v>
      </c>
      <c r="AQ15" s="616" t="e">
        <f t="shared" si="61"/>
        <v>#DIV/0!</v>
      </c>
      <c r="AR15" s="606">
        <f t="shared" si="62"/>
        <v>9.209999999999996E-3</v>
      </c>
      <c r="AS15" s="616" t="e">
        <f t="shared" si="63"/>
        <v>#DIV/0!</v>
      </c>
      <c r="AT15" s="606">
        <f t="shared" si="64"/>
        <v>9.209999999999996E-3</v>
      </c>
      <c r="AU15" s="616" t="e">
        <f t="shared" si="65"/>
        <v>#DIV/0!</v>
      </c>
      <c r="AV15" s="606">
        <f t="shared" si="66"/>
        <v>0</v>
      </c>
      <c r="AW15" s="616" t="e">
        <f t="shared" si="67"/>
        <v>#DIV/0!</v>
      </c>
      <c r="AX15" s="606">
        <f t="shared" si="68"/>
        <v>0</v>
      </c>
      <c r="AY15" s="616" t="e">
        <f t="shared" si="69"/>
        <v>#DIV/0!</v>
      </c>
      <c r="AZ15" s="643">
        <f t="shared" si="70"/>
        <v>0</v>
      </c>
      <c r="BA15" s="606">
        <f t="shared" si="71"/>
        <v>0</v>
      </c>
      <c r="BB15" s="644" t="e">
        <f t="shared" si="72"/>
        <v>#DIV/0!</v>
      </c>
      <c r="BC15" s="642" t="e">
        <f t="shared" si="73"/>
        <v>#DIV/0!</v>
      </c>
      <c r="BD15" s="616" t="e">
        <f t="shared" si="74"/>
        <v>#DIV/0!</v>
      </c>
      <c r="BE15" s="616" t="e">
        <f t="shared" si="75"/>
        <v>#DIV/0!</v>
      </c>
      <c r="BF15" s="616" t="e">
        <f t="shared" si="76"/>
        <v>#DIV/0!</v>
      </c>
      <c r="BG15" s="606">
        <f t="shared" si="77"/>
        <v>9.209999999999996E-3</v>
      </c>
      <c r="BH15" s="616" t="e">
        <f t="shared" si="78"/>
        <v>#DIV/0!</v>
      </c>
      <c r="BI15" s="641">
        <f t="shared" si="79"/>
        <v>9.209999999999996E-3</v>
      </c>
      <c r="BJ15" s="616" t="e">
        <f t="shared" si="80"/>
        <v>#DIV/0!</v>
      </c>
      <c r="BK15" s="641">
        <f t="shared" si="81"/>
        <v>9.209999999999996E-3</v>
      </c>
      <c r="BL15" s="606" t="e">
        <f t="shared" si="82"/>
        <v>#DIV/0!</v>
      </c>
      <c r="BM15" s="606">
        <f t="shared" si="83"/>
        <v>0</v>
      </c>
      <c r="BN15" s="616" t="e">
        <f t="shared" si="84"/>
        <v>#DIV/0!</v>
      </c>
      <c r="BO15" s="606">
        <f t="shared" si="85"/>
        <v>0</v>
      </c>
      <c r="BP15" s="606">
        <f t="shared" si="86"/>
        <v>0</v>
      </c>
      <c r="BQ15" s="644" t="e">
        <f t="shared" si="87"/>
        <v>#DIV/0!</v>
      </c>
    </row>
    <row r="16" spans="1:69" s="26" customFormat="1" ht="15.6" customHeight="1">
      <c r="A16" s="109"/>
      <c r="B16" s="7">
        <v>9</v>
      </c>
      <c r="C16" s="7" t="s">
        <v>176</v>
      </c>
      <c r="D16" s="139" t="s">
        <v>135</v>
      </c>
      <c r="E16" s="139" t="s">
        <v>401</v>
      </c>
      <c r="F16" s="607" t="s">
        <v>144</v>
      </c>
      <c r="G16" s="726"/>
      <c r="H16" s="609"/>
      <c r="I16" s="727">
        <f t="shared" si="0"/>
        <v>0</v>
      </c>
      <c r="J16" s="726"/>
      <c r="K16" s="733"/>
      <c r="L16" s="642">
        <f t="shared" ref="L16:L49" si="88">N16+P16+R16+T16</f>
        <v>0</v>
      </c>
      <c r="M16" s="727">
        <f t="shared" si="2"/>
        <v>0</v>
      </c>
      <c r="N16" s="726"/>
      <c r="O16" s="605"/>
      <c r="P16" s="609"/>
      <c r="Q16" s="605"/>
      <c r="R16" s="609"/>
      <c r="S16" s="605"/>
      <c r="T16" s="609"/>
      <c r="U16" s="733"/>
      <c r="V16" s="747"/>
      <c r="W16" s="618"/>
      <c r="X16" s="748"/>
      <c r="Y16" s="755">
        <f t="shared" si="47"/>
        <v>0</v>
      </c>
      <c r="Z16" s="640">
        <f t="shared" si="48"/>
        <v>0</v>
      </c>
      <c r="AA16" s="640">
        <f t="shared" si="49"/>
        <v>0</v>
      </c>
      <c r="AB16" s="640">
        <f t="shared" si="50"/>
        <v>0</v>
      </c>
      <c r="AC16" s="627">
        <f>K16+IR_REF!S16+IR_REF!AA16</f>
        <v>5.0999999999999995E-3</v>
      </c>
      <c r="AD16" s="640">
        <f t="shared" si="51"/>
        <v>0</v>
      </c>
      <c r="AE16" s="641">
        <f t="shared" si="8"/>
        <v>0</v>
      </c>
      <c r="AF16" s="640">
        <f t="shared" si="52"/>
        <v>0</v>
      </c>
      <c r="AG16" s="641">
        <f t="shared" si="10"/>
        <v>0</v>
      </c>
      <c r="AH16" s="616">
        <f t="shared" si="53"/>
        <v>0</v>
      </c>
      <c r="AI16" s="641">
        <f t="shared" si="12"/>
        <v>0</v>
      </c>
      <c r="AJ16" s="616">
        <f t="shared" si="54"/>
        <v>0</v>
      </c>
      <c r="AK16" s="606">
        <f t="shared" si="55"/>
        <v>0</v>
      </c>
      <c r="AL16" s="606">
        <f t="shared" si="56"/>
        <v>0</v>
      </c>
      <c r="AM16" s="644">
        <f t="shared" si="57"/>
        <v>0</v>
      </c>
      <c r="AN16" s="642">
        <f t="shared" si="58"/>
        <v>0</v>
      </c>
      <c r="AO16" s="616">
        <f t="shared" si="59"/>
        <v>0</v>
      </c>
      <c r="AP16" s="616">
        <f t="shared" si="60"/>
        <v>0</v>
      </c>
      <c r="AQ16" s="616">
        <f t="shared" si="61"/>
        <v>0</v>
      </c>
      <c r="AR16" s="606">
        <f t="shared" si="62"/>
        <v>5.0999999999999995E-3</v>
      </c>
      <c r="AS16" s="616">
        <f t="shared" si="63"/>
        <v>0</v>
      </c>
      <c r="AT16" s="606">
        <f t="shared" si="64"/>
        <v>5.0999999999999995E-3</v>
      </c>
      <c r="AU16" s="616">
        <f t="shared" si="65"/>
        <v>0</v>
      </c>
      <c r="AV16" s="606">
        <f t="shared" si="66"/>
        <v>0</v>
      </c>
      <c r="AW16" s="616">
        <f t="shared" si="67"/>
        <v>0</v>
      </c>
      <c r="AX16" s="606">
        <f t="shared" si="68"/>
        <v>0</v>
      </c>
      <c r="AY16" s="616">
        <f t="shared" si="69"/>
        <v>0</v>
      </c>
      <c r="AZ16" s="643">
        <f t="shared" si="70"/>
        <v>0</v>
      </c>
      <c r="BA16" s="606">
        <f t="shared" si="71"/>
        <v>0</v>
      </c>
      <c r="BB16" s="644">
        <f t="shared" si="72"/>
        <v>0</v>
      </c>
      <c r="BC16" s="642">
        <f t="shared" si="73"/>
        <v>0</v>
      </c>
      <c r="BD16" s="616">
        <f t="shared" si="74"/>
        <v>0</v>
      </c>
      <c r="BE16" s="616">
        <f t="shared" si="75"/>
        <v>0</v>
      </c>
      <c r="BF16" s="616">
        <f t="shared" si="76"/>
        <v>0</v>
      </c>
      <c r="BG16" s="606">
        <f t="shared" si="77"/>
        <v>5.0999999999999995E-3</v>
      </c>
      <c r="BH16" s="616">
        <f t="shared" si="78"/>
        <v>0</v>
      </c>
      <c r="BI16" s="641">
        <f t="shared" si="79"/>
        <v>5.0999999999999995E-3</v>
      </c>
      <c r="BJ16" s="616">
        <f t="shared" si="80"/>
        <v>0</v>
      </c>
      <c r="BK16" s="641">
        <f t="shared" si="81"/>
        <v>5.0999999999999995E-3</v>
      </c>
      <c r="BL16" s="606">
        <f t="shared" si="82"/>
        <v>0</v>
      </c>
      <c r="BM16" s="606">
        <f t="shared" si="83"/>
        <v>0</v>
      </c>
      <c r="BN16" s="616">
        <f t="shared" si="84"/>
        <v>0</v>
      </c>
      <c r="BO16" s="606">
        <f t="shared" si="85"/>
        <v>0</v>
      </c>
      <c r="BP16" s="606">
        <f t="shared" si="86"/>
        <v>0</v>
      </c>
      <c r="BQ16" s="644">
        <f t="shared" si="87"/>
        <v>0</v>
      </c>
    </row>
    <row r="17" spans="1:69" s="26" customFormat="1" ht="15.6" customHeight="1">
      <c r="A17" s="109"/>
      <c r="B17" s="7">
        <v>10</v>
      </c>
      <c r="C17" s="7" t="s">
        <v>176</v>
      </c>
      <c r="D17" s="139" t="s">
        <v>135</v>
      </c>
      <c r="E17" s="139" t="s">
        <v>404</v>
      </c>
      <c r="F17" s="607" t="s">
        <v>487</v>
      </c>
      <c r="G17" s="726"/>
      <c r="H17" s="609"/>
      <c r="I17" s="727">
        <f t="shared" si="0"/>
        <v>0</v>
      </c>
      <c r="J17" s="726"/>
      <c r="K17" s="733"/>
      <c r="L17" s="642">
        <f t="shared" si="88"/>
        <v>0</v>
      </c>
      <c r="M17" s="727">
        <f t="shared" si="2"/>
        <v>0</v>
      </c>
      <c r="N17" s="726"/>
      <c r="O17" s="605"/>
      <c r="P17" s="609"/>
      <c r="Q17" s="605"/>
      <c r="R17" s="609"/>
      <c r="S17" s="605"/>
      <c r="T17" s="613"/>
      <c r="U17" s="733"/>
      <c r="V17" s="645"/>
      <c r="W17" s="617"/>
      <c r="X17" s="746"/>
      <c r="Y17" s="755">
        <f t="shared" si="47"/>
        <v>0</v>
      </c>
      <c r="Z17" s="640">
        <f t="shared" si="48"/>
        <v>0</v>
      </c>
      <c r="AA17" s="640">
        <f t="shared" si="49"/>
        <v>0</v>
      </c>
      <c r="AB17" s="640">
        <f t="shared" si="50"/>
        <v>0</v>
      </c>
      <c r="AC17" s="627">
        <f>K17+IR_REF!S9+IR_REF!AA9</f>
        <v>1.0199999999999999E-2</v>
      </c>
      <c r="AD17" s="640">
        <f t="shared" si="51"/>
        <v>0</v>
      </c>
      <c r="AE17" s="627">
        <f>Q17+IR_REF!AA9</f>
        <v>0</v>
      </c>
      <c r="AF17" s="640">
        <f t="shared" si="52"/>
        <v>0</v>
      </c>
      <c r="AG17" s="627">
        <f>S17+IR_REF!AA9</f>
        <v>0</v>
      </c>
      <c r="AH17" s="616">
        <f t="shared" si="53"/>
        <v>0</v>
      </c>
      <c r="AI17" s="627">
        <f>U17+IR_REF!AA9</f>
        <v>0</v>
      </c>
      <c r="AJ17" s="616">
        <f t="shared" si="54"/>
        <v>0</v>
      </c>
      <c r="AK17" s="606">
        <f t="shared" si="55"/>
        <v>0</v>
      </c>
      <c r="AL17" s="606">
        <f t="shared" si="56"/>
        <v>0</v>
      </c>
      <c r="AM17" s="644">
        <f t="shared" si="57"/>
        <v>0</v>
      </c>
      <c r="AN17" s="642">
        <f t="shared" si="58"/>
        <v>0</v>
      </c>
      <c r="AO17" s="616">
        <f t="shared" si="59"/>
        <v>0</v>
      </c>
      <c r="AP17" s="616">
        <f t="shared" si="60"/>
        <v>0</v>
      </c>
      <c r="AQ17" s="616">
        <f t="shared" si="61"/>
        <v>0</v>
      </c>
      <c r="AR17" s="606">
        <f t="shared" si="62"/>
        <v>1.0199999999999999E-2</v>
      </c>
      <c r="AS17" s="616">
        <f t="shared" si="63"/>
        <v>0</v>
      </c>
      <c r="AT17" s="606">
        <f t="shared" si="64"/>
        <v>1.0199999999999999E-2</v>
      </c>
      <c r="AU17" s="616">
        <f t="shared" si="65"/>
        <v>0</v>
      </c>
      <c r="AV17" s="606">
        <f t="shared" si="66"/>
        <v>0</v>
      </c>
      <c r="AW17" s="616">
        <f t="shared" si="67"/>
        <v>0</v>
      </c>
      <c r="AX17" s="606">
        <f t="shared" si="68"/>
        <v>0</v>
      </c>
      <c r="AY17" s="616">
        <f t="shared" si="69"/>
        <v>0</v>
      </c>
      <c r="AZ17" s="643">
        <f t="shared" si="70"/>
        <v>0</v>
      </c>
      <c r="BA17" s="606">
        <f t="shared" si="71"/>
        <v>0</v>
      </c>
      <c r="BB17" s="644">
        <f t="shared" si="72"/>
        <v>0</v>
      </c>
      <c r="BC17" s="642">
        <f t="shared" si="73"/>
        <v>0</v>
      </c>
      <c r="BD17" s="616">
        <f t="shared" si="74"/>
        <v>0</v>
      </c>
      <c r="BE17" s="616">
        <f t="shared" si="75"/>
        <v>0</v>
      </c>
      <c r="BF17" s="616">
        <f t="shared" si="76"/>
        <v>0</v>
      </c>
      <c r="BG17" s="606">
        <f t="shared" si="77"/>
        <v>1.0199999999999999E-2</v>
      </c>
      <c r="BH17" s="616">
        <f t="shared" si="78"/>
        <v>0</v>
      </c>
      <c r="BI17" s="641">
        <f t="shared" si="79"/>
        <v>1.0199999999999999E-2</v>
      </c>
      <c r="BJ17" s="616">
        <f t="shared" si="80"/>
        <v>0</v>
      </c>
      <c r="BK17" s="641">
        <f t="shared" si="81"/>
        <v>1.0199999999999999E-2</v>
      </c>
      <c r="BL17" s="606">
        <f t="shared" si="82"/>
        <v>0</v>
      </c>
      <c r="BM17" s="606">
        <f t="shared" si="83"/>
        <v>0</v>
      </c>
      <c r="BN17" s="616">
        <f t="shared" si="84"/>
        <v>0</v>
      </c>
      <c r="BO17" s="606">
        <f t="shared" si="85"/>
        <v>0</v>
      </c>
      <c r="BP17" s="606">
        <f t="shared" si="86"/>
        <v>0</v>
      </c>
      <c r="BQ17" s="644">
        <f t="shared" si="87"/>
        <v>0</v>
      </c>
    </row>
    <row r="18" spans="1:69" s="26" customFormat="1" ht="15.6" customHeight="1">
      <c r="A18" s="109"/>
      <c r="B18" s="7">
        <v>11</v>
      </c>
      <c r="C18" s="7" t="s">
        <v>176</v>
      </c>
      <c r="D18" s="139" t="s">
        <v>135</v>
      </c>
      <c r="E18" s="139" t="s">
        <v>404</v>
      </c>
      <c r="F18" s="607" t="s">
        <v>488</v>
      </c>
      <c r="G18" s="726"/>
      <c r="H18" s="609"/>
      <c r="I18" s="727">
        <f t="shared" si="0"/>
        <v>0</v>
      </c>
      <c r="J18" s="726"/>
      <c r="K18" s="733"/>
      <c r="L18" s="642">
        <f t="shared" si="88"/>
        <v>0</v>
      </c>
      <c r="M18" s="727">
        <f t="shared" si="2"/>
        <v>0</v>
      </c>
      <c r="N18" s="726"/>
      <c r="O18" s="605"/>
      <c r="P18" s="609"/>
      <c r="Q18" s="605"/>
      <c r="R18" s="609"/>
      <c r="S18" s="605"/>
      <c r="T18" s="613"/>
      <c r="U18" s="733"/>
      <c r="V18" s="747"/>
      <c r="W18" s="618"/>
      <c r="X18" s="748"/>
      <c r="Y18" s="755">
        <f t="shared" si="47"/>
        <v>0</v>
      </c>
      <c r="Z18" s="640">
        <f t="shared" si="48"/>
        <v>0</v>
      </c>
      <c r="AA18" s="640">
        <f t="shared" si="49"/>
        <v>0</v>
      </c>
      <c r="AB18" s="640">
        <f t="shared" si="50"/>
        <v>0</v>
      </c>
      <c r="AC18" s="627">
        <f>K18+IR_REF!S10+IR_REF!AA10</f>
        <v>1.2999999999999999E-2</v>
      </c>
      <c r="AD18" s="640">
        <f t="shared" si="51"/>
        <v>0</v>
      </c>
      <c r="AE18" s="627">
        <f>Q18+IR_REF!AA10</f>
        <v>0</v>
      </c>
      <c r="AF18" s="640">
        <f t="shared" si="52"/>
        <v>0</v>
      </c>
      <c r="AG18" s="627">
        <f>S18+IR_REF!AA10</f>
        <v>0</v>
      </c>
      <c r="AH18" s="616">
        <f t="shared" si="53"/>
        <v>0</v>
      </c>
      <c r="AI18" s="627">
        <f>U18+IR_REF!AA10</f>
        <v>0</v>
      </c>
      <c r="AJ18" s="616">
        <f t="shared" si="54"/>
        <v>0</v>
      </c>
      <c r="AK18" s="606">
        <f t="shared" si="55"/>
        <v>0</v>
      </c>
      <c r="AL18" s="606">
        <f t="shared" si="56"/>
        <v>0</v>
      </c>
      <c r="AM18" s="644">
        <f t="shared" si="57"/>
        <v>0</v>
      </c>
      <c r="AN18" s="642">
        <f t="shared" si="58"/>
        <v>0</v>
      </c>
      <c r="AO18" s="616">
        <f t="shared" si="59"/>
        <v>0</v>
      </c>
      <c r="AP18" s="616">
        <f t="shared" si="60"/>
        <v>0</v>
      </c>
      <c r="AQ18" s="616">
        <f t="shared" si="61"/>
        <v>0</v>
      </c>
      <c r="AR18" s="606">
        <f t="shared" si="62"/>
        <v>1.2999999999999999E-2</v>
      </c>
      <c r="AS18" s="616">
        <f t="shared" si="63"/>
        <v>0</v>
      </c>
      <c r="AT18" s="606">
        <f t="shared" si="64"/>
        <v>1.2999999999999999E-2</v>
      </c>
      <c r="AU18" s="616">
        <f t="shared" si="65"/>
        <v>0</v>
      </c>
      <c r="AV18" s="606">
        <f t="shared" si="66"/>
        <v>0</v>
      </c>
      <c r="AW18" s="616">
        <f t="shared" si="67"/>
        <v>0</v>
      </c>
      <c r="AX18" s="606">
        <f t="shared" si="68"/>
        <v>0</v>
      </c>
      <c r="AY18" s="616">
        <f t="shared" si="69"/>
        <v>0</v>
      </c>
      <c r="AZ18" s="643">
        <f t="shared" si="70"/>
        <v>0</v>
      </c>
      <c r="BA18" s="606">
        <f t="shared" si="71"/>
        <v>0</v>
      </c>
      <c r="BB18" s="644">
        <f t="shared" si="72"/>
        <v>0</v>
      </c>
      <c r="BC18" s="642">
        <f t="shared" si="73"/>
        <v>0</v>
      </c>
      <c r="BD18" s="616">
        <f t="shared" si="74"/>
        <v>0</v>
      </c>
      <c r="BE18" s="616">
        <f t="shared" si="75"/>
        <v>0</v>
      </c>
      <c r="BF18" s="616">
        <f t="shared" si="76"/>
        <v>0</v>
      </c>
      <c r="BG18" s="606">
        <f t="shared" si="77"/>
        <v>1.2999999999999999E-2</v>
      </c>
      <c r="BH18" s="616">
        <f t="shared" si="78"/>
        <v>0</v>
      </c>
      <c r="BI18" s="641">
        <f t="shared" si="79"/>
        <v>1.2999999999999999E-2</v>
      </c>
      <c r="BJ18" s="616">
        <f t="shared" si="80"/>
        <v>0</v>
      </c>
      <c r="BK18" s="641">
        <f t="shared" si="81"/>
        <v>1.2999999999999999E-2</v>
      </c>
      <c r="BL18" s="606">
        <f t="shared" si="82"/>
        <v>0</v>
      </c>
      <c r="BM18" s="606">
        <f t="shared" si="83"/>
        <v>0</v>
      </c>
      <c r="BN18" s="616">
        <f t="shared" si="84"/>
        <v>0</v>
      </c>
      <c r="BO18" s="606">
        <f t="shared" si="85"/>
        <v>0</v>
      </c>
      <c r="BP18" s="606">
        <f t="shared" si="86"/>
        <v>0</v>
      </c>
      <c r="BQ18" s="644">
        <f t="shared" si="87"/>
        <v>0</v>
      </c>
    </row>
    <row r="19" spans="1:69" s="26" customFormat="1" ht="15.6" customHeight="1">
      <c r="A19" s="109"/>
      <c r="B19" s="7">
        <v>12</v>
      </c>
      <c r="C19" s="7" t="s">
        <v>176</v>
      </c>
      <c r="D19" s="139" t="s">
        <v>135</v>
      </c>
      <c r="E19" s="139" t="s">
        <v>404</v>
      </c>
      <c r="F19" s="607" t="s">
        <v>489</v>
      </c>
      <c r="G19" s="726"/>
      <c r="H19" s="609"/>
      <c r="I19" s="727">
        <f t="shared" si="0"/>
        <v>0</v>
      </c>
      <c r="J19" s="726"/>
      <c r="K19" s="733"/>
      <c r="L19" s="642">
        <f t="shared" si="88"/>
        <v>0</v>
      </c>
      <c r="M19" s="727">
        <f t="shared" si="2"/>
        <v>0</v>
      </c>
      <c r="N19" s="726"/>
      <c r="O19" s="605"/>
      <c r="P19" s="609"/>
      <c r="Q19" s="605"/>
      <c r="R19" s="609"/>
      <c r="S19" s="605"/>
      <c r="T19" s="609"/>
      <c r="U19" s="733"/>
      <c r="V19" s="747"/>
      <c r="W19" s="618"/>
      <c r="X19" s="748"/>
      <c r="Y19" s="755">
        <f t="shared" si="47"/>
        <v>0</v>
      </c>
      <c r="Z19" s="640">
        <f t="shared" si="48"/>
        <v>0</v>
      </c>
      <c r="AA19" s="640">
        <f t="shared" si="49"/>
        <v>0</v>
      </c>
      <c r="AB19" s="640">
        <f t="shared" si="50"/>
        <v>0</v>
      </c>
      <c r="AC19" s="627">
        <f>K19+IR_REF!S11+IR_REF!AA11</f>
        <v>8.9999999999999993E-3</v>
      </c>
      <c r="AD19" s="640">
        <f t="shared" si="51"/>
        <v>0</v>
      </c>
      <c r="AE19" s="627">
        <f>Q19+IR_REF!AA11</f>
        <v>0</v>
      </c>
      <c r="AF19" s="640">
        <f t="shared" si="52"/>
        <v>0</v>
      </c>
      <c r="AG19" s="627">
        <f>S19+IR_REF!AA11</f>
        <v>0</v>
      </c>
      <c r="AH19" s="616">
        <f t="shared" si="53"/>
        <v>0</v>
      </c>
      <c r="AI19" s="627">
        <f>U19+IR_REF!AA11</f>
        <v>0</v>
      </c>
      <c r="AJ19" s="616">
        <f t="shared" si="54"/>
        <v>0</v>
      </c>
      <c r="AK19" s="606">
        <f t="shared" si="55"/>
        <v>0</v>
      </c>
      <c r="AL19" s="606">
        <f t="shared" si="56"/>
        <v>0</v>
      </c>
      <c r="AM19" s="644">
        <f t="shared" si="57"/>
        <v>0</v>
      </c>
      <c r="AN19" s="642">
        <f t="shared" si="58"/>
        <v>0</v>
      </c>
      <c r="AO19" s="616">
        <f t="shared" si="59"/>
        <v>0</v>
      </c>
      <c r="AP19" s="616">
        <f t="shared" si="60"/>
        <v>0</v>
      </c>
      <c r="AQ19" s="616">
        <f t="shared" si="61"/>
        <v>0</v>
      </c>
      <c r="AR19" s="606">
        <f t="shared" si="62"/>
        <v>8.9999999999999993E-3</v>
      </c>
      <c r="AS19" s="616">
        <f t="shared" si="63"/>
        <v>0</v>
      </c>
      <c r="AT19" s="606">
        <f t="shared" si="64"/>
        <v>8.9999999999999993E-3</v>
      </c>
      <c r="AU19" s="616">
        <f t="shared" si="65"/>
        <v>0</v>
      </c>
      <c r="AV19" s="606">
        <f t="shared" si="66"/>
        <v>0</v>
      </c>
      <c r="AW19" s="616">
        <f t="shared" si="67"/>
        <v>0</v>
      </c>
      <c r="AX19" s="606">
        <f t="shared" si="68"/>
        <v>0</v>
      </c>
      <c r="AY19" s="616">
        <f t="shared" si="69"/>
        <v>0</v>
      </c>
      <c r="AZ19" s="643">
        <f t="shared" si="70"/>
        <v>0</v>
      </c>
      <c r="BA19" s="606">
        <f t="shared" si="71"/>
        <v>0</v>
      </c>
      <c r="BB19" s="644">
        <f t="shared" si="72"/>
        <v>0</v>
      </c>
      <c r="BC19" s="642">
        <f t="shared" si="73"/>
        <v>0</v>
      </c>
      <c r="BD19" s="616">
        <f t="shared" si="74"/>
        <v>0</v>
      </c>
      <c r="BE19" s="616">
        <f t="shared" si="75"/>
        <v>0</v>
      </c>
      <c r="BF19" s="616">
        <f t="shared" si="76"/>
        <v>0</v>
      </c>
      <c r="BG19" s="606">
        <f t="shared" si="77"/>
        <v>8.9999999999999993E-3</v>
      </c>
      <c r="BH19" s="616">
        <f t="shared" si="78"/>
        <v>0</v>
      </c>
      <c r="BI19" s="641">
        <f t="shared" si="79"/>
        <v>8.9999999999999993E-3</v>
      </c>
      <c r="BJ19" s="616">
        <f t="shared" si="80"/>
        <v>0</v>
      </c>
      <c r="BK19" s="641">
        <f t="shared" si="81"/>
        <v>8.9999999999999993E-3</v>
      </c>
      <c r="BL19" s="606">
        <f t="shared" si="82"/>
        <v>0</v>
      </c>
      <c r="BM19" s="606">
        <f t="shared" si="83"/>
        <v>0</v>
      </c>
      <c r="BN19" s="616">
        <f t="shared" si="84"/>
        <v>0</v>
      </c>
      <c r="BO19" s="606">
        <f t="shared" si="85"/>
        <v>0</v>
      </c>
      <c r="BP19" s="606">
        <f t="shared" si="86"/>
        <v>0</v>
      </c>
      <c r="BQ19" s="644">
        <f t="shared" si="87"/>
        <v>0</v>
      </c>
    </row>
    <row r="20" spans="1:69" s="26" customFormat="1" ht="15.6" customHeight="1">
      <c r="A20" s="109"/>
      <c r="B20" s="7">
        <v>13</v>
      </c>
      <c r="C20" s="7" t="s">
        <v>176</v>
      </c>
      <c r="D20" s="139" t="s">
        <v>135</v>
      </c>
      <c r="E20" s="139" t="s">
        <v>404</v>
      </c>
      <c r="F20" s="607" t="s">
        <v>490</v>
      </c>
      <c r="G20" s="726"/>
      <c r="H20" s="609"/>
      <c r="I20" s="727">
        <f t="shared" si="0"/>
        <v>0</v>
      </c>
      <c r="J20" s="726"/>
      <c r="K20" s="733"/>
      <c r="L20" s="642">
        <f t="shared" si="88"/>
        <v>0</v>
      </c>
      <c r="M20" s="727">
        <f t="shared" si="2"/>
        <v>0</v>
      </c>
      <c r="N20" s="726"/>
      <c r="O20" s="605"/>
      <c r="P20" s="609"/>
      <c r="Q20" s="605"/>
      <c r="R20" s="609"/>
      <c r="S20" s="605"/>
      <c r="T20" s="609"/>
      <c r="U20" s="733"/>
      <c r="V20" s="747"/>
      <c r="W20" s="618"/>
      <c r="X20" s="748"/>
      <c r="Y20" s="755">
        <f t="shared" si="47"/>
        <v>0</v>
      </c>
      <c r="Z20" s="640">
        <f t="shared" si="48"/>
        <v>0</v>
      </c>
      <c r="AA20" s="640">
        <f t="shared" si="49"/>
        <v>0</v>
      </c>
      <c r="AB20" s="640">
        <f t="shared" si="50"/>
        <v>0</v>
      </c>
      <c r="AC20" s="627">
        <f>K20+IR_REF!S12+IR_REF!AA12</f>
        <v>1.6499999999999998E-3</v>
      </c>
      <c r="AD20" s="640">
        <f t="shared" si="51"/>
        <v>0</v>
      </c>
      <c r="AE20" s="627">
        <f>Q20+IR_REF!AA12</f>
        <v>0</v>
      </c>
      <c r="AF20" s="640">
        <f t="shared" si="52"/>
        <v>0</v>
      </c>
      <c r="AG20" s="627">
        <f>S20+IR_REF!AA12</f>
        <v>0</v>
      </c>
      <c r="AH20" s="616">
        <f t="shared" si="53"/>
        <v>0</v>
      </c>
      <c r="AI20" s="627">
        <f>U20+IR_REF!AA12</f>
        <v>0</v>
      </c>
      <c r="AJ20" s="616">
        <f t="shared" si="54"/>
        <v>0</v>
      </c>
      <c r="AK20" s="606">
        <f t="shared" si="55"/>
        <v>0</v>
      </c>
      <c r="AL20" s="606">
        <f t="shared" si="56"/>
        <v>0</v>
      </c>
      <c r="AM20" s="644">
        <f t="shared" si="57"/>
        <v>0</v>
      </c>
      <c r="AN20" s="642">
        <f t="shared" si="58"/>
        <v>0</v>
      </c>
      <c r="AO20" s="616">
        <f t="shared" si="59"/>
        <v>0</v>
      </c>
      <c r="AP20" s="616">
        <f t="shared" si="60"/>
        <v>0</v>
      </c>
      <c r="AQ20" s="616">
        <f t="shared" si="61"/>
        <v>0</v>
      </c>
      <c r="AR20" s="606">
        <f t="shared" si="62"/>
        <v>1.6499999999999998E-3</v>
      </c>
      <c r="AS20" s="616">
        <f t="shared" si="63"/>
        <v>0</v>
      </c>
      <c r="AT20" s="606">
        <f t="shared" si="64"/>
        <v>1.6499999999999998E-3</v>
      </c>
      <c r="AU20" s="616">
        <f t="shared" si="65"/>
        <v>0</v>
      </c>
      <c r="AV20" s="606">
        <f t="shared" si="66"/>
        <v>0</v>
      </c>
      <c r="AW20" s="616">
        <f t="shared" si="67"/>
        <v>0</v>
      </c>
      <c r="AX20" s="606">
        <f t="shared" si="68"/>
        <v>0</v>
      </c>
      <c r="AY20" s="616">
        <f t="shared" si="69"/>
        <v>0</v>
      </c>
      <c r="AZ20" s="643">
        <f t="shared" si="70"/>
        <v>0</v>
      </c>
      <c r="BA20" s="606">
        <f t="shared" si="71"/>
        <v>0</v>
      </c>
      <c r="BB20" s="644">
        <f t="shared" si="72"/>
        <v>0</v>
      </c>
      <c r="BC20" s="642">
        <f t="shared" si="73"/>
        <v>0</v>
      </c>
      <c r="BD20" s="616">
        <f t="shared" si="74"/>
        <v>0</v>
      </c>
      <c r="BE20" s="616">
        <f t="shared" si="75"/>
        <v>0</v>
      </c>
      <c r="BF20" s="616">
        <f t="shared" si="76"/>
        <v>0</v>
      </c>
      <c r="BG20" s="606">
        <f t="shared" si="77"/>
        <v>1.6499999999999998E-3</v>
      </c>
      <c r="BH20" s="616">
        <f t="shared" si="78"/>
        <v>0</v>
      </c>
      <c r="BI20" s="641">
        <f t="shared" si="79"/>
        <v>1.6499999999999998E-3</v>
      </c>
      <c r="BJ20" s="616">
        <f t="shared" si="80"/>
        <v>0</v>
      </c>
      <c r="BK20" s="641">
        <f t="shared" si="81"/>
        <v>1.6499999999999998E-3</v>
      </c>
      <c r="BL20" s="606">
        <f t="shared" si="82"/>
        <v>0</v>
      </c>
      <c r="BM20" s="606">
        <f t="shared" si="83"/>
        <v>0</v>
      </c>
      <c r="BN20" s="616">
        <f t="shared" si="84"/>
        <v>0</v>
      </c>
      <c r="BO20" s="606">
        <f t="shared" si="85"/>
        <v>0</v>
      </c>
      <c r="BP20" s="606">
        <f t="shared" si="86"/>
        <v>0</v>
      </c>
      <c r="BQ20" s="644">
        <f t="shared" si="87"/>
        <v>0</v>
      </c>
    </row>
    <row r="21" spans="1:69" s="26" customFormat="1" ht="15.6" customHeight="1">
      <c r="A21" s="109"/>
      <c r="B21" s="7">
        <v>14</v>
      </c>
      <c r="C21" s="7" t="s">
        <v>176</v>
      </c>
      <c r="D21" s="139" t="s">
        <v>135</v>
      </c>
      <c r="E21" s="139" t="s">
        <v>404</v>
      </c>
      <c r="F21" s="607" t="s">
        <v>491</v>
      </c>
      <c r="G21" s="726"/>
      <c r="H21" s="609"/>
      <c r="I21" s="727">
        <f t="shared" si="0"/>
        <v>0</v>
      </c>
      <c r="J21" s="726"/>
      <c r="K21" s="733"/>
      <c r="L21" s="642">
        <f t="shared" si="88"/>
        <v>0</v>
      </c>
      <c r="M21" s="727">
        <f t="shared" si="2"/>
        <v>0</v>
      </c>
      <c r="N21" s="726"/>
      <c r="O21" s="605"/>
      <c r="P21" s="609"/>
      <c r="Q21" s="605"/>
      <c r="R21" s="609"/>
      <c r="S21" s="605"/>
      <c r="T21" s="609"/>
      <c r="U21" s="733"/>
      <c r="V21" s="752" t="e">
        <f t="shared" ref="V21:X23" si="89">V13</f>
        <v>#DIV/0!</v>
      </c>
      <c r="W21" s="606" t="e">
        <f t="shared" si="89"/>
        <v>#DIV/0!</v>
      </c>
      <c r="X21" s="727" t="e">
        <f t="shared" si="89"/>
        <v>#DIV/0!</v>
      </c>
      <c r="Y21" s="755">
        <f>L21</f>
        <v>0</v>
      </c>
      <c r="Z21" s="640" t="e">
        <f>Y21*(1-V21)</f>
        <v>#DIV/0!</v>
      </c>
      <c r="AA21" s="640" t="e">
        <f>N21*(1-V21)</f>
        <v>#DIV/0!</v>
      </c>
      <c r="AB21" s="640" t="e">
        <f>AA21</f>
        <v>#DIV/0!</v>
      </c>
      <c r="AC21" s="627">
        <f>K21+IR_REF!S13+IR_REF!AA13</f>
        <v>9.209999999999996E-3</v>
      </c>
      <c r="AD21" s="640" t="e">
        <f>(1-V21)*P21</f>
        <v>#DIV/0!</v>
      </c>
      <c r="AE21" s="627">
        <f>Q21+IR_REF!AA13</f>
        <v>7.6799999999999959E-3</v>
      </c>
      <c r="AF21" s="640" t="e">
        <f>(1-V21)*R21</f>
        <v>#DIV/0!</v>
      </c>
      <c r="AG21" s="627">
        <f>S21+IR_REF!AA13</f>
        <v>7.6799999999999959E-3</v>
      </c>
      <c r="AH21" s="616" t="e">
        <f>(1-V21)*T21</f>
        <v>#DIV/0!</v>
      </c>
      <c r="AI21" s="627">
        <f>U21+IR_REF!AA13</f>
        <v>7.6799999999999959E-3</v>
      </c>
      <c r="AJ21" s="616" t="e">
        <f>AD21+AF21+AH21</f>
        <v>#DIV/0!</v>
      </c>
      <c r="AK21" s="606">
        <f>IFERROR((AD21*AE21+AF21*AG21+AH21*AI21)/AJ21,0)</f>
        <v>0</v>
      </c>
      <c r="AL21" s="606">
        <f>IFERROR((AK21*AJ21+AB21*AC21)/Z21,0)</f>
        <v>0</v>
      </c>
      <c r="AM21" s="644" t="e">
        <f>AL21*Z21</f>
        <v>#DIV/0!</v>
      </c>
      <c r="AN21" s="642" t="e">
        <f>Z21</f>
        <v>#DIV/0!</v>
      </c>
      <c r="AO21" s="616" t="e">
        <f>AN21*(1-W21)</f>
        <v>#DIV/0!</v>
      </c>
      <c r="AP21" s="616" t="e">
        <f>AD21*(1-W21)</f>
        <v>#DIV/0!</v>
      </c>
      <c r="AQ21" s="616" t="e">
        <f>AP21</f>
        <v>#DIV/0!</v>
      </c>
      <c r="AR21" s="606">
        <f>AC21</f>
        <v>9.209999999999996E-3</v>
      </c>
      <c r="AS21" s="616" t="e">
        <f>AB21*(1-W21)</f>
        <v>#DIV/0!</v>
      </c>
      <c r="AT21" s="606">
        <f>AC21</f>
        <v>9.209999999999996E-3</v>
      </c>
      <c r="AU21" s="616" t="e">
        <f>AF21*(1-W21)</f>
        <v>#DIV/0!</v>
      </c>
      <c r="AV21" s="606">
        <f>AG21</f>
        <v>7.6799999999999959E-3</v>
      </c>
      <c r="AW21" s="616" t="e">
        <f>AH21*(1-W21)</f>
        <v>#DIV/0!</v>
      </c>
      <c r="AX21" s="606">
        <f>AI21</f>
        <v>7.6799999999999959E-3</v>
      </c>
      <c r="AY21" s="616" t="e">
        <f>AS21+AU21+AW21</f>
        <v>#DIV/0!</v>
      </c>
      <c r="AZ21" s="643">
        <f>IFERROR((AS21*AT21+AU21*AV21+AW21*AX21)/AY21,0)</f>
        <v>0</v>
      </c>
      <c r="BA21" s="606">
        <f>IFERROR((AZ21*AY21+AQ21*AR21)/AO21,0)</f>
        <v>0</v>
      </c>
      <c r="BB21" s="644" t="e">
        <f>BA21*AO21</f>
        <v>#DIV/0!</v>
      </c>
      <c r="BC21" s="642" t="e">
        <f>AO21</f>
        <v>#DIV/0!</v>
      </c>
      <c r="BD21" s="616" t="e">
        <f>BC21*(1-X21)</f>
        <v>#DIV/0!</v>
      </c>
      <c r="BE21" s="616" t="e">
        <f>AU21*(1-X21)</f>
        <v>#DIV/0!</v>
      </c>
      <c r="BF21" s="616" t="e">
        <f>BE21</f>
        <v>#DIV/0!</v>
      </c>
      <c r="BG21" s="606">
        <f>AR21</f>
        <v>9.209999999999996E-3</v>
      </c>
      <c r="BH21" s="616" t="e">
        <f>AS21*(1-X21)</f>
        <v>#DIV/0!</v>
      </c>
      <c r="BI21" s="641">
        <f>AT21</f>
        <v>9.209999999999996E-3</v>
      </c>
      <c r="BJ21" s="616" t="e">
        <f>AQ21*(1-X21)</f>
        <v>#DIV/0!</v>
      </c>
      <c r="BK21" s="641">
        <f>AR21</f>
        <v>9.209999999999996E-3</v>
      </c>
      <c r="BL21" s="606" t="e">
        <f>AW21*(1-X21)</f>
        <v>#DIV/0!</v>
      </c>
      <c r="BM21" s="606">
        <f>AX21</f>
        <v>7.6799999999999959E-3</v>
      </c>
      <c r="BN21" s="616" t="e">
        <f>BH21+BJ21+BL21</f>
        <v>#DIV/0!</v>
      </c>
      <c r="BO21" s="606">
        <f>IFERROR((BH21*BI21+BJ21*BK21+BL21*BM21)/BN21,0)</f>
        <v>0</v>
      </c>
      <c r="BP21" s="606">
        <f>IFERROR((BO21*BN21+BF21*BG21)/BD21,0)</f>
        <v>0</v>
      </c>
      <c r="BQ21" s="644" t="e">
        <f>BP21*BD21</f>
        <v>#DIV/0!</v>
      </c>
    </row>
    <row r="22" spans="1:69" s="26" customFormat="1" ht="15.6" customHeight="1">
      <c r="A22" s="109"/>
      <c r="B22" s="7">
        <v>15</v>
      </c>
      <c r="C22" s="7" t="s">
        <v>176</v>
      </c>
      <c r="D22" s="139" t="s">
        <v>135</v>
      </c>
      <c r="E22" s="139" t="s">
        <v>404</v>
      </c>
      <c r="F22" s="607" t="s">
        <v>402</v>
      </c>
      <c r="G22" s="726"/>
      <c r="H22" s="609"/>
      <c r="I22" s="727">
        <f t="shared" si="0"/>
        <v>0</v>
      </c>
      <c r="J22" s="726"/>
      <c r="K22" s="733"/>
      <c r="L22" s="642">
        <f t="shared" si="88"/>
        <v>0</v>
      </c>
      <c r="M22" s="727">
        <f t="shared" si="2"/>
        <v>0</v>
      </c>
      <c r="N22" s="726"/>
      <c r="O22" s="605"/>
      <c r="P22" s="609"/>
      <c r="Q22" s="605"/>
      <c r="R22" s="609"/>
      <c r="S22" s="605"/>
      <c r="T22" s="609"/>
      <c r="U22" s="733"/>
      <c r="V22" s="752" t="e">
        <f t="shared" si="89"/>
        <v>#DIV/0!</v>
      </c>
      <c r="W22" s="606" t="e">
        <f t="shared" si="89"/>
        <v>#DIV/0!</v>
      </c>
      <c r="X22" s="727" t="e">
        <f t="shared" si="89"/>
        <v>#DIV/0!</v>
      </c>
      <c r="Y22" s="755">
        <f>L22</f>
        <v>0</v>
      </c>
      <c r="Z22" s="640" t="e">
        <f>Y22*(1-V22)</f>
        <v>#DIV/0!</v>
      </c>
      <c r="AA22" s="640" t="e">
        <f>N22*(1-V22)</f>
        <v>#DIV/0!</v>
      </c>
      <c r="AB22" s="640" t="e">
        <f t="shared" si="50"/>
        <v>#DIV/0!</v>
      </c>
      <c r="AC22" s="627">
        <f>K22+IR_REF!S14+IR_REF!AA14</f>
        <v>9.209999999999996E-3</v>
      </c>
      <c r="AD22" s="640" t="e">
        <f>(1-V22)*P22</f>
        <v>#DIV/0!</v>
      </c>
      <c r="AE22" s="627">
        <f>Q22+IR_REF!AA14</f>
        <v>7.6799999999999959E-3</v>
      </c>
      <c r="AF22" s="640" t="e">
        <f>(1-V22)*R22</f>
        <v>#DIV/0!</v>
      </c>
      <c r="AG22" s="627">
        <f>S22+IR_REF!AA14</f>
        <v>7.6799999999999959E-3</v>
      </c>
      <c r="AH22" s="616" t="e">
        <f>(1-V22)*T22</f>
        <v>#DIV/0!</v>
      </c>
      <c r="AI22" s="627">
        <f>U22+IR_REF!AA14</f>
        <v>7.6799999999999959E-3</v>
      </c>
      <c r="AJ22" s="616" t="e">
        <f>AD22+AF22+AH22</f>
        <v>#DIV/0!</v>
      </c>
      <c r="AK22" s="606">
        <f>IFERROR((AD22*AE22+AF22*AG22+AH22*AI22)/AJ22,0)</f>
        <v>0</v>
      </c>
      <c r="AL22" s="606">
        <f>IFERROR((AK22*AJ22+AB22*AC22)/Z22,0)</f>
        <v>0</v>
      </c>
      <c r="AM22" s="644" t="e">
        <f>AL22*Z22</f>
        <v>#DIV/0!</v>
      </c>
      <c r="AN22" s="642" t="e">
        <f>Z22</f>
        <v>#DIV/0!</v>
      </c>
      <c r="AO22" s="616" t="e">
        <f>AN22*(1-W22)</f>
        <v>#DIV/0!</v>
      </c>
      <c r="AP22" s="616" t="e">
        <f>AD22*(1-W22)</f>
        <v>#DIV/0!</v>
      </c>
      <c r="AQ22" s="616" t="e">
        <f t="shared" si="61"/>
        <v>#DIV/0!</v>
      </c>
      <c r="AR22" s="606">
        <f>AC22</f>
        <v>9.209999999999996E-3</v>
      </c>
      <c r="AS22" s="616" t="e">
        <f>AB22*(1-W22)</f>
        <v>#DIV/0!</v>
      </c>
      <c r="AT22" s="606">
        <f>AC22</f>
        <v>9.209999999999996E-3</v>
      </c>
      <c r="AU22" s="616" t="e">
        <f>AF22*(1-W22)</f>
        <v>#DIV/0!</v>
      </c>
      <c r="AV22" s="606">
        <f>AG22</f>
        <v>7.6799999999999959E-3</v>
      </c>
      <c r="AW22" s="616" t="e">
        <f>AH22*(1-W22)</f>
        <v>#DIV/0!</v>
      </c>
      <c r="AX22" s="606">
        <f>AI22</f>
        <v>7.6799999999999959E-3</v>
      </c>
      <c r="AY22" s="616" t="e">
        <f>AS22+AU22+AW22</f>
        <v>#DIV/0!</v>
      </c>
      <c r="AZ22" s="643">
        <f>IFERROR((AS22*AT22+AU22*AV22+AW22*AX22)/AY22,0)</f>
        <v>0</v>
      </c>
      <c r="BA22" s="606">
        <f>IFERROR((AZ22*AY22+AQ22*AR22)/AO22,0)</f>
        <v>0</v>
      </c>
      <c r="BB22" s="644" t="e">
        <f>BA22*AO22</f>
        <v>#DIV/0!</v>
      </c>
      <c r="BC22" s="642" t="e">
        <f>AO22</f>
        <v>#DIV/0!</v>
      </c>
      <c r="BD22" s="616" t="e">
        <f>BC22*(1-X22)</f>
        <v>#DIV/0!</v>
      </c>
      <c r="BE22" s="616" t="e">
        <f>AU22*(1-X22)</f>
        <v>#DIV/0!</v>
      </c>
      <c r="BF22" s="616" t="e">
        <f t="shared" si="76"/>
        <v>#DIV/0!</v>
      </c>
      <c r="BG22" s="606">
        <f>AR22</f>
        <v>9.209999999999996E-3</v>
      </c>
      <c r="BH22" s="616" t="e">
        <f>AS22*(1-X22)</f>
        <v>#DIV/0!</v>
      </c>
      <c r="BI22" s="641">
        <f>AT22</f>
        <v>9.209999999999996E-3</v>
      </c>
      <c r="BJ22" s="616" t="e">
        <f>AQ22*(1-X22)</f>
        <v>#DIV/0!</v>
      </c>
      <c r="BK22" s="641">
        <f>AR22</f>
        <v>9.209999999999996E-3</v>
      </c>
      <c r="BL22" s="606" t="e">
        <f>AW22*(1-X22)</f>
        <v>#DIV/0!</v>
      </c>
      <c r="BM22" s="606">
        <f>AX22</f>
        <v>7.6799999999999959E-3</v>
      </c>
      <c r="BN22" s="616" t="e">
        <f>BH22+BJ22+BL22</f>
        <v>#DIV/0!</v>
      </c>
      <c r="BO22" s="606">
        <f>IFERROR((BH22*BI22+BJ22*BK22+BL22*BM22)/BN22,0)</f>
        <v>0</v>
      </c>
      <c r="BP22" s="606">
        <f>IFERROR((BO22*BN22+BF22*BG22)/BD22,0)</f>
        <v>0</v>
      </c>
      <c r="BQ22" s="644" t="e">
        <f>BP22*BD22</f>
        <v>#DIV/0!</v>
      </c>
    </row>
    <row r="23" spans="1:69" s="26" customFormat="1" ht="15.6" customHeight="1">
      <c r="A23" s="109"/>
      <c r="B23" s="7">
        <v>16</v>
      </c>
      <c r="C23" s="7" t="s">
        <v>176</v>
      </c>
      <c r="D23" s="139" t="s">
        <v>135</v>
      </c>
      <c r="E23" s="139" t="s">
        <v>404</v>
      </c>
      <c r="F23" s="607" t="s">
        <v>403</v>
      </c>
      <c r="G23" s="726"/>
      <c r="H23" s="609"/>
      <c r="I23" s="727">
        <f t="shared" si="0"/>
        <v>0</v>
      </c>
      <c r="J23" s="726"/>
      <c r="K23" s="733"/>
      <c r="L23" s="642">
        <f t="shared" si="88"/>
        <v>0</v>
      </c>
      <c r="M23" s="727">
        <f t="shared" si="2"/>
        <v>0</v>
      </c>
      <c r="N23" s="726"/>
      <c r="O23" s="605"/>
      <c r="P23" s="609"/>
      <c r="Q23" s="605"/>
      <c r="R23" s="609"/>
      <c r="S23" s="605"/>
      <c r="T23" s="609"/>
      <c r="U23" s="733"/>
      <c r="V23" s="752" t="e">
        <f t="shared" si="89"/>
        <v>#DIV/0!</v>
      </c>
      <c r="W23" s="606" t="e">
        <f t="shared" si="89"/>
        <v>#DIV/0!</v>
      </c>
      <c r="X23" s="727" t="e">
        <f t="shared" si="89"/>
        <v>#DIV/0!</v>
      </c>
      <c r="Y23" s="755">
        <f>L23</f>
        <v>0</v>
      </c>
      <c r="Z23" s="640" t="e">
        <f>Y23*(1-V23)</f>
        <v>#DIV/0!</v>
      </c>
      <c r="AA23" s="640" t="e">
        <f>N23*(1-V23)</f>
        <v>#DIV/0!</v>
      </c>
      <c r="AB23" s="640" t="e">
        <f t="shared" si="50"/>
        <v>#DIV/0!</v>
      </c>
      <c r="AC23" s="627">
        <f>K23+IR_REF!S15+IR_REF!AA15</f>
        <v>9.209999999999996E-3</v>
      </c>
      <c r="AD23" s="640" t="e">
        <f>(1-V23)*P23</f>
        <v>#DIV/0!</v>
      </c>
      <c r="AE23" s="627">
        <f>Q23+IR_REF!AA15</f>
        <v>7.6799999999999959E-3</v>
      </c>
      <c r="AF23" s="640" t="e">
        <f>(1-V23)*R23</f>
        <v>#DIV/0!</v>
      </c>
      <c r="AG23" s="627">
        <f>S23+IR_REF!AA15</f>
        <v>7.6799999999999959E-3</v>
      </c>
      <c r="AH23" s="616" t="e">
        <f>(1-V23)*T23</f>
        <v>#DIV/0!</v>
      </c>
      <c r="AI23" s="627">
        <f>U23+IR_REF!AA15</f>
        <v>7.6799999999999959E-3</v>
      </c>
      <c r="AJ23" s="616" t="e">
        <f>AD23+AF23+AH23</f>
        <v>#DIV/0!</v>
      </c>
      <c r="AK23" s="606">
        <f>IFERROR((AD23*AE23+AF23*AG23+AH23*AI23)/AJ23,0)</f>
        <v>0</v>
      </c>
      <c r="AL23" s="606">
        <f>IFERROR((AK23*AJ23+AB23*AC23)/Z23,0)</f>
        <v>0</v>
      </c>
      <c r="AM23" s="644" t="e">
        <f>AL23*Z23</f>
        <v>#DIV/0!</v>
      </c>
      <c r="AN23" s="642" t="e">
        <f>Z23</f>
        <v>#DIV/0!</v>
      </c>
      <c r="AO23" s="616" t="e">
        <f>AN23*(1-W23)</f>
        <v>#DIV/0!</v>
      </c>
      <c r="AP23" s="616" t="e">
        <f>AD23*(1-W23)</f>
        <v>#DIV/0!</v>
      </c>
      <c r="AQ23" s="616" t="e">
        <f t="shared" si="61"/>
        <v>#DIV/0!</v>
      </c>
      <c r="AR23" s="606">
        <f>AC23</f>
        <v>9.209999999999996E-3</v>
      </c>
      <c r="AS23" s="616" t="e">
        <f>AB23*(1-W23)</f>
        <v>#DIV/0!</v>
      </c>
      <c r="AT23" s="606">
        <f>AC23</f>
        <v>9.209999999999996E-3</v>
      </c>
      <c r="AU23" s="616" t="e">
        <f>AF23*(1-W23)</f>
        <v>#DIV/0!</v>
      </c>
      <c r="AV23" s="606">
        <f>AG23</f>
        <v>7.6799999999999959E-3</v>
      </c>
      <c r="AW23" s="616" t="e">
        <f>AH23*(1-W23)</f>
        <v>#DIV/0!</v>
      </c>
      <c r="AX23" s="606">
        <f>AI23</f>
        <v>7.6799999999999959E-3</v>
      </c>
      <c r="AY23" s="616" t="e">
        <f>AS23+AU23+AW23</f>
        <v>#DIV/0!</v>
      </c>
      <c r="AZ23" s="643">
        <f>IFERROR((AS23*AT23+AU23*AV23+AW23*AX23)/AY23,0)</f>
        <v>0</v>
      </c>
      <c r="BA23" s="606">
        <f>IFERROR((AZ23*AY23+AQ23*AR23)/AO23,0)</f>
        <v>0</v>
      </c>
      <c r="BB23" s="644" t="e">
        <f>BA23*AO23</f>
        <v>#DIV/0!</v>
      </c>
      <c r="BC23" s="642" t="e">
        <f>AO23</f>
        <v>#DIV/0!</v>
      </c>
      <c r="BD23" s="616" t="e">
        <f>BC23*(1-X23)</f>
        <v>#DIV/0!</v>
      </c>
      <c r="BE23" s="616" t="e">
        <f>AU23*(1-X23)</f>
        <v>#DIV/0!</v>
      </c>
      <c r="BF23" s="616" t="e">
        <f t="shared" si="76"/>
        <v>#DIV/0!</v>
      </c>
      <c r="BG23" s="606">
        <f>AR23</f>
        <v>9.209999999999996E-3</v>
      </c>
      <c r="BH23" s="616" t="e">
        <f>AS23*(1-X23)</f>
        <v>#DIV/0!</v>
      </c>
      <c r="BI23" s="641">
        <f>AT23</f>
        <v>9.209999999999996E-3</v>
      </c>
      <c r="BJ23" s="616" t="e">
        <f>AQ23*(1-X23)</f>
        <v>#DIV/0!</v>
      </c>
      <c r="BK23" s="641">
        <f>AR23</f>
        <v>9.209999999999996E-3</v>
      </c>
      <c r="BL23" s="606" t="e">
        <f>AW23*(1-X23)</f>
        <v>#DIV/0!</v>
      </c>
      <c r="BM23" s="606">
        <f>AX23</f>
        <v>7.6799999999999959E-3</v>
      </c>
      <c r="BN23" s="616" t="e">
        <f>BH23+BJ23+BL23</f>
        <v>#DIV/0!</v>
      </c>
      <c r="BO23" s="606">
        <f>IFERROR((BH23*BI23+BJ23*BK23+BL23*BM23)/BN23,0)</f>
        <v>0</v>
      </c>
      <c r="BP23" s="606">
        <f>IFERROR((BO23*BN23+BF23*BG23)/BD23,0)</f>
        <v>0</v>
      </c>
      <c r="BQ23" s="644" t="e">
        <f>BP23*BD23</f>
        <v>#DIV/0!</v>
      </c>
    </row>
    <row r="24" spans="1:69" s="26" customFormat="1" ht="15.6" customHeight="1">
      <c r="A24" s="109"/>
      <c r="B24" s="7">
        <v>17</v>
      </c>
      <c r="C24" s="7" t="s">
        <v>176</v>
      </c>
      <c r="D24" s="139" t="s">
        <v>135</v>
      </c>
      <c r="E24" s="139" t="s">
        <v>404</v>
      </c>
      <c r="F24" s="607" t="s">
        <v>144</v>
      </c>
      <c r="G24" s="726"/>
      <c r="H24" s="609"/>
      <c r="I24" s="727">
        <f t="shared" si="0"/>
        <v>0</v>
      </c>
      <c r="J24" s="726"/>
      <c r="K24" s="733"/>
      <c r="L24" s="642">
        <f t="shared" si="88"/>
        <v>0</v>
      </c>
      <c r="M24" s="727">
        <f t="shared" si="2"/>
        <v>0</v>
      </c>
      <c r="N24" s="726"/>
      <c r="O24" s="605"/>
      <c r="P24" s="609"/>
      <c r="Q24" s="605"/>
      <c r="R24" s="609"/>
      <c r="S24" s="605"/>
      <c r="T24" s="609"/>
      <c r="U24" s="733"/>
      <c r="V24" s="747"/>
      <c r="W24" s="618"/>
      <c r="X24" s="748"/>
      <c r="Y24" s="755">
        <f>L24</f>
        <v>0</v>
      </c>
      <c r="Z24" s="640">
        <f>Y24*(1-V24)</f>
        <v>0</v>
      </c>
      <c r="AA24" s="640">
        <f>N24*(1-V24)</f>
        <v>0</v>
      </c>
      <c r="AB24" s="640">
        <f t="shared" si="50"/>
        <v>0</v>
      </c>
      <c r="AC24" s="627">
        <f>K24+IR_REF!S16+IR_REF!AA16</f>
        <v>5.0999999999999995E-3</v>
      </c>
      <c r="AD24" s="640">
        <f>(1-V24)*P24</f>
        <v>0</v>
      </c>
      <c r="AE24" s="627">
        <f>Q24+IR_REF!AA16</f>
        <v>0</v>
      </c>
      <c r="AF24" s="640">
        <f>(1-V24)*R24</f>
        <v>0</v>
      </c>
      <c r="AG24" s="627">
        <f>S24+IR_REF!AA16</f>
        <v>0</v>
      </c>
      <c r="AH24" s="616">
        <f>(1-V24)*T24</f>
        <v>0</v>
      </c>
      <c r="AI24" s="627">
        <f>U24+IR_REF!AA16</f>
        <v>0</v>
      </c>
      <c r="AJ24" s="616">
        <f>AD24+AF24+AH24</f>
        <v>0</v>
      </c>
      <c r="AK24" s="606">
        <f>IFERROR((AD24*AE24+AF24*AG24+AH24*AI24)/AJ24,0)</f>
        <v>0</v>
      </c>
      <c r="AL24" s="606">
        <f>IFERROR((AK24*AJ24+AB24*AC24)/Z24,0)</f>
        <v>0</v>
      </c>
      <c r="AM24" s="644">
        <f>AL24*Z24</f>
        <v>0</v>
      </c>
      <c r="AN24" s="642">
        <f>Z24</f>
        <v>0</v>
      </c>
      <c r="AO24" s="616">
        <f>AN24*(1-W24)</f>
        <v>0</v>
      </c>
      <c r="AP24" s="616">
        <f>AD24*(1-W24)</f>
        <v>0</v>
      </c>
      <c r="AQ24" s="616">
        <f t="shared" si="61"/>
        <v>0</v>
      </c>
      <c r="AR24" s="606">
        <f>AC24</f>
        <v>5.0999999999999995E-3</v>
      </c>
      <c r="AS24" s="616">
        <f>AB24*(1-W24)</f>
        <v>0</v>
      </c>
      <c r="AT24" s="606">
        <f>AC24</f>
        <v>5.0999999999999995E-3</v>
      </c>
      <c r="AU24" s="616">
        <f>AF24*(1-W24)</f>
        <v>0</v>
      </c>
      <c r="AV24" s="606">
        <f>AG24</f>
        <v>0</v>
      </c>
      <c r="AW24" s="616">
        <f>AH24*(1-W24)</f>
        <v>0</v>
      </c>
      <c r="AX24" s="606">
        <f>AI24</f>
        <v>0</v>
      </c>
      <c r="AY24" s="616">
        <f>AS24+AU24+AW24</f>
        <v>0</v>
      </c>
      <c r="AZ24" s="643">
        <f>IFERROR((AS24*AT24+AU24*AV24+AW24*AX24)/AY24,0)</f>
        <v>0</v>
      </c>
      <c r="BA24" s="606">
        <f>IFERROR((AZ24*AY24+AQ24*AR24)/AO24,0)</f>
        <v>0</v>
      </c>
      <c r="BB24" s="644">
        <f>BA24*AO24</f>
        <v>0</v>
      </c>
      <c r="BC24" s="642">
        <f>AO24</f>
        <v>0</v>
      </c>
      <c r="BD24" s="616">
        <f>BC24*(1-X24)</f>
        <v>0</v>
      </c>
      <c r="BE24" s="616">
        <f>AU24*(1-X24)</f>
        <v>0</v>
      </c>
      <c r="BF24" s="616">
        <f t="shared" si="76"/>
        <v>0</v>
      </c>
      <c r="BG24" s="606">
        <f>AR24</f>
        <v>5.0999999999999995E-3</v>
      </c>
      <c r="BH24" s="616">
        <f>AS24*(1-X24)</f>
        <v>0</v>
      </c>
      <c r="BI24" s="641">
        <f>AT24</f>
        <v>5.0999999999999995E-3</v>
      </c>
      <c r="BJ24" s="616">
        <f>AQ24*(1-X24)</f>
        <v>0</v>
      </c>
      <c r="BK24" s="641">
        <f>AR24</f>
        <v>5.0999999999999995E-3</v>
      </c>
      <c r="BL24" s="606">
        <f>AW24*(1-X24)</f>
        <v>0</v>
      </c>
      <c r="BM24" s="606">
        <f>AX24</f>
        <v>0</v>
      </c>
      <c r="BN24" s="616">
        <f>BH24+BJ24+BL24</f>
        <v>0</v>
      </c>
      <c r="BO24" s="606">
        <f>IFERROR((BH24*BI24+BJ24*BK24+BL24*BM24)/BN24,0)</f>
        <v>0</v>
      </c>
      <c r="BP24" s="606">
        <f>IFERROR((BO24*BN24+BF24*BG24)/BD24,0)</f>
        <v>0</v>
      </c>
      <c r="BQ24" s="644">
        <f>BP24*BD24</f>
        <v>0</v>
      </c>
    </row>
    <row r="25" spans="1:69" s="26" customFormat="1" ht="15.6" customHeight="1" thickBot="1">
      <c r="A25" s="109"/>
      <c r="B25" s="7">
        <v>34</v>
      </c>
      <c r="C25" s="7" t="s">
        <v>176</v>
      </c>
      <c r="D25" s="139" t="s">
        <v>135</v>
      </c>
      <c r="E25" s="139" t="s">
        <v>119</v>
      </c>
      <c r="F25" s="607" t="s">
        <v>412</v>
      </c>
      <c r="G25" s="728">
        <f>SUM(G8:G24)</f>
        <v>0</v>
      </c>
      <c r="H25" s="729">
        <f>SUM(H8:H24)</f>
        <v>0</v>
      </c>
      <c r="I25" s="730">
        <f t="shared" si="0"/>
        <v>0</v>
      </c>
      <c r="J25" s="734"/>
      <c r="K25" s="735"/>
      <c r="L25" s="737"/>
      <c r="M25" s="735"/>
      <c r="N25" s="737"/>
      <c r="O25" s="742"/>
      <c r="P25" s="743"/>
      <c r="Q25" s="742"/>
      <c r="R25" s="743"/>
      <c r="S25" s="742"/>
      <c r="T25" s="743"/>
      <c r="U25" s="735"/>
      <c r="V25" s="753"/>
      <c r="W25" s="754"/>
      <c r="X25" s="735"/>
      <c r="Y25" s="756"/>
      <c r="Z25" s="757"/>
      <c r="AA25" s="757"/>
      <c r="AB25" s="742"/>
      <c r="AC25" s="757"/>
      <c r="AD25" s="757"/>
      <c r="AE25" s="757"/>
      <c r="AF25" s="757"/>
      <c r="AG25" s="743"/>
      <c r="AH25" s="743"/>
      <c r="AI25" s="743"/>
      <c r="AJ25" s="743"/>
      <c r="AK25" s="743"/>
      <c r="AL25" s="743"/>
      <c r="AM25" s="758" t="e">
        <f>SUM(AM8:AM24)</f>
        <v>#DIV/0!</v>
      </c>
      <c r="AN25" s="737"/>
      <c r="AO25" s="743"/>
      <c r="AP25" s="743"/>
      <c r="AQ25" s="743"/>
      <c r="AR25" s="743"/>
      <c r="AS25" s="743"/>
      <c r="AT25" s="743"/>
      <c r="AU25" s="743"/>
      <c r="AV25" s="743"/>
      <c r="AW25" s="743"/>
      <c r="AX25" s="743"/>
      <c r="AY25" s="742"/>
      <c r="AZ25" s="754"/>
      <c r="BA25" s="742"/>
      <c r="BB25" s="758" t="e">
        <f>SUM(BB8:BB24)</f>
        <v>#DIV/0!</v>
      </c>
      <c r="BC25" s="756"/>
      <c r="BD25" s="757"/>
      <c r="BE25" s="742"/>
      <c r="BF25" s="742"/>
      <c r="BG25" s="754"/>
      <c r="BH25" s="742"/>
      <c r="BI25" s="757"/>
      <c r="BJ25" s="757"/>
      <c r="BK25" s="757"/>
      <c r="BL25" s="742"/>
      <c r="BM25" s="743"/>
      <c r="BN25" s="743"/>
      <c r="BO25" s="743"/>
      <c r="BP25" s="743"/>
      <c r="BQ25" s="758" t="e">
        <f>SUM(BQ8:BQ24)</f>
        <v>#DIV/0!</v>
      </c>
    </row>
    <row r="26" spans="1:69" s="26" customFormat="1" ht="17.649999999999999" customHeight="1">
      <c r="A26" s="109"/>
      <c r="B26" s="7">
        <v>35</v>
      </c>
      <c r="C26" s="7" t="s">
        <v>176</v>
      </c>
      <c r="D26" s="139" t="s">
        <v>163</v>
      </c>
      <c r="E26" s="139" t="s">
        <v>401</v>
      </c>
      <c r="F26" s="607" t="s">
        <v>406</v>
      </c>
      <c r="G26" s="723"/>
      <c r="H26" s="724"/>
      <c r="I26" s="725">
        <f t="shared" si="0"/>
        <v>0</v>
      </c>
      <c r="J26" s="723"/>
      <c r="K26" s="732"/>
      <c r="L26" s="736">
        <f t="shared" si="88"/>
        <v>0</v>
      </c>
      <c r="M26" s="725">
        <f t="shared" ref="M26:M43" si="90">IFERROR((N26*O26+P26*Q26+R26*S26+T26*U26)/L26,0)</f>
        <v>0</v>
      </c>
      <c r="N26" s="723"/>
      <c r="O26" s="738"/>
      <c r="P26" s="739"/>
      <c r="Q26" s="740"/>
      <c r="R26" s="739"/>
      <c r="S26" s="740"/>
      <c r="T26" s="739"/>
      <c r="U26" s="760"/>
      <c r="V26" s="761"/>
      <c r="W26" s="762"/>
      <c r="X26" s="760"/>
      <c r="Y26" s="763">
        <f>L26</f>
        <v>0</v>
      </c>
      <c r="Z26" s="764">
        <f>Y26*(1-V26)</f>
        <v>0</v>
      </c>
      <c r="AA26" s="764">
        <f>N26*(1-V26)</f>
        <v>0</v>
      </c>
      <c r="AB26" s="764">
        <f t="shared" ref="AB26:AB43" si="91">AA26</f>
        <v>0</v>
      </c>
      <c r="AC26" s="765">
        <f>K26+IR_REF!S18+IR_REF!AA18</f>
        <v>1.0199999999999999E-3</v>
      </c>
      <c r="AD26" s="764">
        <f>(1-V26)*P26</f>
        <v>0</v>
      </c>
      <c r="AE26" s="766">
        <f>Q26</f>
        <v>0</v>
      </c>
      <c r="AF26" s="764">
        <f>(1-V26)*R26</f>
        <v>0</v>
      </c>
      <c r="AG26" s="766">
        <f>S26</f>
        <v>0</v>
      </c>
      <c r="AH26" s="767">
        <f>(1-V26)*T26</f>
        <v>0</v>
      </c>
      <c r="AI26" s="766">
        <f>U26</f>
        <v>0</v>
      </c>
      <c r="AJ26" s="767">
        <f>AD26+AF26+AH26</f>
        <v>0</v>
      </c>
      <c r="AK26" s="768">
        <f>IFERROR((AD26*AE26+AF26*AG26+AH26*AI26)/AJ26,0)</f>
        <v>0</v>
      </c>
      <c r="AL26" s="768">
        <f>IFERROR((AK26*AJ26+AB26*AC26)/Z26,0)</f>
        <v>0</v>
      </c>
      <c r="AM26" s="769">
        <f>AL26*Z26</f>
        <v>0</v>
      </c>
      <c r="AN26" s="736">
        <f>Z26</f>
        <v>0</v>
      </c>
      <c r="AO26" s="767">
        <f>AN26*(1-W26)</f>
        <v>0</v>
      </c>
      <c r="AP26" s="767">
        <f>AD26*(1-W26)</f>
        <v>0</v>
      </c>
      <c r="AQ26" s="767">
        <f t="shared" ref="AQ26:AQ43" si="92">AP26</f>
        <v>0</v>
      </c>
      <c r="AR26" s="768">
        <f>AC26</f>
        <v>1.0199999999999999E-3</v>
      </c>
      <c r="AS26" s="767">
        <f>AB26*(1-W26)</f>
        <v>0</v>
      </c>
      <c r="AT26" s="768">
        <f>AC26</f>
        <v>1.0199999999999999E-3</v>
      </c>
      <c r="AU26" s="767">
        <f>AF26*(1-W26)</f>
        <v>0</v>
      </c>
      <c r="AV26" s="768">
        <f>AG26</f>
        <v>0</v>
      </c>
      <c r="AW26" s="767">
        <f>AH26*(1-W26)</f>
        <v>0</v>
      </c>
      <c r="AX26" s="768">
        <f>AI26</f>
        <v>0</v>
      </c>
      <c r="AY26" s="767">
        <f>AS26+AU26+AW26</f>
        <v>0</v>
      </c>
      <c r="AZ26" s="770">
        <f>IFERROR((AS26*AT26+AU26*AV26+AW26*AX26)/AY26,0)</f>
        <v>0</v>
      </c>
      <c r="BA26" s="768">
        <f>IFERROR((AZ26*AY26+AQ26*AR26)/AO26,0)</f>
        <v>0</v>
      </c>
      <c r="BB26" s="769">
        <f>BA26*AO26</f>
        <v>0</v>
      </c>
      <c r="BC26" s="736">
        <f>AO26</f>
        <v>0</v>
      </c>
      <c r="BD26" s="767">
        <f>BC26*(1-X26)</f>
        <v>0</v>
      </c>
      <c r="BE26" s="767">
        <f>AU26*(1-X26)</f>
        <v>0</v>
      </c>
      <c r="BF26" s="767">
        <f t="shared" ref="BF26:BF43" si="93">BE26</f>
        <v>0</v>
      </c>
      <c r="BG26" s="768">
        <f>AR26</f>
        <v>1.0199999999999999E-3</v>
      </c>
      <c r="BH26" s="767">
        <f>AS26*(1-X26)</f>
        <v>0</v>
      </c>
      <c r="BI26" s="766">
        <f>AT26</f>
        <v>1.0199999999999999E-3</v>
      </c>
      <c r="BJ26" s="767">
        <f>AQ26*(1-X26)</f>
        <v>0</v>
      </c>
      <c r="BK26" s="766">
        <f>AR26</f>
        <v>1.0199999999999999E-3</v>
      </c>
      <c r="BL26" s="768">
        <f>AW26*(1-X26)</f>
        <v>0</v>
      </c>
      <c r="BM26" s="768">
        <f>AX26</f>
        <v>0</v>
      </c>
      <c r="BN26" s="767">
        <f>BH26+BJ26+BL26</f>
        <v>0</v>
      </c>
      <c r="BO26" s="768">
        <f>IFERROR((BH26*BI26+BJ26*BK26+BL26*BM26)/BN26,0)</f>
        <v>0</v>
      </c>
      <c r="BP26" s="768">
        <f>IFERROR((BO26*BN26+BF26*BG26)/BD26,0)</f>
        <v>0</v>
      </c>
      <c r="BQ26" s="769">
        <f>BP26*BD26</f>
        <v>0</v>
      </c>
    </row>
    <row r="27" spans="1:69" s="26" customFormat="1" ht="17.649999999999999" customHeight="1">
      <c r="A27" s="109"/>
      <c r="B27" s="7">
        <v>36</v>
      </c>
      <c r="C27" s="7" t="s">
        <v>176</v>
      </c>
      <c r="D27" s="139" t="s">
        <v>163</v>
      </c>
      <c r="E27" s="139" t="s">
        <v>401</v>
      </c>
      <c r="F27" s="607" t="s">
        <v>407</v>
      </c>
      <c r="G27" s="726"/>
      <c r="H27" s="609"/>
      <c r="I27" s="727">
        <f t="shared" si="0"/>
        <v>0</v>
      </c>
      <c r="J27" s="726"/>
      <c r="K27" s="733"/>
      <c r="L27" s="642">
        <f t="shared" si="88"/>
        <v>0</v>
      </c>
      <c r="M27" s="727">
        <f t="shared" si="90"/>
        <v>0</v>
      </c>
      <c r="N27" s="726"/>
      <c r="O27" s="605"/>
      <c r="P27" s="609"/>
      <c r="Q27" s="605"/>
      <c r="R27" s="609"/>
      <c r="S27" s="605"/>
      <c r="T27" s="609"/>
      <c r="U27" s="733"/>
      <c r="V27" s="747"/>
      <c r="W27" s="618"/>
      <c r="X27" s="748"/>
      <c r="Y27" s="755">
        <f t="shared" ref="Y27:Y35" si="94">L27</f>
        <v>0</v>
      </c>
      <c r="Z27" s="640">
        <f t="shared" ref="Z27:Z35" si="95">Y27*(1-V27)</f>
        <v>0</v>
      </c>
      <c r="AA27" s="640">
        <f t="shared" ref="AA27:AA35" si="96">N27*(1-V27)</f>
        <v>0</v>
      </c>
      <c r="AB27" s="640">
        <f t="shared" si="91"/>
        <v>0</v>
      </c>
      <c r="AC27" s="627">
        <f>K27+IR_REF!S19+IR_REF!AA19</f>
        <v>1.2779999999999996E-2</v>
      </c>
      <c r="AD27" s="640">
        <f t="shared" ref="AD27:AD35" si="97">(1-V27)*P27</f>
        <v>0</v>
      </c>
      <c r="AE27" s="641">
        <f t="shared" ref="AE27:AE34" si="98">Q27</f>
        <v>0</v>
      </c>
      <c r="AF27" s="640">
        <f t="shared" ref="AF27:AF35" si="99">(1-V27)*R27</f>
        <v>0</v>
      </c>
      <c r="AG27" s="641">
        <f t="shared" ref="AG27:AG34" si="100">S27</f>
        <v>0</v>
      </c>
      <c r="AH27" s="616">
        <f t="shared" ref="AH27:AH35" si="101">(1-V27)*T27</f>
        <v>0</v>
      </c>
      <c r="AI27" s="641">
        <f t="shared" ref="AI27:AI34" si="102">U27</f>
        <v>0</v>
      </c>
      <c r="AJ27" s="616">
        <f t="shared" ref="AJ27:AJ35" si="103">AD27+AF27+AH27</f>
        <v>0</v>
      </c>
      <c r="AK27" s="606">
        <f t="shared" ref="AK27:AK35" si="104">IFERROR((AD27*AE27+AF27*AG27+AH27*AI27)/AJ27,0)</f>
        <v>0</v>
      </c>
      <c r="AL27" s="606">
        <f t="shared" ref="AL27:AL35" si="105">IFERROR((AK27*AJ27+AB27*AC27)/Z27,0)</f>
        <v>0</v>
      </c>
      <c r="AM27" s="644">
        <f t="shared" ref="AM27:AM35" si="106">AL27*Z27</f>
        <v>0</v>
      </c>
      <c r="AN27" s="642">
        <f t="shared" ref="AN27:AN35" si="107">Z27</f>
        <v>0</v>
      </c>
      <c r="AO27" s="616">
        <f t="shared" ref="AO27:AO35" si="108">AN27*(1-W27)</f>
        <v>0</v>
      </c>
      <c r="AP27" s="616">
        <f t="shared" ref="AP27:AP35" si="109">AD27*(1-W27)</f>
        <v>0</v>
      </c>
      <c r="AQ27" s="616">
        <f t="shared" si="92"/>
        <v>0</v>
      </c>
      <c r="AR27" s="606">
        <f t="shared" ref="AR27:AR35" si="110">AC27</f>
        <v>1.2779999999999996E-2</v>
      </c>
      <c r="AS27" s="616">
        <f t="shared" ref="AS27:AS35" si="111">AB27*(1-W27)</f>
        <v>0</v>
      </c>
      <c r="AT27" s="606">
        <f t="shared" ref="AT27:AT35" si="112">AC27</f>
        <v>1.2779999999999996E-2</v>
      </c>
      <c r="AU27" s="616">
        <f t="shared" ref="AU27:AU35" si="113">AF27*(1-W27)</f>
        <v>0</v>
      </c>
      <c r="AV27" s="606">
        <f t="shared" ref="AV27:AV35" si="114">AG27</f>
        <v>0</v>
      </c>
      <c r="AW27" s="616">
        <f t="shared" ref="AW27:AW35" si="115">AH27*(1-W27)</f>
        <v>0</v>
      </c>
      <c r="AX27" s="606">
        <f t="shared" ref="AX27:AX35" si="116">AI27</f>
        <v>0</v>
      </c>
      <c r="AY27" s="616">
        <f t="shared" ref="AY27:AY35" si="117">AS27+AU27+AW27</f>
        <v>0</v>
      </c>
      <c r="AZ27" s="643">
        <f t="shared" ref="AZ27:AZ35" si="118">IFERROR((AS27*AT27+AU27*AV27+AW27*AX27)/AY27,0)</f>
        <v>0</v>
      </c>
      <c r="BA27" s="606">
        <f t="shared" ref="BA27:BA35" si="119">IFERROR((AZ27*AY27+AQ27*AR27)/AO27,0)</f>
        <v>0</v>
      </c>
      <c r="BB27" s="644">
        <f t="shared" ref="BB27:BB35" si="120">BA27*AO27</f>
        <v>0</v>
      </c>
      <c r="BC27" s="642">
        <f t="shared" ref="BC27:BC35" si="121">AO27</f>
        <v>0</v>
      </c>
      <c r="BD27" s="616">
        <f t="shared" ref="BD27:BD35" si="122">BC27*(1-X27)</f>
        <v>0</v>
      </c>
      <c r="BE27" s="616">
        <f t="shared" ref="BE27:BE35" si="123">AU27*(1-X27)</f>
        <v>0</v>
      </c>
      <c r="BF27" s="616">
        <f t="shared" si="93"/>
        <v>0</v>
      </c>
      <c r="BG27" s="606">
        <f t="shared" ref="BG27:BG35" si="124">AR27</f>
        <v>1.2779999999999996E-2</v>
      </c>
      <c r="BH27" s="616">
        <f t="shared" ref="BH27:BH35" si="125">AS27*(1-X27)</f>
        <v>0</v>
      </c>
      <c r="BI27" s="641">
        <f t="shared" ref="BI27:BI35" si="126">AT27</f>
        <v>1.2779999999999996E-2</v>
      </c>
      <c r="BJ27" s="616">
        <f t="shared" ref="BJ27:BJ35" si="127">AQ27*(1-X27)</f>
        <v>0</v>
      </c>
      <c r="BK27" s="641">
        <f t="shared" ref="BK27:BK35" si="128">AR27</f>
        <v>1.2779999999999996E-2</v>
      </c>
      <c r="BL27" s="606">
        <f t="shared" ref="BL27:BL35" si="129">AW27*(1-X27)</f>
        <v>0</v>
      </c>
      <c r="BM27" s="606">
        <f t="shared" ref="BM27:BM35" si="130">AX27</f>
        <v>0</v>
      </c>
      <c r="BN27" s="616">
        <f t="shared" ref="BN27:BN35" si="131">BH27+BJ27+BL27</f>
        <v>0</v>
      </c>
      <c r="BO27" s="606">
        <f t="shared" ref="BO27:BO35" si="132">IFERROR((BH27*BI27+BJ27*BK27+BL27*BM27)/BN27,0)</f>
        <v>0</v>
      </c>
      <c r="BP27" s="606">
        <f t="shared" ref="BP27:BP35" si="133">IFERROR((BO27*BN27+BF27*BG27)/BD27,0)</f>
        <v>0</v>
      </c>
      <c r="BQ27" s="644">
        <f t="shared" ref="BQ27:BQ35" si="134">BP27*BD27</f>
        <v>0</v>
      </c>
    </row>
    <row r="28" spans="1:69" s="26" customFormat="1" ht="17.649999999999999" customHeight="1">
      <c r="A28" s="109"/>
      <c r="B28" s="7">
        <v>37</v>
      </c>
      <c r="C28" s="7" t="s">
        <v>176</v>
      </c>
      <c r="D28" s="139" t="s">
        <v>163</v>
      </c>
      <c r="E28" s="139" t="s">
        <v>401</v>
      </c>
      <c r="F28" s="607" t="s">
        <v>408</v>
      </c>
      <c r="G28" s="726"/>
      <c r="H28" s="609"/>
      <c r="I28" s="727">
        <f t="shared" si="0"/>
        <v>0</v>
      </c>
      <c r="J28" s="726"/>
      <c r="K28" s="733"/>
      <c r="L28" s="642">
        <f t="shared" si="88"/>
        <v>0</v>
      </c>
      <c r="M28" s="727">
        <f t="shared" si="90"/>
        <v>0</v>
      </c>
      <c r="N28" s="726"/>
      <c r="O28" s="605"/>
      <c r="P28" s="617"/>
      <c r="Q28" s="619"/>
      <c r="R28" s="617"/>
      <c r="S28" s="619"/>
      <c r="T28" s="617"/>
      <c r="U28" s="748"/>
      <c r="V28" s="747"/>
      <c r="W28" s="618"/>
      <c r="X28" s="748"/>
      <c r="Y28" s="755">
        <f t="shared" si="94"/>
        <v>0</v>
      </c>
      <c r="Z28" s="640">
        <f t="shared" si="95"/>
        <v>0</v>
      </c>
      <c r="AA28" s="640">
        <f t="shared" si="96"/>
        <v>0</v>
      </c>
      <c r="AB28" s="640">
        <f t="shared" si="91"/>
        <v>0</v>
      </c>
      <c r="AC28" s="627">
        <f>K28+IR_REF!S20+IR_REF!AA20</f>
        <v>2.0399999999999997E-3</v>
      </c>
      <c r="AD28" s="640">
        <f t="shared" si="97"/>
        <v>0</v>
      </c>
      <c r="AE28" s="641">
        <f t="shared" si="98"/>
        <v>0</v>
      </c>
      <c r="AF28" s="640">
        <f t="shared" si="99"/>
        <v>0</v>
      </c>
      <c r="AG28" s="641">
        <f t="shared" si="100"/>
        <v>0</v>
      </c>
      <c r="AH28" s="616">
        <f t="shared" si="101"/>
        <v>0</v>
      </c>
      <c r="AI28" s="641">
        <f t="shared" si="102"/>
        <v>0</v>
      </c>
      <c r="AJ28" s="616">
        <f t="shared" si="103"/>
        <v>0</v>
      </c>
      <c r="AK28" s="606">
        <f t="shared" si="104"/>
        <v>0</v>
      </c>
      <c r="AL28" s="606">
        <f t="shared" si="105"/>
        <v>0</v>
      </c>
      <c r="AM28" s="644">
        <f t="shared" si="106"/>
        <v>0</v>
      </c>
      <c r="AN28" s="642">
        <f t="shared" si="107"/>
        <v>0</v>
      </c>
      <c r="AO28" s="616">
        <f t="shared" si="108"/>
        <v>0</v>
      </c>
      <c r="AP28" s="616">
        <f t="shared" si="109"/>
        <v>0</v>
      </c>
      <c r="AQ28" s="616">
        <f t="shared" si="92"/>
        <v>0</v>
      </c>
      <c r="AR28" s="606">
        <f t="shared" si="110"/>
        <v>2.0399999999999997E-3</v>
      </c>
      <c r="AS28" s="616">
        <f t="shared" si="111"/>
        <v>0</v>
      </c>
      <c r="AT28" s="606">
        <f t="shared" si="112"/>
        <v>2.0399999999999997E-3</v>
      </c>
      <c r="AU28" s="616">
        <f t="shared" si="113"/>
        <v>0</v>
      </c>
      <c r="AV28" s="606">
        <f t="shared" si="114"/>
        <v>0</v>
      </c>
      <c r="AW28" s="616">
        <f t="shared" si="115"/>
        <v>0</v>
      </c>
      <c r="AX28" s="606">
        <f t="shared" si="116"/>
        <v>0</v>
      </c>
      <c r="AY28" s="616">
        <f t="shared" si="117"/>
        <v>0</v>
      </c>
      <c r="AZ28" s="643">
        <f t="shared" si="118"/>
        <v>0</v>
      </c>
      <c r="BA28" s="606">
        <f t="shared" si="119"/>
        <v>0</v>
      </c>
      <c r="BB28" s="644">
        <f t="shared" si="120"/>
        <v>0</v>
      </c>
      <c r="BC28" s="642">
        <f t="shared" si="121"/>
        <v>0</v>
      </c>
      <c r="BD28" s="616">
        <f t="shared" si="122"/>
        <v>0</v>
      </c>
      <c r="BE28" s="616">
        <f t="shared" si="123"/>
        <v>0</v>
      </c>
      <c r="BF28" s="616">
        <f t="shared" si="93"/>
        <v>0</v>
      </c>
      <c r="BG28" s="606">
        <f t="shared" si="124"/>
        <v>2.0399999999999997E-3</v>
      </c>
      <c r="BH28" s="616">
        <f t="shared" si="125"/>
        <v>0</v>
      </c>
      <c r="BI28" s="641">
        <f t="shared" si="126"/>
        <v>2.0399999999999997E-3</v>
      </c>
      <c r="BJ28" s="616">
        <f t="shared" si="127"/>
        <v>0</v>
      </c>
      <c r="BK28" s="641">
        <f t="shared" si="128"/>
        <v>2.0399999999999997E-3</v>
      </c>
      <c r="BL28" s="606">
        <f t="shared" si="129"/>
        <v>0</v>
      </c>
      <c r="BM28" s="606">
        <f t="shared" si="130"/>
        <v>0</v>
      </c>
      <c r="BN28" s="616">
        <f t="shared" si="131"/>
        <v>0</v>
      </c>
      <c r="BO28" s="606">
        <f t="shared" si="132"/>
        <v>0</v>
      </c>
      <c r="BP28" s="606">
        <f t="shared" si="133"/>
        <v>0</v>
      </c>
      <c r="BQ28" s="644">
        <f t="shared" si="134"/>
        <v>0</v>
      </c>
    </row>
    <row r="29" spans="1:69" s="26" customFormat="1" ht="17.649999999999999" customHeight="1">
      <c r="A29" s="109"/>
      <c r="B29" s="7">
        <v>38</v>
      </c>
      <c r="C29" s="7" t="s">
        <v>176</v>
      </c>
      <c r="D29" s="139" t="s">
        <v>163</v>
      </c>
      <c r="E29" s="139" t="s">
        <v>401</v>
      </c>
      <c r="F29" s="607" t="s">
        <v>409</v>
      </c>
      <c r="G29" s="726"/>
      <c r="H29" s="609"/>
      <c r="I29" s="727">
        <f t="shared" si="0"/>
        <v>0</v>
      </c>
      <c r="J29" s="726"/>
      <c r="K29" s="733"/>
      <c r="L29" s="642">
        <f t="shared" si="88"/>
        <v>0</v>
      </c>
      <c r="M29" s="727">
        <f t="shared" si="90"/>
        <v>0</v>
      </c>
      <c r="N29" s="726"/>
      <c r="O29" s="605"/>
      <c r="P29" s="609"/>
      <c r="Q29" s="605"/>
      <c r="R29" s="609"/>
      <c r="S29" s="605"/>
      <c r="T29" s="609"/>
      <c r="U29" s="733"/>
      <c r="V29" s="747"/>
      <c r="W29" s="618"/>
      <c r="X29" s="748"/>
      <c r="Y29" s="755">
        <f t="shared" si="94"/>
        <v>0</v>
      </c>
      <c r="Z29" s="640">
        <f t="shared" si="95"/>
        <v>0</v>
      </c>
      <c r="AA29" s="640">
        <f t="shared" si="96"/>
        <v>0</v>
      </c>
      <c r="AB29" s="640">
        <f t="shared" si="91"/>
        <v>0</v>
      </c>
      <c r="AC29" s="627">
        <f>K29+IR_REF!S21+IR_REF!AA21</f>
        <v>1.2779999999999996E-2</v>
      </c>
      <c r="AD29" s="640">
        <f t="shared" si="97"/>
        <v>0</v>
      </c>
      <c r="AE29" s="641">
        <f t="shared" si="98"/>
        <v>0</v>
      </c>
      <c r="AF29" s="640">
        <f t="shared" si="99"/>
        <v>0</v>
      </c>
      <c r="AG29" s="641">
        <f t="shared" si="100"/>
        <v>0</v>
      </c>
      <c r="AH29" s="616">
        <f t="shared" si="101"/>
        <v>0</v>
      </c>
      <c r="AI29" s="641">
        <f t="shared" si="102"/>
        <v>0</v>
      </c>
      <c r="AJ29" s="616">
        <f t="shared" si="103"/>
        <v>0</v>
      </c>
      <c r="AK29" s="606">
        <f t="shared" si="104"/>
        <v>0</v>
      </c>
      <c r="AL29" s="606">
        <f t="shared" si="105"/>
        <v>0</v>
      </c>
      <c r="AM29" s="644">
        <f t="shared" si="106"/>
        <v>0</v>
      </c>
      <c r="AN29" s="642">
        <f t="shared" si="107"/>
        <v>0</v>
      </c>
      <c r="AO29" s="616">
        <f t="shared" si="108"/>
        <v>0</v>
      </c>
      <c r="AP29" s="616">
        <f t="shared" si="109"/>
        <v>0</v>
      </c>
      <c r="AQ29" s="616">
        <f t="shared" si="92"/>
        <v>0</v>
      </c>
      <c r="AR29" s="606">
        <f t="shared" si="110"/>
        <v>1.2779999999999996E-2</v>
      </c>
      <c r="AS29" s="616">
        <f t="shared" si="111"/>
        <v>0</v>
      </c>
      <c r="AT29" s="606">
        <f t="shared" si="112"/>
        <v>1.2779999999999996E-2</v>
      </c>
      <c r="AU29" s="616">
        <f t="shared" si="113"/>
        <v>0</v>
      </c>
      <c r="AV29" s="606">
        <f t="shared" si="114"/>
        <v>0</v>
      </c>
      <c r="AW29" s="616">
        <f t="shared" si="115"/>
        <v>0</v>
      </c>
      <c r="AX29" s="606">
        <f t="shared" si="116"/>
        <v>0</v>
      </c>
      <c r="AY29" s="616">
        <f t="shared" si="117"/>
        <v>0</v>
      </c>
      <c r="AZ29" s="643">
        <f t="shared" si="118"/>
        <v>0</v>
      </c>
      <c r="BA29" s="606">
        <f t="shared" si="119"/>
        <v>0</v>
      </c>
      <c r="BB29" s="644">
        <f t="shared" si="120"/>
        <v>0</v>
      </c>
      <c r="BC29" s="642">
        <f t="shared" si="121"/>
        <v>0</v>
      </c>
      <c r="BD29" s="616">
        <f t="shared" si="122"/>
        <v>0</v>
      </c>
      <c r="BE29" s="616">
        <f t="shared" si="123"/>
        <v>0</v>
      </c>
      <c r="BF29" s="616">
        <f t="shared" si="93"/>
        <v>0</v>
      </c>
      <c r="BG29" s="606">
        <f t="shared" si="124"/>
        <v>1.2779999999999996E-2</v>
      </c>
      <c r="BH29" s="616">
        <f t="shared" si="125"/>
        <v>0</v>
      </c>
      <c r="BI29" s="641">
        <f t="shared" si="126"/>
        <v>1.2779999999999996E-2</v>
      </c>
      <c r="BJ29" s="616">
        <f t="shared" si="127"/>
        <v>0</v>
      </c>
      <c r="BK29" s="641">
        <f t="shared" si="128"/>
        <v>1.2779999999999996E-2</v>
      </c>
      <c r="BL29" s="606">
        <f t="shared" si="129"/>
        <v>0</v>
      </c>
      <c r="BM29" s="606">
        <f t="shared" si="130"/>
        <v>0</v>
      </c>
      <c r="BN29" s="616">
        <f t="shared" si="131"/>
        <v>0</v>
      </c>
      <c r="BO29" s="606">
        <f t="shared" si="132"/>
        <v>0</v>
      </c>
      <c r="BP29" s="606">
        <f t="shared" si="133"/>
        <v>0</v>
      </c>
      <c r="BQ29" s="644">
        <f t="shared" si="134"/>
        <v>0</v>
      </c>
    </row>
    <row r="30" spans="1:69" s="26" customFormat="1" ht="17.649999999999999" customHeight="1">
      <c r="A30" s="109"/>
      <c r="B30" s="7">
        <v>39</v>
      </c>
      <c r="C30" s="7" t="s">
        <v>176</v>
      </c>
      <c r="D30" s="139" t="s">
        <v>163</v>
      </c>
      <c r="E30" s="139" t="s">
        <v>401</v>
      </c>
      <c r="F30" s="607" t="s">
        <v>405</v>
      </c>
      <c r="G30" s="726"/>
      <c r="H30" s="609"/>
      <c r="I30" s="727">
        <f t="shared" si="0"/>
        <v>0</v>
      </c>
      <c r="J30" s="726"/>
      <c r="K30" s="733"/>
      <c r="L30" s="642">
        <f t="shared" si="88"/>
        <v>0</v>
      </c>
      <c r="M30" s="727">
        <f t="shared" si="90"/>
        <v>0</v>
      </c>
      <c r="N30" s="726"/>
      <c r="O30" s="605"/>
      <c r="P30" s="617"/>
      <c r="Q30" s="619"/>
      <c r="R30" s="617"/>
      <c r="S30" s="619"/>
      <c r="T30" s="617"/>
      <c r="U30" s="748"/>
      <c r="V30" s="747"/>
      <c r="W30" s="618"/>
      <c r="X30" s="748"/>
      <c r="Y30" s="755">
        <f t="shared" si="94"/>
        <v>0</v>
      </c>
      <c r="Z30" s="640">
        <f t="shared" si="95"/>
        <v>0</v>
      </c>
      <c r="AA30" s="640">
        <f t="shared" si="96"/>
        <v>0</v>
      </c>
      <c r="AB30" s="640">
        <f t="shared" si="91"/>
        <v>0</v>
      </c>
      <c r="AC30" s="627">
        <f>K30+IR_REF!S22+IR_REF!AA22</f>
        <v>2.0399999999999997E-3</v>
      </c>
      <c r="AD30" s="640">
        <f t="shared" si="97"/>
        <v>0</v>
      </c>
      <c r="AE30" s="641">
        <f t="shared" si="98"/>
        <v>0</v>
      </c>
      <c r="AF30" s="640">
        <f t="shared" si="99"/>
        <v>0</v>
      </c>
      <c r="AG30" s="641">
        <f t="shared" si="100"/>
        <v>0</v>
      </c>
      <c r="AH30" s="616">
        <f t="shared" si="101"/>
        <v>0</v>
      </c>
      <c r="AI30" s="641">
        <f t="shared" si="102"/>
        <v>0</v>
      </c>
      <c r="AJ30" s="616">
        <f t="shared" si="103"/>
        <v>0</v>
      </c>
      <c r="AK30" s="606">
        <f t="shared" si="104"/>
        <v>0</v>
      </c>
      <c r="AL30" s="606">
        <f t="shared" si="105"/>
        <v>0</v>
      </c>
      <c r="AM30" s="644">
        <f t="shared" si="106"/>
        <v>0</v>
      </c>
      <c r="AN30" s="642">
        <f t="shared" si="107"/>
        <v>0</v>
      </c>
      <c r="AO30" s="616">
        <f t="shared" si="108"/>
        <v>0</v>
      </c>
      <c r="AP30" s="616">
        <f t="shared" si="109"/>
        <v>0</v>
      </c>
      <c r="AQ30" s="616">
        <f t="shared" si="92"/>
        <v>0</v>
      </c>
      <c r="AR30" s="606">
        <f t="shared" si="110"/>
        <v>2.0399999999999997E-3</v>
      </c>
      <c r="AS30" s="616">
        <f t="shared" si="111"/>
        <v>0</v>
      </c>
      <c r="AT30" s="606">
        <f t="shared" si="112"/>
        <v>2.0399999999999997E-3</v>
      </c>
      <c r="AU30" s="616">
        <f t="shared" si="113"/>
        <v>0</v>
      </c>
      <c r="AV30" s="606">
        <f t="shared" si="114"/>
        <v>0</v>
      </c>
      <c r="AW30" s="616">
        <f t="shared" si="115"/>
        <v>0</v>
      </c>
      <c r="AX30" s="606">
        <f t="shared" si="116"/>
        <v>0</v>
      </c>
      <c r="AY30" s="616">
        <f t="shared" si="117"/>
        <v>0</v>
      </c>
      <c r="AZ30" s="643">
        <f t="shared" si="118"/>
        <v>0</v>
      </c>
      <c r="BA30" s="606">
        <f t="shared" si="119"/>
        <v>0</v>
      </c>
      <c r="BB30" s="644">
        <f t="shared" si="120"/>
        <v>0</v>
      </c>
      <c r="BC30" s="642">
        <f t="shared" si="121"/>
        <v>0</v>
      </c>
      <c r="BD30" s="616">
        <f t="shared" si="122"/>
        <v>0</v>
      </c>
      <c r="BE30" s="616">
        <f t="shared" si="123"/>
        <v>0</v>
      </c>
      <c r="BF30" s="616">
        <f t="shared" si="93"/>
        <v>0</v>
      </c>
      <c r="BG30" s="606">
        <f t="shared" si="124"/>
        <v>2.0399999999999997E-3</v>
      </c>
      <c r="BH30" s="616">
        <f t="shared" si="125"/>
        <v>0</v>
      </c>
      <c r="BI30" s="641">
        <f t="shared" si="126"/>
        <v>2.0399999999999997E-3</v>
      </c>
      <c r="BJ30" s="616">
        <f t="shared" si="127"/>
        <v>0</v>
      </c>
      <c r="BK30" s="641">
        <f t="shared" si="128"/>
        <v>2.0399999999999997E-3</v>
      </c>
      <c r="BL30" s="606">
        <f t="shared" si="129"/>
        <v>0</v>
      </c>
      <c r="BM30" s="606">
        <f t="shared" si="130"/>
        <v>0</v>
      </c>
      <c r="BN30" s="616">
        <f t="shared" si="131"/>
        <v>0</v>
      </c>
      <c r="BO30" s="606">
        <f t="shared" si="132"/>
        <v>0</v>
      </c>
      <c r="BP30" s="606">
        <f t="shared" si="133"/>
        <v>0</v>
      </c>
      <c r="BQ30" s="644">
        <f t="shared" si="134"/>
        <v>0</v>
      </c>
    </row>
    <row r="31" spans="1:69" s="26" customFormat="1" ht="17.649999999999999" customHeight="1">
      <c r="A31" s="109"/>
      <c r="B31" s="7">
        <v>40</v>
      </c>
      <c r="C31" s="7" t="s">
        <v>176</v>
      </c>
      <c r="D31" s="139" t="s">
        <v>163</v>
      </c>
      <c r="E31" s="139" t="s">
        <v>401</v>
      </c>
      <c r="F31" s="607" t="s">
        <v>410</v>
      </c>
      <c r="G31" s="726"/>
      <c r="H31" s="609"/>
      <c r="I31" s="727">
        <f t="shared" si="0"/>
        <v>0</v>
      </c>
      <c r="J31" s="726"/>
      <c r="K31" s="733"/>
      <c r="L31" s="642">
        <f t="shared" si="88"/>
        <v>0</v>
      </c>
      <c r="M31" s="727">
        <f t="shared" si="90"/>
        <v>0</v>
      </c>
      <c r="N31" s="726"/>
      <c r="O31" s="605"/>
      <c r="P31" s="609"/>
      <c r="Q31" s="605"/>
      <c r="R31" s="609"/>
      <c r="S31" s="605"/>
      <c r="T31" s="609"/>
      <c r="U31" s="733"/>
      <c r="V31" s="747"/>
      <c r="W31" s="618"/>
      <c r="X31" s="748"/>
      <c r="Y31" s="755">
        <f t="shared" si="94"/>
        <v>0</v>
      </c>
      <c r="Z31" s="640">
        <f t="shared" si="95"/>
        <v>0</v>
      </c>
      <c r="AA31" s="640">
        <f t="shared" si="96"/>
        <v>0</v>
      </c>
      <c r="AB31" s="640">
        <f t="shared" si="91"/>
        <v>0</v>
      </c>
      <c r="AC31" s="627">
        <f>K31+IR_REF!S23+IR_REF!AA23</f>
        <v>1.2779999999999996E-2</v>
      </c>
      <c r="AD31" s="640">
        <f t="shared" si="97"/>
        <v>0</v>
      </c>
      <c r="AE31" s="641">
        <f t="shared" si="98"/>
        <v>0</v>
      </c>
      <c r="AF31" s="640">
        <f t="shared" si="99"/>
        <v>0</v>
      </c>
      <c r="AG31" s="641">
        <f t="shared" si="100"/>
        <v>0</v>
      </c>
      <c r="AH31" s="616">
        <f t="shared" si="101"/>
        <v>0</v>
      </c>
      <c r="AI31" s="641">
        <f t="shared" si="102"/>
        <v>0</v>
      </c>
      <c r="AJ31" s="616">
        <f t="shared" si="103"/>
        <v>0</v>
      </c>
      <c r="AK31" s="606">
        <f t="shared" si="104"/>
        <v>0</v>
      </c>
      <c r="AL31" s="606">
        <f t="shared" si="105"/>
        <v>0</v>
      </c>
      <c r="AM31" s="644">
        <f t="shared" si="106"/>
        <v>0</v>
      </c>
      <c r="AN31" s="642">
        <f t="shared" si="107"/>
        <v>0</v>
      </c>
      <c r="AO31" s="616">
        <f t="shared" si="108"/>
        <v>0</v>
      </c>
      <c r="AP31" s="616">
        <f t="shared" si="109"/>
        <v>0</v>
      </c>
      <c r="AQ31" s="616">
        <f t="shared" si="92"/>
        <v>0</v>
      </c>
      <c r="AR31" s="606">
        <f t="shared" si="110"/>
        <v>1.2779999999999996E-2</v>
      </c>
      <c r="AS31" s="616">
        <f t="shared" si="111"/>
        <v>0</v>
      </c>
      <c r="AT31" s="606">
        <f t="shared" si="112"/>
        <v>1.2779999999999996E-2</v>
      </c>
      <c r="AU31" s="616">
        <f t="shared" si="113"/>
        <v>0</v>
      </c>
      <c r="AV31" s="606">
        <f t="shared" si="114"/>
        <v>0</v>
      </c>
      <c r="AW31" s="616">
        <f t="shared" si="115"/>
        <v>0</v>
      </c>
      <c r="AX31" s="606">
        <f t="shared" si="116"/>
        <v>0</v>
      </c>
      <c r="AY31" s="616">
        <f t="shared" si="117"/>
        <v>0</v>
      </c>
      <c r="AZ31" s="643">
        <f t="shared" si="118"/>
        <v>0</v>
      </c>
      <c r="BA31" s="606">
        <f t="shared" si="119"/>
        <v>0</v>
      </c>
      <c r="BB31" s="644">
        <f t="shared" si="120"/>
        <v>0</v>
      </c>
      <c r="BC31" s="642">
        <f t="shared" si="121"/>
        <v>0</v>
      </c>
      <c r="BD31" s="616">
        <f t="shared" si="122"/>
        <v>0</v>
      </c>
      <c r="BE31" s="616">
        <f t="shared" si="123"/>
        <v>0</v>
      </c>
      <c r="BF31" s="616">
        <f t="shared" si="93"/>
        <v>0</v>
      </c>
      <c r="BG31" s="606">
        <f t="shared" si="124"/>
        <v>1.2779999999999996E-2</v>
      </c>
      <c r="BH31" s="616">
        <f t="shared" si="125"/>
        <v>0</v>
      </c>
      <c r="BI31" s="641">
        <f t="shared" si="126"/>
        <v>1.2779999999999996E-2</v>
      </c>
      <c r="BJ31" s="616">
        <f t="shared" si="127"/>
        <v>0</v>
      </c>
      <c r="BK31" s="641">
        <f t="shared" si="128"/>
        <v>1.2779999999999996E-2</v>
      </c>
      <c r="BL31" s="606">
        <f t="shared" si="129"/>
        <v>0</v>
      </c>
      <c r="BM31" s="606">
        <f t="shared" si="130"/>
        <v>0</v>
      </c>
      <c r="BN31" s="616">
        <f t="shared" si="131"/>
        <v>0</v>
      </c>
      <c r="BO31" s="606">
        <f t="shared" si="132"/>
        <v>0</v>
      </c>
      <c r="BP31" s="606">
        <f t="shared" si="133"/>
        <v>0</v>
      </c>
      <c r="BQ31" s="644">
        <f t="shared" si="134"/>
        <v>0</v>
      </c>
    </row>
    <row r="32" spans="1:69" s="26" customFormat="1" ht="17.649999999999999" customHeight="1">
      <c r="A32" s="109"/>
      <c r="B32" s="7">
        <v>41</v>
      </c>
      <c r="C32" s="7" t="s">
        <v>176</v>
      </c>
      <c r="D32" s="139" t="s">
        <v>163</v>
      </c>
      <c r="E32" s="139" t="s">
        <v>401</v>
      </c>
      <c r="F32" s="607" t="s">
        <v>411</v>
      </c>
      <c r="G32" s="726"/>
      <c r="H32" s="609"/>
      <c r="I32" s="727">
        <f t="shared" si="0"/>
        <v>0</v>
      </c>
      <c r="J32" s="726"/>
      <c r="K32" s="733"/>
      <c r="L32" s="642">
        <f t="shared" si="88"/>
        <v>0</v>
      </c>
      <c r="M32" s="727">
        <f t="shared" si="90"/>
        <v>0</v>
      </c>
      <c r="N32" s="726"/>
      <c r="O32" s="605"/>
      <c r="P32" s="609"/>
      <c r="Q32" s="605"/>
      <c r="R32" s="609"/>
      <c r="S32" s="605"/>
      <c r="T32" s="609"/>
      <c r="U32" s="733"/>
      <c r="V32" s="747"/>
      <c r="W32" s="618"/>
      <c r="X32" s="748"/>
      <c r="Y32" s="755">
        <f t="shared" si="94"/>
        <v>0</v>
      </c>
      <c r="Z32" s="640">
        <f t="shared" si="95"/>
        <v>0</v>
      </c>
      <c r="AA32" s="640">
        <f t="shared" si="96"/>
        <v>0</v>
      </c>
      <c r="AB32" s="640">
        <f t="shared" si="91"/>
        <v>0</v>
      </c>
      <c r="AC32" s="627">
        <f>K32+IR_REF!S24+IR_REF!AA24</f>
        <v>1.7879999999999993E-2</v>
      </c>
      <c r="AD32" s="640">
        <f t="shared" si="97"/>
        <v>0</v>
      </c>
      <c r="AE32" s="641">
        <f t="shared" si="98"/>
        <v>0</v>
      </c>
      <c r="AF32" s="640">
        <f t="shared" si="99"/>
        <v>0</v>
      </c>
      <c r="AG32" s="641">
        <f t="shared" si="100"/>
        <v>0</v>
      </c>
      <c r="AH32" s="616">
        <f t="shared" si="101"/>
        <v>0</v>
      </c>
      <c r="AI32" s="641">
        <f t="shared" si="102"/>
        <v>0</v>
      </c>
      <c r="AJ32" s="616">
        <f t="shared" si="103"/>
        <v>0</v>
      </c>
      <c r="AK32" s="606">
        <f t="shared" si="104"/>
        <v>0</v>
      </c>
      <c r="AL32" s="606">
        <f t="shared" si="105"/>
        <v>0</v>
      </c>
      <c r="AM32" s="644">
        <f t="shared" si="106"/>
        <v>0</v>
      </c>
      <c r="AN32" s="642">
        <f t="shared" si="107"/>
        <v>0</v>
      </c>
      <c r="AO32" s="616">
        <f t="shared" si="108"/>
        <v>0</v>
      </c>
      <c r="AP32" s="616">
        <f t="shared" si="109"/>
        <v>0</v>
      </c>
      <c r="AQ32" s="616">
        <f t="shared" si="92"/>
        <v>0</v>
      </c>
      <c r="AR32" s="606">
        <f t="shared" si="110"/>
        <v>1.7879999999999993E-2</v>
      </c>
      <c r="AS32" s="616">
        <f t="shared" si="111"/>
        <v>0</v>
      </c>
      <c r="AT32" s="606">
        <f t="shared" si="112"/>
        <v>1.7879999999999993E-2</v>
      </c>
      <c r="AU32" s="616">
        <f t="shared" si="113"/>
        <v>0</v>
      </c>
      <c r="AV32" s="606">
        <f t="shared" si="114"/>
        <v>0</v>
      </c>
      <c r="AW32" s="616">
        <f t="shared" si="115"/>
        <v>0</v>
      </c>
      <c r="AX32" s="606">
        <f t="shared" si="116"/>
        <v>0</v>
      </c>
      <c r="AY32" s="616">
        <f t="shared" si="117"/>
        <v>0</v>
      </c>
      <c r="AZ32" s="643">
        <f t="shared" si="118"/>
        <v>0</v>
      </c>
      <c r="BA32" s="606">
        <f t="shared" si="119"/>
        <v>0</v>
      </c>
      <c r="BB32" s="644">
        <f t="shared" si="120"/>
        <v>0</v>
      </c>
      <c r="BC32" s="642">
        <f t="shared" si="121"/>
        <v>0</v>
      </c>
      <c r="BD32" s="616">
        <f t="shared" si="122"/>
        <v>0</v>
      </c>
      <c r="BE32" s="616">
        <f t="shared" si="123"/>
        <v>0</v>
      </c>
      <c r="BF32" s="616">
        <f t="shared" si="93"/>
        <v>0</v>
      </c>
      <c r="BG32" s="606">
        <f t="shared" si="124"/>
        <v>1.7879999999999993E-2</v>
      </c>
      <c r="BH32" s="616">
        <f t="shared" si="125"/>
        <v>0</v>
      </c>
      <c r="BI32" s="641">
        <f t="shared" si="126"/>
        <v>1.7879999999999993E-2</v>
      </c>
      <c r="BJ32" s="616">
        <f t="shared" si="127"/>
        <v>0</v>
      </c>
      <c r="BK32" s="641">
        <f t="shared" si="128"/>
        <v>1.7879999999999993E-2</v>
      </c>
      <c r="BL32" s="606">
        <f t="shared" si="129"/>
        <v>0</v>
      </c>
      <c r="BM32" s="606">
        <f t="shared" si="130"/>
        <v>0</v>
      </c>
      <c r="BN32" s="616">
        <f t="shared" si="131"/>
        <v>0</v>
      </c>
      <c r="BO32" s="606">
        <f t="shared" si="132"/>
        <v>0</v>
      </c>
      <c r="BP32" s="606">
        <f t="shared" si="133"/>
        <v>0</v>
      </c>
      <c r="BQ32" s="644">
        <f t="shared" si="134"/>
        <v>0</v>
      </c>
    </row>
    <row r="33" spans="1:69" s="26" customFormat="1" ht="17.649999999999999" customHeight="1">
      <c r="A33" s="109"/>
      <c r="B33" s="7">
        <v>42</v>
      </c>
      <c r="C33" s="7" t="s">
        <v>176</v>
      </c>
      <c r="D33" s="139" t="s">
        <v>163</v>
      </c>
      <c r="E33" s="139" t="s">
        <v>401</v>
      </c>
      <c r="F33" s="607" t="s">
        <v>538</v>
      </c>
      <c r="G33" s="726"/>
      <c r="H33" s="609"/>
      <c r="I33" s="727">
        <f t="shared" si="0"/>
        <v>0</v>
      </c>
      <c r="J33" s="726"/>
      <c r="K33" s="733"/>
      <c r="L33" s="642">
        <f t="shared" si="88"/>
        <v>0</v>
      </c>
      <c r="M33" s="727">
        <f t="shared" si="90"/>
        <v>0</v>
      </c>
      <c r="N33" s="726"/>
      <c r="O33" s="605"/>
      <c r="P33" s="609"/>
      <c r="Q33" s="605"/>
      <c r="R33" s="609"/>
      <c r="S33" s="605"/>
      <c r="T33" s="609"/>
      <c r="U33" s="733"/>
      <c r="V33" s="747"/>
      <c r="W33" s="618"/>
      <c r="X33" s="748"/>
      <c r="Y33" s="755">
        <f t="shared" si="94"/>
        <v>0</v>
      </c>
      <c r="Z33" s="640">
        <f t="shared" si="95"/>
        <v>0</v>
      </c>
      <c r="AA33" s="640">
        <f t="shared" si="96"/>
        <v>0</v>
      </c>
      <c r="AB33" s="640">
        <f t="shared" si="91"/>
        <v>0</v>
      </c>
      <c r="AC33" s="627">
        <f>K33+IR_REF!S25+IR_REF!AA25</f>
        <v>1.7879999999999993E-2</v>
      </c>
      <c r="AD33" s="640">
        <f t="shared" si="97"/>
        <v>0</v>
      </c>
      <c r="AE33" s="641">
        <f t="shared" si="98"/>
        <v>0</v>
      </c>
      <c r="AF33" s="640">
        <f t="shared" si="99"/>
        <v>0</v>
      </c>
      <c r="AG33" s="641">
        <f t="shared" si="100"/>
        <v>0</v>
      </c>
      <c r="AH33" s="616">
        <f t="shared" si="101"/>
        <v>0</v>
      </c>
      <c r="AI33" s="641">
        <f t="shared" si="102"/>
        <v>0</v>
      </c>
      <c r="AJ33" s="616">
        <f t="shared" si="103"/>
        <v>0</v>
      </c>
      <c r="AK33" s="606">
        <f t="shared" si="104"/>
        <v>0</v>
      </c>
      <c r="AL33" s="606">
        <f t="shared" si="105"/>
        <v>0</v>
      </c>
      <c r="AM33" s="644">
        <f t="shared" si="106"/>
        <v>0</v>
      </c>
      <c r="AN33" s="642">
        <f t="shared" si="107"/>
        <v>0</v>
      </c>
      <c r="AO33" s="616">
        <f t="shared" si="108"/>
        <v>0</v>
      </c>
      <c r="AP33" s="616">
        <f t="shared" si="109"/>
        <v>0</v>
      </c>
      <c r="AQ33" s="616">
        <f t="shared" si="92"/>
        <v>0</v>
      </c>
      <c r="AR33" s="606">
        <f t="shared" si="110"/>
        <v>1.7879999999999993E-2</v>
      </c>
      <c r="AS33" s="616">
        <f t="shared" si="111"/>
        <v>0</v>
      </c>
      <c r="AT33" s="606">
        <f t="shared" si="112"/>
        <v>1.7879999999999993E-2</v>
      </c>
      <c r="AU33" s="616">
        <f t="shared" si="113"/>
        <v>0</v>
      </c>
      <c r="AV33" s="606">
        <f t="shared" si="114"/>
        <v>0</v>
      </c>
      <c r="AW33" s="616">
        <f t="shared" si="115"/>
        <v>0</v>
      </c>
      <c r="AX33" s="606">
        <f t="shared" si="116"/>
        <v>0</v>
      </c>
      <c r="AY33" s="616">
        <f t="shared" si="117"/>
        <v>0</v>
      </c>
      <c r="AZ33" s="643">
        <f t="shared" si="118"/>
        <v>0</v>
      </c>
      <c r="BA33" s="606">
        <f t="shared" si="119"/>
        <v>0</v>
      </c>
      <c r="BB33" s="644">
        <f t="shared" si="120"/>
        <v>0</v>
      </c>
      <c r="BC33" s="642">
        <f t="shared" si="121"/>
        <v>0</v>
      </c>
      <c r="BD33" s="616">
        <f t="shared" si="122"/>
        <v>0</v>
      </c>
      <c r="BE33" s="616">
        <f t="shared" si="123"/>
        <v>0</v>
      </c>
      <c r="BF33" s="616">
        <f t="shared" si="93"/>
        <v>0</v>
      </c>
      <c r="BG33" s="606">
        <f t="shared" si="124"/>
        <v>1.7879999999999993E-2</v>
      </c>
      <c r="BH33" s="616">
        <f t="shared" si="125"/>
        <v>0</v>
      </c>
      <c r="BI33" s="641">
        <f t="shared" si="126"/>
        <v>1.7879999999999993E-2</v>
      </c>
      <c r="BJ33" s="616">
        <f t="shared" si="127"/>
        <v>0</v>
      </c>
      <c r="BK33" s="641">
        <f t="shared" si="128"/>
        <v>1.7879999999999993E-2</v>
      </c>
      <c r="BL33" s="606">
        <f t="shared" si="129"/>
        <v>0</v>
      </c>
      <c r="BM33" s="606">
        <f t="shared" si="130"/>
        <v>0</v>
      </c>
      <c r="BN33" s="616">
        <f t="shared" si="131"/>
        <v>0</v>
      </c>
      <c r="BO33" s="606">
        <f t="shared" si="132"/>
        <v>0</v>
      </c>
      <c r="BP33" s="606">
        <f t="shared" si="133"/>
        <v>0</v>
      </c>
      <c r="BQ33" s="644">
        <f t="shared" si="134"/>
        <v>0</v>
      </c>
    </row>
    <row r="34" spans="1:69" s="26" customFormat="1" ht="17.649999999999999" customHeight="1">
      <c r="A34" s="109"/>
      <c r="B34" s="7">
        <v>43</v>
      </c>
      <c r="C34" s="7" t="s">
        <v>176</v>
      </c>
      <c r="D34" s="139" t="s">
        <v>163</v>
      </c>
      <c r="E34" s="139" t="s">
        <v>401</v>
      </c>
      <c r="F34" s="607" t="s">
        <v>414</v>
      </c>
      <c r="G34" s="726"/>
      <c r="H34" s="609"/>
      <c r="I34" s="727">
        <f t="shared" si="0"/>
        <v>0</v>
      </c>
      <c r="J34" s="726"/>
      <c r="K34" s="733"/>
      <c r="L34" s="642">
        <f t="shared" si="88"/>
        <v>0</v>
      </c>
      <c r="M34" s="727">
        <f t="shared" si="90"/>
        <v>0</v>
      </c>
      <c r="N34" s="726"/>
      <c r="O34" s="605"/>
      <c r="P34" s="609"/>
      <c r="Q34" s="605"/>
      <c r="R34" s="609"/>
      <c r="S34" s="605"/>
      <c r="T34" s="609"/>
      <c r="U34" s="733"/>
      <c r="V34" s="747"/>
      <c r="W34" s="618"/>
      <c r="X34" s="748"/>
      <c r="Y34" s="755">
        <f t="shared" si="94"/>
        <v>0</v>
      </c>
      <c r="Z34" s="640">
        <f t="shared" si="95"/>
        <v>0</v>
      </c>
      <c r="AA34" s="640">
        <f t="shared" si="96"/>
        <v>0</v>
      </c>
      <c r="AB34" s="640">
        <f t="shared" si="91"/>
        <v>0</v>
      </c>
      <c r="AC34" s="627">
        <f>K34+IR_REF!S26+IR_REF!AA26</f>
        <v>1.2779999999999996E-2</v>
      </c>
      <c r="AD34" s="640">
        <f t="shared" si="97"/>
        <v>0</v>
      </c>
      <c r="AE34" s="641">
        <f t="shared" si="98"/>
        <v>0</v>
      </c>
      <c r="AF34" s="640">
        <f t="shared" si="99"/>
        <v>0</v>
      </c>
      <c r="AG34" s="641">
        <f t="shared" si="100"/>
        <v>0</v>
      </c>
      <c r="AH34" s="616">
        <f t="shared" si="101"/>
        <v>0</v>
      </c>
      <c r="AI34" s="641">
        <f t="shared" si="102"/>
        <v>0</v>
      </c>
      <c r="AJ34" s="616">
        <f t="shared" si="103"/>
        <v>0</v>
      </c>
      <c r="AK34" s="606">
        <f t="shared" si="104"/>
        <v>0</v>
      </c>
      <c r="AL34" s="606">
        <f t="shared" si="105"/>
        <v>0</v>
      </c>
      <c r="AM34" s="644">
        <f t="shared" si="106"/>
        <v>0</v>
      </c>
      <c r="AN34" s="642">
        <f t="shared" si="107"/>
        <v>0</v>
      </c>
      <c r="AO34" s="616">
        <f t="shared" si="108"/>
        <v>0</v>
      </c>
      <c r="AP34" s="616">
        <f t="shared" si="109"/>
        <v>0</v>
      </c>
      <c r="AQ34" s="616">
        <f t="shared" si="92"/>
        <v>0</v>
      </c>
      <c r="AR34" s="606">
        <f t="shared" si="110"/>
        <v>1.2779999999999996E-2</v>
      </c>
      <c r="AS34" s="616">
        <f t="shared" si="111"/>
        <v>0</v>
      </c>
      <c r="AT34" s="606">
        <f t="shared" si="112"/>
        <v>1.2779999999999996E-2</v>
      </c>
      <c r="AU34" s="616">
        <f t="shared" si="113"/>
        <v>0</v>
      </c>
      <c r="AV34" s="606">
        <f t="shared" si="114"/>
        <v>0</v>
      </c>
      <c r="AW34" s="616">
        <f t="shared" si="115"/>
        <v>0</v>
      </c>
      <c r="AX34" s="606">
        <f t="shared" si="116"/>
        <v>0</v>
      </c>
      <c r="AY34" s="616">
        <f t="shared" si="117"/>
        <v>0</v>
      </c>
      <c r="AZ34" s="643">
        <f t="shared" si="118"/>
        <v>0</v>
      </c>
      <c r="BA34" s="606">
        <f t="shared" si="119"/>
        <v>0</v>
      </c>
      <c r="BB34" s="644">
        <f t="shared" si="120"/>
        <v>0</v>
      </c>
      <c r="BC34" s="642">
        <f t="shared" si="121"/>
        <v>0</v>
      </c>
      <c r="BD34" s="616">
        <f t="shared" si="122"/>
        <v>0</v>
      </c>
      <c r="BE34" s="616">
        <f t="shared" si="123"/>
        <v>0</v>
      </c>
      <c r="BF34" s="616">
        <f t="shared" si="93"/>
        <v>0</v>
      </c>
      <c r="BG34" s="606">
        <f t="shared" si="124"/>
        <v>1.2779999999999996E-2</v>
      </c>
      <c r="BH34" s="616">
        <f t="shared" si="125"/>
        <v>0</v>
      </c>
      <c r="BI34" s="641">
        <f t="shared" si="126"/>
        <v>1.2779999999999996E-2</v>
      </c>
      <c r="BJ34" s="616">
        <f t="shared" si="127"/>
        <v>0</v>
      </c>
      <c r="BK34" s="641">
        <f t="shared" si="128"/>
        <v>1.2779999999999996E-2</v>
      </c>
      <c r="BL34" s="606">
        <f t="shared" si="129"/>
        <v>0</v>
      </c>
      <c r="BM34" s="606">
        <f t="shared" si="130"/>
        <v>0</v>
      </c>
      <c r="BN34" s="616">
        <f t="shared" si="131"/>
        <v>0</v>
      </c>
      <c r="BO34" s="606">
        <f t="shared" si="132"/>
        <v>0</v>
      </c>
      <c r="BP34" s="606">
        <f t="shared" si="133"/>
        <v>0</v>
      </c>
      <c r="BQ34" s="644">
        <f t="shared" si="134"/>
        <v>0</v>
      </c>
    </row>
    <row r="35" spans="1:69" s="26" customFormat="1" ht="17.649999999999999" customHeight="1">
      <c r="A35" s="109"/>
      <c r="B35" s="7">
        <v>44</v>
      </c>
      <c r="C35" s="7" t="s">
        <v>176</v>
      </c>
      <c r="D35" s="139" t="s">
        <v>163</v>
      </c>
      <c r="E35" s="139" t="s">
        <v>404</v>
      </c>
      <c r="F35" s="607" t="s">
        <v>406</v>
      </c>
      <c r="G35" s="726"/>
      <c r="H35" s="609"/>
      <c r="I35" s="727">
        <f t="shared" si="0"/>
        <v>0</v>
      </c>
      <c r="J35" s="726"/>
      <c r="K35" s="733"/>
      <c r="L35" s="642">
        <f t="shared" si="88"/>
        <v>0</v>
      </c>
      <c r="M35" s="727">
        <f t="shared" si="90"/>
        <v>0</v>
      </c>
      <c r="N35" s="726"/>
      <c r="O35" s="605"/>
      <c r="P35" s="617"/>
      <c r="Q35" s="619"/>
      <c r="R35" s="617"/>
      <c r="S35" s="619"/>
      <c r="T35" s="617"/>
      <c r="U35" s="748"/>
      <c r="V35" s="747"/>
      <c r="W35" s="618"/>
      <c r="X35" s="748"/>
      <c r="Y35" s="755">
        <f t="shared" si="94"/>
        <v>0</v>
      </c>
      <c r="Z35" s="640">
        <f t="shared" si="95"/>
        <v>0</v>
      </c>
      <c r="AA35" s="640">
        <f t="shared" si="96"/>
        <v>0</v>
      </c>
      <c r="AB35" s="640">
        <f t="shared" si="91"/>
        <v>0</v>
      </c>
      <c r="AC35" s="627">
        <f>K35+IR_REF!S18+IR_REF!AA18</f>
        <v>1.0199999999999999E-3</v>
      </c>
      <c r="AD35" s="640">
        <f t="shared" si="97"/>
        <v>0</v>
      </c>
      <c r="AE35" s="627">
        <f>Q35+IR_REF!AA18</f>
        <v>0</v>
      </c>
      <c r="AF35" s="640">
        <f t="shared" si="99"/>
        <v>0</v>
      </c>
      <c r="AG35" s="627">
        <f>S35+IR_REF!AA18</f>
        <v>0</v>
      </c>
      <c r="AH35" s="616">
        <f t="shared" si="101"/>
        <v>0</v>
      </c>
      <c r="AI35" s="627">
        <f>U35+IR_REF!AA18</f>
        <v>0</v>
      </c>
      <c r="AJ35" s="616">
        <f t="shared" si="103"/>
        <v>0</v>
      </c>
      <c r="AK35" s="606">
        <f t="shared" si="104"/>
        <v>0</v>
      </c>
      <c r="AL35" s="606">
        <f t="shared" si="105"/>
        <v>0</v>
      </c>
      <c r="AM35" s="644">
        <f t="shared" si="106"/>
        <v>0</v>
      </c>
      <c r="AN35" s="642">
        <f t="shared" si="107"/>
        <v>0</v>
      </c>
      <c r="AO35" s="616">
        <f t="shared" si="108"/>
        <v>0</v>
      </c>
      <c r="AP35" s="616">
        <f t="shared" si="109"/>
        <v>0</v>
      </c>
      <c r="AQ35" s="616">
        <f t="shared" si="92"/>
        <v>0</v>
      </c>
      <c r="AR35" s="606">
        <f t="shared" si="110"/>
        <v>1.0199999999999999E-3</v>
      </c>
      <c r="AS35" s="616">
        <f t="shared" si="111"/>
        <v>0</v>
      </c>
      <c r="AT35" s="606">
        <f t="shared" si="112"/>
        <v>1.0199999999999999E-3</v>
      </c>
      <c r="AU35" s="616">
        <f t="shared" si="113"/>
        <v>0</v>
      </c>
      <c r="AV35" s="606">
        <f t="shared" si="114"/>
        <v>0</v>
      </c>
      <c r="AW35" s="616">
        <f t="shared" si="115"/>
        <v>0</v>
      </c>
      <c r="AX35" s="606">
        <f t="shared" si="116"/>
        <v>0</v>
      </c>
      <c r="AY35" s="616">
        <f t="shared" si="117"/>
        <v>0</v>
      </c>
      <c r="AZ35" s="643">
        <f t="shared" si="118"/>
        <v>0</v>
      </c>
      <c r="BA35" s="606">
        <f t="shared" si="119"/>
        <v>0</v>
      </c>
      <c r="BB35" s="644">
        <f t="shared" si="120"/>
        <v>0</v>
      </c>
      <c r="BC35" s="642">
        <f t="shared" si="121"/>
        <v>0</v>
      </c>
      <c r="BD35" s="616">
        <f t="shared" si="122"/>
        <v>0</v>
      </c>
      <c r="BE35" s="616">
        <f t="shared" si="123"/>
        <v>0</v>
      </c>
      <c r="BF35" s="616">
        <f t="shared" si="93"/>
        <v>0</v>
      </c>
      <c r="BG35" s="606">
        <f t="shared" si="124"/>
        <v>1.0199999999999999E-3</v>
      </c>
      <c r="BH35" s="616">
        <f t="shared" si="125"/>
        <v>0</v>
      </c>
      <c r="BI35" s="641">
        <f t="shared" si="126"/>
        <v>1.0199999999999999E-3</v>
      </c>
      <c r="BJ35" s="616">
        <f t="shared" si="127"/>
        <v>0</v>
      </c>
      <c r="BK35" s="641">
        <f t="shared" si="128"/>
        <v>1.0199999999999999E-3</v>
      </c>
      <c r="BL35" s="606">
        <f t="shared" si="129"/>
        <v>0</v>
      </c>
      <c r="BM35" s="606">
        <f t="shared" si="130"/>
        <v>0</v>
      </c>
      <c r="BN35" s="616">
        <f t="shared" si="131"/>
        <v>0</v>
      </c>
      <c r="BO35" s="606">
        <f t="shared" si="132"/>
        <v>0</v>
      </c>
      <c r="BP35" s="606">
        <f t="shared" si="133"/>
        <v>0</v>
      </c>
      <c r="BQ35" s="644">
        <f t="shared" si="134"/>
        <v>0</v>
      </c>
    </row>
    <row r="36" spans="1:69" s="26" customFormat="1" ht="17.649999999999999" customHeight="1">
      <c r="A36" s="109"/>
      <c r="B36" s="7">
        <v>45</v>
      </c>
      <c r="C36" s="7" t="s">
        <v>176</v>
      </c>
      <c r="D36" s="139" t="s">
        <v>163</v>
      </c>
      <c r="E36" s="139" t="s">
        <v>404</v>
      </c>
      <c r="F36" s="607" t="s">
        <v>407</v>
      </c>
      <c r="G36" s="726"/>
      <c r="H36" s="609"/>
      <c r="I36" s="727">
        <f t="shared" si="0"/>
        <v>0</v>
      </c>
      <c r="J36" s="726"/>
      <c r="K36" s="733"/>
      <c r="L36" s="642">
        <f t="shared" si="88"/>
        <v>0</v>
      </c>
      <c r="M36" s="727">
        <f t="shared" si="90"/>
        <v>0</v>
      </c>
      <c r="N36" s="726"/>
      <c r="O36" s="605"/>
      <c r="P36" s="609"/>
      <c r="Q36" s="605"/>
      <c r="R36" s="609"/>
      <c r="S36" s="605"/>
      <c r="T36" s="609"/>
      <c r="U36" s="733"/>
      <c r="V36" s="747"/>
      <c r="W36" s="618"/>
      <c r="X36" s="748"/>
      <c r="Y36" s="755">
        <f t="shared" ref="Y36:Y43" si="135">L36</f>
        <v>0</v>
      </c>
      <c r="Z36" s="640">
        <f t="shared" ref="Z36:Z43" si="136">Y36*(1-V36)</f>
        <v>0</v>
      </c>
      <c r="AA36" s="640">
        <f t="shared" ref="AA36:AA43" si="137">N36*(1-V36)</f>
        <v>0</v>
      </c>
      <c r="AB36" s="640">
        <f t="shared" si="91"/>
        <v>0</v>
      </c>
      <c r="AC36" s="627">
        <f>K36+IR_REF!S19+IR_REF!AA19</f>
        <v>1.2779999999999996E-2</v>
      </c>
      <c r="AD36" s="640">
        <f t="shared" ref="AD36:AD43" si="138">(1-V36)*P36</f>
        <v>0</v>
      </c>
      <c r="AE36" s="627">
        <f>Q36+IR_REF!AA19</f>
        <v>7.6799999999999959E-3</v>
      </c>
      <c r="AF36" s="640">
        <f t="shared" ref="AF36:AF43" si="139">(1-V36)*R36</f>
        <v>0</v>
      </c>
      <c r="AG36" s="627">
        <f>S36+IR_REF!AA19</f>
        <v>7.6799999999999959E-3</v>
      </c>
      <c r="AH36" s="616">
        <f t="shared" ref="AH36:AH43" si="140">(1-V36)*T36</f>
        <v>0</v>
      </c>
      <c r="AI36" s="627">
        <f>U36+IR_REF!AA19</f>
        <v>7.6799999999999959E-3</v>
      </c>
      <c r="AJ36" s="616">
        <f t="shared" ref="AJ36:AJ43" si="141">AD36+AF36+AH36</f>
        <v>0</v>
      </c>
      <c r="AK36" s="606">
        <f t="shared" ref="AK36:AK43" si="142">IFERROR((AD36*AE36+AF36*AG36+AH36*AI36)/AJ36,0)</f>
        <v>0</v>
      </c>
      <c r="AL36" s="606">
        <f t="shared" ref="AL36:AL43" si="143">IFERROR((AK36*AJ36+AB36*AC36)/Z36,0)</f>
        <v>0</v>
      </c>
      <c r="AM36" s="644">
        <f t="shared" ref="AM36:AM43" si="144">AL36*Z36</f>
        <v>0</v>
      </c>
      <c r="AN36" s="642">
        <f t="shared" ref="AN36:AN43" si="145">Z36</f>
        <v>0</v>
      </c>
      <c r="AO36" s="616">
        <f t="shared" ref="AO36:AO43" si="146">AN36*(1-W36)</f>
        <v>0</v>
      </c>
      <c r="AP36" s="616">
        <f t="shared" ref="AP36:AP43" si="147">AD36*(1-W36)</f>
        <v>0</v>
      </c>
      <c r="AQ36" s="616">
        <f t="shared" si="92"/>
        <v>0</v>
      </c>
      <c r="AR36" s="606">
        <f t="shared" ref="AR36:AR43" si="148">AC36</f>
        <v>1.2779999999999996E-2</v>
      </c>
      <c r="AS36" s="616">
        <f t="shared" ref="AS36:AS43" si="149">AB36*(1-W36)</f>
        <v>0</v>
      </c>
      <c r="AT36" s="606">
        <f t="shared" ref="AT36:AT43" si="150">AC36</f>
        <v>1.2779999999999996E-2</v>
      </c>
      <c r="AU36" s="616">
        <f t="shared" ref="AU36:AU43" si="151">AF36*(1-W36)</f>
        <v>0</v>
      </c>
      <c r="AV36" s="606">
        <f t="shared" ref="AV36:AV43" si="152">AG36</f>
        <v>7.6799999999999959E-3</v>
      </c>
      <c r="AW36" s="616">
        <f t="shared" ref="AW36:AW43" si="153">AH36*(1-W36)</f>
        <v>0</v>
      </c>
      <c r="AX36" s="606">
        <f t="shared" ref="AX36:AX43" si="154">AI36</f>
        <v>7.6799999999999959E-3</v>
      </c>
      <c r="AY36" s="616">
        <f t="shared" ref="AY36:AY43" si="155">AS36+AU36+AW36</f>
        <v>0</v>
      </c>
      <c r="AZ36" s="643">
        <f t="shared" ref="AZ36:AZ43" si="156">IFERROR((AS36*AT36+AU36*AV36+AW36*AX36)/AY36,0)</f>
        <v>0</v>
      </c>
      <c r="BA36" s="606">
        <f t="shared" ref="BA36:BA43" si="157">IFERROR((AZ36*AY36+AQ36*AR36)/AO36,0)</f>
        <v>0</v>
      </c>
      <c r="BB36" s="644">
        <f t="shared" ref="BB36:BB43" si="158">BA36*AO36</f>
        <v>0</v>
      </c>
      <c r="BC36" s="642">
        <f t="shared" ref="BC36:BC43" si="159">AO36</f>
        <v>0</v>
      </c>
      <c r="BD36" s="616">
        <f t="shared" ref="BD36:BD43" si="160">BC36*(1-X36)</f>
        <v>0</v>
      </c>
      <c r="BE36" s="616">
        <f t="shared" ref="BE36:BE43" si="161">AU36*(1-X36)</f>
        <v>0</v>
      </c>
      <c r="BF36" s="616">
        <f t="shared" si="93"/>
        <v>0</v>
      </c>
      <c r="BG36" s="606">
        <f t="shared" ref="BG36:BG43" si="162">AR36</f>
        <v>1.2779999999999996E-2</v>
      </c>
      <c r="BH36" s="616">
        <f t="shared" ref="BH36:BH43" si="163">AS36*(1-X36)</f>
        <v>0</v>
      </c>
      <c r="BI36" s="641">
        <f t="shared" ref="BI36:BI43" si="164">AT36</f>
        <v>1.2779999999999996E-2</v>
      </c>
      <c r="BJ36" s="616">
        <f t="shared" ref="BJ36:BJ43" si="165">AQ36*(1-X36)</f>
        <v>0</v>
      </c>
      <c r="BK36" s="641">
        <f t="shared" ref="BK36:BK43" si="166">AR36</f>
        <v>1.2779999999999996E-2</v>
      </c>
      <c r="BL36" s="606">
        <f t="shared" ref="BL36:BL43" si="167">AW36*(1-X36)</f>
        <v>0</v>
      </c>
      <c r="BM36" s="606">
        <f t="shared" ref="BM36:BM43" si="168">AX36</f>
        <v>7.6799999999999959E-3</v>
      </c>
      <c r="BN36" s="616">
        <f t="shared" ref="BN36:BN43" si="169">BH36+BJ36+BL36</f>
        <v>0</v>
      </c>
      <c r="BO36" s="606">
        <f t="shared" ref="BO36:BO43" si="170">IFERROR((BH36*BI36+BJ36*BK36+BL36*BM36)/BN36,0)</f>
        <v>0</v>
      </c>
      <c r="BP36" s="606">
        <f t="shared" ref="BP36:BP43" si="171">IFERROR((BO36*BN36+BF36*BG36)/BD36,0)</f>
        <v>0</v>
      </c>
      <c r="BQ36" s="644">
        <f t="shared" ref="BQ36:BQ43" si="172">BP36*BD36</f>
        <v>0</v>
      </c>
    </row>
    <row r="37" spans="1:69" s="26" customFormat="1" ht="17.649999999999999" customHeight="1">
      <c r="A37" s="109"/>
      <c r="B37" s="7">
        <v>46</v>
      </c>
      <c r="C37" s="7" t="s">
        <v>176</v>
      </c>
      <c r="D37" s="139" t="s">
        <v>163</v>
      </c>
      <c r="E37" s="139" t="s">
        <v>404</v>
      </c>
      <c r="F37" s="607" t="s">
        <v>408</v>
      </c>
      <c r="G37" s="726"/>
      <c r="H37" s="609"/>
      <c r="I37" s="727">
        <f t="shared" si="0"/>
        <v>0</v>
      </c>
      <c r="J37" s="726"/>
      <c r="K37" s="733"/>
      <c r="L37" s="642">
        <f t="shared" si="88"/>
        <v>0</v>
      </c>
      <c r="M37" s="727">
        <f t="shared" si="90"/>
        <v>0</v>
      </c>
      <c r="N37" s="726"/>
      <c r="O37" s="605"/>
      <c r="P37" s="617"/>
      <c r="Q37" s="619"/>
      <c r="R37" s="617"/>
      <c r="S37" s="619"/>
      <c r="T37" s="617"/>
      <c r="U37" s="748"/>
      <c r="V37" s="747"/>
      <c r="W37" s="618"/>
      <c r="X37" s="748"/>
      <c r="Y37" s="755">
        <f t="shared" si="135"/>
        <v>0</v>
      </c>
      <c r="Z37" s="640">
        <f t="shared" si="136"/>
        <v>0</v>
      </c>
      <c r="AA37" s="640">
        <f t="shared" si="137"/>
        <v>0</v>
      </c>
      <c r="AB37" s="640">
        <f t="shared" si="91"/>
        <v>0</v>
      </c>
      <c r="AC37" s="627">
        <f>K37+IR_REF!S20+IR_REF!AA20</f>
        <v>2.0399999999999997E-3</v>
      </c>
      <c r="AD37" s="640">
        <f t="shared" si="138"/>
        <v>0</v>
      </c>
      <c r="AE37" s="627">
        <f>Q37+IR_REF!AA20</f>
        <v>0</v>
      </c>
      <c r="AF37" s="640">
        <f t="shared" si="139"/>
        <v>0</v>
      </c>
      <c r="AG37" s="627">
        <f>S37+IR_REF!AA20</f>
        <v>0</v>
      </c>
      <c r="AH37" s="616">
        <f t="shared" si="140"/>
        <v>0</v>
      </c>
      <c r="AI37" s="627">
        <f>U37+IR_REF!AA20</f>
        <v>0</v>
      </c>
      <c r="AJ37" s="616">
        <f t="shared" si="141"/>
        <v>0</v>
      </c>
      <c r="AK37" s="606">
        <f t="shared" si="142"/>
        <v>0</v>
      </c>
      <c r="AL37" s="606">
        <f t="shared" si="143"/>
        <v>0</v>
      </c>
      <c r="AM37" s="644">
        <f t="shared" si="144"/>
        <v>0</v>
      </c>
      <c r="AN37" s="642">
        <f t="shared" si="145"/>
        <v>0</v>
      </c>
      <c r="AO37" s="616">
        <f t="shared" si="146"/>
        <v>0</v>
      </c>
      <c r="AP37" s="616">
        <f t="shared" si="147"/>
        <v>0</v>
      </c>
      <c r="AQ37" s="616">
        <f t="shared" si="92"/>
        <v>0</v>
      </c>
      <c r="AR37" s="606">
        <f t="shared" si="148"/>
        <v>2.0399999999999997E-3</v>
      </c>
      <c r="AS37" s="616">
        <f t="shared" si="149"/>
        <v>0</v>
      </c>
      <c r="AT37" s="606">
        <f t="shared" si="150"/>
        <v>2.0399999999999997E-3</v>
      </c>
      <c r="AU37" s="616">
        <f t="shared" si="151"/>
        <v>0</v>
      </c>
      <c r="AV37" s="606">
        <f t="shared" si="152"/>
        <v>0</v>
      </c>
      <c r="AW37" s="616">
        <f t="shared" si="153"/>
        <v>0</v>
      </c>
      <c r="AX37" s="606">
        <f t="shared" si="154"/>
        <v>0</v>
      </c>
      <c r="AY37" s="616">
        <f t="shared" si="155"/>
        <v>0</v>
      </c>
      <c r="AZ37" s="643">
        <f t="shared" si="156"/>
        <v>0</v>
      </c>
      <c r="BA37" s="606">
        <f t="shared" si="157"/>
        <v>0</v>
      </c>
      <c r="BB37" s="644">
        <f t="shared" si="158"/>
        <v>0</v>
      </c>
      <c r="BC37" s="642">
        <f t="shared" si="159"/>
        <v>0</v>
      </c>
      <c r="BD37" s="616">
        <f t="shared" si="160"/>
        <v>0</v>
      </c>
      <c r="BE37" s="616">
        <f t="shared" si="161"/>
        <v>0</v>
      </c>
      <c r="BF37" s="616">
        <f t="shared" si="93"/>
        <v>0</v>
      </c>
      <c r="BG37" s="606">
        <f t="shared" si="162"/>
        <v>2.0399999999999997E-3</v>
      </c>
      <c r="BH37" s="616">
        <f t="shared" si="163"/>
        <v>0</v>
      </c>
      <c r="BI37" s="641">
        <f t="shared" si="164"/>
        <v>2.0399999999999997E-3</v>
      </c>
      <c r="BJ37" s="616">
        <f t="shared" si="165"/>
        <v>0</v>
      </c>
      <c r="BK37" s="641">
        <f t="shared" si="166"/>
        <v>2.0399999999999997E-3</v>
      </c>
      <c r="BL37" s="606">
        <f t="shared" si="167"/>
        <v>0</v>
      </c>
      <c r="BM37" s="606">
        <f t="shared" si="168"/>
        <v>0</v>
      </c>
      <c r="BN37" s="616">
        <f t="shared" si="169"/>
        <v>0</v>
      </c>
      <c r="BO37" s="606">
        <f t="shared" si="170"/>
        <v>0</v>
      </c>
      <c r="BP37" s="606">
        <f t="shared" si="171"/>
        <v>0</v>
      </c>
      <c r="BQ37" s="644">
        <f t="shared" si="172"/>
        <v>0</v>
      </c>
    </row>
    <row r="38" spans="1:69" s="26" customFormat="1" ht="17.649999999999999" customHeight="1">
      <c r="A38" s="109"/>
      <c r="B38" s="7">
        <v>47</v>
      </c>
      <c r="C38" s="7" t="s">
        <v>176</v>
      </c>
      <c r="D38" s="139" t="s">
        <v>163</v>
      </c>
      <c r="E38" s="139" t="s">
        <v>404</v>
      </c>
      <c r="F38" s="607" t="s">
        <v>409</v>
      </c>
      <c r="G38" s="726"/>
      <c r="H38" s="609"/>
      <c r="I38" s="727">
        <f t="shared" si="0"/>
        <v>0</v>
      </c>
      <c r="J38" s="726"/>
      <c r="K38" s="733"/>
      <c r="L38" s="642">
        <f t="shared" si="88"/>
        <v>0</v>
      </c>
      <c r="M38" s="727">
        <f t="shared" si="90"/>
        <v>0</v>
      </c>
      <c r="N38" s="726"/>
      <c r="O38" s="605"/>
      <c r="P38" s="609"/>
      <c r="Q38" s="605"/>
      <c r="R38" s="609"/>
      <c r="S38" s="605"/>
      <c r="T38" s="609"/>
      <c r="U38" s="733"/>
      <c r="V38" s="747"/>
      <c r="W38" s="618"/>
      <c r="X38" s="748"/>
      <c r="Y38" s="755">
        <f t="shared" si="135"/>
        <v>0</v>
      </c>
      <c r="Z38" s="640">
        <f t="shared" si="136"/>
        <v>0</v>
      </c>
      <c r="AA38" s="640">
        <f t="shared" si="137"/>
        <v>0</v>
      </c>
      <c r="AB38" s="640">
        <f t="shared" si="91"/>
        <v>0</v>
      </c>
      <c r="AC38" s="627">
        <f>K38+IR_REF!S21+IR_REF!AA21</f>
        <v>1.2779999999999996E-2</v>
      </c>
      <c r="AD38" s="640">
        <f t="shared" si="138"/>
        <v>0</v>
      </c>
      <c r="AE38" s="627">
        <f>Q38+IR_REF!AA21</f>
        <v>7.6799999999999959E-3</v>
      </c>
      <c r="AF38" s="640">
        <f t="shared" si="139"/>
        <v>0</v>
      </c>
      <c r="AG38" s="627">
        <f>S38+IR_REF!AA21</f>
        <v>7.6799999999999959E-3</v>
      </c>
      <c r="AH38" s="616">
        <f t="shared" si="140"/>
        <v>0</v>
      </c>
      <c r="AI38" s="627">
        <f>U38+IR_REF!AA21</f>
        <v>7.6799999999999959E-3</v>
      </c>
      <c r="AJ38" s="616">
        <f t="shared" si="141"/>
        <v>0</v>
      </c>
      <c r="AK38" s="606">
        <f t="shared" si="142"/>
        <v>0</v>
      </c>
      <c r="AL38" s="606">
        <f t="shared" si="143"/>
        <v>0</v>
      </c>
      <c r="AM38" s="644">
        <f t="shared" si="144"/>
        <v>0</v>
      </c>
      <c r="AN38" s="642">
        <f t="shared" si="145"/>
        <v>0</v>
      </c>
      <c r="AO38" s="616">
        <f t="shared" si="146"/>
        <v>0</v>
      </c>
      <c r="AP38" s="616">
        <f t="shared" si="147"/>
        <v>0</v>
      </c>
      <c r="AQ38" s="616">
        <f t="shared" si="92"/>
        <v>0</v>
      </c>
      <c r="AR38" s="606">
        <f t="shared" si="148"/>
        <v>1.2779999999999996E-2</v>
      </c>
      <c r="AS38" s="616">
        <f t="shared" si="149"/>
        <v>0</v>
      </c>
      <c r="AT38" s="606">
        <f t="shared" si="150"/>
        <v>1.2779999999999996E-2</v>
      </c>
      <c r="AU38" s="616">
        <f t="shared" si="151"/>
        <v>0</v>
      </c>
      <c r="AV38" s="606">
        <f t="shared" si="152"/>
        <v>7.6799999999999959E-3</v>
      </c>
      <c r="AW38" s="616">
        <f t="shared" si="153"/>
        <v>0</v>
      </c>
      <c r="AX38" s="606">
        <f t="shared" si="154"/>
        <v>7.6799999999999959E-3</v>
      </c>
      <c r="AY38" s="616">
        <f t="shared" si="155"/>
        <v>0</v>
      </c>
      <c r="AZ38" s="643">
        <f t="shared" si="156"/>
        <v>0</v>
      </c>
      <c r="BA38" s="606">
        <f t="shared" si="157"/>
        <v>0</v>
      </c>
      <c r="BB38" s="644">
        <f t="shared" si="158"/>
        <v>0</v>
      </c>
      <c r="BC38" s="642">
        <f t="shared" si="159"/>
        <v>0</v>
      </c>
      <c r="BD38" s="616">
        <f t="shared" si="160"/>
        <v>0</v>
      </c>
      <c r="BE38" s="616">
        <f t="shared" si="161"/>
        <v>0</v>
      </c>
      <c r="BF38" s="616">
        <f t="shared" si="93"/>
        <v>0</v>
      </c>
      <c r="BG38" s="606">
        <f t="shared" si="162"/>
        <v>1.2779999999999996E-2</v>
      </c>
      <c r="BH38" s="616">
        <f t="shared" si="163"/>
        <v>0</v>
      </c>
      <c r="BI38" s="641">
        <f t="shared" si="164"/>
        <v>1.2779999999999996E-2</v>
      </c>
      <c r="BJ38" s="616">
        <f t="shared" si="165"/>
        <v>0</v>
      </c>
      <c r="BK38" s="641">
        <f t="shared" si="166"/>
        <v>1.2779999999999996E-2</v>
      </c>
      <c r="BL38" s="606">
        <f t="shared" si="167"/>
        <v>0</v>
      </c>
      <c r="BM38" s="606">
        <f t="shared" si="168"/>
        <v>7.6799999999999959E-3</v>
      </c>
      <c r="BN38" s="616">
        <f t="shared" si="169"/>
        <v>0</v>
      </c>
      <c r="BO38" s="606">
        <f t="shared" si="170"/>
        <v>0</v>
      </c>
      <c r="BP38" s="606">
        <f t="shared" si="171"/>
        <v>0</v>
      </c>
      <c r="BQ38" s="644">
        <f t="shared" si="172"/>
        <v>0</v>
      </c>
    </row>
    <row r="39" spans="1:69" s="26" customFormat="1" ht="17.649999999999999" customHeight="1">
      <c r="A39" s="109"/>
      <c r="B39" s="7">
        <v>48</v>
      </c>
      <c r="C39" s="7" t="s">
        <v>176</v>
      </c>
      <c r="D39" s="139" t="s">
        <v>163</v>
      </c>
      <c r="E39" s="139" t="s">
        <v>404</v>
      </c>
      <c r="F39" s="607" t="s">
        <v>405</v>
      </c>
      <c r="G39" s="726"/>
      <c r="H39" s="609"/>
      <c r="I39" s="727">
        <f t="shared" si="0"/>
        <v>0</v>
      </c>
      <c r="J39" s="726"/>
      <c r="K39" s="733"/>
      <c r="L39" s="642">
        <f t="shared" si="88"/>
        <v>0</v>
      </c>
      <c r="M39" s="727">
        <f t="shared" si="90"/>
        <v>0</v>
      </c>
      <c r="N39" s="726"/>
      <c r="O39" s="605"/>
      <c r="P39" s="617"/>
      <c r="Q39" s="619"/>
      <c r="R39" s="617"/>
      <c r="S39" s="619"/>
      <c r="T39" s="617"/>
      <c r="U39" s="748"/>
      <c r="V39" s="747"/>
      <c r="W39" s="618"/>
      <c r="X39" s="748"/>
      <c r="Y39" s="755">
        <f t="shared" si="135"/>
        <v>0</v>
      </c>
      <c r="Z39" s="640">
        <f t="shared" si="136"/>
        <v>0</v>
      </c>
      <c r="AA39" s="640">
        <f t="shared" si="137"/>
        <v>0</v>
      </c>
      <c r="AB39" s="640">
        <f t="shared" si="91"/>
        <v>0</v>
      </c>
      <c r="AC39" s="627">
        <f>K39+IR_REF!S22+IR_REF!AA22</f>
        <v>2.0399999999999997E-3</v>
      </c>
      <c r="AD39" s="640">
        <f t="shared" si="138"/>
        <v>0</v>
      </c>
      <c r="AE39" s="627">
        <f>Q39+IR_REF!AA22</f>
        <v>0</v>
      </c>
      <c r="AF39" s="640">
        <f t="shared" si="139"/>
        <v>0</v>
      </c>
      <c r="AG39" s="627">
        <f>S39+IR_REF!AA22</f>
        <v>0</v>
      </c>
      <c r="AH39" s="616">
        <f t="shared" si="140"/>
        <v>0</v>
      </c>
      <c r="AI39" s="627">
        <f>U39+IR_REF!AA22</f>
        <v>0</v>
      </c>
      <c r="AJ39" s="616">
        <f t="shared" si="141"/>
        <v>0</v>
      </c>
      <c r="AK39" s="606">
        <f t="shared" si="142"/>
        <v>0</v>
      </c>
      <c r="AL39" s="606">
        <f t="shared" si="143"/>
        <v>0</v>
      </c>
      <c r="AM39" s="644">
        <f t="shared" si="144"/>
        <v>0</v>
      </c>
      <c r="AN39" s="642">
        <f t="shared" si="145"/>
        <v>0</v>
      </c>
      <c r="AO39" s="616">
        <f t="shared" si="146"/>
        <v>0</v>
      </c>
      <c r="AP39" s="616">
        <f t="shared" si="147"/>
        <v>0</v>
      </c>
      <c r="AQ39" s="616">
        <f t="shared" si="92"/>
        <v>0</v>
      </c>
      <c r="AR39" s="606">
        <f t="shared" si="148"/>
        <v>2.0399999999999997E-3</v>
      </c>
      <c r="AS39" s="616">
        <f t="shared" si="149"/>
        <v>0</v>
      </c>
      <c r="AT39" s="606">
        <f t="shared" si="150"/>
        <v>2.0399999999999997E-3</v>
      </c>
      <c r="AU39" s="616">
        <f t="shared" si="151"/>
        <v>0</v>
      </c>
      <c r="AV39" s="606">
        <f t="shared" si="152"/>
        <v>0</v>
      </c>
      <c r="AW39" s="616">
        <f t="shared" si="153"/>
        <v>0</v>
      </c>
      <c r="AX39" s="606">
        <f t="shared" si="154"/>
        <v>0</v>
      </c>
      <c r="AY39" s="616">
        <f t="shared" si="155"/>
        <v>0</v>
      </c>
      <c r="AZ39" s="643">
        <f t="shared" si="156"/>
        <v>0</v>
      </c>
      <c r="BA39" s="606">
        <f t="shared" si="157"/>
        <v>0</v>
      </c>
      <c r="BB39" s="644">
        <f t="shared" si="158"/>
        <v>0</v>
      </c>
      <c r="BC39" s="642">
        <f t="shared" si="159"/>
        <v>0</v>
      </c>
      <c r="BD39" s="616">
        <f t="shared" si="160"/>
        <v>0</v>
      </c>
      <c r="BE39" s="616">
        <f t="shared" si="161"/>
        <v>0</v>
      </c>
      <c r="BF39" s="616">
        <f t="shared" si="93"/>
        <v>0</v>
      </c>
      <c r="BG39" s="606">
        <f t="shared" si="162"/>
        <v>2.0399999999999997E-3</v>
      </c>
      <c r="BH39" s="616">
        <f t="shared" si="163"/>
        <v>0</v>
      </c>
      <c r="BI39" s="641">
        <f t="shared" si="164"/>
        <v>2.0399999999999997E-3</v>
      </c>
      <c r="BJ39" s="616">
        <f t="shared" si="165"/>
        <v>0</v>
      </c>
      <c r="BK39" s="641">
        <f t="shared" si="166"/>
        <v>2.0399999999999997E-3</v>
      </c>
      <c r="BL39" s="606">
        <f t="shared" si="167"/>
        <v>0</v>
      </c>
      <c r="BM39" s="606">
        <f t="shared" si="168"/>
        <v>0</v>
      </c>
      <c r="BN39" s="616">
        <f t="shared" si="169"/>
        <v>0</v>
      </c>
      <c r="BO39" s="606">
        <f t="shared" si="170"/>
        <v>0</v>
      </c>
      <c r="BP39" s="606">
        <f t="shared" si="171"/>
        <v>0</v>
      </c>
      <c r="BQ39" s="644">
        <f t="shared" si="172"/>
        <v>0</v>
      </c>
    </row>
    <row r="40" spans="1:69" s="26" customFormat="1" ht="17.649999999999999" customHeight="1">
      <c r="A40" s="109"/>
      <c r="B40" s="7">
        <v>49</v>
      </c>
      <c r="C40" s="7" t="s">
        <v>176</v>
      </c>
      <c r="D40" s="139" t="s">
        <v>163</v>
      </c>
      <c r="E40" s="139" t="s">
        <v>404</v>
      </c>
      <c r="F40" s="607" t="s">
        <v>410</v>
      </c>
      <c r="G40" s="726"/>
      <c r="H40" s="609"/>
      <c r="I40" s="727">
        <f t="shared" ref="I40:I71" si="173">IFERROR(H40/G40,0)</f>
        <v>0</v>
      </c>
      <c r="J40" s="726"/>
      <c r="K40" s="733"/>
      <c r="L40" s="642">
        <f t="shared" si="88"/>
        <v>0</v>
      </c>
      <c r="M40" s="727">
        <f t="shared" si="90"/>
        <v>0</v>
      </c>
      <c r="N40" s="726"/>
      <c r="O40" s="605"/>
      <c r="P40" s="609"/>
      <c r="Q40" s="605"/>
      <c r="R40" s="609"/>
      <c r="S40" s="605"/>
      <c r="T40" s="609"/>
      <c r="U40" s="733"/>
      <c r="V40" s="747"/>
      <c r="W40" s="618"/>
      <c r="X40" s="748"/>
      <c r="Y40" s="755">
        <f t="shared" si="135"/>
        <v>0</v>
      </c>
      <c r="Z40" s="640">
        <f t="shared" si="136"/>
        <v>0</v>
      </c>
      <c r="AA40" s="640">
        <f t="shared" si="137"/>
        <v>0</v>
      </c>
      <c r="AB40" s="640">
        <f t="shared" si="91"/>
        <v>0</v>
      </c>
      <c r="AC40" s="627">
        <f>K40+IR_REF!S23+IR_REF!AA23</f>
        <v>1.2779999999999996E-2</v>
      </c>
      <c r="AD40" s="640">
        <f t="shared" si="138"/>
        <v>0</v>
      </c>
      <c r="AE40" s="627">
        <f>Q40+IR_REF!AA23</f>
        <v>7.6799999999999959E-3</v>
      </c>
      <c r="AF40" s="640">
        <f t="shared" si="139"/>
        <v>0</v>
      </c>
      <c r="AG40" s="627">
        <f>S40+IR_REF!AA23</f>
        <v>7.6799999999999959E-3</v>
      </c>
      <c r="AH40" s="616">
        <f t="shared" si="140"/>
        <v>0</v>
      </c>
      <c r="AI40" s="627">
        <f>U40+IR_REF!AA23</f>
        <v>7.6799999999999959E-3</v>
      </c>
      <c r="AJ40" s="616">
        <f t="shared" si="141"/>
        <v>0</v>
      </c>
      <c r="AK40" s="606">
        <f t="shared" si="142"/>
        <v>0</v>
      </c>
      <c r="AL40" s="606">
        <f t="shared" si="143"/>
        <v>0</v>
      </c>
      <c r="AM40" s="644">
        <f t="shared" si="144"/>
        <v>0</v>
      </c>
      <c r="AN40" s="642">
        <f t="shared" si="145"/>
        <v>0</v>
      </c>
      <c r="AO40" s="616">
        <f t="shared" si="146"/>
        <v>0</v>
      </c>
      <c r="AP40" s="616">
        <f t="shared" si="147"/>
        <v>0</v>
      </c>
      <c r="AQ40" s="616">
        <f t="shared" si="92"/>
        <v>0</v>
      </c>
      <c r="AR40" s="606">
        <f t="shared" si="148"/>
        <v>1.2779999999999996E-2</v>
      </c>
      <c r="AS40" s="616">
        <f t="shared" si="149"/>
        <v>0</v>
      </c>
      <c r="AT40" s="606">
        <f t="shared" si="150"/>
        <v>1.2779999999999996E-2</v>
      </c>
      <c r="AU40" s="616">
        <f t="shared" si="151"/>
        <v>0</v>
      </c>
      <c r="AV40" s="606">
        <f t="shared" si="152"/>
        <v>7.6799999999999959E-3</v>
      </c>
      <c r="AW40" s="616">
        <f t="shared" si="153"/>
        <v>0</v>
      </c>
      <c r="AX40" s="606">
        <f t="shared" si="154"/>
        <v>7.6799999999999959E-3</v>
      </c>
      <c r="AY40" s="616">
        <f t="shared" si="155"/>
        <v>0</v>
      </c>
      <c r="AZ40" s="643">
        <f t="shared" si="156"/>
        <v>0</v>
      </c>
      <c r="BA40" s="606">
        <f t="shared" si="157"/>
        <v>0</v>
      </c>
      <c r="BB40" s="644">
        <f t="shared" si="158"/>
        <v>0</v>
      </c>
      <c r="BC40" s="642">
        <f t="shared" si="159"/>
        <v>0</v>
      </c>
      <c r="BD40" s="616">
        <f t="shared" si="160"/>
        <v>0</v>
      </c>
      <c r="BE40" s="616">
        <f t="shared" si="161"/>
        <v>0</v>
      </c>
      <c r="BF40" s="616">
        <f t="shared" si="93"/>
        <v>0</v>
      </c>
      <c r="BG40" s="606">
        <f t="shared" si="162"/>
        <v>1.2779999999999996E-2</v>
      </c>
      <c r="BH40" s="616">
        <f t="shared" si="163"/>
        <v>0</v>
      </c>
      <c r="BI40" s="641">
        <f t="shared" si="164"/>
        <v>1.2779999999999996E-2</v>
      </c>
      <c r="BJ40" s="616">
        <f t="shared" si="165"/>
        <v>0</v>
      </c>
      <c r="BK40" s="641">
        <f t="shared" si="166"/>
        <v>1.2779999999999996E-2</v>
      </c>
      <c r="BL40" s="606">
        <f t="shared" si="167"/>
        <v>0</v>
      </c>
      <c r="BM40" s="606">
        <f t="shared" si="168"/>
        <v>7.6799999999999959E-3</v>
      </c>
      <c r="BN40" s="616">
        <f t="shared" si="169"/>
        <v>0</v>
      </c>
      <c r="BO40" s="606">
        <f t="shared" si="170"/>
        <v>0</v>
      </c>
      <c r="BP40" s="606">
        <f t="shared" si="171"/>
        <v>0</v>
      </c>
      <c r="BQ40" s="644">
        <f t="shared" si="172"/>
        <v>0</v>
      </c>
    </row>
    <row r="41" spans="1:69" s="26" customFormat="1" ht="17.649999999999999" customHeight="1">
      <c r="A41" s="109"/>
      <c r="B41" s="7">
        <v>50</v>
      </c>
      <c r="C41" s="7" t="s">
        <v>176</v>
      </c>
      <c r="D41" s="139" t="s">
        <v>163</v>
      </c>
      <c r="E41" s="139" t="s">
        <v>404</v>
      </c>
      <c r="F41" s="607" t="s">
        <v>411</v>
      </c>
      <c r="G41" s="726"/>
      <c r="H41" s="609"/>
      <c r="I41" s="727">
        <f t="shared" si="173"/>
        <v>0</v>
      </c>
      <c r="J41" s="726"/>
      <c r="K41" s="733"/>
      <c r="L41" s="642">
        <f t="shared" si="88"/>
        <v>0</v>
      </c>
      <c r="M41" s="727">
        <f t="shared" si="90"/>
        <v>0</v>
      </c>
      <c r="N41" s="726"/>
      <c r="O41" s="605"/>
      <c r="P41" s="609"/>
      <c r="Q41" s="605"/>
      <c r="R41" s="609"/>
      <c r="S41" s="605"/>
      <c r="T41" s="609"/>
      <c r="U41" s="733"/>
      <c r="V41" s="747"/>
      <c r="W41" s="618"/>
      <c r="X41" s="748"/>
      <c r="Y41" s="755">
        <f t="shared" si="135"/>
        <v>0</v>
      </c>
      <c r="Z41" s="640">
        <f t="shared" si="136"/>
        <v>0</v>
      </c>
      <c r="AA41" s="640">
        <f t="shared" si="137"/>
        <v>0</v>
      </c>
      <c r="AB41" s="640">
        <f t="shared" si="91"/>
        <v>0</v>
      </c>
      <c r="AC41" s="627">
        <f>K41+IR_REF!S24+IR_REF!AA24</f>
        <v>1.7879999999999993E-2</v>
      </c>
      <c r="AD41" s="640">
        <f t="shared" si="138"/>
        <v>0</v>
      </c>
      <c r="AE41" s="627">
        <f>Q41+IR_REF!AA24</f>
        <v>7.6799999999999959E-3</v>
      </c>
      <c r="AF41" s="640">
        <f t="shared" si="139"/>
        <v>0</v>
      </c>
      <c r="AG41" s="627">
        <f>S41+IR_REF!AA24</f>
        <v>7.6799999999999959E-3</v>
      </c>
      <c r="AH41" s="616">
        <f t="shared" si="140"/>
        <v>0</v>
      </c>
      <c r="AI41" s="627">
        <f>U41+IR_REF!AA24</f>
        <v>7.6799999999999959E-3</v>
      </c>
      <c r="AJ41" s="616">
        <f t="shared" si="141"/>
        <v>0</v>
      </c>
      <c r="AK41" s="606">
        <f t="shared" si="142"/>
        <v>0</v>
      </c>
      <c r="AL41" s="606">
        <f t="shared" si="143"/>
        <v>0</v>
      </c>
      <c r="AM41" s="644">
        <f t="shared" si="144"/>
        <v>0</v>
      </c>
      <c r="AN41" s="642">
        <f t="shared" si="145"/>
        <v>0</v>
      </c>
      <c r="AO41" s="616">
        <f t="shared" si="146"/>
        <v>0</v>
      </c>
      <c r="AP41" s="616">
        <f t="shared" si="147"/>
        <v>0</v>
      </c>
      <c r="AQ41" s="616">
        <f t="shared" si="92"/>
        <v>0</v>
      </c>
      <c r="AR41" s="606">
        <f t="shared" si="148"/>
        <v>1.7879999999999993E-2</v>
      </c>
      <c r="AS41" s="616">
        <f t="shared" si="149"/>
        <v>0</v>
      </c>
      <c r="AT41" s="606">
        <f t="shared" si="150"/>
        <v>1.7879999999999993E-2</v>
      </c>
      <c r="AU41" s="616">
        <f t="shared" si="151"/>
        <v>0</v>
      </c>
      <c r="AV41" s="606">
        <f t="shared" si="152"/>
        <v>7.6799999999999959E-3</v>
      </c>
      <c r="AW41" s="616">
        <f t="shared" si="153"/>
        <v>0</v>
      </c>
      <c r="AX41" s="606">
        <f t="shared" si="154"/>
        <v>7.6799999999999959E-3</v>
      </c>
      <c r="AY41" s="616">
        <f t="shared" si="155"/>
        <v>0</v>
      </c>
      <c r="AZ41" s="643">
        <f t="shared" si="156"/>
        <v>0</v>
      </c>
      <c r="BA41" s="606">
        <f t="shared" si="157"/>
        <v>0</v>
      </c>
      <c r="BB41" s="644">
        <f t="shared" si="158"/>
        <v>0</v>
      </c>
      <c r="BC41" s="642">
        <f t="shared" si="159"/>
        <v>0</v>
      </c>
      <c r="BD41" s="616">
        <f t="shared" si="160"/>
        <v>0</v>
      </c>
      <c r="BE41" s="616">
        <f t="shared" si="161"/>
        <v>0</v>
      </c>
      <c r="BF41" s="616">
        <f t="shared" si="93"/>
        <v>0</v>
      </c>
      <c r="BG41" s="606">
        <f t="shared" si="162"/>
        <v>1.7879999999999993E-2</v>
      </c>
      <c r="BH41" s="616">
        <f t="shared" si="163"/>
        <v>0</v>
      </c>
      <c r="BI41" s="641">
        <f t="shared" si="164"/>
        <v>1.7879999999999993E-2</v>
      </c>
      <c r="BJ41" s="616">
        <f t="shared" si="165"/>
        <v>0</v>
      </c>
      <c r="BK41" s="641">
        <f t="shared" si="166"/>
        <v>1.7879999999999993E-2</v>
      </c>
      <c r="BL41" s="606">
        <f t="shared" si="167"/>
        <v>0</v>
      </c>
      <c r="BM41" s="606">
        <f t="shared" si="168"/>
        <v>7.6799999999999959E-3</v>
      </c>
      <c r="BN41" s="616">
        <f t="shared" si="169"/>
        <v>0</v>
      </c>
      <c r="BO41" s="606">
        <f t="shared" si="170"/>
        <v>0</v>
      </c>
      <c r="BP41" s="606">
        <f t="shared" si="171"/>
        <v>0</v>
      </c>
      <c r="BQ41" s="644">
        <f t="shared" si="172"/>
        <v>0</v>
      </c>
    </row>
    <row r="42" spans="1:69" s="26" customFormat="1" ht="17.649999999999999" customHeight="1">
      <c r="A42" s="109"/>
      <c r="B42" s="7">
        <v>51</v>
      </c>
      <c r="C42" s="7" t="s">
        <v>176</v>
      </c>
      <c r="D42" s="139" t="s">
        <v>163</v>
      </c>
      <c r="E42" s="139" t="s">
        <v>404</v>
      </c>
      <c r="F42" s="607" t="s">
        <v>538</v>
      </c>
      <c r="G42" s="726"/>
      <c r="H42" s="609"/>
      <c r="I42" s="727">
        <f t="shared" si="173"/>
        <v>0</v>
      </c>
      <c r="J42" s="726"/>
      <c r="K42" s="733"/>
      <c r="L42" s="642">
        <f t="shared" si="88"/>
        <v>0</v>
      </c>
      <c r="M42" s="727">
        <f t="shared" si="90"/>
        <v>0</v>
      </c>
      <c r="N42" s="726"/>
      <c r="O42" s="605"/>
      <c r="P42" s="609"/>
      <c r="Q42" s="605"/>
      <c r="R42" s="609"/>
      <c r="S42" s="605"/>
      <c r="T42" s="609"/>
      <c r="U42" s="733"/>
      <c r="V42" s="747"/>
      <c r="W42" s="618"/>
      <c r="X42" s="748"/>
      <c r="Y42" s="755">
        <f t="shared" si="135"/>
        <v>0</v>
      </c>
      <c r="Z42" s="640">
        <f t="shared" si="136"/>
        <v>0</v>
      </c>
      <c r="AA42" s="640">
        <f t="shared" si="137"/>
        <v>0</v>
      </c>
      <c r="AB42" s="640">
        <f t="shared" si="91"/>
        <v>0</v>
      </c>
      <c r="AC42" s="627">
        <f>K42+IR_REF!S25+IR_REF!AA25</f>
        <v>1.7879999999999993E-2</v>
      </c>
      <c r="AD42" s="640">
        <f t="shared" si="138"/>
        <v>0</v>
      </c>
      <c r="AE42" s="627">
        <f>Q42+IR_REF!AA25</f>
        <v>7.6799999999999959E-3</v>
      </c>
      <c r="AF42" s="640">
        <f t="shared" si="139"/>
        <v>0</v>
      </c>
      <c r="AG42" s="627">
        <f>S42+IR_REF!AA25</f>
        <v>7.6799999999999959E-3</v>
      </c>
      <c r="AH42" s="616">
        <f t="shared" si="140"/>
        <v>0</v>
      </c>
      <c r="AI42" s="627">
        <f>U42+IR_REF!AA25</f>
        <v>7.6799999999999959E-3</v>
      </c>
      <c r="AJ42" s="616">
        <f t="shared" si="141"/>
        <v>0</v>
      </c>
      <c r="AK42" s="606">
        <f t="shared" si="142"/>
        <v>0</v>
      </c>
      <c r="AL42" s="606">
        <f t="shared" si="143"/>
        <v>0</v>
      </c>
      <c r="AM42" s="644">
        <f t="shared" si="144"/>
        <v>0</v>
      </c>
      <c r="AN42" s="642">
        <f t="shared" si="145"/>
        <v>0</v>
      </c>
      <c r="AO42" s="616">
        <f t="shared" si="146"/>
        <v>0</v>
      </c>
      <c r="AP42" s="616">
        <f t="shared" si="147"/>
        <v>0</v>
      </c>
      <c r="AQ42" s="616">
        <f t="shared" si="92"/>
        <v>0</v>
      </c>
      <c r="AR42" s="606">
        <f t="shared" si="148"/>
        <v>1.7879999999999993E-2</v>
      </c>
      <c r="AS42" s="616">
        <f t="shared" si="149"/>
        <v>0</v>
      </c>
      <c r="AT42" s="606">
        <f t="shared" si="150"/>
        <v>1.7879999999999993E-2</v>
      </c>
      <c r="AU42" s="616">
        <f t="shared" si="151"/>
        <v>0</v>
      </c>
      <c r="AV42" s="606">
        <f t="shared" si="152"/>
        <v>7.6799999999999959E-3</v>
      </c>
      <c r="AW42" s="616">
        <f t="shared" si="153"/>
        <v>0</v>
      </c>
      <c r="AX42" s="606">
        <f t="shared" si="154"/>
        <v>7.6799999999999959E-3</v>
      </c>
      <c r="AY42" s="616">
        <f t="shared" si="155"/>
        <v>0</v>
      </c>
      <c r="AZ42" s="643">
        <f t="shared" si="156"/>
        <v>0</v>
      </c>
      <c r="BA42" s="606">
        <f t="shared" si="157"/>
        <v>0</v>
      </c>
      <c r="BB42" s="644">
        <f t="shared" si="158"/>
        <v>0</v>
      </c>
      <c r="BC42" s="642">
        <f t="shared" si="159"/>
        <v>0</v>
      </c>
      <c r="BD42" s="616">
        <f t="shared" si="160"/>
        <v>0</v>
      </c>
      <c r="BE42" s="616">
        <f t="shared" si="161"/>
        <v>0</v>
      </c>
      <c r="BF42" s="616">
        <f t="shared" si="93"/>
        <v>0</v>
      </c>
      <c r="BG42" s="606">
        <f t="shared" si="162"/>
        <v>1.7879999999999993E-2</v>
      </c>
      <c r="BH42" s="616">
        <f t="shared" si="163"/>
        <v>0</v>
      </c>
      <c r="BI42" s="641">
        <f t="shared" si="164"/>
        <v>1.7879999999999993E-2</v>
      </c>
      <c r="BJ42" s="616">
        <f t="shared" si="165"/>
        <v>0</v>
      </c>
      <c r="BK42" s="641">
        <f t="shared" si="166"/>
        <v>1.7879999999999993E-2</v>
      </c>
      <c r="BL42" s="606">
        <f t="shared" si="167"/>
        <v>0</v>
      </c>
      <c r="BM42" s="606">
        <f t="shared" si="168"/>
        <v>7.6799999999999959E-3</v>
      </c>
      <c r="BN42" s="616">
        <f t="shared" si="169"/>
        <v>0</v>
      </c>
      <c r="BO42" s="606">
        <f t="shared" si="170"/>
        <v>0</v>
      </c>
      <c r="BP42" s="606">
        <f t="shared" si="171"/>
        <v>0</v>
      </c>
      <c r="BQ42" s="644">
        <f t="shared" si="172"/>
        <v>0</v>
      </c>
    </row>
    <row r="43" spans="1:69" s="26" customFormat="1" ht="17.649999999999999" customHeight="1">
      <c r="A43" s="109"/>
      <c r="B43" s="7">
        <v>52</v>
      </c>
      <c r="C43" s="7" t="s">
        <v>176</v>
      </c>
      <c r="D43" s="139" t="s">
        <v>163</v>
      </c>
      <c r="E43" s="139" t="s">
        <v>404</v>
      </c>
      <c r="F43" s="607" t="s">
        <v>414</v>
      </c>
      <c r="G43" s="726"/>
      <c r="H43" s="609"/>
      <c r="I43" s="727">
        <f t="shared" si="173"/>
        <v>0</v>
      </c>
      <c r="J43" s="726"/>
      <c r="K43" s="733"/>
      <c r="L43" s="642">
        <f t="shared" si="88"/>
        <v>0</v>
      </c>
      <c r="M43" s="727">
        <f t="shared" si="90"/>
        <v>0</v>
      </c>
      <c r="N43" s="726"/>
      <c r="O43" s="605"/>
      <c r="P43" s="609"/>
      <c r="Q43" s="605"/>
      <c r="R43" s="609"/>
      <c r="S43" s="605"/>
      <c r="T43" s="609"/>
      <c r="U43" s="733"/>
      <c r="V43" s="747"/>
      <c r="W43" s="618"/>
      <c r="X43" s="748"/>
      <c r="Y43" s="755">
        <f t="shared" si="135"/>
        <v>0</v>
      </c>
      <c r="Z43" s="640">
        <f t="shared" si="136"/>
        <v>0</v>
      </c>
      <c r="AA43" s="640">
        <f t="shared" si="137"/>
        <v>0</v>
      </c>
      <c r="AB43" s="640">
        <f t="shared" si="91"/>
        <v>0</v>
      </c>
      <c r="AC43" s="627">
        <f>K43+IR_REF!S26+IR_REF!AA26</f>
        <v>1.2779999999999996E-2</v>
      </c>
      <c r="AD43" s="640">
        <f t="shared" si="138"/>
        <v>0</v>
      </c>
      <c r="AE43" s="627">
        <f>Q43+IR_REF!AA26</f>
        <v>7.6799999999999959E-3</v>
      </c>
      <c r="AF43" s="640">
        <f t="shared" si="139"/>
        <v>0</v>
      </c>
      <c r="AG43" s="627">
        <f>S43+IR_REF!AA26</f>
        <v>7.6799999999999959E-3</v>
      </c>
      <c r="AH43" s="616">
        <f t="shared" si="140"/>
        <v>0</v>
      </c>
      <c r="AI43" s="627">
        <f>U43+IR_REF!AA26</f>
        <v>7.6799999999999959E-3</v>
      </c>
      <c r="AJ43" s="616">
        <f t="shared" si="141"/>
        <v>0</v>
      </c>
      <c r="AK43" s="606">
        <f t="shared" si="142"/>
        <v>0</v>
      </c>
      <c r="AL43" s="606">
        <f t="shared" si="143"/>
        <v>0</v>
      </c>
      <c r="AM43" s="644">
        <f t="shared" si="144"/>
        <v>0</v>
      </c>
      <c r="AN43" s="642">
        <f t="shared" si="145"/>
        <v>0</v>
      </c>
      <c r="AO43" s="616">
        <f t="shared" si="146"/>
        <v>0</v>
      </c>
      <c r="AP43" s="616">
        <f t="shared" si="147"/>
        <v>0</v>
      </c>
      <c r="AQ43" s="616">
        <f t="shared" si="92"/>
        <v>0</v>
      </c>
      <c r="AR43" s="606">
        <f t="shared" si="148"/>
        <v>1.2779999999999996E-2</v>
      </c>
      <c r="AS43" s="616">
        <f t="shared" si="149"/>
        <v>0</v>
      </c>
      <c r="AT43" s="606">
        <f t="shared" si="150"/>
        <v>1.2779999999999996E-2</v>
      </c>
      <c r="AU43" s="616">
        <f t="shared" si="151"/>
        <v>0</v>
      </c>
      <c r="AV43" s="606">
        <f t="shared" si="152"/>
        <v>7.6799999999999959E-3</v>
      </c>
      <c r="AW43" s="616">
        <f t="shared" si="153"/>
        <v>0</v>
      </c>
      <c r="AX43" s="606">
        <f t="shared" si="154"/>
        <v>7.6799999999999959E-3</v>
      </c>
      <c r="AY43" s="616">
        <f t="shared" si="155"/>
        <v>0</v>
      </c>
      <c r="AZ43" s="643">
        <f t="shared" si="156"/>
        <v>0</v>
      </c>
      <c r="BA43" s="606">
        <f t="shared" si="157"/>
        <v>0</v>
      </c>
      <c r="BB43" s="644">
        <f t="shared" si="158"/>
        <v>0</v>
      </c>
      <c r="BC43" s="642">
        <f t="shared" si="159"/>
        <v>0</v>
      </c>
      <c r="BD43" s="616">
        <f t="shared" si="160"/>
        <v>0</v>
      </c>
      <c r="BE43" s="616">
        <f t="shared" si="161"/>
        <v>0</v>
      </c>
      <c r="BF43" s="616">
        <f t="shared" si="93"/>
        <v>0</v>
      </c>
      <c r="BG43" s="606">
        <f t="shared" si="162"/>
        <v>1.2779999999999996E-2</v>
      </c>
      <c r="BH43" s="616">
        <f t="shared" si="163"/>
        <v>0</v>
      </c>
      <c r="BI43" s="641">
        <f t="shared" si="164"/>
        <v>1.2779999999999996E-2</v>
      </c>
      <c r="BJ43" s="616">
        <f t="shared" si="165"/>
        <v>0</v>
      </c>
      <c r="BK43" s="641">
        <f t="shared" si="166"/>
        <v>1.2779999999999996E-2</v>
      </c>
      <c r="BL43" s="606">
        <f t="shared" si="167"/>
        <v>0</v>
      </c>
      <c r="BM43" s="606">
        <f t="shared" si="168"/>
        <v>7.6799999999999959E-3</v>
      </c>
      <c r="BN43" s="616">
        <f t="shared" si="169"/>
        <v>0</v>
      </c>
      <c r="BO43" s="606">
        <f t="shared" si="170"/>
        <v>0</v>
      </c>
      <c r="BP43" s="606">
        <f t="shared" si="171"/>
        <v>0</v>
      </c>
      <c r="BQ43" s="644">
        <f t="shared" si="172"/>
        <v>0</v>
      </c>
    </row>
    <row r="44" spans="1:69" s="26" customFormat="1" ht="17.649999999999999" customHeight="1" thickBot="1">
      <c r="A44" s="109"/>
      <c r="B44" s="7">
        <v>53</v>
      </c>
      <c r="C44" s="7" t="s">
        <v>176</v>
      </c>
      <c r="D44" s="139" t="s">
        <v>163</v>
      </c>
      <c r="E44" s="139" t="s">
        <v>119</v>
      </c>
      <c r="F44" s="607" t="s">
        <v>413</v>
      </c>
      <c r="G44" s="728">
        <f>SUM(G26:G43)</f>
        <v>0</v>
      </c>
      <c r="H44" s="729">
        <f>SUM(H26:H43)</f>
        <v>0</v>
      </c>
      <c r="I44" s="730">
        <f t="shared" si="173"/>
        <v>0</v>
      </c>
      <c r="J44" s="734"/>
      <c r="K44" s="759"/>
      <c r="L44" s="734"/>
      <c r="M44" s="735"/>
      <c r="N44" s="737"/>
      <c r="O44" s="742"/>
      <c r="P44" s="743"/>
      <c r="Q44" s="742"/>
      <c r="R44" s="743"/>
      <c r="S44" s="742"/>
      <c r="T44" s="743"/>
      <c r="U44" s="735"/>
      <c r="V44" s="753"/>
      <c r="W44" s="754"/>
      <c r="X44" s="735"/>
      <c r="Y44" s="756"/>
      <c r="Z44" s="757"/>
      <c r="AA44" s="757"/>
      <c r="AB44" s="742"/>
      <c r="AC44" s="757"/>
      <c r="AD44" s="757"/>
      <c r="AE44" s="757"/>
      <c r="AF44" s="757"/>
      <c r="AG44" s="743"/>
      <c r="AH44" s="743"/>
      <c r="AI44" s="743"/>
      <c r="AJ44" s="743"/>
      <c r="AK44" s="743"/>
      <c r="AL44" s="743"/>
      <c r="AM44" s="758">
        <f>SUM(AM26:AM43)</f>
        <v>0</v>
      </c>
      <c r="AN44" s="737"/>
      <c r="AO44" s="743"/>
      <c r="AP44" s="743"/>
      <c r="AQ44" s="743"/>
      <c r="AR44" s="743"/>
      <c r="AS44" s="743"/>
      <c r="AT44" s="743"/>
      <c r="AU44" s="743"/>
      <c r="AV44" s="743"/>
      <c r="AW44" s="743"/>
      <c r="AX44" s="771"/>
      <c r="AY44" s="742"/>
      <c r="AZ44" s="754"/>
      <c r="BA44" s="742"/>
      <c r="BB44" s="758">
        <f>SUM(BB26:BB43)</f>
        <v>0</v>
      </c>
      <c r="BC44" s="756"/>
      <c r="BD44" s="757"/>
      <c r="BE44" s="742"/>
      <c r="BF44" s="742"/>
      <c r="BG44" s="754"/>
      <c r="BH44" s="742"/>
      <c r="BI44" s="757"/>
      <c r="BJ44" s="757"/>
      <c r="BK44" s="757"/>
      <c r="BL44" s="742"/>
      <c r="BM44" s="743"/>
      <c r="BN44" s="743"/>
      <c r="BO44" s="743"/>
      <c r="BP44" s="743"/>
      <c r="BQ44" s="758">
        <f>SUM(BQ26:BQ43)</f>
        <v>0</v>
      </c>
    </row>
    <row r="45" spans="1:69" s="26" customFormat="1" ht="15.6" customHeight="1">
      <c r="A45" s="109"/>
      <c r="B45" s="7">
        <v>54</v>
      </c>
      <c r="C45" s="7" t="s">
        <v>129</v>
      </c>
      <c r="D45" s="139" t="s">
        <v>135</v>
      </c>
      <c r="E45" s="139" t="s">
        <v>401</v>
      </c>
      <c r="F45" s="607" t="s">
        <v>168</v>
      </c>
      <c r="G45" s="736">
        <f t="shared" ref="G45:H61" si="174">G8</f>
        <v>0</v>
      </c>
      <c r="H45" s="767">
        <f t="shared" si="174"/>
        <v>0</v>
      </c>
      <c r="I45" s="725">
        <f t="shared" si="173"/>
        <v>0</v>
      </c>
      <c r="J45" s="736">
        <f t="shared" ref="J45:K61" si="175">J8</f>
        <v>0</v>
      </c>
      <c r="K45" s="725">
        <f t="shared" si="175"/>
        <v>0</v>
      </c>
      <c r="L45" s="775">
        <f t="shared" si="88"/>
        <v>0</v>
      </c>
      <c r="M45" s="725">
        <f t="shared" ref="M45:M80" si="176">IFERROR((N45*O45+P45*Q45+R45*S45+T45*U45)/L45,0)</f>
        <v>0</v>
      </c>
      <c r="N45" s="736">
        <f t="shared" ref="N45:O61" si="177">N8</f>
        <v>0</v>
      </c>
      <c r="O45" s="768">
        <f t="shared" si="177"/>
        <v>0</v>
      </c>
      <c r="P45" s="739"/>
      <c r="Q45" s="740"/>
      <c r="R45" s="739"/>
      <c r="S45" s="740"/>
      <c r="T45" s="739"/>
      <c r="U45" s="760"/>
      <c r="V45" s="744"/>
      <c r="W45" s="739"/>
      <c r="X45" s="745"/>
      <c r="Y45" s="763">
        <f t="shared" ref="Y45:Y50" si="178">L45</f>
        <v>0</v>
      </c>
      <c r="Z45" s="764">
        <f t="shared" ref="Z45:Z50" si="179">Y45*(1-V45)</f>
        <v>0</v>
      </c>
      <c r="AA45" s="764">
        <f t="shared" ref="AA45:AA50" si="180">N45*(1-V45)</f>
        <v>0</v>
      </c>
      <c r="AB45" s="764">
        <f t="shared" ref="AB45:AB50" si="181">AA45</f>
        <v>0</v>
      </c>
      <c r="AC45" s="765">
        <f>K45+IR_REF!T8+IR_REF!AB8</f>
        <v>0</v>
      </c>
      <c r="AD45" s="764">
        <f t="shared" ref="AD45:AD50" si="182">(1-V45)*P45</f>
        <v>0</v>
      </c>
      <c r="AE45" s="766">
        <f t="shared" ref="AE45:AE53" si="183">Q45</f>
        <v>0</v>
      </c>
      <c r="AF45" s="764">
        <f t="shared" ref="AF45:AF50" si="184">(1-V45)*R45</f>
        <v>0</v>
      </c>
      <c r="AG45" s="766">
        <f t="shared" ref="AG45:AG53" si="185">S45</f>
        <v>0</v>
      </c>
      <c r="AH45" s="767">
        <f t="shared" ref="AH45:AH50" si="186">(1-V45)*T45</f>
        <v>0</v>
      </c>
      <c r="AI45" s="766">
        <f t="shared" ref="AI45:AI53" si="187">U45</f>
        <v>0</v>
      </c>
      <c r="AJ45" s="767">
        <f t="shared" ref="AJ45:AJ50" si="188">AD45+AF45+AH45</f>
        <v>0</v>
      </c>
      <c r="AK45" s="768">
        <f>IFERROR((AD45*AE45+AF45*AG45+AH45*AI45)/AJ45,0)</f>
        <v>0</v>
      </c>
      <c r="AL45" s="768">
        <f>IFERROR((AK45*AJ45+AB45*AC45)/Z45,0)</f>
        <v>0</v>
      </c>
      <c r="AM45" s="769">
        <f t="shared" ref="AM45:AM50" si="189">AL45*Z45</f>
        <v>0</v>
      </c>
      <c r="AN45" s="736">
        <f t="shared" ref="AN45:AN50" si="190">Z45</f>
        <v>0</v>
      </c>
      <c r="AO45" s="767">
        <f t="shared" ref="AO45:AO50" si="191">AN45*(1-W45)</f>
        <v>0</v>
      </c>
      <c r="AP45" s="767">
        <f t="shared" ref="AP45:AP50" si="192">AD45*(1-W45)</f>
        <v>0</v>
      </c>
      <c r="AQ45" s="767">
        <f t="shared" ref="AQ45:AQ50" si="193">AP45</f>
        <v>0</v>
      </c>
      <c r="AR45" s="768">
        <f t="shared" ref="AR45:AR50" si="194">AC45</f>
        <v>0</v>
      </c>
      <c r="AS45" s="767">
        <f t="shared" ref="AS45:AS50" si="195">AB45*(1-W45)</f>
        <v>0</v>
      </c>
      <c r="AT45" s="768">
        <f t="shared" ref="AT45:AT50" si="196">AC45</f>
        <v>0</v>
      </c>
      <c r="AU45" s="767">
        <f t="shared" ref="AU45:AU50" si="197">AF45*(1-W45)</f>
        <v>0</v>
      </c>
      <c r="AV45" s="768">
        <f t="shared" ref="AV45:AV50" si="198">AG45</f>
        <v>0</v>
      </c>
      <c r="AW45" s="767">
        <f t="shared" ref="AW45:AW50" si="199">AH45*(1-W45)</f>
        <v>0</v>
      </c>
      <c r="AX45" s="768">
        <f t="shared" ref="AX45:AX50" si="200">AI45</f>
        <v>0</v>
      </c>
      <c r="AY45" s="767">
        <f t="shared" ref="AY45:AY50" si="201">AS45+AU45+AW45</f>
        <v>0</v>
      </c>
      <c r="AZ45" s="770">
        <f>IFERROR((AS45*AT45+AU45*AV45+AW45*AX45)/AY45,0)</f>
        <v>0</v>
      </c>
      <c r="BA45" s="768">
        <f>IFERROR((AZ45*AY45+AQ45*AR45)/AO45,0)</f>
        <v>0</v>
      </c>
      <c r="BB45" s="769">
        <f t="shared" ref="BB45:BB50" si="202">BA45*AO45</f>
        <v>0</v>
      </c>
      <c r="BC45" s="736">
        <f t="shared" ref="BC45:BC50" si="203">AO45</f>
        <v>0</v>
      </c>
      <c r="BD45" s="767">
        <f t="shared" ref="BD45:BD50" si="204">BC45*(1-X45)</f>
        <v>0</v>
      </c>
      <c r="BE45" s="767">
        <f t="shared" ref="BE45:BE50" si="205">AU45*(1-X45)</f>
        <v>0</v>
      </c>
      <c r="BF45" s="767">
        <f t="shared" ref="BF45:BF50" si="206">BE45</f>
        <v>0</v>
      </c>
      <c r="BG45" s="768">
        <f t="shared" ref="BG45:BG50" si="207">AR45</f>
        <v>0</v>
      </c>
      <c r="BH45" s="767">
        <f t="shared" ref="BH45:BH50" si="208">AS45*(1-X45)</f>
        <v>0</v>
      </c>
      <c r="BI45" s="766">
        <f t="shared" ref="BI45:BI50" si="209">AT45</f>
        <v>0</v>
      </c>
      <c r="BJ45" s="767">
        <f t="shared" ref="BJ45:BJ50" si="210">AQ45*(1-X45)</f>
        <v>0</v>
      </c>
      <c r="BK45" s="766">
        <f t="shared" ref="BK45:BK50" si="211">AR45</f>
        <v>0</v>
      </c>
      <c r="BL45" s="768">
        <f t="shared" ref="BL45:BL50" si="212">AW45*(1-X45)</f>
        <v>0</v>
      </c>
      <c r="BM45" s="768">
        <f t="shared" ref="BM45:BM50" si="213">AX45</f>
        <v>0</v>
      </c>
      <c r="BN45" s="767">
        <f t="shared" ref="BN45:BN50" si="214">BH45+BJ45+BL45</f>
        <v>0</v>
      </c>
      <c r="BO45" s="768">
        <f>IFERROR((BH45*BI45+BJ45*BK45+BL45*BM45)/BN45,0)</f>
        <v>0</v>
      </c>
      <c r="BP45" s="768">
        <f>IFERROR((BO45*BN45+BF45*BG45)/BD45,0)</f>
        <v>0</v>
      </c>
      <c r="BQ45" s="769">
        <f t="shared" ref="BQ45:BQ50" si="215">BP45*BD45</f>
        <v>0</v>
      </c>
    </row>
    <row r="46" spans="1:69" s="26" customFormat="1" ht="15.6" customHeight="1">
      <c r="A46" s="109"/>
      <c r="B46" s="7">
        <v>55</v>
      </c>
      <c r="C46" s="7" t="s">
        <v>129</v>
      </c>
      <c r="D46" s="139" t="s">
        <v>135</v>
      </c>
      <c r="E46" s="139" t="s">
        <v>401</v>
      </c>
      <c r="F46" s="607" t="s">
        <v>487</v>
      </c>
      <c r="G46" s="642">
        <f t="shared" si="174"/>
        <v>0</v>
      </c>
      <c r="H46" s="616">
        <f t="shared" si="174"/>
        <v>0</v>
      </c>
      <c r="I46" s="727">
        <f t="shared" si="173"/>
        <v>0</v>
      </c>
      <c r="J46" s="642">
        <f t="shared" si="175"/>
        <v>0</v>
      </c>
      <c r="K46" s="727">
        <f t="shared" si="175"/>
        <v>0</v>
      </c>
      <c r="L46" s="731">
        <f t="shared" si="88"/>
        <v>0</v>
      </c>
      <c r="M46" s="727">
        <f t="shared" si="176"/>
        <v>0</v>
      </c>
      <c r="N46" s="642">
        <f t="shared" si="177"/>
        <v>0</v>
      </c>
      <c r="O46" s="606">
        <f t="shared" si="177"/>
        <v>0</v>
      </c>
      <c r="P46" s="616">
        <f t="shared" ref="P46:U55" si="216">P9</f>
        <v>0</v>
      </c>
      <c r="Q46" s="606">
        <f t="shared" si="216"/>
        <v>0</v>
      </c>
      <c r="R46" s="616">
        <f t="shared" si="216"/>
        <v>0</v>
      </c>
      <c r="S46" s="606">
        <f t="shared" si="216"/>
        <v>0</v>
      </c>
      <c r="T46" s="616">
        <f t="shared" si="216"/>
        <v>0</v>
      </c>
      <c r="U46" s="727">
        <f t="shared" si="216"/>
        <v>0</v>
      </c>
      <c r="V46" s="645"/>
      <c r="W46" s="617"/>
      <c r="X46" s="746"/>
      <c r="Y46" s="755">
        <f t="shared" si="178"/>
        <v>0</v>
      </c>
      <c r="Z46" s="640">
        <f t="shared" si="179"/>
        <v>0</v>
      </c>
      <c r="AA46" s="640">
        <f t="shared" si="180"/>
        <v>0</v>
      </c>
      <c r="AB46" s="640">
        <f t="shared" si="181"/>
        <v>0</v>
      </c>
      <c r="AC46" s="627">
        <f>K46+IR_REF!T9+IR_REF!AB9</f>
        <v>1.4184375000000003E-2</v>
      </c>
      <c r="AD46" s="640">
        <f t="shared" si="182"/>
        <v>0</v>
      </c>
      <c r="AE46" s="641">
        <f t="shared" si="183"/>
        <v>0</v>
      </c>
      <c r="AF46" s="640">
        <f t="shared" si="184"/>
        <v>0</v>
      </c>
      <c r="AG46" s="641">
        <f t="shared" si="185"/>
        <v>0</v>
      </c>
      <c r="AH46" s="616">
        <f t="shared" si="186"/>
        <v>0</v>
      </c>
      <c r="AI46" s="641">
        <f t="shared" si="187"/>
        <v>0</v>
      </c>
      <c r="AJ46" s="616">
        <f t="shared" si="188"/>
        <v>0</v>
      </c>
      <c r="AK46" s="606">
        <f t="shared" ref="AK46:AK61" si="217">IFERROR((AD46*AE46+AF46*AG46+AH46*AI46)/AJ46,0)</f>
        <v>0</v>
      </c>
      <c r="AL46" s="606">
        <f t="shared" ref="AL46:AL61" si="218">IFERROR((AK46*AJ46+AB46*AC46)/Z46,0)</f>
        <v>0</v>
      </c>
      <c r="AM46" s="644">
        <f t="shared" si="189"/>
        <v>0</v>
      </c>
      <c r="AN46" s="642">
        <f t="shared" si="190"/>
        <v>0</v>
      </c>
      <c r="AO46" s="616">
        <f t="shared" si="191"/>
        <v>0</v>
      </c>
      <c r="AP46" s="616">
        <f t="shared" si="192"/>
        <v>0</v>
      </c>
      <c r="AQ46" s="616">
        <f t="shared" si="193"/>
        <v>0</v>
      </c>
      <c r="AR46" s="606">
        <f t="shared" si="194"/>
        <v>1.4184375000000003E-2</v>
      </c>
      <c r="AS46" s="616">
        <f t="shared" si="195"/>
        <v>0</v>
      </c>
      <c r="AT46" s="606">
        <f t="shared" si="196"/>
        <v>1.4184375000000003E-2</v>
      </c>
      <c r="AU46" s="616">
        <f t="shared" si="197"/>
        <v>0</v>
      </c>
      <c r="AV46" s="606">
        <f t="shared" si="198"/>
        <v>0</v>
      </c>
      <c r="AW46" s="616">
        <f t="shared" si="199"/>
        <v>0</v>
      </c>
      <c r="AX46" s="606">
        <f t="shared" si="200"/>
        <v>0</v>
      </c>
      <c r="AY46" s="616">
        <f t="shared" si="201"/>
        <v>0</v>
      </c>
      <c r="AZ46" s="643">
        <f t="shared" ref="AZ46:AZ61" si="219">IFERROR((AS46*AT46+AU46*AV46+AW46*AX46)/AY46,0)</f>
        <v>0</v>
      </c>
      <c r="BA46" s="606">
        <f t="shared" ref="BA46:BA61" si="220">IFERROR((AZ46*AY46+AQ46*AR46)/AO46,0)</f>
        <v>0</v>
      </c>
      <c r="BB46" s="644">
        <f t="shared" si="202"/>
        <v>0</v>
      </c>
      <c r="BC46" s="642">
        <f t="shared" si="203"/>
        <v>0</v>
      </c>
      <c r="BD46" s="616">
        <f t="shared" si="204"/>
        <v>0</v>
      </c>
      <c r="BE46" s="616">
        <f t="shared" si="205"/>
        <v>0</v>
      </c>
      <c r="BF46" s="616">
        <f t="shared" si="206"/>
        <v>0</v>
      </c>
      <c r="BG46" s="606">
        <f t="shared" si="207"/>
        <v>1.4184375000000003E-2</v>
      </c>
      <c r="BH46" s="616">
        <f t="shared" si="208"/>
        <v>0</v>
      </c>
      <c r="BI46" s="641">
        <f t="shared" si="209"/>
        <v>1.4184375000000003E-2</v>
      </c>
      <c r="BJ46" s="616">
        <f t="shared" si="210"/>
        <v>0</v>
      </c>
      <c r="BK46" s="641">
        <f t="shared" si="211"/>
        <v>1.4184375000000003E-2</v>
      </c>
      <c r="BL46" s="606">
        <f t="shared" si="212"/>
        <v>0</v>
      </c>
      <c r="BM46" s="606">
        <f t="shared" si="213"/>
        <v>0</v>
      </c>
      <c r="BN46" s="616">
        <f t="shared" si="214"/>
        <v>0</v>
      </c>
      <c r="BO46" s="606">
        <f t="shared" ref="BO46:BO61" si="221">IFERROR((BH46*BI46+BJ46*BK46+BL46*BM46)/BN46,0)</f>
        <v>0</v>
      </c>
      <c r="BP46" s="606">
        <f t="shared" ref="BP46:BP61" si="222">IFERROR((BO46*BN46+BF46*BG46)/BD46,0)</f>
        <v>0</v>
      </c>
      <c r="BQ46" s="644">
        <f t="shared" si="215"/>
        <v>0</v>
      </c>
    </row>
    <row r="47" spans="1:69" s="26" customFormat="1" ht="15.6" customHeight="1">
      <c r="A47" s="109"/>
      <c r="B47" s="7">
        <v>56</v>
      </c>
      <c r="C47" s="7" t="s">
        <v>129</v>
      </c>
      <c r="D47" s="139" t="s">
        <v>135</v>
      </c>
      <c r="E47" s="139" t="s">
        <v>401</v>
      </c>
      <c r="F47" s="607" t="s">
        <v>488</v>
      </c>
      <c r="G47" s="642">
        <f t="shared" si="174"/>
        <v>0</v>
      </c>
      <c r="H47" s="616">
        <f t="shared" si="174"/>
        <v>0</v>
      </c>
      <c r="I47" s="727">
        <f t="shared" si="173"/>
        <v>0</v>
      </c>
      <c r="J47" s="642">
        <f t="shared" si="175"/>
        <v>0</v>
      </c>
      <c r="K47" s="727">
        <f t="shared" si="175"/>
        <v>0</v>
      </c>
      <c r="L47" s="731">
        <f t="shared" si="88"/>
        <v>0</v>
      </c>
      <c r="M47" s="727">
        <f t="shared" si="176"/>
        <v>0</v>
      </c>
      <c r="N47" s="642">
        <f t="shared" si="177"/>
        <v>0</v>
      </c>
      <c r="O47" s="606">
        <f t="shared" si="177"/>
        <v>0</v>
      </c>
      <c r="P47" s="616">
        <f t="shared" si="216"/>
        <v>0</v>
      </c>
      <c r="Q47" s="606">
        <f t="shared" si="216"/>
        <v>0</v>
      </c>
      <c r="R47" s="616">
        <f t="shared" si="216"/>
        <v>0</v>
      </c>
      <c r="S47" s="606">
        <f t="shared" si="216"/>
        <v>0</v>
      </c>
      <c r="T47" s="616">
        <f t="shared" si="216"/>
        <v>0</v>
      </c>
      <c r="U47" s="727">
        <f t="shared" si="216"/>
        <v>0</v>
      </c>
      <c r="V47" s="747"/>
      <c r="W47" s="618"/>
      <c r="X47" s="748"/>
      <c r="Y47" s="755">
        <f t="shared" si="178"/>
        <v>0</v>
      </c>
      <c r="Z47" s="640">
        <f t="shared" si="179"/>
        <v>0</v>
      </c>
      <c r="AA47" s="640">
        <f t="shared" si="180"/>
        <v>0</v>
      </c>
      <c r="AB47" s="640">
        <f t="shared" si="181"/>
        <v>0</v>
      </c>
      <c r="AC47" s="627">
        <f>K47+IR_REF!T10+IR_REF!AB10</f>
        <v>1.8078125000000004E-2</v>
      </c>
      <c r="AD47" s="640">
        <f t="shared" si="182"/>
        <v>0</v>
      </c>
      <c r="AE47" s="641">
        <f t="shared" si="183"/>
        <v>0</v>
      </c>
      <c r="AF47" s="640">
        <f t="shared" si="184"/>
        <v>0</v>
      </c>
      <c r="AG47" s="641">
        <f t="shared" si="185"/>
        <v>0</v>
      </c>
      <c r="AH47" s="616">
        <f t="shared" si="186"/>
        <v>0</v>
      </c>
      <c r="AI47" s="641">
        <f t="shared" si="187"/>
        <v>0</v>
      </c>
      <c r="AJ47" s="616">
        <f t="shared" si="188"/>
        <v>0</v>
      </c>
      <c r="AK47" s="606">
        <f t="shared" si="217"/>
        <v>0</v>
      </c>
      <c r="AL47" s="606">
        <f t="shared" si="218"/>
        <v>0</v>
      </c>
      <c r="AM47" s="644">
        <f t="shared" si="189"/>
        <v>0</v>
      </c>
      <c r="AN47" s="642">
        <f t="shared" si="190"/>
        <v>0</v>
      </c>
      <c r="AO47" s="616">
        <f t="shared" si="191"/>
        <v>0</v>
      </c>
      <c r="AP47" s="616">
        <f t="shared" si="192"/>
        <v>0</v>
      </c>
      <c r="AQ47" s="616">
        <f t="shared" si="193"/>
        <v>0</v>
      </c>
      <c r="AR47" s="606">
        <f t="shared" si="194"/>
        <v>1.8078125000000004E-2</v>
      </c>
      <c r="AS47" s="616">
        <f t="shared" si="195"/>
        <v>0</v>
      </c>
      <c r="AT47" s="606">
        <f t="shared" si="196"/>
        <v>1.8078125000000004E-2</v>
      </c>
      <c r="AU47" s="616">
        <f t="shared" si="197"/>
        <v>0</v>
      </c>
      <c r="AV47" s="606">
        <f t="shared" si="198"/>
        <v>0</v>
      </c>
      <c r="AW47" s="616">
        <f t="shared" si="199"/>
        <v>0</v>
      </c>
      <c r="AX47" s="606">
        <f t="shared" si="200"/>
        <v>0</v>
      </c>
      <c r="AY47" s="616">
        <f t="shared" si="201"/>
        <v>0</v>
      </c>
      <c r="AZ47" s="643">
        <f t="shared" si="219"/>
        <v>0</v>
      </c>
      <c r="BA47" s="606">
        <f t="shared" si="220"/>
        <v>0</v>
      </c>
      <c r="BB47" s="644">
        <f t="shared" si="202"/>
        <v>0</v>
      </c>
      <c r="BC47" s="642">
        <f t="shared" si="203"/>
        <v>0</v>
      </c>
      <c r="BD47" s="616">
        <f t="shared" si="204"/>
        <v>0</v>
      </c>
      <c r="BE47" s="616">
        <f t="shared" si="205"/>
        <v>0</v>
      </c>
      <c r="BF47" s="616">
        <f t="shared" si="206"/>
        <v>0</v>
      </c>
      <c r="BG47" s="606">
        <f t="shared" si="207"/>
        <v>1.8078125000000004E-2</v>
      </c>
      <c r="BH47" s="616">
        <f t="shared" si="208"/>
        <v>0</v>
      </c>
      <c r="BI47" s="641">
        <f t="shared" si="209"/>
        <v>1.8078125000000004E-2</v>
      </c>
      <c r="BJ47" s="616">
        <f t="shared" si="210"/>
        <v>0</v>
      </c>
      <c r="BK47" s="641">
        <f t="shared" si="211"/>
        <v>1.8078125000000004E-2</v>
      </c>
      <c r="BL47" s="606">
        <f t="shared" si="212"/>
        <v>0</v>
      </c>
      <c r="BM47" s="606">
        <f t="shared" si="213"/>
        <v>0</v>
      </c>
      <c r="BN47" s="616">
        <f t="shared" si="214"/>
        <v>0</v>
      </c>
      <c r="BO47" s="606">
        <f t="shared" si="221"/>
        <v>0</v>
      </c>
      <c r="BP47" s="606">
        <f t="shared" si="222"/>
        <v>0</v>
      </c>
      <c r="BQ47" s="644">
        <f t="shared" si="215"/>
        <v>0</v>
      </c>
    </row>
    <row r="48" spans="1:69" s="26" customFormat="1" ht="15.6" customHeight="1">
      <c r="A48" s="109"/>
      <c r="B48" s="7">
        <v>57</v>
      </c>
      <c r="C48" s="7" t="s">
        <v>129</v>
      </c>
      <c r="D48" s="139" t="s">
        <v>135</v>
      </c>
      <c r="E48" s="139" t="s">
        <v>401</v>
      </c>
      <c r="F48" s="607" t="s">
        <v>489</v>
      </c>
      <c r="G48" s="642">
        <f t="shared" si="174"/>
        <v>0</v>
      </c>
      <c r="H48" s="616">
        <f t="shared" si="174"/>
        <v>0</v>
      </c>
      <c r="I48" s="727">
        <f t="shared" si="173"/>
        <v>0</v>
      </c>
      <c r="J48" s="642">
        <f t="shared" si="175"/>
        <v>0</v>
      </c>
      <c r="K48" s="727">
        <f t="shared" si="175"/>
        <v>0</v>
      </c>
      <c r="L48" s="731">
        <f t="shared" si="88"/>
        <v>0</v>
      </c>
      <c r="M48" s="727">
        <f t="shared" si="176"/>
        <v>0</v>
      </c>
      <c r="N48" s="642">
        <f t="shared" si="177"/>
        <v>0</v>
      </c>
      <c r="O48" s="606">
        <f t="shared" si="177"/>
        <v>0</v>
      </c>
      <c r="P48" s="616">
        <f t="shared" si="216"/>
        <v>0</v>
      </c>
      <c r="Q48" s="606">
        <f t="shared" si="216"/>
        <v>0</v>
      </c>
      <c r="R48" s="616">
        <f t="shared" si="216"/>
        <v>0</v>
      </c>
      <c r="S48" s="606">
        <f t="shared" si="216"/>
        <v>0</v>
      </c>
      <c r="T48" s="616">
        <f t="shared" si="216"/>
        <v>0</v>
      </c>
      <c r="U48" s="727">
        <f t="shared" si="216"/>
        <v>0</v>
      </c>
      <c r="V48" s="747"/>
      <c r="W48" s="618"/>
      <c r="X48" s="748"/>
      <c r="Y48" s="755">
        <f t="shared" si="178"/>
        <v>0</v>
      </c>
      <c r="Z48" s="640">
        <f t="shared" si="179"/>
        <v>0</v>
      </c>
      <c r="AA48" s="640">
        <f t="shared" si="180"/>
        <v>0</v>
      </c>
      <c r="AB48" s="640">
        <f t="shared" si="181"/>
        <v>0</v>
      </c>
      <c r="AC48" s="627">
        <f>K48+IR_REF!T11+IR_REF!AB11</f>
        <v>1.2515625000000002E-2</v>
      </c>
      <c r="AD48" s="640">
        <f t="shared" si="182"/>
        <v>0</v>
      </c>
      <c r="AE48" s="641">
        <f t="shared" si="183"/>
        <v>0</v>
      </c>
      <c r="AF48" s="640">
        <f t="shared" si="184"/>
        <v>0</v>
      </c>
      <c r="AG48" s="641">
        <f t="shared" si="185"/>
        <v>0</v>
      </c>
      <c r="AH48" s="616">
        <f t="shared" si="186"/>
        <v>0</v>
      </c>
      <c r="AI48" s="641">
        <f t="shared" si="187"/>
        <v>0</v>
      </c>
      <c r="AJ48" s="616">
        <f t="shared" si="188"/>
        <v>0</v>
      </c>
      <c r="AK48" s="606">
        <f t="shared" si="217"/>
        <v>0</v>
      </c>
      <c r="AL48" s="606">
        <f t="shared" si="218"/>
        <v>0</v>
      </c>
      <c r="AM48" s="644">
        <f t="shared" si="189"/>
        <v>0</v>
      </c>
      <c r="AN48" s="642">
        <f t="shared" si="190"/>
        <v>0</v>
      </c>
      <c r="AO48" s="616">
        <f t="shared" si="191"/>
        <v>0</v>
      </c>
      <c r="AP48" s="616">
        <f t="shared" si="192"/>
        <v>0</v>
      </c>
      <c r="AQ48" s="616">
        <f t="shared" si="193"/>
        <v>0</v>
      </c>
      <c r="AR48" s="606">
        <f t="shared" si="194"/>
        <v>1.2515625000000002E-2</v>
      </c>
      <c r="AS48" s="616">
        <f t="shared" si="195"/>
        <v>0</v>
      </c>
      <c r="AT48" s="606">
        <f t="shared" si="196"/>
        <v>1.2515625000000002E-2</v>
      </c>
      <c r="AU48" s="616">
        <f t="shared" si="197"/>
        <v>0</v>
      </c>
      <c r="AV48" s="606">
        <f t="shared" si="198"/>
        <v>0</v>
      </c>
      <c r="AW48" s="616">
        <f t="shared" si="199"/>
        <v>0</v>
      </c>
      <c r="AX48" s="606">
        <f t="shared" si="200"/>
        <v>0</v>
      </c>
      <c r="AY48" s="616">
        <f t="shared" si="201"/>
        <v>0</v>
      </c>
      <c r="AZ48" s="643">
        <f t="shared" si="219"/>
        <v>0</v>
      </c>
      <c r="BA48" s="606">
        <f t="shared" si="220"/>
        <v>0</v>
      </c>
      <c r="BB48" s="644">
        <f t="shared" si="202"/>
        <v>0</v>
      </c>
      <c r="BC48" s="642">
        <f t="shared" si="203"/>
        <v>0</v>
      </c>
      <c r="BD48" s="616">
        <f t="shared" si="204"/>
        <v>0</v>
      </c>
      <c r="BE48" s="616">
        <f t="shared" si="205"/>
        <v>0</v>
      </c>
      <c r="BF48" s="616">
        <f t="shared" si="206"/>
        <v>0</v>
      </c>
      <c r="BG48" s="606">
        <f t="shared" si="207"/>
        <v>1.2515625000000002E-2</v>
      </c>
      <c r="BH48" s="616">
        <f t="shared" si="208"/>
        <v>0</v>
      </c>
      <c r="BI48" s="641">
        <f t="shared" si="209"/>
        <v>1.2515625000000002E-2</v>
      </c>
      <c r="BJ48" s="616">
        <f t="shared" si="210"/>
        <v>0</v>
      </c>
      <c r="BK48" s="641">
        <f t="shared" si="211"/>
        <v>1.2515625000000002E-2</v>
      </c>
      <c r="BL48" s="606">
        <f t="shared" si="212"/>
        <v>0</v>
      </c>
      <c r="BM48" s="606">
        <f t="shared" si="213"/>
        <v>0</v>
      </c>
      <c r="BN48" s="616">
        <f t="shared" si="214"/>
        <v>0</v>
      </c>
      <c r="BO48" s="606">
        <f t="shared" si="221"/>
        <v>0</v>
      </c>
      <c r="BP48" s="606">
        <f t="shared" si="222"/>
        <v>0</v>
      </c>
      <c r="BQ48" s="644">
        <f t="shared" si="215"/>
        <v>0</v>
      </c>
    </row>
    <row r="49" spans="1:69" s="26" customFormat="1" ht="15.6" customHeight="1">
      <c r="A49" s="109"/>
      <c r="B49" s="7">
        <v>58</v>
      </c>
      <c r="C49" s="7" t="s">
        <v>129</v>
      </c>
      <c r="D49" s="139" t="s">
        <v>135</v>
      </c>
      <c r="E49" s="139" t="s">
        <v>401</v>
      </c>
      <c r="F49" s="607" t="s">
        <v>490</v>
      </c>
      <c r="G49" s="642">
        <f t="shared" si="174"/>
        <v>0</v>
      </c>
      <c r="H49" s="616">
        <f t="shared" si="174"/>
        <v>0</v>
      </c>
      <c r="I49" s="727">
        <f t="shared" si="173"/>
        <v>0</v>
      </c>
      <c r="J49" s="642">
        <f t="shared" si="175"/>
        <v>0</v>
      </c>
      <c r="K49" s="727">
        <f t="shared" si="175"/>
        <v>0</v>
      </c>
      <c r="L49" s="731">
        <f t="shared" si="88"/>
        <v>0</v>
      </c>
      <c r="M49" s="727">
        <f t="shared" si="176"/>
        <v>0</v>
      </c>
      <c r="N49" s="642">
        <f t="shared" si="177"/>
        <v>0</v>
      </c>
      <c r="O49" s="606">
        <f t="shared" si="177"/>
        <v>0</v>
      </c>
      <c r="P49" s="616">
        <f t="shared" si="216"/>
        <v>0</v>
      </c>
      <c r="Q49" s="606">
        <f t="shared" si="216"/>
        <v>0</v>
      </c>
      <c r="R49" s="616">
        <f t="shared" si="216"/>
        <v>0</v>
      </c>
      <c r="S49" s="606">
        <f t="shared" si="216"/>
        <v>0</v>
      </c>
      <c r="T49" s="616">
        <f t="shared" si="216"/>
        <v>0</v>
      </c>
      <c r="U49" s="727">
        <f t="shared" si="216"/>
        <v>0</v>
      </c>
      <c r="V49" s="747"/>
      <c r="W49" s="618"/>
      <c r="X49" s="748"/>
      <c r="Y49" s="755">
        <f t="shared" si="178"/>
        <v>0</v>
      </c>
      <c r="Z49" s="640">
        <f t="shared" si="179"/>
        <v>0</v>
      </c>
      <c r="AA49" s="640">
        <f t="shared" si="180"/>
        <v>0</v>
      </c>
      <c r="AB49" s="640">
        <f t="shared" si="181"/>
        <v>0</v>
      </c>
      <c r="AC49" s="627">
        <f>K49+IR_REF!T12+IR_REF!AB12</f>
        <v>2.2945312500000006E-3</v>
      </c>
      <c r="AD49" s="640">
        <f t="shared" si="182"/>
        <v>0</v>
      </c>
      <c r="AE49" s="641">
        <f t="shared" si="183"/>
        <v>0</v>
      </c>
      <c r="AF49" s="640">
        <f t="shared" si="184"/>
        <v>0</v>
      </c>
      <c r="AG49" s="641">
        <f t="shared" si="185"/>
        <v>0</v>
      </c>
      <c r="AH49" s="616">
        <f t="shared" si="186"/>
        <v>0</v>
      </c>
      <c r="AI49" s="641">
        <f t="shared" si="187"/>
        <v>0</v>
      </c>
      <c r="AJ49" s="616">
        <f t="shared" si="188"/>
        <v>0</v>
      </c>
      <c r="AK49" s="606">
        <f t="shared" si="217"/>
        <v>0</v>
      </c>
      <c r="AL49" s="606">
        <f t="shared" si="218"/>
        <v>0</v>
      </c>
      <c r="AM49" s="644">
        <f t="shared" si="189"/>
        <v>0</v>
      </c>
      <c r="AN49" s="642">
        <f t="shared" si="190"/>
        <v>0</v>
      </c>
      <c r="AO49" s="616">
        <f t="shared" si="191"/>
        <v>0</v>
      </c>
      <c r="AP49" s="616">
        <f t="shared" si="192"/>
        <v>0</v>
      </c>
      <c r="AQ49" s="616">
        <f t="shared" si="193"/>
        <v>0</v>
      </c>
      <c r="AR49" s="606">
        <f t="shared" si="194"/>
        <v>2.2945312500000006E-3</v>
      </c>
      <c r="AS49" s="616">
        <f t="shared" si="195"/>
        <v>0</v>
      </c>
      <c r="AT49" s="606">
        <f t="shared" si="196"/>
        <v>2.2945312500000006E-3</v>
      </c>
      <c r="AU49" s="616">
        <f t="shared" si="197"/>
        <v>0</v>
      </c>
      <c r="AV49" s="606">
        <f t="shared" si="198"/>
        <v>0</v>
      </c>
      <c r="AW49" s="616">
        <f t="shared" si="199"/>
        <v>0</v>
      </c>
      <c r="AX49" s="606">
        <f t="shared" si="200"/>
        <v>0</v>
      </c>
      <c r="AY49" s="616">
        <f t="shared" si="201"/>
        <v>0</v>
      </c>
      <c r="AZ49" s="643">
        <f t="shared" si="219"/>
        <v>0</v>
      </c>
      <c r="BA49" s="606">
        <f t="shared" si="220"/>
        <v>0</v>
      </c>
      <c r="BB49" s="644">
        <f t="shared" si="202"/>
        <v>0</v>
      </c>
      <c r="BC49" s="642">
        <f t="shared" si="203"/>
        <v>0</v>
      </c>
      <c r="BD49" s="616">
        <f t="shared" si="204"/>
        <v>0</v>
      </c>
      <c r="BE49" s="616">
        <f t="shared" si="205"/>
        <v>0</v>
      </c>
      <c r="BF49" s="616">
        <f t="shared" si="206"/>
        <v>0</v>
      </c>
      <c r="BG49" s="606">
        <f t="shared" si="207"/>
        <v>2.2945312500000006E-3</v>
      </c>
      <c r="BH49" s="616">
        <f t="shared" si="208"/>
        <v>0</v>
      </c>
      <c r="BI49" s="641">
        <f t="shared" si="209"/>
        <v>2.2945312500000006E-3</v>
      </c>
      <c r="BJ49" s="616">
        <f t="shared" si="210"/>
        <v>0</v>
      </c>
      <c r="BK49" s="641">
        <f t="shared" si="211"/>
        <v>2.2945312500000006E-3</v>
      </c>
      <c r="BL49" s="606">
        <f t="shared" si="212"/>
        <v>0</v>
      </c>
      <c r="BM49" s="606">
        <f t="shared" si="213"/>
        <v>0</v>
      </c>
      <c r="BN49" s="616">
        <f t="shared" si="214"/>
        <v>0</v>
      </c>
      <c r="BO49" s="606">
        <f t="shared" si="221"/>
        <v>0</v>
      </c>
      <c r="BP49" s="606">
        <f t="shared" si="222"/>
        <v>0</v>
      </c>
      <c r="BQ49" s="644">
        <f t="shared" si="215"/>
        <v>0</v>
      </c>
    </row>
    <row r="50" spans="1:69" s="26" customFormat="1" ht="15.6" customHeight="1">
      <c r="A50" s="109"/>
      <c r="B50" s="7">
        <v>59</v>
      </c>
      <c r="C50" s="7" t="s">
        <v>129</v>
      </c>
      <c r="D50" s="139" t="s">
        <v>135</v>
      </c>
      <c r="E50" s="139" t="s">
        <v>401</v>
      </c>
      <c r="F50" s="607" t="s">
        <v>491</v>
      </c>
      <c r="G50" s="642">
        <f t="shared" si="174"/>
        <v>0</v>
      </c>
      <c r="H50" s="616">
        <f t="shared" si="174"/>
        <v>0</v>
      </c>
      <c r="I50" s="727">
        <f t="shared" si="173"/>
        <v>0</v>
      </c>
      <c r="J50" s="642">
        <f t="shared" si="175"/>
        <v>0</v>
      </c>
      <c r="K50" s="727">
        <f t="shared" si="175"/>
        <v>0</v>
      </c>
      <c r="L50" s="731">
        <f>N50+P50+R50+T50</f>
        <v>0</v>
      </c>
      <c r="M50" s="727">
        <f t="shared" si="176"/>
        <v>0</v>
      </c>
      <c r="N50" s="642">
        <f t="shared" si="177"/>
        <v>0</v>
      </c>
      <c r="O50" s="606">
        <f t="shared" si="177"/>
        <v>0</v>
      </c>
      <c r="P50" s="616">
        <f t="shared" si="216"/>
        <v>0</v>
      </c>
      <c r="Q50" s="606">
        <f t="shared" si="216"/>
        <v>0</v>
      </c>
      <c r="R50" s="616">
        <f t="shared" si="216"/>
        <v>0</v>
      </c>
      <c r="S50" s="606">
        <f t="shared" si="216"/>
        <v>0</v>
      </c>
      <c r="T50" s="616">
        <f t="shared" si="216"/>
        <v>0</v>
      </c>
      <c r="U50" s="727">
        <f t="shared" si="216"/>
        <v>0</v>
      </c>
      <c r="V50" s="749" t="e">
        <f>(CSV_CR_SCEN_IM!AK101+CSV_CR_SCEN_IM!AM101+CSV_CR_SCEN_IM!AK105+CSV_CR_SCEN_IM!AM105+CSV_CR_SCEN_IM!AK112+CSV_CR_SCEN_IM!AM112)/(CSV_CR_SCEN_IM!K101+CSV_CR_SCEN_IM!L101+CSV_CR_SCEN_IM!K105+CSV_CR_SCEN_IM!L105+CSV_CR_SCEN_IM!K112+CSV_CR_SCEN_IM!L112)</f>
        <v>#DIV/0!</v>
      </c>
      <c r="W50" s="611" t="e">
        <f>(CSV_CR_SCEN_IM!AK123+CSV_CR_SCEN_IM!AM123+CSV_CR_SCEN_IM!AK127+CSV_CR_SCEN_IM!AM127+CSV_CR_SCEN_IM!AK134+CSV_CR_SCEN_IM!AM134)/(CSV_CR_SCEN_IM!K123+CSV_CR_SCEN_IM!L123+CSV_CR_SCEN_IM!K127+CSV_CR_SCEN_IM!L127+CSV_CR_SCEN_IM!K134+CSV_CR_SCEN_IM!L134)</f>
        <v>#DIV/0!</v>
      </c>
      <c r="X50" s="751" t="e">
        <f>(CSV_CR_SCEN_IM!AK145+CSV_CR_SCEN_IM!AM145+CSV_CR_SCEN_IM!AK149+CSV_CR_SCEN_IM!AM149+CSV_CR_SCEN_IM!AK156+CSV_CR_SCEN_IM!AM156)/(CSV_CR_SCEN_IM!K145+CSV_CR_SCEN_IM!L145+CSV_CR_SCEN_IM!K149+CSV_CR_SCEN_IM!L149+CSV_CR_SCEN_IM!K156+CSV_CR_SCEN_IM!L156)</f>
        <v>#DIV/0!</v>
      </c>
      <c r="Y50" s="755">
        <f t="shared" si="178"/>
        <v>0</v>
      </c>
      <c r="Z50" s="640" t="e">
        <f t="shared" si="179"/>
        <v>#DIV/0!</v>
      </c>
      <c r="AA50" s="640" t="e">
        <f t="shared" si="180"/>
        <v>#DIV/0!</v>
      </c>
      <c r="AB50" s="640" t="e">
        <f t="shared" si="181"/>
        <v>#DIV/0!</v>
      </c>
      <c r="AC50" s="627">
        <f>K50+IR_REF!T13+IR_REF!AB13</f>
        <v>1.2807656249999999E-2</v>
      </c>
      <c r="AD50" s="640" t="e">
        <f t="shared" si="182"/>
        <v>#DIV/0!</v>
      </c>
      <c r="AE50" s="641">
        <f t="shared" si="183"/>
        <v>0</v>
      </c>
      <c r="AF50" s="640" t="e">
        <f t="shared" si="184"/>
        <v>#DIV/0!</v>
      </c>
      <c r="AG50" s="641">
        <f t="shared" si="185"/>
        <v>0</v>
      </c>
      <c r="AH50" s="616" t="e">
        <f t="shared" si="186"/>
        <v>#DIV/0!</v>
      </c>
      <c r="AI50" s="641">
        <f t="shared" si="187"/>
        <v>0</v>
      </c>
      <c r="AJ50" s="616" t="e">
        <f t="shared" si="188"/>
        <v>#DIV/0!</v>
      </c>
      <c r="AK50" s="606">
        <f t="shared" si="217"/>
        <v>0</v>
      </c>
      <c r="AL50" s="606">
        <f t="shared" si="218"/>
        <v>0</v>
      </c>
      <c r="AM50" s="644" t="e">
        <f t="shared" si="189"/>
        <v>#DIV/0!</v>
      </c>
      <c r="AN50" s="642" t="e">
        <f t="shared" si="190"/>
        <v>#DIV/0!</v>
      </c>
      <c r="AO50" s="616" t="e">
        <f t="shared" si="191"/>
        <v>#DIV/0!</v>
      </c>
      <c r="AP50" s="616" t="e">
        <f t="shared" si="192"/>
        <v>#DIV/0!</v>
      </c>
      <c r="AQ50" s="616" t="e">
        <f t="shared" si="193"/>
        <v>#DIV/0!</v>
      </c>
      <c r="AR50" s="606">
        <f t="shared" si="194"/>
        <v>1.2807656249999999E-2</v>
      </c>
      <c r="AS50" s="616" t="e">
        <f t="shared" si="195"/>
        <v>#DIV/0!</v>
      </c>
      <c r="AT50" s="606">
        <f t="shared" si="196"/>
        <v>1.2807656249999999E-2</v>
      </c>
      <c r="AU50" s="616" t="e">
        <f t="shared" si="197"/>
        <v>#DIV/0!</v>
      </c>
      <c r="AV50" s="606">
        <f t="shared" si="198"/>
        <v>0</v>
      </c>
      <c r="AW50" s="616" t="e">
        <f t="shared" si="199"/>
        <v>#DIV/0!</v>
      </c>
      <c r="AX50" s="606">
        <f t="shared" si="200"/>
        <v>0</v>
      </c>
      <c r="AY50" s="616" t="e">
        <f t="shared" si="201"/>
        <v>#DIV/0!</v>
      </c>
      <c r="AZ50" s="643">
        <f t="shared" si="219"/>
        <v>0</v>
      </c>
      <c r="BA50" s="606">
        <f t="shared" si="220"/>
        <v>0</v>
      </c>
      <c r="BB50" s="644" t="e">
        <f t="shared" si="202"/>
        <v>#DIV/0!</v>
      </c>
      <c r="BC50" s="642" t="e">
        <f t="shared" si="203"/>
        <v>#DIV/0!</v>
      </c>
      <c r="BD50" s="616" t="e">
        <f t="shared" si="204"/>
        <v>#DIV/0!</v>
      </c>
      <c r="BE50" s="616" t="e">
        <f t="shared" si="205"/>
        <v>#DIV/0!</v>
      </c>
      <c r="BF50" s="616" t="e">
        <f t="shared" si="206"/>
        <v>#DIV/0!</v>
      </c>
      <c r="BG50" s="606">
        <f t="shared" si="207"/>
        <v>1.2807656249999999E-2</v>
      </c>
      <c r="BH50" s="616" t="e">
        <f t="shared" si="208"/>
        <v>#DIV/0!</v>
      </c>
      <c r="BI50" s="641">
        <f t="shared" si="209"/>
        <v>1.2807656249999999E-2</v>
      </c>
      <c r="BJ50" s="616" t="e">
        <f t="shared" si="210"/>
        <v>#DIV/0!</v>
      </c>
      <c r="BK50" s="641">
        <f t="shared" si="211"/>
        <v>1.2807656249999999E-2</v>
      </c>
      <c r="BL50" s="606" t="e">
        <f t="shared" si="212"/>
        <v>#DIV/0!</v>
      </c>
      <c r="BM50" s="606">
        <f t="shared" si="213"/>
        <v>0</v>
      </c>
      <c r="BN50" s="616" t="e">
        <f t="shared" si="214"/>
        <v>#DIV/0!</v>
      </c>
      <c r="BO50" s="606">
        <f t="shared" si="221"/>
        <v>0</v>
      </c>
      <c r="BP50" s="606">
        <f t="shared" si="222"/>
        <v>0</v>
      </c>
      <c r="BQ50" s="644" t="e">
        <f t="shared" si="215"/>
        <v>#DIV/0!</v>
      </c>
    </row>
    <row r="51" spans="1:69" s="26" customFormat="1" ht="15.6" customHeight="1">
      <c r="A51" s="109"/>
      <c r="B51" s="7">
        <v>60</v>
      </c>
      <c r="C51" s="7" t="s">
        <v>129</v>
      </c>
      <c r="D51" s="139" t="s">
        <v>135</v>
      </c>
      <c r="E51" s="139" t="s">
        <v>401</v>
      </c>
      <c r="F51" s="607" t="s">
        <v>402</v>
      </c>
      <c r="G51" s="642">
        <f t="shared" si="174"/>
        <v>0</v>
      </c>
      <c r="H51" s="616">
        <f t="shared" si="174"/>
        <v>0</v>
      </c>
      <c r="I51" s="727">
        <f t="shared" si="173"/>
        <v>0</v>
      </c>
      <c r="J51" s="642">
        <f t="shared" si="175"/>
        <v>0</v>
      </c>
      <c r="K51" s="727">
        <f t="shared" si="175"/>
        <v>0</v>
      </c>
      <c r="L51" s="731">
        <f t="shared" ref="L51:L80" si="223">N51+P51+R51+T51</f>
        <v>0</v>
      </c>
      <c r="M51" s="727">
        <f t="shared" si="176"/>
        <v>0</v>
      </c>
      <c r="N51" s="642">
        <f t="shared" si="177"/>
        <v>0</v>
      </c>
      <c r="O51" s="606">
        <f t="shared" si="177"/>
        <v>0</v>
      </c>
      <c r="P51" s="616">
        <f t="shared" si="216"/>
        <v>0</v>
      </c>
      <c r="Q51" s="606">
        <f t="shared" si="216"/>
        <v>0</v>
      </c>
      <c r="R51" s="616">
        <f t="shared" si="216"/>
        <v>0</v>
      </c>
      <c r="S51" s="606">
        <f t="shared" si="216"/>
        <v>0</v>
      </c>
      <c r="T51" s="616">
        <f t="shared" si="216"/>
        <v>0</v>
      </c>
      <c r="U51" s="727">
        <f t="shared" si="216"/>
        <v>0</v>
      </c>
      <c r="V51" s="749" t="e">
        <f>(CSV_CR_SCEN_IM!AK113+CSV_CR_SCEN_IM!AM113+CSV_CR_SCEN_IM!AK114+CSV_CR_SCEN_IM!AM114)/(CSV_CR_SCEN_IM!K113+CSV_CR_SCEN_IM!L113+CSV_CR_SCEN_IM!K114+CSV_CR_SCEN_IM!L114)</f>
        <v>#DIV/0!</v>
      </c>
      <c r="W51" s="611" t="e">
        <f>(CSV_CR_SCEN_IM!AK135+CSV_CR_SCEN_IM!AM135+CSV_CR_SCEN_IM!AK136+CSV_CR_SCEN_IM!AM136)/(CSV_CR_SCEN_IM!K135+CSV_CR_SCEN_IM!L135+CSV_CR_SCEN_IM!K136+CSV_CR_SCEN_IM!L136)</f>
        <v>#DIV/0!</v>
      </c>
      <c r="X51" s="751" t="e">
        <f>(CSV_CR_SCEN_IM!AK157+CSV_CR_SCEN_IM!AM157+CSV_CR_SCEN_IM!AK158+CSV_CR_SCEN_IM!AM158)/(CSV_CR_SCEN_IM!K157+CSV_CR_SCEN_IM!L157+CSV_CR_SCEN_IM!K158+CSV_CR_SCEN_IM!L158)</f>
        <v>#DIV/0!</v>
      </c>
      <c r="Y51" s="755">
        <f t="shared" ref="Y51:Y61" si="224">L51</f>
        <v>0</v>
      </c>
      <c r="Z51" s="640" t="e">
        <f t="shared" ref="Z51:Z61" si="225">Y51*(1-V51)</f>
        <v>#DIV/0!</v>
      </c>
      <c r="AA51" s="640" t="e">
        <f t="shared" ref="AA51:AA61" si="226">N51*(1-V51)</f>
        <v>#DIV/0!</v>
      </c>
      <c r="AB51" s="640" t="e">
        <f t="shared" ref="AB51:AB61" si="227">AA51</f>
        <v>#DIV/0!</v>
      </c>
      <c r="AC51" s="627">
        <f>K51+IR_REF!T14+IR_REF!AB14</f>
        <v>1.2807656249999999E-2</v>
      </c>
      <c r="AD51" s="640" t="e">
        <f t="shared" ref="AD51:AD61" si="228">(1-V51)*P51</f>
        <v>#DIV/0!</v>
      </c>
      <c r="AE51" s="641">
        <f t="shared" si="183"/>
        <v>0</v>
      </c>
      <c r="AF51" s="640" t="e">
        <f t="shared" ref="AF51:AF61" si="229">(1-V51)*R51</f>
        <v>#DIV/0!</v>
      </c>
      <c r="AG51" s="641">
        <f t="shared" si="185"/>
        <v>0</v>
      </c>
      <c r="AH51" s="616" t="e">
        <f t="shared" ref="AH51:AH61" si="230">(1-V51)*T51</f>
        <v>#DIV/0!</v>
      </c>
      <c r="AI51" s="641">
        <f t="shared" si="187"/>
        <v>0</v>
      </c>
      <c r="AJ51" s="616" t="e">
        <f t="shared" ref="AJ51:AJ61" si="231">AD51+AF51+AH51</f>
        <v>#DIV/0!</v>
      </c>
      <c r="AK51" s="606">
        <f t="shared" si="217"/>
        <v>0</v>
      </c>
      <c r="AL51" s="606">
        <f t="shared" si="218"/>
        <v>0</v>
      </c>
      <c r="AM51" s="644" t="e">
        <f t="shared" ref="AM51:AM61" si="232">AL51*Z51</f>
        <v>#DIV/0!</v>
      </c>
      <c r="AN51" s="642" t="e">
        <f t="shared" ref="AN51:AN61" si="233">Z51</f>
        <v>#DIV/0!</v>
      </c>
      <c r="AO51" s="616" t="e">
        <f t="shared" ref="AO51:AO61" si="234">AN51*(1-W51)</f>
        <v>#DIV/0!</v>
      </c>
      <c r="AP51" s="616" t="e">
        <f t="shared" ref="AP51:AP61" si="235">AD51*(1-W51)</f>
        <v>#DIV/0!</v>
      </c>
      <c r="AQ51" s="616" t="e">
        <f t="shared" ref="AQ51:AQ61" si="236">AP51</f>
        <v>#DIV/0!</v>
      </c>
      <c r="AR51" s="606">
        <f t="shared" ref="AR51:AR61" si="237">AC51</f>
        <v>1.2807656249999999E-2</v>
      </c>
      <c r="AS51" s="616" t="e">
        <f t="shared" ref="AS51:AS61" si="238">AB51*(1-W51)</f>
        <v>#DIV/0!</v>
      </c>
      <c r="AT51" s="606">
        <f t="shared" ref="AT51:AT61" si="239">AC51</f>
        <v>1.2807656249999999E-2</v>
      </c>
      <c r="AU51" s="616" t="e">
        <f t="shared" ref="AU51:AU61" si="240">AF51*(1-W51)</f>
        <v>#DIV/0!</v>
      </c>
      <c r="AV51" s="606">
        <f t="shared" ref="AV51:AV61" si="241">AG51</f>
        <v>0</v>
      </c>
      <c r="AW51" s="616" t="e">
        <f t="shared" ref="AW51:AW61" si="242">AH51*(1-W51)</f>
        <v>#DIV/0!</v>
      </c>
      <c r="AX51" s="606">
        <f t="shared" ref="AX51:AX61" si="243">AI51</f>
        <v>0</v>
      </c>
      <c r="AY51" s="616" t="e">
        <f t="shared" ref="AY51:AY61" si="244">AS51+AU51+AW51</f>
        <v>#DIV/0!</v>
      </c>
      <c r="AZ51" s="643">
        <f t="shared" si="219"/>
        <v>0</v>
      </c>
      <c r="BA51" s="606">
        <f t="shared" si="220"/>
        <v>0</v>
      </c>
      <c r="BB51" s="644" t="e">
        <f t="shared" ref="BB51:BB61" si="245">BA51*AO51</f>
        <v>#DIV/0!</v>
      </c>
      <c r="BC51" s="642" t="e">
        <f t="shared" ref="BC51:BC61" si="246">AO51</f>
        <v>#DIV/0!</v>
      </c>
      <c r="BD51" s="616" t="e">
        <f t="shared" ref="BD51:BD61" si="247">BC51*(1-X51)</f>
        <v>#DIV/0!</v>
      </c>
      <c r="BE51" s="616" t="e">
        <f t="shared" ref="BE51:BE61" si="248">AU51*(1-X51)</f>
        <v>#DIV/0!</v>
      </c>
      <c r="BF51" s="616" t="e">
        <f t="shared" ref="BF51:BF61" si="249">BE51</f>
        <v>#DIV/0!</v>
      </c>
      <c r="BG51" s="606">
        <f t="shared" ref="BG51:BG61" si="250">AR51</f>
        <v>1.2807656249999999E-2</v>
      </c>
      <c r="BH51" s="616" t="e">
        <f t="shared" ref="BH51:BH61" si="251">AS51*(1-X51)</f>
        <v>#DIV/0!</v>
      </c>
      <c r="BI51" s="641">
        <f t="shared" ref="BI51:BI61" si="252">AT51</f>
        <v>1.2807656249999999E-2</v>
      </c>
      <c r="BJ51" s="616" t="e">
        <f t="shared" ref="BJ51:BJ61" si="253">AQ51*(1-X51)</f>
        <v>#DIV/0!</v>
      </c>
      <c r="BK51" s="641">
        <f t="shared" ref="BK51:BK61" si="254">AR51</f>
        <v>1.2807656249999999E-2</v>
      </c>
      <c r="BL51" s="606" t="e">
        <f t="shared" ref="BL51:BL61" si="255">AW51*(1-X51)</f>
        <v>#DIV/0!</v>
      </c>
      <c r="BM51" s="606">
        <f t="shared" ref="BM51:BM61" si="256">AX51</f>
        <v>0</v>
      </c>
      <c r="BN51" s="616" t="e">
        <f t="shared" ref="BN51:BN61" si="257">BH51+BJ51+BL51</f>
        <v>#DIV/0!</v>
      </c>
      <c r="BO51" s="606">
        <f t="shared" si="221"/>
        <v>0</v>
      </c>
      <c r="BP51" s="606">
        <f t="shared" si="222"/>
        <v>0</v>
      </c>
      <c r="BQ51" s="644" t="e">
        <f t="shared" ref="BQ51:BQ61" si="258">BP51*BD51</f>
        <v>#DIV/0!</v>
      </c>
    </row>
    <row r="52" spans="1:69" s="26" customFormat="1" ht="15.6" customHeight="1">
      <c r="A52" s="109"/>
      <c r="B52" s="7">
        <v>61</v>
      </c>
      <c r="C52" s="7" t="s">
        <v>129</v>
      </c>
      <c r="D52" s="139" t="s">
        <v>135</v>
      </c>
      <c r="E52" s="139" t="s">
        <v>401</v>
      </c>
      <c r="F52" s="607" t="s">
        <v>403</v>
      </c>
      <c r="G52" s="642">
        <f t="shared" si="174"/>
        <v>0</v>
      </c>
      <c r="H52" s="616">
        <f t="shared" si="174"/>
        <v>0</v>
      </c>
      <c r="I52" s="727">
        <f t="shared" si="173"/>
        <v>0</v>
      </c>
      <c r="J52" s="642">
        <f t="shared" si="175"/>
        <v>0</v>
      </c>
      <c r="K52" s="727">
        <f t="shared" si="175"/>
        <v>0</v>
      </c>
      <c r="L52" s="731">
        <f t="shared" si="223"/>
        <v>0</v>
      </c>
      <c r="M52" s="727">
        <f t="shared" si="176"/>
        <v>0</v>
      </c>
      <c r="N52" s="642">
        <f t="shared" si="177"/>
        <v>0</v>
      </c>
      <c r="O52" s="606">
        <f t="shared" si="177"/>
        <v>0</v>
      </c>
      <c r="P52" s="616">
        <f t="shared" si="216"/>
        <v>0</v>
      </c>
      <c r="Q52" s="606">
        <f t="shared" si="216"/>
        <v>0</v>
      </c>
      <c r="R52" s="616">
        <f t="shared" si="216"/>
        <v>0</v>
      </c>
      <c r="S52" s="606">
        <f t="shared" si="216"/>
        <v>0</v>
      </c>
      <c r="T52" s="616">
        <f t="shared" si="216"/>
        <v>0</v>
      </c>
      <c r="U52" s="727">
        <f t="shared" si="216"/>
        <v>0</v>
      </c>
      <c r="V52" s="749" t="e">
        <f>(CSV_CR_SCEN_IM!AK108+CSV_CR_SCEN_IM!AM108)/(CSV_CR_SCEN_IM!K108+CSV_CR_SCEN_IM!L108)</f>
        <v>#DIV/0!</v>
      </c>
      <c r="W52" s="611" t="e">
        <f>(CSV_CR_SCEN_IM!AK130+CSV_CR_SCEN_IM!AM130)/(CSV_CR_SCEN_IM!K130+CSV_CR_SCEN_IM!L130)</f>
        <v>#DIV/0!</v>
      </c>
      <c r="X52" s="751" t="e">
        <f>(CSV_CR_SCEN_IM!AK152+CSV_CR_SCEN_IM!AM152)/(CSV_CR_SCEN_IM!K152+CSV_CR_SCEN_IM!L152)</f>
        <v>#DIV/0!</v>
      </c>
      <c r="Y52" s="755">
        <f t="shared" si="224"/>
        <v>0</v>
      </c>
      <c r="Z52" s="640" t="e">
        <f t="shared" si="225"/>
        <v>#DIV/0!</v>
      </c>
      <c r="AA52" s="640" t="e">
        <f t="shared" si="226"/>
        <v>#DIV/0!</v>
      </c>
      <c r="AB52" s="640" t="e">
        <f t="shared" si="227"/>
        <v>#DIV/0!</v>
      </c>
      <c r="AC52" s="627">
        <f>K52+IR_REF!T15+IR_REF!AB15</f>
        <v>1.2807656249999999E-2</v>
      </c>
      <c r="AD52" s="640" t="e">
        <f t="shared" si="228"/>
        <v>#DIV/0!</v>
      </c>
      <c r="AE52" s="641">
        <f t="shared" si="183"/>
        <v>0</v>
      </c>
      <c r="AF52" s="640" t="e">
        <f t="shared" si="229"/>
        <v>#DIV/0!</v>
      </c>
      <c r="AG52" s="641">
        <f t="shared" si="185"/>
        <v>0</v>
      </c>
      <c r="AH52" s="616" t="e">
        <f t="shared" si="230"/>
        <v>#DIV/0!</v>
      </c>
      <c r="AI52" s="641">
        <f t="shared" si="187"/>
        <v>0</v>
      </c>
      <c r="AJ52" s="616" t="e">
        <f t="shared" si="231"/>
        <v>#DIV/0!</v>
      </c>
      <c r="AK52" s="606">
        <f t="shared" si="217"/>
        <v>0</v>
      </c>
      <c r="AL52" s="606">
        <f t="shared" si="218"/>
        <v>0</v>
      </c>
      <c r="AM52" s="644" t="e">
        <f t="shared" si="232"/>
        <v>#DIV/0!</v>
      </c>
      <c r="AN52" s="642" t="e">
        <f t="shared" si="233"/>
        <v>#DIV/0!</v>
      </c>
      <c r="AO52" s="616" t="e">
        <f t="shared" si="234"/>
        <v>#DIV/0!</v>
      </c>
      <c r="AP52" s="616" t="e">
        <f t="shared" si="235"/>
        <v>#DIV/0!</v>
      </c>
      <c r="AQ52" s="616" t="e">
        <f t="shared" si="236"/>
        <v>#DIV/0!</v>
      </c>
      <c r="AR52" s="606">
        <f t="shared" si="237"/>
        <v>1.2807656249999999E-2</v>
      </c>
      <c r="AS52" s="616" t="e">
        <f t="shared" si="238"/>
        <v>#DIV/0!</v>
      </c>
      <c r="AT52" s="606">
        <f t="shared" si="239"/>
        <v>1.2807656249999999E-2</v>
      </c>
      <c r="AU52" s="616" t="e">
        <f t="shared" si="240"/>
        <v>#DIV/0!</v>
      </c>
      <c r="AV52" s="606">
        <f t="shared" si="241"/>
        <v>0</v>
      </c>
      <c r="AW52" s="616" t="e">
        <f t="shared" si="242"/>
        <v>#DIV/0!</v>
      </c>
      <c r="AX52" s="606">
        <f t="shared" si="243"/>
        <v>0</v>
      </c>
      <c r="AY52" s="616" t="e">
        <f t="shared" si="244"/>
        <v>#DIV/0!</v>
      </c>
      <c r="AZ52" s="643">
        <f t="shared" si="219"/>
        <v>0</v>
      </c>
      <c r="BA52" s="606">
        <f t="shared" si="220"/>
        <v>0</v>
      </c>
      <c r="BB52" s="644" t="e">
        <f t="shared" si="245"/>
        <v>#DIV/0!</v>
      </c>
      <c r="BC52" s="642" t="e">
        <f t="shared" si="246"/>
        <v>#DIV/0!</v>
      </c>
      <c r="BD52" s="616" t="e">
        <f t="shared" si="247"/>
        <v>#DIV/0!</v>
      </c>
      <c r="BE52" s="616" t="e">
        <f t="shared" si="248"/>
        <v>#DIV/0!</v>
      </c>
      <c r="BF52" s="616" t="e">
        <f t="shared" si="249"/>
        <v>#DIV/0!</v>
      </c>
      <c r="BG52" s="606">
        <f t="shared" si="250"/>
        <v>1.2807656249999999E-2</v>
      </c>
      <c r="BH52" s="616" t="e">
        <f t="shared" si="251"/>
        <v>#DIV/0!</v>
      </c>
      <c r="BI52" s="641">
        <f t="shared" si="252"/>
        <v>1.2807656249999999E-2</v>
      </c>
      <c r="BJ52" s="616" t="e">
        <f t="shared" si="253"/>
        <v>#DIV/0!</v>
      </c>
      <c r="BK52" s="641">
        <f t="shared" si="254"/>
        <v>1.2807656249999999E-2</v>
      </c>
      <c r="BL52" s="606" t="e">
        <f t="shared" si="255"/>
        <v>#DIV/0!</v>
      </c>
      <c r="BM52" s="606">
        <f t="shared" si="256"/>
        <v>0</v>
      </c>
      <c r="BN52" s="616" t="e">
        <f t="shared" si="257"/>
        <v>#DIV/0!</v>
      </c>
      <c r="BO52" s="606">
        <f t="shared" si="221"/>
        <v>0</v>
      </c>
      <c r="BP52" s="606">
        <f t="shared" si="222"/>
        <v>0</v>
      </c>
      <c r="BQ52" s="644" t="e">
        <f t="shared" si="258"/>
        <v>#DIV/0!</v>
      </c>
    </row>
    <row r="53" spans="1:69" s="26" customFormat="1" ht="15.6" customHeight="1">
      <c r="A53" s="109"/>
      <c r="B53" s="7">
        <v>62</v>
      </c>
      <c r="C53" s="7" t="s">
        <v>129</v>
      </c>
      <c r="D53" s="139" t="s">
        <v>135</v>
      </c>
      <c r="E53" s="139" t="s">
        <v>401</v>
      </c>
      <c r="F53" s="607" t="s">
        <v>144</v>
      </c>
      <c r="G53" s="642">
        <f t="shared" si="174"/>
        <v>0</v>
      </c>
      <c r="H53" s="616">
        <f t="shared" si="174"/>
        <v>0</v>
      </c>
      <c r="I53" s="727">
        <f t="shared" si="173"/>
        <v>0</v>
      </c>
      <c r="J53" s="642">
        <f t="shared" si="175"/>
        <v>0</v>
      </c>
      <c r="K53" s="727">
        <f t="shared" si="175"/>
        <v>0</v>
      </c>
      <c r="L53" s="731">
        <f t="shared" si="223"/>
        <v>0</v>
      </c>
      <c r="M53" s="727">
        <f t="shared" si="176"/>
        <v>0</v>
      </c>
      <c r="N53" s="642">
        <f t="shared" si="177"/>
        <v>0</v>
      </c>
      <c r="O53" s="606">
        <f t="shared" si="177"/>
        <v>0</v>
      </c>
      <c r="P53" s="616">
        <f t="shared" si="216"/>
        <v>0</v>
      </c>
      <c r="Q53" s="606">
        <f t="shared" si="216"/>
        <v>0</v>
      </c>
      <c r="R53" s="616">
        <f t="shared" si="216"/>
        <v>0</v>
      </c>
      <c r="S53" s="606">
        <f t="shared" si="216"/>
        <v>0</v>
      </c>
      <c r="T53" s="616">
        <f t="shared" si="216"/>
        <v>0</v>
      </c>
      <c r="U53" s="727">
        <f t="shared" si="216"/>
        <v>0</v>
      </c>
      <c r="V53" s="747"/>
      <c r="W53" s="618"/>
      <c r="X53" s="748"/>
      <c r="Y53" s="755">
        <f t="shared" si="224"/>
        <v>0</v>
      </c>
      <c r="Z53" s="640">
        <f t="shared" si="225"/>
        <v>0</v>
      </c>
      <c r="AA53" s="640">
        <f t="shared" si="226"/>
        <v>0</v>
      </c>
      <c r="AB53" s="640">
        <f t="shared" si="227"/>
        <v>0</v>
      </c>
      <c r="AC53" s="627">
        <f>K53+IR_REF!T16+IR_REF!AB16</f>
        <v>7.0921875000000013E-3</v>
      </c>
      <c r="AD53" s="640">
        <f t="shared" si="228"/>
        <v>0</v>
      </c>
      <c r="AE53" s="641">
        <f t="shared" si="183"/>
        <v>0</v>
      </c>
      <c r="AF53" s="640">
        <f t="shared" si="229"/>
        <v>0</v>
      </c>
      <c r="AG53" s="641">
        <f t="shared" si="185"/>
        <v>0</v>
      </c>
      <c r="AH53" s="616">
        <f t="shared" si="230"/>
        <v>0</v>
      </c>
      <c r="AI53" s="641">
        <f t="shared" si="187"/>
        <v>0</v>
      </c>
      <c r="AJ53" s="616">
        <f t="shared" si="231"/>
        <v>0</v>
      </c>
      <c r="AK53" s="606">
        <f t="shared" si="217"/>
        <v>0</v>
      </c>
      <c r="AL53" s="606">
        <f t="shared" si="218"/>
        <v>0</v>
      </c>
      <c r="AM53" s="644">
        <f t="shared" si="232"/>
        <v>0</v>
      </c>
      <c r="AN53" s="642">
        <f t="shared" si="233"/>
        <v>0</v>
      </c>
      <c r="AO53" s="616">
        <f t="shared" si="234"/>
        <v>0</v>
      </c>
      <c r="AP53" s="616">
        <f t="shared" si="235"/>
        <v>0</v>
      </c>
      <c r="AQ53" s="616">
        <f t="shared" si="236"/>
        <v>0</v>
      </c>
      <c r="AR53" s="606">
        <f t="shared" si="237"/>
        <v>7.0921875000000013E-3</v>
      </c>
      <c r="AS53" s="616">
        <f t="shared" si="238"/>
        <v>0</v>
      </c>
      <c r="AT53" s="606">
        <f t="shared" si="239"/>
        <v>7.0921875000000013E-3</v>
      </c>
      <c r="AU53" s="616">
        <f t="shared" si="240"/>
        <v>0</v>
      </c>
      <c r="AV53" s="606">
        <f t="shared" si="241"/>
        <v>0</v>
      </c>
      <c r="AW53" s="616">
        <f t="shared" si="242"/>
        <v>0</v>
      </c>
      <c r="AX53" s="606">
        <f t="shared" si="243"/>
        <v>0</v>
      </c>
      <c r="AY53" s="616">
        <f t="shared" si="244"/>
        <v>0</v>
      </c>
      <c r="AZ53" s="643">
        <f t="shared" si="219"/>
        <v>0</v>
      </c>
      <c r="BA53" s="606">
        <f t="shared" si="220"/>
        <v>0</v>
      </c>
      <c r="BB53" s="644">
        <f t="shared" si="245"/>
        <v>0</v>
      </c>
      <c r="BC53" s="642">
        <f t="shared" si="246"/>
        <v>0</v>
      </c>
      <c r="BD53" s="616">
        <f t="shared" si="247"/>
        <v>0</v>
      </c>
      <c r="BE53" s="616">
        <f t="shared" si="248"/>
        <v>0</v>
      </c>
      <c r="BF53" s="616">
        <f t="shared" si="249"/>
        <v>0</v>
      </c>
      <c r="BG53" s="606">
        <f t="shared" si="250"/>
        <v>7.0921875000000013E-3</v>
      </c>
      <c r="BH53" s="616">
        <f t="shared" si="251"/>
        <v>0</v>
      </c>
      <c r="BI53" s="641">
        <f t="shared" si="252"/>
        <v>7.0921875000000013E-3</v>
      </c>
      <c r="BJ53" s="616">
        <f t="shared" si="253"/>
        <v>0</v>
      </c>
      <c r="BK53" s="641">
        <f t="shared" si="254"/>
        <v>7.0921875000000013E-3</v>
      </c>
      <c r="BL53" s="606">
        <f t="shared" si="255"/>
        <v>0</v>
      </c>
      <c r="BM53" s="606">
        <f t="shared" si="256"/>
        <v>0</v>
      </c>
      <c r="BN53" s="616">
        <f t="shared" si="257"/>
        <v>0</v>
      </c>
      <c r="BO53" s="606">
        <f t="shared" si="221"/>
        <v>0</v>
      </c>
      <c r="BP53" s="606">
        <f t="shared" si="222"/>
        <v>0</v>
      </c>
      <c r="BQ53" s="644">
        <f t="shared" si="258"/>
        <v>0</v>
      </c>
    </row>
    <row r="54" spans="1:69" s="26" customFormat="1" ht="15.6" customHeight="1">
      <c r="A54" s="109"/>
      <c r="B54" s="7">
        <v>63</v>
      </c>
      <c r="C54" s="7" t="s">
        <v>129</v>
      </c>
      <c r="D54" s="139" t="s">
        <v>135</v>
      </c>
      <c r="E54" s="139" t="s">
        <v>404</v>
      </c>
      <c r="F54" s="607" t="s">
        <v>487</v>
      </c>
      <c r="G54" s="642">
        <f t="shared" si="174"/>
        <v>0</v>
      </c>
      <c r="H54" s="616">
        <f t="shared" si="174"/>
        <v>0</v>
      </c>
      <c r="I54" s="727">
        <f t="shared" si="173"/>
        <v>0</v>
      </c>
      <c r="J54" s="642">
        <f t="shared" si="175"/>
        <v>0</v>
      </c>
      <c r="K54" s="727">
        <f t="shared" si="175"/>
        <v>0</v>
      </c>
      <c r="L54" s="731">
        <f t="shared" si="223"/>
        <v>0</v>
      </c>
      <c r="M54" s="727">
        <f t="shared" si="176"/>
        <v>0</v>
      </c>
      <c r="N54" s="642">
        <f t="shared" si="177"/>
        <v>0</v>
      </c>
      <c r="O54" s="606">
        <f t="shared" si="177"/>
        <v>0</v>
      </c>
      <c r="P54" s="616">
        <f t="shared" si="216"/>
        <v>0</v>
      </c>
      <c r="Q54" s="606">
        <f t="shared" si="216"/>
        <v>0</v>
      </c>
      <c r="R54" s="616">
        <f t="shared" si="216"/>
        <v>0</v>
      </c>
      <c r="S54" s="606">
        <f t="shared" si="216"/>
        <v>0</v>
      </c>
      <c r="T54" s="616">
        <f t="shared" si="216"/>
        <v>0</v>
      </c>
      <c r="U54" s="727">
        <f t="shared" si="216"/>
        <v>0</v>
      </c>
      <c r="V54" s="645"/>
      <c r="W54" s="617"/>
      <c r="X54" s="746"/>
      <c r="Y54" s="755">
        <f t="shared" si="224"/>
        <v>0</v>
      </c>
      <c r="Z54" s="640">
        <f t="shared" si="225"/>
        <v>0</v>
      </c>
      <c r="AA54" s="640">
        <f t="shared" si="226"/>
        <v>0</v>
      </c>
      <c r="AB54" s="640">
        <f t="shared" si="227"/>
        <v>0</v>
      </c>
      <c r="AC54" s="627">
        <f>K54+IR_REF!T9+IR_REF!AB9</f>
        <v>1.4184375000000003E-2</v>
      </c>
      <c r="AD54" s="640">
        <f t="shared" si="228"/>
        <v>0</v>
      </c>
      <c r="AE54" s="627">
        <f>Q54+IR_REF!AB9</f>
        <v>0</v>
      </c>
      <c r="AF54" s="640">
        <f t="shared" si="229"/>
        <v>0</v>
      </c>
      <c r="AG54" s="627">
        <f>S54+IR_REF!AB9</f>
        <v>0</v>
      </c>
      <c r="AH54" s="616">
        <f t="shared" si="230"/>
        <v>0</v>
      </c>
      <c r="AI54" s="627">
        <f>U54+IR_REF!AB9</f>
        <v>0</v>
      </c>
      <c r="AJ54" s="616">
        <f t="shared" si="231"/>
        <v>0</v>
      </c>
      <c r="AK54" s="606">
        <f t="shared" si="217"/>
        <v>0</v>
      </c>
      <c r="AL54" s="606">
        <f t="shared" si="218"/>
        <v>0</v>
      </c>
      <c r="AM54" s="644">
        <f t="shared" si="232"/>
        <v>0</v>
      </c>
      <c r="AN54" s="642">
        <f t="shared" si="233"/>
        <v>0</v>
      </c>
      <c r="AO54" s="616">
        <f t="shared" si="234"/>
        <v>0</v>
      </c>
      <c r="AP54" s="616">
        <f t="shared" si="235"/>
        <v>0</v>
      </c>
      <c r="AQ54" s="616">
        <f t="shared" si="236"/>
        <v>0</v>
      </c>
      <c r="AR54" s="606">
        <f t="shared" si="237"/>
        <v>1.4184375000000003E-2</v>
      </c>
      <c r="AS54" s="616">
        <f t="shared" si="238"/>
        <v>0</v>
      </c>
      <c r="AT54" s="606">
        <f t="shared" si="239"/>
        <v>1.4184375000000003E-2</v>
      </c>
      <c r="AU54" s="616">
        <f t="shared" si="240"/>
        <v>0</v>
      </c>
      <c r="AV54" s="606">
        <f t="shared" si="241"/>
        <v>0</v>
      </c>
      <c r="AW54" s="616">
        <f t="shared" si="242"/>
        <v>0</v>
      </c>
      <c r="AX54" s="606">
        <f t="shared" si="243"/>
        <v>0</v>
      </c>
      <c r="AY54" s="616">
        <f t="shared" si="244"/>
        <v>0</v>
      </c>
      <c r="AZ54" s="643">
        <f t="shared" si="219"/>
        <v>0</v>
      </c>
      <c r="BA54" s="606">
        <f t="shared" si="220"/>
        <v>0</v>
      </c>
      <c r="BB54" s="644">
        <f t="shared" si="245"/>
        <v>0</v>
      </c>
      <c r="BC54" s="642">
        <f t="shared" si="246"/>
        <v>0</v>
      </c>
      <c r="BD54" s="616">
        <f t="shared" si="247"/>
        <v>0</v>
      </c>
      <c r="BE54" s="616">
        <f t="shared" si="248"/>
        <v>0</v>
      </c>
      <c r="BF54" s="616">
        <f t="shared" si="249"/>
        <v>0</v>
      </c>
      <c r="BG54" s="606">
        <f t="shared" si="250"/>
        <v>1.4184375000000003E-2</v>
      </c>
      <c r="BH54" s="616">
        <f t="shared" si="251"/>
        <v>0</v>
      </c>
      <c r="BI54" s="641">
        <f t="shared" si="252"/>
        <v>1.4184375000000003E-2</v>
      </c>
      <c r="BJ54" s="616">
        <f t="shared" si="253"/>
        <v>0</v>
      </c>
      <c r="BK54" s="641">
        <f t="shared" si="254"/>
        <v>1.4184375000000003E-2</v>
      </c>
      <c r="BL54" s="606">
        <f t="shared" si="255"/>
        <v>0</v>
      </c>
      <c r="BM54" s="606">
        <f t="shared" si="256"/>
        <v>0</v>
      </c>
      <c r="BN54" s="616">
        <f t="shared" si="257"/>
        <v>0</v>
      </c>
      <c r="BO54" s="606">
        <f t="shared" si="221"/>
        <v>0</v>
      </c>
      <c r="BP54" s="606">
        <f t="shared" si="222"/>
        <v>0</v>
      </c>
      <c r="BQ54" s="644">
        <f t="shared" si="258"/>
        <v>0</v>
      </c>
    </row>
    <row r="55" spans="1:69" s="26" customFormat="1" ht="15.6" customHeight="1">
      <c r="A55" s="109"/>
      <c r="B55" s="7">
        <v>64</v>
      </c>
      <c r="C55" s="7" t="s">
        <v>129</v>
      </c>
      <c r="D55" s="139" t="s">
        <v>135</v>
      </c>
      <c r="E55" s="139" t="s">
        <v>404</v>
      </c>
      <c r="F55" s="607" t="s">
        <v>488</v>
      </c>
      <c r="G55" s="642">
        <f t="shared" si="174"/>
        <v>0</v>
      </c>
      <c r="H55" s="616">
        <f t="shared" si="174"/>
        <v>0</v>
      </c>
      <c r="I55" s="727">
        <f t="shared" si="173"/>
        <v>0</v>
      </c>
      <c r="J55" s="642">
        <f t="shared" si="175"/>
        <v>0</v>
      </c>
      <c r="K55" s="727">
        <f t="shared" si="175"/>
        <v>0</v>
      </c>
      <c r="L55" s="731">
        <f t="shared" si="223"/>
        <v>0</v>
      </c>
      <c r="M55" s="727">
        <f t="shared" si="176"/>
        <v>0</v>
      </c>
      <c r="N55" s="642">
        <f t="shared" si="177"/>
        <v>0</v>
      </c>
      <c r="O55" s="606">
        <f t="shared" si="177"/>
        <v>0</v>
      </c>
      <c r="P55" s="616">
        <f t="shared" si="216"/>
        <v>0</v>
      </c>
      <c r="Q55" s="606">
        <f t="shared" si="216"/>
        <v>0</v>
      </c>
      <c r="R55" s="616">
        <f t="shared" si="216"/>
        <v>0</v>
      </c>
      <c r="S55" s="606">
        <f t="shared" si="216"/>
        <v>0</v>
      </c>
      <c r="T55" s="616">
        <f t="shared" si="216"/>
        <v>0</v>
      </c>
      <c r="U55" s="727">
        <f t="shared" si="216"/>
        <v>0</v>
      </c>
      <c r="V55" s="747"/>
      <c r="W55" s="618"/>
      <c r="X55" s="748"/>
      <c r="Y55" s="755">
        <f t="shared" si="224"/>
        <v>0</v>
      </c>
      <c r="Z55" s="640">
        <f t="shared" si="225"/>
        <v>0</v>
      </c>
      <c r="AA55" s="640">
        <f t="shared" si="226"/>
        <v>0</v>
      </c>
      <c r="AB55" s="640">
        <f t="shared" si="227"/>
        <v>0</v>
      </c>
      <c r="AC55" s="627">
        <f>K55+IR_REF!T10+IR_REF!AB10</f>
        <v>1.8078125000000004E-2</v>
      </c>
      <c r="AD55" s="640">
        <f t="shared" si="228"/>
        <v>0</v>
      </c>
      <c r="AE55" s="627">
        <f>Q55+IR_REF!AB10</f>
        <v>0</v>
      </c>
      <c r="AF55" s="640">
        <f t="shared" si="229"/>
        <v>0</v>
      </c>
      <c r="AG55" s="627">
        <f>S55+IR_REF!AB10</f>
        <v>0</v>
      </c>
      <c r="AH55" s="616">
        <f t="shared" si="230"/>
        <v>0</v>
      </c>
      <c r="AI55" s="627">
        <f>U55+IR_REF!AB10</f>
        <v>0</v>
      </c>
      <c r="AJ55" s="616">
        <f t="shared" si="231"/>
        <v>0</v>
      </c>
      <c r="AK55" s="606">
        <f t="shared" si="217"/>
        <v>0</v>
      </c>
      <c r="AL55" s="606">
        <f t="shared" si="218"/>
        <v>0</v>
      </c>
      <c r="AM55" s="644">
        <f t="shared" si="232"/>
        <v>0</v>
      </c>
      <c r="AN55" s="642">
        <f t="shared" si="233"/>
        <v>0</v>
      </c>
      <c r="AO55" s="616">
        <f t="shared" si="234"/>
        <v>0</v>
      </c>
      <c r="AP55" s="616">
        <f t="shared" si="235"/>
        <v>0</v>
      </c>
      <c r="AQ55" s="616">
        <f t="shared" si="236"/>
        <v>0</v>
      </c>
      <c r="AR55" s="606">
        <f t="shared" si="237"/>
        <v>1.8078125000000004E-2</v>
      </c>
      <c r="AS55" s="616">
        <f t="shared" si="238"/>
        <v>0</v>
      </c>
      <c r="AT55" s="606">
        <f t="shared" si="239"/>
        <v>1.8078125000000004E-2</v>
      </c>
      <c r="AU55" s="616">
        <f t="shared" si="240"/>
        <v>0</v>
      </c>
      <c r="AV55" s="606">
        <f t="shared" si="241"/>
        <v>0</v>
      </c>
      <c r="AW55" s="616">
        <f t="shared" si="242"/>
        <v>0</v>
      </c>
      <c r="AX55" s="606">
        <f t="shared" si="243"/>
        <v>0</v>
      </c>
      <c r="AY55" s="616">
        <f t="shared" si="244"/>
        <v>0</v>
      </c>
      <c r="AZ55" s="643">
        <f t="shared" si="219"/>
        <v>0</v>
      </c>
      <c r="BA55" s="606">
        <f t="shared" si="220"/>
        <v>0</v>
      </c>
      <c r="BB55" s="644">
        <f t="shared" si="245"/>
        <v>0</v>
      </c>
      <c r="BC55" s="642">
        <f t="shared" si="246"/>
        <v>0</v>
      </c>
      <c r="BD55" s="616">
        <f t="shared" si="247"/>
        <v>0</v>
      </c>
      <c r="BE55" s="616">
        <f t="shared" si="248"/>
        <v>0</v>
      </c>
      <c r="BF55" s="616">
        <f t="shared" si="249"/>
        <v>0</v>
      </c>
      <c r="BG55" s="606">
        <f t="shared" si="250"/>
        <v>1.8078125000000004E-2</v>
      </c>
      <c r="BH55" s="616">
        <f t="shared" si="251"/>
        <v>0</v>
      </c>
      <c r="BI55" s="641">
        <f t="shared" si="252"/>
        <v>1.8078125000000004E-2</v>
      </c>
      <c r="BJ55" s="616">
        <f t="shared" si="253"/>
        <v>0</v>
      </c>
      <c r="BK55" s="641">
        <f t="shared" si="254"/>
        <v>1.8078125000000004E-2</v>
      </c>
      <c r="BL55" s="606">
        <f t="shared" si="255"/>
        <v>0</v>
      </c>
      <c r="BM55" s="606">
        <f t="shared" si="256"/>
        <v>0</v>
      </c>
      <c r="BN55" s="616">
        <f t="shared" si="257"/>
        <v>0</v>
      </c>
      <c r="BO55" s="606">
        <f t="shared" si="221"/>
        <v>0</v>
      </c>
      <c r="BP55" s="606">
        <f t="shared" si="222"/>
        <v>0</v>
      </c>
      <c r="BQ55" s="644">
        <f t="shared" si="258"/>
        <v>0</v>
      </c>
    </row>
    <row r="56" spans="1:69" s="26" customFormat="1" ht="15.6" customHeight="1">
      <c r="A56" s="109"/>
      <c r="B56" s="7">
        <v>65</v>
      </c>
      <c r="C56" s="7" t="s">
        <v>129</v>
      </c>
      <c r="D56" s="139" t="s">
        <v>135</v>
      </c>
      <c r="E56" s="139" t="s">
        <v>404</v>
      </c>
      <c r="F56" s="607" t="s">
        <v>489</v>
      </c>
      <c r="G56" s="642">
        <f t="shared" si="174"/>
        <v>0</v>
      </c>
      <c r="H56" s="616">
        <f t="shared" si="174"/>
        <v>0</v>
      </c>
      <c r="I56" s="727">
        <f t="shared" si="173"/>
        <v>0</v>
      </c>
      <c r="J56" s="642">
        <f t="shared" si="175"/>
        <v>0</v>
      </c>
      <c r="K56" s="727">
        <f t="shared" si="175"/>
        <v>0</v>
      </c>
      <c r="L56" s="731">
        <f t="shared" si="223"/>
        <v>0</v>
      </c>
      <c r="M56" s="727">
        <f t="shared" si="176"/>
        <v>0</v>
      </c>
      <c r="N56" s="642">
        <f t="shared" si="177"/>
        <v>0</v>
      </c>
      <c r="O56" s="606">
        <f t="shared" si="177"/>
        <v>0</v>
      </c>
      <c r="P56" s="616">
        <f t="shared" ref="P56:U61" si="259">P19</f>
        <v>0</v>
      </c>
      <c r="Q56" s="606">
        <f t="shared" si="259"/>
        <v>0</v>
      </c>
      <c r="R56" s="616">
        <f t="shared" si="259"/>
        <v>0</v>
      </c>
      <c r="S56" s="606">
        <f t="shared" si="259"/>
        <v>0</v>
      </c>
      <c r="T56" s="616">
        <f t="shared" si="259"/>
        <v>0</v>
      </c>
      <c r="U56" s="727">
        <f t="shared" si="259"/>
        <v>0</v>
      </c>
      <c r="V56" s="747"/>
      <c r="W56" s="618"/>
      <c r="X56" s="748"/>
      <c r="Y56" s="755">
        <f t="shared" si="224"/>
        <v>0</v>
      </c>
      <c r="Z56" s="640">
        <f t="shared" si="225"/>
        <v>0</v>
      </c>
      <c r="AA56" s="640">
        <f t="shared" si="226"/>
        <v>0</v>
      </c>
      <c r="AB56" s="640">
        <f t="shared" si="227"/>
        <v>0</v>
      </c>
      <c r="AC56" s="627">
        <f>K56+IR_REF!T11+IR_REF!AB11</f>
        <v>1.2515625000000002E-2</v>
      </c>
      <c r="AD56" s="640">
        <f t="shared" si="228"/>
        <v>0</v>
      </c>
      <c r="AE56" s="627">
        <f>Q56+IR_REF!AB11</f>
        <v>0</v>
      </c>
      <c r="AF56" s="640">
        <f t="shared" si="229"/>
        <v>0</v>
      </c>
      <c r="AG56" s="627">
        <f>S56+IR_REF!AB11</f>
        <v>0</v>
      </c>
      <c r="AH56" s="616">
        <f t="shared" si="230"/>
        <v>0</v>
      </c>
      <c r="AI56" s="627">
        <f>U56+IR_REF!AB11</f>
        <v>0</v>
      </c>
      <c r="AJ56" s="616">
        <f t="shared" si="231"/>
        <v>0</v>
      </c>
      <c r="AK56" s="606">
        <f t="shared" si="217"/>
        <v>0</v>
      </c>
      <c r="AL56" s="606">
        <f t="shared" si="218"/>
        <v>0</v>
      </c>
      <c r="AM56" s="644">
        <f t="shared" si="232"/>
        <v>0</v>
      </c>
      <c r="AN56" s="642">
        <f t="shared" si="233"/>
        <v>0</v>
      </c>
      <c r="AO56" s="616">
        <f t="shared" si="234"/>
        <v>0</v>
      </c>
      <c r="AP56" s="616">
        <f t="shared" si="235"/>
        <v>0</v>
      </c>
      <c r="AQ56" s="616">
        <f t="shared" si="236"/>
        <v>0</v>
      </c>
      <c r="AR56" s="606">
        <f t="shared" si="237"/>
        <v>1.2515625000000002E-2</v>
      </c>
      <c r="AS56" s="616">
        <f t="shared" si="238"/>
        <v>0</v>
      </c>
      <c r="AT56" s="606">
        <f t="shared" si="239"/>
        <v>1.2515625000000002E-2</v>
      </c>
      <c r="AU56" s="616">
        <f t="shared" si="240"/>
        <v>0</v>
      </c>
      <c r="AV56" s="606">
        <f t="shared" si="241"/>
        <v>0</v>
      </c>
      <c r="AW56" s="616">
        <f t="shared" si="242"/>
        <v>0</v>
      </c>
      <c r="AX56" s="606">
        <f t="shared" si="243"/>
        <v>0</v>
      </c>
      <c r="AY56" s="616">
        <f t="shared" si="244"/>
        <v>0</v>
      </c>
      <c r="AZ56" s="643">
        <f t="shared" si="219"/>
        <v>0</v>
      </c>
      <c r="BA56" s="606">
        <f t="shared" si="220"/>
        <v>0</v>
      </c>
      <c r="BB56" s="644">
        <f t="shared" si="245"/>
        <v>0</v>
      </c>
      <c r="BC56" s="642">
        <f t="shared" si="246"/>
        <v>0</v>
      </c>
      <c r="BD56" s="616">
        <f t="shared" si="247"/>
        <v>0</v>
      </c>
      <c r="BE56" s="616">
        <f t="shared" si="248"/>
        <v>0</v>
      </c>
      <c r="BF56" s="616">
        <f t="shared" si="249"/>
        <v>0</v>
      </c>
      <c r="BG56" s="606">
        <f t="shared" si="250"/>
        <v>1.2515625000000002E-2</v>
      </c>
      <c r="BH56" s="616">
        <f t="shared" si="251"/>
        <v>0</v>
      </c>
      <c r="BI56" s="641">
        <f t="shared" si="252"/>
        <v>1.2515625000000002E-2</v>
      </c>
      <c r="BJ56" s="616">
        <f t="shared" si="253"/>
        <v>0</v>
      </c>
      <c r="BK56" s="641">
        <f t="shared" si="254"/>
        <v>1.2515625000000002E-2</v>
      </c>
      <c r="BL56" s="606">
        <f t="shared" si="255"/>
        <v>0</v>
      </c>
      <c r="BM56" s="606">
        <f t="shared" si="256"/>
        <v>0</v>
      </c>
      <c r="BN56" s="616">
        <f t="shared" si="257"/>
        <v>0</v>
      </c>
      <c r="BO56" s="606">
        <f t="shared" si="221"/>
        <v>0</v>
      </c>
      <c r="BP56" s="606">
        <f t="shared" si="222"/>
        <v>0</v>
      </c>
      <c r="BQ56" s="644">
        <f t="shared" si="258"/>
        <v>0</v>
      </c>
    </row>
    <row r="57" spans="1:69" s="26" customFormat="1" ht="15.6" customHeight="1">
      <c r="A57" s="109"/>
      <c r="B57" s="7">
        <v>66</v>
      </c>
      <c r="C57" s="7" t="s">
        <v>129</v>
      </c>
      <c r="D57" s="139" t="s">
        <v>135</v>
      </c>
      <c r="E57" s="139" t="s">
        <v>404</v>
      </c>
      <c r="F57" s="607" t="s">
        <v>490</v>
      </c>
      <c r="G57" s="642">
        <f t="shared" si="174"/>
        <v>0</v>
      </c>
      <c r="H57" s="616">
        <f t="shared" si="174"/>
        <v>0</v>
      </c>
      <c r="I57" s="727">
        <f t="shared" si="173"/>
        <v>0</v>
      </c>
      <c r="J57" s="642">
        <f t="shared" si="175"/>
        <v>0</v>
      </c>
      <c r="K57" s="727">
        <f t="shared" si="175"/>
        <v>0</v>
      </c>
      <c r="L57" s="731">
        <f t="shared" si="223"/>
        <v>0</v>
      </c>
      <c r="M57" s="727">
        <f t="shared" si="176"/>
        <v>0</v>
      </c>
      <c r="N57" s="642">
        <f t="shared" si="177"/>
        <v>0</v>
      </c>
      <c r="O57" s="606">
        <f t="shared" si="177"/>
        <v>0</v>
      </c>
      <c r="P57" s="616">
        <f t="shared" si="259"/>
        <v>0</v>
      </c>
      <c r="Q57" s="606">
        <f t="shared" si="259"/>
        <v>0</v>
      </c>
      <c r="R57" s="616">
        <f t="shared" si="259"/>
        <v>0</v>
      </c>
      <c r="S57" s="606">
        <f t="shared" si="259"/>
        <v>0</v>
      </c>
      <c r="T57" s="616">
        <f t="shared" si="259"/>
        <v>0</v>
      </c>
      <c r="U57" s="727">
        <f t="shared" si="259"/>
        <v>0</v>
      </c>
      <c r="V57" s="747"/>
      <c r="W57" s="618"/>
      <c r="X57" s="748"/>
      <c r="Y57" s="755">
        <f t="shared" si="224"/>
        <v>0</v>
      </c>
      <c r="Z57" s="640">
        <f t="shared" si="225"/>
        <v>0</v>
      </c>
      <c r="AA57" s="640">
        <f t="shared" si="226"/>
        <v>0</v>
      </c>
      <c r="AB57" s="640">
        <f t="shared" si="227"/>
        <v>0</v>
      </c>
      <c r="AC57" s="627">
        <f>K57+IR_REF!T12+IR_REF!AB12</f>
        <v>2.2945312500000006E-3</v>
      </c>
      <c r="AD57" s="640">
        <f t="shared" si="228"/>
        <v>0</v>
      </c>
      <c r="AE57" s="627">
        <f>Q57+IR_REF!AB12</f>
        <v>0</v>
      </c>
      <c r="AF57" s="640">
        <f t="shared" si="229"/>
        <v>0</v>
      </c>
      <c r="AG57" s="627">
        <f>S57+IR_REF!AB12</f>
        <v>0</v>
      </c>
      <c r="AH57" s="616">
        <f t="shared" si="230"/>
        <v>0</v>
      </c>
      <c r="AI57" s="627">
        <f>U57+IR_REF!AB12</f>
        <v>0</v>
      </c>
      <c r="AJ57" s="616">
        <f t="shared" si="231"/>
        <v>0</v>
      </c>
      <c r="AK57" s="606">
        <f t="shared" si="217"/>
        <v>0</v>
      </c>
      <c r="AL57" s="606">
        <f t="shared" si="218"/>
        <v>0</v>
      </c>
      <c r="AM57" s="644">
        <f t="shared" si="232"/>
        <v>0</v>
      </c>
      <c r="AN57" s="642">
        <f t="shared" si="233"/>
        <v>0</v>
      </c>
      <c r="AO57" s="616">
        <f t="shared" si="234"/>
        <v>0</v>
      </c>
      <c r="AP57" s="616">
        <f t="shared" si="235"/>
        <v>0</v>
      </c>
      <c r="AQ57" s="616">
        <f t="shared" si="236"/>
        <v>0</v>
      </c>
      <c r="AR57" s="606">
        <f t="shared" si="237"/>
        <v>2.2945312500000006E-3</v>
      </c>
      <c r="AS57" s="616">
        <f t="shared" si="238"/>
        <v>0</v>
      </c>
      <c r="AT57" s="606">
        <f t="shared" si="239"/>
        <v>2.2945312500000006E-3</v>
      </c>
      <c r="AU57" s="616">
        <f t="shared" si="240"/>
        <v>0</v>
      </c>
      <c r="AV57" s="606">
        <f t="shared" si="241"/>
        <v>0</v>
      </c>
      <c r="AW57" s="616">
        <f t="shared" si="242"/>
        <v>0</v>
      </c>
      <c r="AX57" s="606">
        <f t="shared" si="243"/>
        <v>0</v>
      </c>
      <c r="AY57" s="616">
        <f t="shared" si="244"/>
        <v>0</v>
      </c>
      <c r="AZ57" s="643">
        <f t="shared" si="219"/>
        <v>0</v>
      </c>
      <c r="BA57" s="606">
        <f t="shared" si="220"/>
        <v>0</v>
      </c>
      <c r="BB57" s="644">
        <f t="shared" si="245"/>
        <v>0</v>
      </c>
      <c r="BC57" s="642">
        <f t="shared" si="246"/>
        <v>0</v>
      </c>
      <c r="BD57" s="616">
        <f t="shared" si="247"/>
        <v>0</v>
      </c>
      <c r="BE57" s="616">
        <f t="shared" si="248"/>
        <v>0</v>
      </c>
      <c r="BF57" s="616">
        <f t="shared" si="249"/>
        <v>0</v>
      </c>
      <c r="BG57" s="606">
        <f t="shared" si="250"/>
        <v>2.2945312500000006E-3</v>
      </c>
      <c r="BH57" s="616">
        <f t="shared" si="251"/>
        <v>0</v>
      </c>
      <c r="BI57" s="641">
        <f t="shared" si="252"/>
        <v>2.2945312500000006E-3</v>
      </c>
      <c r="BJ57" s="616">
        <f t="shared" si="253"/>
        <v>0</v>
      </c>
      <c r="BK57" s="641">
        <f t="shared" si="254"/>
        <v>2.2945312500000006E-3</v>
      </c>
      <c r="BL57" s="606">
        <f t="shared" si="255"/>
        <v>0</v>
      </c>
      <c r="BM57" s="606">
        <f t="shared" si="256"/>
        <v>0</v>
      </c>
      <c r="BN57" s="616">
        <f t="shared" si="257"/>
        <v>0</v>
      </c>
      <c r="BO57" s="606">
        <f t="shared" si="221"/>
        <v>0</v>
      </c>
      <c r="BP57" s="606">
        <f t="shared" si="222"/>
        <v>0</v>
      </c>
      <c r="BQ57" s="644">
        <f t="shared" si="258"/>
        <v>0</v>
      </c>
    </row>
    <row r="58" spans="1:69" s="26" customFormat="1" ht="15.6" customHeight="1">
      <c r="A58" s="109"/>
      <c r="B58" s="7">
        <v>67</v>
      </c>
      <c r="C58" s="7" t="s">
        <v>129</v>
      </c>
      <c r="D58" s="139" t="s">
        <v>135</v>
      </c>
      <c r="E58" s="139" t="s">
        <v>404</v>
      </c>
      <c r="F58" s="607" t="s">
        <v>491</v>
      </c>
      <c r="G58" s="642">
        <f t="shared" si="174"/>
        <v>0</v>
      </c>
      <c r="H58" s="616">
        <f t="shared" si="174"/>
        <v>0</v>
      </c>
      <c r="I58" s="727">
        <f t="shared" si="173"/>
        <v>0</v>
      </c>
      <c r="J58" s="642">
        <f t="shared" si="175"/>
        <v>0</v>
      </c>
      <c r="K58" s="727">
        <f t="shared" si="175"/>
        <v>0</v>
      </c>
      <c r="L58" s="731">
        <f t="shared" si="223"/>
        <v>0</v>
      </c>
      <c r="M58" s="727">
        <f t="shared" si="176"/>
        <v>0</v>
      </c>
      <c r="N58" s="642">
        <f t="shared" si="177"/>
        <v>0</v>
      </c>
      <c r="O58" s="606">
        <f t="shared" si="177"/>
        <v>0</v>
      </c>
      <c r="P58" s="616">
        <f t="shared" si="259"/>
        <v>0</v>
      </c>
      <c r="Q58" s="606">
        <f t="shared" si="259"/>
        <v>0</v>
      </c>
      <c r="R58" s="616">
        <f t="shared" si="259"/>
        <v>0</v>
      </c>
      <c r="S58" s="606">
        <f t="shared" si="259"/>
        <v>0</v>
      </c>
      <c r="T58" s="616">
        <f t="shared" si="259"/>
        <v>0</v>
      </c>
      <c r="U58" s="727">
        <f t="shared" si="259"/>
        <v>0</v>
      </c>
      <c r="V58" s="752" t="e">
        <f t="shared" ref="V58:X60" si="260">V50</f>
        <v>#DIV/0!</v>
      </c>
      <c r="W58" s="606" t="e">
        <f t="shared" si="260"/>
        <v>#DIV/0!</v>
      </c>
      <c r="X58" s="727" t="e">
        <f t="shared" si="260"/>
        <v>#DIV/0!</v>
      </c>
      <c r="Y58" s="755">
        <f t="shared" si="224"/>
        <v>0</v>
      </c>
      <c r="Z58" s="640" t="e">
        <f t="shared" si="225"/>
        <v>#DIV/0!</v>
      </c>
      <c r="AA58" s="640" t="e">
        <f t="shared" si="226"/>
        <v>#DIV/0!</v>
      </c>
      <c r="AB58" s="640" t="e">
        <f t="shared" si="227"/>
        <v>#DIV/0!</v>
      </c>
      <c r="AC58" s="627">
        <f>K58+IR_REF!T13+IR_REF!AB13</f>
        <v>1.2807656249999999E-2</v>
      </c>
      <c r="AD58" s="640" t="e">
        <f t="shared" si="228"/>
        <v>#DIV/0!</v>
      </c>
      <c r="AE58" s="627">
        <f>Q58+IR_REF!AB13</f>
        <v>1.0679999999999999E-2</v>
      </c>
      <c r="AF58" s="640" t="e">
        <f t="shared" si="229"/>
        <v>#DIV/0!</v>
      </c>
      <c r="AG58" s="627">
        <f>S58+IR_REF!AB13</f>
        <v>1.0679999999999999E-2</v>
      </c>
      <c r="AH58" s="616" t="e">
        <f t="shared" si="230"/>
        <v>#DIV/0!</v>
      </c>
      <c r="AI58" s="627">
        <f>U58+IR_REF!AB13</f>
        <v>1.0679999999999999E-2</v>
      </c>
      <c r="AJ58" s="616" t="e">
        <f t="shared" si="231"/>
        <v>#DIV/0!</v>
      </c>
      <c r="AK58" s="606">
        <f t="shared" si="217"/>
        <v>0</v>
      </c>
      <c r="AL58" s="606">
        <f t="shared" si="218"/>
        <v>0</v>
      </c>
      <c r="AM58" s="644" t="e">
        <f t="shared" si="232"/>
        <v>#DIV/0!</v>
      </c>
      <c r="AN58" s="642" t="e">
        <f t="shared" si="233"/>
        <v>#DIV/0!</v>
      </c>
      <c r="AO58" s="616" t="e">
        <f t="shared" si="234"/>
        <v>#DIV/0!</v>
      </c>
      <c r="AP58" s="616" t="e">
        <f t="shared" si="235"/>
        <v>#DIV/0!</v>
      </c>
      <c r="AQ58" s="616" t="e">
        <f t="shared" si="236"/>
        <v>#DIV/0!</v>
      </c>
      <c r="AR58" s="606">
        <f t="shared" si="237"/>
        <v>1.2807656249999999E-2</v>
      </c>
      <c r="AS58" s="616" t="e">
        <f t="shared" si="238"/>
        <v>#DIV/0!</v>
      </c>
      <c r="AT58" s="606">
        <f t="shared" si="239"/>
        <v>1.2807656249999999E-2</v>
      </c>
      <c r="AU58" s="616" t="e">
        <f t="shared" si="240"/>
        <v>#DIV/0!</v>
      </c>
      <c r="AV58" s="606">
        <f t="shared" si="241"/>
        <v>1.0679999999999999E-2</v>
      </c>
      <c r="AW58" s="616" t="e">
        <f t="shared" si="242"/>
        <v>#DIV/0!</v>
      </c>
      <c r="AX58" s="606">
        <f t="shared" si="243"/>
        <v>1.0679999999999999E-2</v>
      </c>
      <c r="AY58" s="616" t="e">
        <f t="shared" si="244"/>
        <v>#DIV/0!</v>
      </c>
      <c r="AZ58" s="643">
        <f t="shared" si="219"/>
        <v>0</v>
      </c>
      <c r="BA58" s="606">
        <f t="shared" si="220"/>
        <v>0</v>
      </c>
      <c r="BB58" s="644" t="e">
        <f t="shared" si="245"/>
        <v>#DIV/0!</v>
      </c>
      <c r="BC58" s="642" t="e">
        <f t="shared" si="246"/>
        <v>#DIV/0!</v>
      </c>
      <c r="BD58" s="616" t="e">
        <f t="shared" si="247"/>
        <v>#DIV/0!</v>
      </c>
      <c r="BE58" s="616" t="e">
        <f t="shared" si="248"/>
        <v>#DIV/0!</v>
      </c>
      <c r="BF58" s="616" t="e">
        <f t="shared" si="249"/>
        <v>#DIV/0!</v>
      </c>
      <c r="BG58" s="606">
        <f t="shared" si="250"/>
        <v>1.2807656249999999E-2</v>
      </c>
      <c r="BH58" s="616" t="e">
        <f t="shared" si="251"/>
        <v>#DIV/0!</v>
      </c>
      <c r="BI58" s="641">
        <f t="shared" si="252"/>
        <v>1.2807656249999999E-2</v>
      </c>
      <c r="BJ58" s="616" t="e">
        <f t="shared" si="253"/>
        <v>#DIV/0!</v>
      </c>
      <c r="BK58" s="641">
        <f t="shared" si="254"/>
        <v>1.2807656249999999E-2</v>
      </c>
      <c r="BL58" s="606" t="e">
        <f t="shared" si="255"/>
        <v>#DIV/0!</v>
      </c>
      <c r="BM58" s="606">
        <f t="shared" si="256"/>
        <v>1.0679999999999999E-2</v>
      </c>
      <c r="BN58" s="616" t="e">
        <f t="shared" si="257"/>
        <v>#DIV/0!</v>
      </c>
      <c r="BO58" s="606">
        <f t="shared" si="221"/>
        <v>0</v>
      </c>
      <c r="BP58" s="606">
        <f t="shared" si="222"/>
        <v>0</v>
      </c>
      <c r="BQ58" s="644" t="e">
        <f t="shared" si="258"/>
        <v>#DIV/0!</v>
      </c>
    </row>
    <row r="59" spans="1:69" s="26" customFormat="1" ht="15.6" customHeight="1">
      <c r="A59" s="109"/>
      <c r="B59" s="7">
        <v>68</v>
      </c>
      <c r="C59" s="7" t="s">
        <v>129</v>
      </c>
      <c r="D59" s="139" t="s">
        <v>135</v>
      </c>
      <c r="E59" s="139" t="s">
        <v>404</v>
      </c>
      <c r="F59" s="607" t="s">
        <v>402</v>
      </c>
      <c r="G59" s="642">
        <f t="shared" si="174"/>
        <v>0</v>
      </c>
      <c r="H59" s="616">
        <f t="shared" si="174"/>
        <v>0</v>
      </c>
      <c r="I59" s="727">
        <f t="shared" si="173"/>
        <v>0</v>
      </c>
      <c r="J59" s="642">
        <f t="shared" si="175"/>
        <v>0</v>
      </c>
      <c r="K59" s="727">
        <f t="shared" si="175"/>
        <v>0</v>
      </c>
      <c r="L59" s="731">
        <f t="shared" si="223"/>
        <v>0</v>
      </c>
      <c r="M59" s="727">
        <f t="shared" si="176"/>
        <v>0</v>
      </c>
      <c r="N59" s="642">
        <f t="shared" si="177"/>
        <v>0</v>
      </c>
      <c r="O59" s="606">
        <f t="shared" si="177"/>
        <v>0</v>
      </c>
      <c r="P59" s="616">
        <f t="shared" si="259"/>
        <v>0</v>
      </c>
      <c r="Q59" s="606">
        <f t="shared" si="259"/>
        <v>0</v>
      </c>
      <c r="R59" s="616">
        <f t="shared" si="259"/>
        <v>0</v>
      </c>
      <c r="S59" s="606">
        <f t="shared" si="259"/>
        <v>0</v>
      </c>
      <c r="T59" s="616">
        <f t="shared" si="259"/>
        <v>0</v>
      </c>
      <c r="U59" s="727">
        <f t="shared" si="259"/>
        <v>0</v>
      </c>
      <c r="V59" s="752" t="e">
        <f t="shared" si="260"/>
        <v>#DIV/0!</v>
      </c>
      <c r="W59" s="606" t="e">
        <f t="shared" si="260"/>
        <v>#DIV/0!</v>
      </c>
      <c r="X59" s="727" t="e">
        <f t="shared" si="260"/>
        <v>#DIV/0!</v>
      </c>
      <c r="Y59" s="755">
        <f t="shared" si="224"/>
        <v>0</v>
      </c>
      <c r="Z59" s="640" t="e">
        <f t="shared" si="225"/>
        <v>#DIV/0!</v>
      </c>
      <c r="AA59" s="640" t="e">
        <f t="shared" si="226"/>
        <v>#DIV/0!</v>
      </c>
      <c r="AB59" s="640" t="e">
        <f t="shared" si="227"/>
        <v>#DIV/0!</v>
      </c>
      <c r="AC59" s="627">
        <f>K59+IR_REF!T14+IR_REF!AB14</f>
        <v>1.2807656249999999E-2</v>
      </c>
      <c r="AD59" s="640" t="e">
        <f t="shared" si="228"/>
        <v>#DIV/0!</v>
      </c>
      <c r="AE59" s="627">
        <f>Q59+IR_REF!AB14</f>
        <v>1.0679999999999999E-2</v>
      </c>
      <c r="AF59" s="640" t="e">
        <f t="shared" si="229"/>
        <v>#DIV/0!</v>
      </c>
      <c r="AG59" s="627">
        <f>S59+IR_REF!AB14</f>
        <v>1.0679999999999999E-2</v>
      </c>
      <c r="AH59" s="616" t="e">
        <f t="shared" si="230"/>
        <v>#DIV/0!</v>
      </c>
      <c r="AI59" s="627">
        <f>U59+IR_REF!AB14</f>
        <v>1.0679999999999999E-2</v>
      </c>
      <c r="AJ59" s="616" t="e">
        <f t="shared" si="231"/>
        <v>#DIV/0!</v>
      </c>
      <c r="AK59" s="606">
        <f t="shared" si="217"/>
        <v>0</v>
      </c>
      <c r="AL59" s="606">
        <f t="shared" si="218"/>
        <v>0</v>
      </c>
      <c r="AM59" s="644" t="e">
        <f t="shared" si="232"/>
        <v>#DIV/0!</v>
      </c>
      <c r="AN59" s="642" t="e">
        <f t="shared" si="233"/>
        <v>#DIV/0!</v>
      </c>
      <c r="AO59" s="616" t="e">
        <f t="shared" si="234"/>
        <v>#DIV/0!</v>
      </c>
      <c r="AP59" s="616" t="e">
        <f t="shared" si="235"/>
        <v>#DIV/0!</v>
      </c>
      <c r="AQ59" s="616" t="e">
        <f t="shared" si="236"/>
        <v>#DIV/0!</v>
      </c>
      <c r="AR59" s="606">
        <f t="shared" si="237"/>
        <v>1.2807656249999999E-2</v>
      </c>
      <c r="AS59" s="616" t="e">
        <f t="shared" si="238"/>
        <v>#DIV/0!</v>
      </c>
      <c r="AT59" s="606">
        <f t="shared" si="239"/>
        <v>1.2807656249999999E-2</v>
      </c>
      <c r="AU59" s="616" t="e">
        <f t="shared" si="240"/>
        <v>#DIV/0!</v>
      </c>
      <c r="AV59" s="606">
        <f t="shared" si="241"/>
        <v>1.0679999999999999E-2</v>
      </c>
      <c r="AW59" s="616" t="e">
        <f t="shared" si="242"/>
        <v>#DIV/0!</v>
      </c>
      <c r="AX59" s="606">
        <f t="shared" si="243"/>
        <v>1.0679999999999999E-2</v>
      </c>
      <c r="AY59" s="616" t="e">
        <f t="shared" si="244"/>
        <v>#DIV/0!</v>
      </c>
      <c r="AZ59" s="643">
        <f t="shared" si="219"/>
        <v>0</v>
      </c>
      <c r="BA59" s="606">
        <f t="shared" si="220"/>
        <v>0</v>
      </c>
      <c r="BB59" s="644" t="e">
        <f t="shared" si="245"/>
        <v>#DIV/0!</v>
      </c>
      <c r="BC59" s="642" t="e">
        <f t="shared" si="246"/>
        <v>#DIV/0!</v>
      </c>
      <c r="BD59" s="616" t="e">
        <f t="shared" si="247"/>
        <v>#DIV/0!</v>
      </c>
      <c r="BE59" s="616" t="e">
        <f t="shared" si="248"/>
        <v>#DIV/0!</v>
      </c>
      <c r="BF59" s="616" t="e">
        <f t="shared" si="249"/>
        <v>#DIV/0!</v>
      </c>
      <c r="BG59" s="606">
        <f t="shared" si="250"/>
        <v>1.2807656249999999E-2</v>
      </c>
      <c r="BH59" s="616" t="e">
        <f t="shared" si="251"/>
        <v>#DIV/0!</v>
      </c>
      <c r="BI59" s="641">
        <f t="shared" si="252"/>
        <v>1.2807656249999999E-2</v>
      </c>
      <c r="BJ59" s="616" t="e">
        <f t="shared" si="253"/>
        <v>#DIV/0!</v>
      </c>
      <c r="BK59" s="641">
        <f t="shared" si="254"/>
        <v>1.2807656249999999E-2</v>
      </c>
      <c r="BL59" s="606" t="e">
        <f t="shared" si="255"/>
        <v>#DIV/0!</v>
      </c>
      <c r="BM59" s="606">
        <f t="shared" si="256"/>
        <v>1.0679999999999999E-2</v>
      </c>
      <c r="BN59" s="616" t="e">
        <f t="shared" si="257"/>
        <v>#DIV/0!</v>
      </c>
      <c r="BO59" s="606">
        <f t="shared" si="221"/>
        <v>0</v>
      </c>
      <c r="BP59" s="606">
        <f t="shared" si="222"/>
        <v>0</v>
      </c>
      <c r="BQ59" s="644" t="e">
        <f t="shared" si="258"/>
        <v>#DIV/0!</v>
      </c>
    </row>
    <row r="60" spans="1:69" s="26" customFormat="1" ht="15.6" customHeight="1">
      <c r="A60" s="109"/>
      <c r="B60" s="7">
        <v>69</v>
      </c>
      <c r="C60" s="7" t="s">
        <v>129</v>
      </c>
      <c r="D60" s="139" t="s">
        <v>135</v>
      </c>
      <c r="E60" s="139" t="s">
        <v>404</v>
      </c>
      <c r="F60" s="607" t="s">
        <v>403</v>
      </c>
      <c r="G60" s="642">
        <f t="shared" si="174"/>
        <v>0</v>
      </c>
      <c r="H60" s="616">
        <f t="shared" si="174"/>
        <v>0</v>
      </c>
      <c r="I60" s="727">
        <f t="shared" si="173"/>
        <v>0</v>
      </c>
      <c r="J60" s="642">
        <f t="shared" si="175"/>
        <v>0</v>
      </c>
      <c r="K60" s="727">
        <f t="shared" si="175"/>
        <v>0</v>
      </c>
      <c r="L60" s="731">
        <f t="shared" si="223"/>
        <v>0</v>
      </c>
      <c r="M60" s="727">
        <f t="shared" si="176"/>
        <v>0</v>
      </c>
      <c r="N60" s="642">
        <f t="shared" si="177"/>
        <v>0</v>
      </c>
      <c r="O60" s="606">
        <f t="shared" si="177"/>
        <v>0</v>
      </c>
      <c r="P60" s="616">
        <f t="shared" si="259"/>
        <v>0</v>
      </c>
      <c r="Q60" s="606">
        <f t="shared" si="259"/>
        <v>0</v>
      </c>
      <c r="R60" s="616">
        <f t="shared" si="259"/>
        <v>0</v>
      </c>
      <c r="S60" s="606">
        <f t="shared" si="259"/>
        <v>0</v>
      </c>
      <c r="T60" s="616">
        <f t="shared" si="259"/>
        <v>0</v>
      </c>
      <c r="U60" s="727">
        <f t="shared" si="259"/>
        <v>0</v>
      </c>
      <c r="V60" s="752" t="e">
        <f t="shared" si="260"/>
        <v>#DIV/0!</v>
      </c>
      <c r="W60" s="606" t="e">
        <f t="shared" si="260"/>
        <v>#DIV/0!</v>
      </c>
      <c r="X60" s="727" t="e">
        <f t="shared" si="260"/>
        <v>#DIV/0!</v>
      </c>
      <c r="Y60" s="755">
        <f t="shared" si="224"/>
        <v>0</v>
      </c>
      <c r="Z60" s="640" t="e">
        <f t="shared" si="225"/>
        <v>#DIV/0!</v>
      </c>
      <c r="AA60" s="640" t="e">
        <f t="shared" si="226"/>
        <v>#DIV/0!</v>
      </c>
      <c r="AB60" s="640" t="e">
        <f t="shared" si="227"/>
        <v>#DIV/0!</v>
      </c>
      <c r="AC60" s="627">
        <f>K60+IR_REF!T15+IR_REF!AB15</f>
        <v>1.2807656249999999E-2</v>
      </c>
      <c r="AD60" s="640" t="e">
        <f t="shared" si="228"/>
        <v>#DIV/0!</v>
      </c>
      <c r="AE60" s="627">
        <f>Q60+IR_REF!AB15</f>
        <v>1.0679999999999999E-2</v>
      </c>
      <c r="AF60" s="640" t="e">
        <f t="shared" si="229"/>
        <v>#DIV/0!</v>
      </c>
      <c r="AG60" s="627">
        <f>S60+IR_REF!AB15</f>
        <v>1.0679999999999999E-2</v>
      </c>
      <c r="AH60" s="616" t="e">
        <f t="shared" si="230"/>
        <v>#DIV/0!</v>
      </c>
      <c r="AI60" s="627">
        <f>U60+IR_REF!AB15</f>
        <v>1.0679999999999999E-2</v>
      </c>
      <c r="AJ60" s="616" t="e">
        <f t="shared" si="231"/>
        <v>#DIV/0!</v>
      </c>
      <c r="AK60" s="606">
        <f t="shared" si="217"/>
        <v>0</v>
      </c>
      <c r="AL60" s="606">
        <f t="shared" si="218"/>
        <v>0</v>
      </c>
      <c r="AM60" s="644" t="e">
        <f t="shared" si="232"/>
        <v>#DIV/0!</v>
      </c>
      <c r="AN60" s="642" t="e">
        <f t="shared" si="233"/>
        <v>#DIV/0!</v>
      </c>
      <c r="AO60" s="616" t="e">
        <f t="shared" si="234"/>
        <v>#DIV/0!</v>
      </c>
      <c r="AP60" s="616" t="e">
        <f t="shared" si="235"/>
        <v>#DIV/0!</v>
      </c>
      <c r="AQ60" s="616" t="e">
        <f t="shared" si="236"/>
        <v>#DIV/0!</v>
      </c>
      <c r="AR60" s="606">
        <f t="shared" si="237"/>
        <v>1.2807656249999999E-2</v>
      </c>
      <c r="AS60" s="616" t="e">
        <f t="shared" si="238"/>
        <v>#DIV/0!</v>
      </c>
      <c r="AT60" s="606">
        <f t="shared" si="239"/>
        <v>1.2807656249999999E-2</v>
      </c>
      <c r="AU60" s="616" t="e">
        <f t="shared" si="240"/>
        <v>#DIV/0!</v>
      </c>
      <c r="AV60" s="606">
        <f t="shared" si="241"/>
        <v>1.0679999999999999E-2</v>
      </c>
      <c r="AW60" s="616" t="e">
        <f t="shared" si="242"/>
        <v>#DIV/0!</v>
      </c>
      <c r="AX60" s="606">
        <f t="shared" si="243"/>
        <v>1.0679999999999999E-2</v>
      </c>
      <c r="AY60" s="616" t="e">
        <f t="shared" si="244"/>
        <v>#DIV/0!</v>
      </c>
      <c r="AZ60" s="643">
        <f t="shared" si="219"/>
        <v>0</v>
      </c>
      <c r="BA60" s="606">
        <f t="shared" si="220"/>
        <v>0</v>
      </c>
      <c r="BB60" s="644" t="e">
        <f t="shared" si="245"/>
        <v>#DIV/0!</v>
      </c>
      <c r="BC60" s="642" t="e">
        <f t="shared" si="246"/>
        <v>#DIV/0!</v>
      </c>
      <c r="BD60" s="616" t="e">
        <f t="shared" si="247"/>
        <v>#DIV/0!</v>
      </c>
      <c r="BE60" s="616" t="e">
        <f t="shared" si="248"/>
        <v>#DIV/0!</v>
      </c>
      <c r="BF60" s="616" t="e">
        <f t="shared" si="249"/>
        <v>#DIV/0!</v>
      </c>
      <c r="BG60" s="606">
        <f t="shared" si="250"/>
        <v>1.2807656249999999E-2</v>
      </c>
      <c r="BH60" s="616" t="e">
        <f t="shared" si="251"/>
        <v>#DIV/0!</v>
      </c>
      <c r="BI60" s="641">
        <f t="shared" si="252"/>
        <v>1.2807656249999999E-2</v>
      </c>
      <c r="BJ60" s="616" t="e">
        <f t="shared" si="253"/>
        <v>#DIV/0!</v>
      </c>
      <c r="BK60" s="641">
        <f t="shared" si="254"/>
        <v>1.2807656249999999E-2</v>
      </c>
      <c r="BL60" s="606" t="e">
        <f t="shared" si="255"/>
        <v>#DIV/0!</v>
      </c>
      <c r="BM60" s="606">
        <f t="shared" si="256"/>
        <v>1.0679999999999999E-2</v>
      </c>
      <c r="BN60" s="616" t="e">
        <f t="shared" si="257"/>
        <v>#DIV/0!</v>
      </c>
      <c r="BO60" s="606">
        <f t="shared" si="221"/>
        <v>0</v>
      </c>
      <c r="BP60" s="606">
        <f t="shared" si="222"/>
        <v>0</v>
      </c>
      <c r="BQ60" s="644" t="e">
        <f t="shared" si="258"/>
        <v>#DIV/0!</v>
      </c>
    </row>
    <row r="61" spans="1:69" s="26" customFormat="1" ht="15.6" customHeight="1">
      <c r="A61" s="109"/>
      <c r="B61" s="7">
        <v>70</v>
      </c>
      <c r="C61" s="7" t="s">
        <v>129</v>
      </c>
      <c r="D61" s="139" t="s">
        <v>135</v>
      </c>
      <c r="E61" s="139" t="s">
        <v>404</v>
      </c>
      <c r="F61" s="607" t="s">
        <v>144</v>
      </c>
      <c r="G61" s="642">
        <f t="shared" si="174"/>
        <v>0</v>
      </c>
      <c r="H61" s="616">
        <f t="shared" si="174"/>
        <v>0</v>
      </c>
      <c r="I61" s="727">
        <f t="shared" si="173"/>
        <v>0</v>
      </c>
      <c r="J61" s="642">
        <f t="shared" si="175"/>
        <v>0</v>
      </c>
      <c r="K61" s="727">
        <f t="shared" si="175"/>
        <v>0</v>
      </c>
      <c r="L61" s="731">
        <f t="shared" si="223"/>
        <v>0</v>
      </c>
      <c r="M61" s="727">
        <f t="shared" si="176"/>
        <v>0</v>
      </c>
      <c r="N61" s="642">
        <f t="shared" si="177"/>
        <v>0</v>
      </c>
      <c r="O61" s="606">
        <f t="shared" si="177"/>
        <v>0</v>
      </c>
      <c r="P61" s="616">
        <f t="shared" si="259"/>
        <v>0</v>
      </c>
      <c r="Q61" s="606">
        <f t="shared" si="259"/>
        <v>0</v>
      </c>
      <c r="R61" s="616">
        <f t="shared" si="259"/>
        <v>0</v>
      </c>
      <c r="S61" s="606">
        <f t="shared" si="259"/>
        <v>0</v>
      </c>
      <c r="T61" s="616">
        <f t="shared" si="259"/>
        <v>0</v>
      </c>
      <c r="U61" s="727">
        <f t="shared" si="259"/>
        <v>0</v>
      </c>
      <c r="V61" s="747"/>
      <c r="W61" s="618"/>
      <c r="X61" s="748"/>
      <c r="Y61" s="755">
        <f t="shared" si="224"/>
        <v>0</v>
      </c>
      <c r="Z61" s="640">
        <f t="shared" si="225"/>
        <v>0</v>
      </c>
      <c r="AA61" s="640">
        <f t="shared" si="226"/>
        <v>0</v>
      </c>
      <c r="AB61" s="640">
        <f t="shared" si="227"/>
        <v>0</v>
      </c>
      <c r="AC61" s="627">
        <f>K61+IR_REF!T16+IR_REF!AB16</f>
        <v>7.0921875000000013E-3</v>
      </c>
      <c r="AD61" s="640">
        <f t="shared" si="228"/>
        <v>0</v>
      </c>
      <c r="AE61" s="627">
        <f>Q61+IR_REF!AB16</f>
        <v>0</v>
      </c>
      <c r="AF61" s="640">
        <f t="shared" si="229"/>
        <v>0</v>
      </c>
      <c r="AG61" s="627">
        <f>S61+IR_REF!AB16</f>
        <v>0</v>
      </c>
      <c r="AH61" s="616">
        <f t="shared" si="230"/>
        <v>0</v>
      </c>
      <c r="AI61" s="627">
        <f>U61+IR_REF!AB16</f>
        <v>0</v>
      </c>
      <c r="AJ61" s="616">
        <f t="shared" si="231"/>
        <v>0</v>
      </c>
      <c r="AK61" s="606">
        <f t="shared" si="217"/>
        <v>0</v>
      </c>
      <c r="AL61" s="606">
        <f t="shared" si="218"/>
        <v>0</v>
      </c>
      <c r="AM61" s="644">
        <f t="shared" si="232"/>
        <v>0</v>
      </c>
      <c r="AN61" s="642">
        <f t="shared" si="233"/>
        <v>0</v>
      </c>
      <c r="AO61" s="616">
        <f t="shared" si="234"/>
        <v>0</v>
      </c>
      <c r="AP61" s="616">
        <f t="shared" si="235"/>
        <v>0</v>
      </c>
      <c r="AQ61" s="616">
        <f t="shared" si="236"/>
        <v>0</v>
      </c>
      <c r="AR61" s="606">
        <f t="shared" si="237"/>
        <v>7.0921875000000013E-3</v>
      </c>
      <c r="AS61" s="616">
        <f t="shared" si="238"/>
        <v>0</v>
      </c>
      <c r="AT61" s="606">
        <f t="shared" si="239"/>
        <v>7.0921875000000013E-3</v>
      </c>
      <c r="AU61" s="616">
        <f t="shared" si="240"/>
        <v>0</v>
      </c>
      <c r="AV61" s="606">
        <f t="shared" si="241"/>
        <v>0</v>
      </c>
      <c r="AW61" s="616">
        <f t="shared" si="242"/>
        <v>0</v>
      </c>
      <c r="AX61" s="606">
        <f t="shared" si="243"/>
        <v>0</v>
      </c>
      <c r="AY61" s="616">
        <f t="shared" si="244"/>
        <v>0</v>
      </c>
      <c r="AZ61" s="643">
        <f t="shared" si="219"/>
        <v>0</v>
      </c>
      <c r="BA61" s="606">
        <f t="shared" si="220"/>
        <v>0</v>
      </c>
      <c r="BB61" s="644">
        <f t="shared" si="245"/>
        <v>0</v>
      </c>
      <c r="BC61" s="642">
        <f t="shared" si="246"/>
        <v>0</v>
      </c>
      <c r="BD61" s="616">
        <f t="shared" si="247"/>
        <v>0</v>
      </c>
      <c r="BE61" s="616">
        <f t="shared" si="248"/>
        <v>0</v>
      </c>
      <c r="BF61" s="616">
        <f t="shared" si="249"/>
        <v>0</v>
      </c>
      <c r="BG61" s="606">
        <f t="shared" si="250"/>
        <v>7.0921875000000013E-3</v>
      </c>
      <c r="BH61" s="616">
        <f t="shared" si="251"/>
        <v>0</v>
      </c>
      <c r="BI61" s="641">
        <f t="shared" si="252"/>
        <v>7.0921875000000013E-3</v>
      </c>
      <c r="BJ61" s="616">
        <f t="shared" si="253"/>
        <v>0</v>
      </c>
      <c r="BK61" s="641">
        <f t="shared" si="254"/>
        <v>7.0921875000000013E-3</v>
      </c>
      <c r="BL61" s="606">
        <f t="shared" si="255"/>
        <v>0</v>
      </c>
      <c r="BM61" s="606">
        <f t="shared" si="256"/>
        <v>0</v>
      </c>
      <c r="BN61" s="616">
        <f t="shared" si="257"/>
        <v>0</v>
      </c>
      <c r="BO61" s="606">
        <f t="shared" si="221"/>
        <v>0</v>
      </c>
      <c r="BP61" s="606">
        <f t="shared" si="222"/>
        <v>0</v>
      </c>
      <c r="BQ61" s="644">
        <f t="shared" si="258"/>
        <v>0</v>
      </c>
    </row>
    <row r="62" spans="1:69" s="26" customFormat="1" ht="15.6" customHeight="1" thickBot="1">
      <c r="A62" s="109"/>
      <c r="B62" s="7">
        <v>87</v>
      </c>
      <c r="C62" s="7" t="s">
        <v>129</v>
      </c>
      <c r="D62" s="139" t="s">
        <v>135</v>
      </c>
      <c r="E62" s="139" t="s">
        <v>119</v>
      </c>
      <c r="F62" s="607" t="s">
        <v>412</v>
      </c>
      <c r="G62" s="728">
        <f t="shared" ref="G62:H68" si="261">G25</f>
        <v>0</v>
      </c>
      <c r="H62" s="729">
        <f t="shared" si="261"/>
        <v>0</v>
      </c>
      <c r="I62" s="730">
        <f t="shared" si="173"/>
        <v>0</v>
      </c>
      <c r="J62" s="772">
        <f t="shared" ref="J62:K68" si="262">J25</f>
        <v>0</v>
      </c>
      <c r="K62" s="774">
        <f t="shared" si="262"/>
        <v>0</v>
      </c>
      <c r="L62" s="776">
        <f t="shared" si="223"/>
        <v>0</v>
      </c>
      <c r="M62" s="774">
        <f t="shared" si="176"/>
        <v>0</v>
      </c>
      <c r="N62" s="772">
        <f t="shared" ref="N62:U62" si="263">N25</f>
        <v>0</v>
      </c>
      <c r="O62" s="561">
        <f t="shared" si="263"/>
        <v>0</v>
      </c>
      <c r="P62" s="773">
        <f t="shared" si="263"/>
        <v>0</v>
      </c>
      <c r="Q62" s="561">
        <f t="shared" si="263"/>
        <v>0</v>
      </c>
      <c r="R62" s="773">
        <f t="shared" si="263"/>
        <v>0</v>
      </c>
      <c r="S62" s="561">
        <f t="shared" si="263"/>
        <v>0</v>
      </c>
      <c r="T62" s="773">
        <f t="shared" si="263"/>
        <v>0</v>
      </c>
      <c r="U62" s="774">
        <f t="shared" si="263"/>
        <v>0</v>
      </c>
      <c r="V62" s="753"/>
      <c r="W62" s="754"/>
      <c r="X62" s="735"/>
      <c r="Y62" s="756"/>
      <c r="Z62" s="757"/>
      <c r="AA62" s="757"/>
      <c r="AB62" s="742"/>
      <c r="AC62" s="757"/>
      <c r="AD62" s="757"/>
      <c r="AE62" s="757"/>
      <c r="AF62" s="757"/>
      <c r="AG62" s="743"/>
      <c r="AH62" s="743"/>
      <c r="AI62" s="743"/>
      <c r="AJ62" s="743"/>
      <c r="AK62" s="743"/>
      <c r="AL62" s="743"/>
      <c r="AM62" s="758" t="e">
        <f>SUM(AM45:AM61)</f>
        <v>#DIV/0!</v>
      </c>
      <c r="AN62" s="737"/>
      <c r="AO62" s="743"/>
      <c r="AP62" s="743"/>
      <c r="AQ62" s="743"/>
      <c r="AR62" s="743"/>
      <c r="AS62" s="743"/>
      <c r="AT62" s="743"/>
      <c r="AU62" s="743"/>
      <c r="AV62" s="743"/>
      <c r="AW62" s="743"/>
      <c r="AX62" s="743"/>
      <c r="AY62" s="742"/>
      <c r="AZ62" s="754"/>
      <c r="BA62" s="742"/>
      <c r="BB62" s="758" t="e">
        <f>SUM(BB45:BB61)</f>
        <v>#DIV/0!</v>
      </c>
      <c r="BC62" s="756"/>
      <c r="BD62" s="757"/>
      <c r="BE62" s="742"/>
      <c r="BF62" s="742"/>
      <c r="BG62" s="754"/>
      <c r="BH62" s="742"/>
      <c r="BI62" s="757"/>
      <c r="BJ62" s="757"/>
      <c r="BK62" s="757"/>
      <c r="BL62" s="742"/>
      <c r="BM62" s="743"/>
      <c r="BN62" s="743"/>
      <c r="BO62" s="743"/>
      <c r="BP62" s="743"/>
      <c r="BQ62" s="758" t="e">
        <f>SUM(BQ45:BQ61)</f>
        <v>#DIV/0!</v>
      </c>
    </row>
    <row r="63" spans="1:69" s="26" customFormat="1" ht="17.649999999999999" customHeight="1">
      <c r="A63" s="109"/>
      <c r="B63" s="7">
        <v>88</v>
      </c>
      <c r="C63" s="7" t="s">
        <v>129</v>
      </c>
      <c r="D63" s="139" t="s">
        <v>163</v>
      </c>
      <c r="E63" s="139" t="s">
        <v>401</v>
      </c>
      <c r="F63" s="607" t="s">
        <v>406</v>
      </c>
      <c r="G63" s="736">
        <f t="shared" si="261"/>
        <v>0</v>
      </c>
      <c r="H63" s="767">
        <f t="shared" si="261"/>
        <v>0</v>
      </c>
      <c r="I63" s="725">
        <f t="shared" si="173"/>
        <v>0</v>
      </c>
      <c r="J63" s="736">
        <f t="shared" si="262"/>
        <v>0</v>
      </c>
      <c r="K63" s="725">
        <f t="shared" si="262"/>
        <v>0</v>
      </c>
      <c r="L63" s="775">
        <f t="shared" si="223"/>
        <v>0</v>
      </c>
      <c r="M63" s="725">
        <f t="shared" si="176"/>
        <v>0</v>
      </c>
      <c r="N63" s="736">
        <f t="shared" ref="N63:O80" si="264">N26</f>
        <v>0</v>
      </c>
      <c r="O63" s="768">
        <f t="shared" si="264"/>
        <v>0</v>
      </c>
      <c r="P63" s="739"/>
      <c r="Q63" s="740"/>
      <c r="R63" s="739"/>
      <c r="S63" s="740"/>
      <c r="T63" s="739"/>
      <c r="U63" s="760"/>
      <c r="V63" s="761"/>
      <c r="W63" s="762"/>
      <c r="X63" s="760"/>
      <c r="Y63" s="763">
        <f>L63</f>
        <v>0</v>
      </c>
      <c r="Z63" s="764">
        <f>Y63*(1-V63)</f>
        <v>0</v>
      </c>
      <c r="AA63" s="764">
        <f>N63*(1-V63)</f>
        <v>0</v>
      </c>
      <c r="AB63" s="764">
        <f t="shared" ref="AB63:AB80" si="265">AA63</f>
        <v>0</v>
      </c>
      <c r="AC63" s="765">
        <f>K63+IR_REF!T18+IR_REF!AB18</f>
        <v>1.4184375000000004E-3</v>
      </c>
      <c r="AD63" s="764">
        <f>(1-V63)*P63</f>
        <v>0</v>
      </c>
      <c r="AE63" s="766">
        <f>Q63</f>
        <v>0</v>
      </c>
      <c r="AF63" s="764">
        <f>(1-V63)*R63</f>
        <v>0</v>
      </c>
      <c r="AG63" s="766">
        <f>S63</f>
        <v>0</v>
      </c>
      <c r="AH63" s="767">
        <f>(1-V63)*T63</f>
        <v>0</v>
      </c>
      <c r="AI63" s="766">
        <f>U63</f>
        <v>0</v>
      </c>
      <c r="AJ63" s="767">
        <f>AD63+AF63+AH63</f>
        <v>0</v>
      </c>
      <c r="AK63" s="768">
        <f>IFERROR((AD63*AE63+AF63*AG63+AH63*AI63)/AJ63,0)</f>
        <v>0</v>
      </c>
      <c r="AL63" s="768">
        <f>IFERROR((AK63*AJ63+AB63*AC63)/Z63,0)</f>
        <v>0</v>
      </c>
      <c r="AM63" s="769">
        <f>AL63*Z63</f>
        <v>0</v>
      </c>
      <c r="AN63" s="736">
        <f>Z63</f>
        <v>0</v>
      </c>
      <c r="AO63" s="767">
        <f>AN63*(1-W63)</f>
        <v>0</v>
      </c>
      <c r="AP63" s="767">
        <f>AD63*(1-W63)</f>
        <v>0</v>
      </c>
      <c r="AQ63" s="767">
        <f t="shared" ref="AQ63:AQ80" si="266">AP63</f>
        <v>0</v>
      </c>
      <c r="AR63" s="768">
        <f>AC63</f>
        <v>1.4184375000000004E-3</v>
      </c>
      <c r="AS63" s="767">
        <f>AB63*(1-W63)</f>
        <v>0</v>
      </c>
      <c r="AT63" s="768">
        <f>AC63</f>
        <v>1.4184375000000004E-3</v>
      </c>
      <c r="AU63" s="767">
        <f>AF63*(1-W63)</f>
        <v>0</v>
      </c>
      <c r="AV63" s="768">
        <f>AG63</f>
        <v>0</v>
      </c>
      <c r="AW63" s="767">
        <f>AH63*(1-W63)</f>
        <v>0</v>
      </c>
      <c r="AX63" s="768">
        <f>AI63</f>
        <v>0</v>
      </c>
      <c r="AY63" s="767">
        <f>AS63+AU63+AW63</f>
        <v>0</v>
      </c>
      <c r="AZ63" s="770">
        <f>IFERROR((AS63*AT63+AU63*AV63+AW63*AX63)/AY63,0)</f>
        <v>0</v>
      </c>
      <c r="BA63" s="768">
        <f>IFERROR((AZ63*AY63+AQ63*AR63)/AO63,0)</f>
        <v>0</v>
      </c>
      <c r="BB63" s="769">
        <f>BA63*AO63</f>
        <v>0</v>
      </c>
      <c r="BC63" s="736">
        <f>AO63</f>
        <v>0</v>
      </c>
      <c r="BD63" s="767">
        <f>BC63*(1-X63)</f>
        <v>0</v>
      </c>
      <c r="BE63" s="767">
        <f>AU63*(1-X63)</f>
        <v>0</v>
      </c>
      <c r="BF63" s="767">
        <f t="shared" ref="BF63:BF80" si="267">BE63</f>
        <v>0</v>
      </c>
      <c r="BG63" s="768">
        <f>AR63</f>
        <v>1.4184375000000004E-3</v>
      </c>
      <c r="BH63" s="767">
        <f>AS63*(1-X63)</f>
        <v>0</v>
      </c>
      <c r="BI63" s="766">
        <f>AT63</f>
        <v>1.4184375000000004E-3</v>
      </c>
      <c r="BJ63" s="767">
        <f>AQ63*(1-X63)</f>
        <v>0</v>
      </c>
      <c r="BK63" s="766">
        <f>AR63</f>
        <v>1.4184375000000004E-3</v>
      </c>
      <c r="BL63" s="768">
        <f>AW63*(1-X63)</f>
        <v>0</v>
      </c>
      <c r="BM63" s="768">
        <f>AX63</f>
        <v>0</v>
      </c>
      <c r="BN63" s="767">
        <f>BH63+BJ63+BL63</f>
        <v>0</v>
      </c>
      <c r="BO63" s="768">
        <f>IFERROR((BH63*BI63+BJ63*BK63+BL63*BM63)/BN63,0)</f>
        <v>0</v>
      </c>
      <c r="BP63" s="768">
        <f>IFERROR((BO63*BN63+BF63*BG63)/BD63,0)</f>
        <v>0</v>
      </c>
      <c r="BQ63" s="769">
        <f>BP63*BD63</f>
        <v>0</v>
      </c>
    </row>
    <row r="64" spans="1:69" s="26" customFormat="1" ht="17.649999999999999" customHeight="1">
      <c r="A64" s="109"/>
      <c r="B64" s="7">
        <v>89</v>
      </c>
      <c r="C64" s="7" t="s">
        <v>129</v>
      </c>
      <c r="D64" s="139" t="s">
        <v>163</v>
      </c>
      <c r="E64" s="139" t="s">
        <v>401</v>
      </c>
      <c r="F64" s="607" t="s">
        <v>407</v>
      </c>
      <c r="G64" s="642">
        <f t="shared" si="261"/>
        <v>0</v>
      </c>
      <c r="H64" s="616">
        <f t="shared" si="261"/>
        <v>0</v>
      </c>
      <c r="I64" s="727">
        <f t="shared" si="173"/>
        <v>0</v>
      </c>
      <c r="J64" s="642">
        <f t="shared" si="262"/>
        <v>0</v>
      </c>
      <c r="K64" s="727">
        <f t="shared" si="262"/>
        <v>0</v>
      </c>
      <c r="L64" s="731">
        <f t="shared" si="223"/>
        <v>0</v>
      </c>
      <c r="M64" s="727">
        <f t="shared" si="176"/>
        <v>0</v>
      </c>
      <c r="N64" s="642">
        <f t="shared" si="264"/>
        <v>0</v>
      </c>
      <c r="O64" s="606">
        <f t="shared" si="264"/>
        <v>0</v>
      </c>
      <c r="P64" s="616">
        <f t="shared" ref="P64:U64" si="268">P27</f>
        <v>0</v>
      </c>
      <c r="Q64" s="606">
        <f t="shared" si="268"/>
        <v>0</v>
      </c>
      <c r="R64" s="616">
        <f t="shared" si="268"/>
        <v>0</v>
      </c>
      <c r="S64" s="606">
        <f t="shared" si="268"/>
        <v>0</v>
      </c>
      <c r="T64" s="616">
        <f t="shared" si="268"/>
        <v>0</v>
      </c>
      <c r="U64" s="727">
        <f t="shared" si="268"/>
        <v>0</v>
      </c>
      <c r="V64" s="747"/>
      <c r="W64" s="618"/>
      <c r="X64" s="748"/>
      <c r="Y64" s="755">
        <f t="shared" ref="Y64:Y72" si="269">L64</f>
        <v>0</v>
      </c>
      <c r="Z64" s="640">
        <f t="shared" ref="Z64:Z72" si="270">Y64*(1-V64)</f>
        <v>0</v>
      </c>
      <c r="AA64" s="640">
        <f t="shared" ref="AA64:AA72" si="271">N64*(1-V64)</f>
        <v>0</v>
      </c>
      <c r="AB64" s="640">
        <f t="shared" si="265"/>
        <v>0</v>
      </c>
      <c r="AC64" s="627">
        <f>K64+IR_REF!T19+IR_REF!AB19</f>
        <v>1.7772187500000002E-2</v>
      </c>
      <c r="AD64" s="640">
        <f t="shared" ref="AD64:AD72" si="272">(1-V64)*P64</f>
        <v>0</v>
      </c>
      <c r="AE64" s="641">
        <f t="shared" ref="AE64:AE71" si="273">Q64</f>
        <v>0</v>
      </c>
      <c r="AF64" s="640">
        <f t="shared" ref="AF64:AF72" si="274">(1-V64)*R64</f>
        <v>0</v>
      </c>
      <c r="AG64" s="641">
        <f t="shared" ref="AG64:AG71" si="275">S64</f>
        <v>0</v>
      </c>
      <c r="AH64" s="616">
        <f t="shared" ref="AH64:AH72" si="276">(1-V64)*T64</f>
        <v>0</v>
      </c>
      <c r="AI64" s="641">
        <f t="shared" ref="AI64:AI71" si="277">U64</f>
        <v>0</v>
      </c>
      <c r="AJ64" s="616">
        <f t="shared" ref="AJ64:AJ72" si="278">AD64+AF64+AH64</f>
        <v>0</v>
      </c>
      <c r="AK64" s="606">
        <f t="shared" ref="AK64:AK72" si="279">IFERROR((AD64*AE64+AF64*AG64+AH64*AI64)/AJ64,0)</f>
        <v>0</v>
      </c>
      <c r="AL64" s="606">
        <f t="shared" ref="AL64:AL72" si="280">IFERROR((AK64*AJ64+AB64*AC64)/Z64,0)</f>
        <v>0</v>
      </c>
      <c r="AM64" s="644">
        <f t="shared" ref="AM64:AM72" si="281">AL64*Z64</f>
        <v>0</v>
      </c>
      <c r="AN64" s="642">
        <f t="shared" ref="AN64:AN72" si="282">Z64</f>
        <v>0</v>
      </c>
      <c r="AO64" s="616">
        <f t="shared" ref="AO64:AO72" si="283">AN64*(1-W64)</f>
        <v>0</v>
      </c>
      <c r="AP64" s="616">
        <f t="shared" ref="AP64:AP72" si="284">AD64*(1-W64)</f>
        <v>0</v>
      </c>
      <c r="AQ64" s="616">
        <f t="shared" si="266"/>
        <v>0</v>
      </c>
      <c r="AR64" s="606">
        <f t="shared" ref="AR64:AR72" si="285">AC64</f>
        <v>1.7772187500000002E-2</v>
      </c>
      <c r="AS64" s="616">
        <f t="shared" ref="AS64:AS72" si="286">AB64*(1-W64)</f>
        <v>0</v>
      </c>
      <c r="AT64" s="606">
        <f t="shared" ref="AT64:AT72" si="287">AC64</f>
        <v>1.7772187500000002E-2</v>
      </c>
      <c r="AU64" s="616">
        <f t="shared" ref="AU64:AU72" si="288">AF64*(1-W64)</f>
        <v>0</v>
      </c>
      <c r="AV64" s="606">
        <f t="shared" ref="AV64:AV72" si="289">AG64</f>
        <v>0</v>
      </c>
      <c r="AW64" s="616">
        <f t="shared" ref="AW64:AW72" si="290">AH64*(1-W64)</f>
        <v>0</v>
      </c>
      <c r="AX64" s="606">
        <f t="shared" ref="AX64:AX72" si="291">AI64</f>
        <v>0</v>
      </c>
      <c r="AY64" s="616">
        <f t="shared" ref="AY64:AY72" si="292">AS64+AU64+AW64</f>
        <v>0</v>
      </c>
      <c r="AZ64" s="643">
        <f t="shared" ref="AZ64:AZ72" si="293">IFERROR((AS64*AT64+AU64*AV64+AW64*AX64)/AY64,0)</f>
        <v>0</v>
      </c>
      <c r="BA64" s="606">
        <f t="shared" ref="BA64:BA72" si="294">IFERROR((AZ64*AY64+AQ64*AR64)/AO64,0)</f>
        <v>0</v>
      </c>
      <c r="BB64" s="644">
        <f t="shared" ref="BB64:BB72" si="295">BA64*AO64</f>
        <v>0</v>
      </c>
      <c r="BC64" s="642">
        <f t="shared" ref="BC64:BC72" si="296">AO64</f>
        <v>0</v>
      </c>
      <c r="BD64" s="616">
        <f t="shared" ref="BD64:BD72" si="297">BC64*(1-X64)</f>
        <v>0</v>
      </c>
      <c r="BE64" s="616">
        <f t="shared" ref="BE64:BE72" si="298">AU64*(1-X64)</f>
        <v>0</v>
      </c>
      <c r="BF64" s="616">
        <f t="shared" si="267"/>
        <v>0</v>
      </c>
      <c r="BG64" s="606">
        <f t="shared" ref="BG64:BG72" si="299">AR64</f>
        <v>1.7772187500000002E-2</v>
      </c>
      <c r="BH64" s="616">
        <f t="shared" ref="BH64:BH72" si="300">AS64*(1-X64)</f>
        <v>0</v>
      </c>
      <c r="BI64" s="641">
        <f t="shared" ref="BI64:BI72" si="301">AT64</f>
        <v>1.7772187500000002E-2</v>
      </c>
      <c r="BJ64" s="616">
        <f t="shared" ref="BJ64:BJ72" si="302">AQ64*(1-X64)</f>
        <v>0</v>
      </c>
      <c r="BK64" s="641">
        <f t="shared" ref="BK64:BK72" si="303">AR64</f>
        <v>1.7772187500000002E-2</v>
      </c>
      <c r="BL64" s="606">
        <f t="shared" ref="BL64:BL72" si="304">AW64*(1-X64)</f>
        <v>0</v>
      </c>
      <c r="BM64" s="606">
        <f t="shared" ref="BM64:BM72" si="305">AX64</f>
        <v>0</v>
      </c>
      <c r="BN64" s="616">
        <f t="shared" ref="BN64:BN72" si="306">BH64+BJ64+BL64</f>
        <v>0</v>
      </c>
      <c r="BO64" s="606">
        <f t="shared" ref="BO64:BO72" si="307">IFERROR((BH64*BI64+BJ64*BK64+BL64*BM64)/BN64,0)</f>
        <v>0</v>
      </c>
      <c r="BP64" s="606">
        <f t="shared" ref="BP64:BP72" si="308">IFERROR((BO64*BN64+BF64*BG64)/BD64,0)</f>
        <v>0</v>
      </c>
      <c r="BQ64" s="644">
        <f t="shared" ref="BQ64:BQ72" si="309">BP64*BD64</f>
        <v>0</v>
      </c>
    </row>
    <row r="65" spans="1:69" s="26" customFormat="1" ht="17.649999999999999" customHeight="1">
      <c r="A65" s="109"/>
      <c r="B65" s="7">
        <v>90</v>
      </c>
      <c r="C65" s="7" t="s">
        <v>129</v>
      </c>
      <c r="D65" s="139" t="s">
        <v>163</v>
      </c>
      <c r="E65" s="139" t="s">
        <v>401</v>
      </c>
      <c r="F65" s="607" t="s">
        <v>408</v>
      </c>
      <c r="G65" s="642">
        <f t="shared" si="261"/>
        <v>0</v>
      </c>
      <c r="H65" s="616">
        <f t="shared" si="261"/>
        <v>0</v>
      </c>
      <c r="I65" s="727">
        <f t="shared" si="173"/>
        <v>0</v>
      </c>
      <c r="J65" s="642">
        <f t="shared" si="262"/>
        <v>0</v>
      </c>
      <c r="K65" s="727">
        <f t="shared" si="262"/>
        <v>0</v>
      </c>
      <c r="L65" s="731">
        <f t="shared" si="223"/>
        <v>0</v>
      </c>
      <c r="M65" s="727">
        <f t="shared" si="176"/>
        <v>0</v>
      </c>
      <c r="N65" s="642">
        <f t="shared" si="264"/>
        <v>0</v>
      </c>
      <c r="O65" s="606">
        <f t="shared" si="264"/>
        <v>0</v>
      </c>
      <c r="P65" s="617"/>
      <c r="Q65" s="619"/>
      <c r="R65" s="617"/>
      <c r="S65" s="619"/>
      <c r="T65" s="617"/>
      <c r="U65" s="748"/>
      <c r="V65" s="747"/>
      <c r="W65" s="618"/>
      <c r="X65" s="748"/>
      <c r="Y65" s="755">
        <f t="shared" si="269"/>
        <v>0</v>
      </c>
      <c r="Z65" s="640">
        <f t="shared" si="270"/>
        <v>0</v>
      </c>
      <c r="AA65" s="640">
        <f t="shared" si="271"/>
        <v>0</v>
      </c>
      <c r="AB65" s="640">
        <f t="shared" si="265"/>
        <v>0</v>
      </c>
      <c r="AC65" s="627">
        <f>K65+IR_REF!T20+IR_REF!AB20</f>
        <v>2.8368750000000009E-3</v>
      </c>
      <c r="AD65" s="640">
        <f t="shared" si="272"/>
        <v>0</v>
      </c>
      <c r="AE65" s="641">
        <f t="shared" si="273"/>
        <v>0</v>
      </c>
      <c r="AF65" s="640">
        <f t="shared" si="274"/>
        <v>0</v>
      </c>
      <c r="AG65" s="641">
        <f t="shared" si="275"/>
        <v>0</v>
      </c>
      <c r="AH65" s="616">
        <f t="shared" si="276"/>
        <v>0</v>
      </c>
      <c r="AI65" s="641">
        <f t="shared" si="277"/>
        <v>0</v>
      </c>
      <c r="AJ65" s="616">
        <f t="shared" si="278"/>
        <v>0</v>
      </c>
      <c r="AK65" s="606">
        <f t="shared" si="279"/>
        <v>0</v>
      </c>
      <c r="AL65" s="606">
        <f t="shared" si="280"/>
        <v>0</v>
      </c>
      <c r="AM65" s="644">
        <f t="shared" si="281"/>
        <v>0</v>
      </c>
      <c r="AN65" s="642">
        <f t="shared" si="282"/>
        <v>0</v>
      </c>
      <c r="AO65" s="616">
        <f t="shared" si="283"/>
        <v>0</v>
      </c>
      <c r="AP65" s="616">
        <f t="shared" si="284"/>
        <v>0</v>
      </c>
      <c r="AQ65" s="616">
        <f t="shared" si="266"/>
        <v>0</v>
      </c>
      <c r="AR65" s="606">
        <f t="shared" si="285"/>
        <v>2.8368750000000009E-3</v>
      </c>
      <c r="AS65" s="616">
        <f t="shared" si="286"/>
        <v>0</v>
      </c>
      <c r="AT65" s="606">
        <f t="shared" si="287"/>
        <v>2.8368750000000009E-3</v>
      </c>
      <c r="AU65" s="616">
        <f t="shared" si="288"/>
        <v>0</v>
      </c>
      <c r="AV65" s="606">
        <f t="shared" si="289"/>
        <v>0</v>
      </c>
      <c r="AW65" s="616">
        <f t="shared" si="290"/>
        <v>0</v>
      </c>
      <c r="AX65" s="606">
        <f t="shared" si="291"/>
        <v>0</v>
      </c>
      <c r="AY65" s="616">
        <f t="shared" si="292"/>
        <v>0</v>
      </c>
      <c r="AZ65" s="643">
        <f t="shared" si="293"/>
        <v>0</v>
      </c>
      <c r="BA65" s="606">
        <f t="shared" si="294"/>
        <v>0</v>
      </c>
      <c r="BB65" s="644">
        <f t="shared" si="295"/>
        <v>0</v>
      </c>
      <c r="BC65" s="642">
        <f t="shared" si="296"/>
        <v>0</v>
      </c>
      <c r="BD65" s="616">
        <f t="shared" si="297"/>
        <v>0</v>
      </c>
      <c r="BE65" s="616">
        <f t="shared" si="298"/>
        <v>0</v>
      </c>
      <c r="BF65" s="616">
        <f t="shared" si="267"/>
        <v>0</v>
      </c>
      <c r="BG65" s="606">
        <f t="shared" si="299"/>
        <v>2.8368750000000009E-3</v>
      </c>
      <c r="BH65" s="616">
        <f t="shared" si="300"/>
        <v>0</v>
      </c>
      <c r="BI65" s="641">
        <f t="shared" si="301"/>
        <v>2.8368750000000009E-3</v>
      </c>
      <c r="BJ65" s="616">
        <f t="shared" si="302"/>
        <v>0</v>
      </c>
      <c r="BK65" s="641">
        <f t="shared" si="303"/>
        <v>2.8368750000000009E-3</v>
      </c>
      <c r="BL65" s="606">
        <f t="shared" si="304"/>
        <v>0</v>
      </c>
      <c r="BM65" s="606">
        <f t="shared" si="305"/>
        <v>0</v>
      </c>
      <c r="BN65" s="616">
        <f t="shared" si="306"/>
        <v>0</v>
      </c>
      <c r="BO65" s="606">
        <f t="shared" si="307"/>
        <v>0</v>
      </c>
      <c r="BP65" s="606">
        <f t="shared" si="308"/>
        <v>0</v>
      </c>
      <c r="BQ65" s="644">
        <f t="shared" si="309"/>
        <v>0</v>
      </c>
    </row>
    <row r="66" spans="1:69" s="26" customFormat="1" ht="17.649999999999999" customHeight="1">
      <c r="A66" s="109"/>
      <c r="B66" s="7">
        <v>91</v>
      </c>
      <c r="C66" s="7" t="s">
        <v>129</v>
      </c>
      <c r="D66" s="139" t="s">
        <v>163</v>
      </c>
      <c r="E66" s="139" t="s">
        <v>401</v>
      </c>
      <c r="F66" s="607" t="s">
        <v>409</v>
      </c>
      <c r="G66" s="642">
        <f t="shared" si="261"/>
        <v>0</v>
      </c>
      <c r="H66" s="616">
        <f t="shared" si="261"/>
        <v>0</v>
      </c>
      <c r="I66" s="727">
        <f t="shared" si="173"/>
        <v>0</v>
      </c>
      <c r="J66" s="642">
        <f t="shared" si="262"/>
        <v>0</v>
      </c>
      <c r="K66" s="727">
        <f t="shared" si="262"/>
        <v>0</v>
      </c>
      <c r="L66" s="731">
        <f t="shared" si="223"/>
        <v>0</v>
      </c>
      <c r="M66" s="727">
        <f t="shared" si="176"/>
        <v>0</v>
      </c>
      <c r="N66" s="642">
        <f t="shared" si="264"/>
        <v>0</v>
      </c>
      <c r="O66" s="606">
        <f t="shared" si="264"/>
        <v>0</v>
      </c>
      <c r="P66" s="616">
        <f t="shared" ref="P66:U66" si="310">P29</f>
        <v>0</v>
      </c>
      <c r="Q66" s="606">
        <f t="shared" si="310"/>
        <v>0</v>
      </c>
      <c r="R66" s="616">
        <f t="shared" si="310"/>
        <v>0</v>
      </c>
      <c r="S66" s="606">
        <f t="shared" si="310"/>
        <v>0</v>
      </c>
      <c r="T66" s="616">
        <f t="shared" si="310"/>
        <v>0</v>
      </c>
      <c r="U66" s="727">
        <f t="shared" si="310"/>
        <v>0</v>
      </c>
      <c r="V66" s="747"/>
      <c r="W66" s="618"/>
      <c r="X66" s="748"/>
      <c r="Y66" s="755">
        <f t="shared" si="269"/>
        <v>0</v>
      </c>
      <c r="Z66" s="640">
        <f t="shared" si="270"/>
        <v>0</v>
      </c>
      <c r="AA66" s="640">
        <f t="shared" si="271"/>
        <v>0</v>
      </c>
      <c r="AB66" s="640">
        <f t="shared" si="265"/>
        <v>0</v>
      </c>
      <c r="AC66" s="627">
        <f>K66+IR_REF!T21+IR_REF!AB21</f>
        <v>1.7772187500000002E-2</v>
      </c>
      <c r="AD66" s="640">
        <f t="shared" si="272"/>
        <v>0</v>
      </c>
      <c r="AE66" s="641">
        <f t="shared" si="273"/>
        <v>0</v>
      </c>
      <c r="AF66" s="640">
        <f t="shared" si="274"/>
        <v>0</v>
      </c>
      <c r="AG66" s="641">
        <f t="shared" si="275"/>
        <v>0</v>
      </c>
      <c r="AH66" s="616">
        <f t="shared" si="276"/>
        <v>0</v>
      </c>
      <c r="AI66" s="641">
        <f t="shared" si="277"/>
        <v>0</v>
      </c>
      <c r="AJ66" s="616">
        <f t="shared" si="278"/>
        <v>0</v>
      </c>
      <c r="AK66" s="606">
        <f t="shared" si="279"/>
        <v>0</v>
      </c>
      <c r="AL66" s="606">
        <f t="shared" si="280"/>
        <v>0</v>
      </c>
      <c r="AM66" s="644">
        <f t="shared" si="281"/>
        <v>0</v>
      </c>
      <c r="AN66" s="642">
        <f t="shared" si="282"/>
        <v>0</v>
      </c>
      <c r="AO66" s="616">
        <f t="shared" si="283"/>
        <v>0</v>
      </c>
      <c r="AP66" s="616">
        <f t="shared" si="284"/>
        <v>0</v>
      </c>
      <c r="AQ66" s="616">
        <f t="shared" si="266"/>
        <v>0</v>
      </c>
      <c r="AR66" s="606">
        <f t="shared" si="285"/>
        <v>1.7772187500000002E-2</v>
      </c>
      <c r="AS66" s="616">
        <f t="shared" si="286"/>
        <v>0</v>
      </c>
      <c r="AT66" s="606">
        <f t="shared" si="287"/>
        <v>1.7772187500000002E-2</v>
      </c>
      <c r="AU66" s="616">
        <f t="shared" si="288"/>
        <v>0</v>
      </c>
      <c r="AV66" s="606">
        <f t="shared" si="289"/>
        <v>0</v>
      </c>
      <c r="AW66" s="616">
        <f t="shared" si="290"/>
        <v>0</v>
      </c>
      <c r="AX66" s="606">
        <f t="shared" si="291"/>
        <v>0</v>
      </c>
      <c r="AY66" s="616">
        <f t="shared" si="292"/>
        <v>0</v>
      </c>
      <c r="AZ66" s="643">
        <f t="shared" si="293"/>
        <v>0</v>
      </c>
      <c r="BA66" s="606">
        <f t="shared" si="294"/>
        <v>0</v>
      </c>
      <c r="BB66" s="644">
        <f t="shared" si="295"/>
        <v>0</v>
      </c>
      <c r="BC66" s="642">
        <f t="shared" si="296"/>
        <v>0</v>
      </c>
      <c r="BD66" s="616">
        <f t="shared" si="297"/>
        <v>0</v>
      </c>
      <c r="BE66" s="616">
        <f t="shared" si="298"/>
        <v>0</v>
      </c>
      <c r="BF66" s="616">
        <f t="shared" si="267"/>
        <v>0</v>
      </c>
      <c r="BG66" s="606">
        <f t="shared" si="299"/>
        <v>1.7772187500000002E-2</v>
      </c>
      <c r="BH66" s="616">
        <f t="shared" si="300"/>
        <v>0</v>
      </c>
      <c r="BI66" s="641">
        <f t="shared" si="301"/>
        <v>1.7772187500000002E-2</v>
      </c>
      <c r="BJ66" s="616">
        <f t="shared" si="302"/>
        <v>0</v>
      </c>
      <c r="BK66" s="641">
        <f t="shared" si="303"/>
        <v>1.7772187500000002E-2</v>
      </c>
      <c r="BL66" s="606">
        <f t="shared" si="304"/>
        <v>0</v>
      </c>
      <c r="BM66" s="606">
        <f t="shared" si="305"/>
        <v>0</v>
      </c>
      <c r="BN66" s="616">
        <f t="shared" si="306"/>
        <v>0</v>
      </c>
      <c r="BO66" s="606">
        <f t="shared" si="307"/>
        <v>0</v>
      </c>
      <c r="BP66" s="606">
        <f t="shared" si="308"/>
        <v>0</v>
      </c>
      <c r="BQ66" s="644">
        <f t="shared" si="309"/>
        <v>0</v>
      </c>
    </row>
    <row r="67" spans="1:69" s="26" customFormat="1" ht="17.649999999999999" customHeight="1">
      <c r="A67" s="109"/>
      <c r="B67" s="7">
        <v>92</v>
      </c>
      <c r="C67" s="7" t="s">
        <v>129</v>
      </c>
      <c r="D67" s="139" t="s">
        <v>163</v>
      </c>
      <c r="E67" s="139" t="s">
        <v>401</v>
      </c>
      <c r="F67" s="607" t="s">
        <v>405</v>
      </c>
      <c r="G67" s="642">
        <f t="shared" si="261"/>
        <v>0</v>
      </c>
      <c r="H67" s="616">
        <f t="shared" si="261"/>
        <v>0</v>
      </c>
      <c r="I67" s="727">
        <f t="shared" si="173"/>
        <v>0</v>
      </c>
      <c r="J67" s="642">
        <f t="shared" si="262"/>
        <v>0</v>
      </c>
      <c r="K67" s="727">
        <f t="shared" si="262"/>
        <v>0</v>
      </c>
      <c r="L67" s="731">
        <f t="shared" si="223"/>
        <v>0</v>
      </c>
      <c r="M67" s="727">
        <f t="shared" si="176"/>
        <v>0</v>
      </c>
      <c r="N67" s="642">
        <f t="shared" si="264"/>
        <v>0</v>
      </c>
      <c r="O67" s="606">
        <f t="shared" si="264"/>
        <v>0</v>
      </c>
      <c r="P67" s="617"/>
      <c r="Q67" s="619"/>
      <c r="R67" s="617"/>
      <c r="S67" s="619"/>
      <c r="T67" s="617"/>
      <c r="U67" s="748"/>
      <c r="V67" s="747"/>
      <c r="W67" s="618"/>
      <c r="X67" s="748"/>
      <c r="Y67" s="755">
        <f t="shared" si="269"/>
        <v>0</v>
      </c>
      <c r="Z67" s="640">
        <f t="shared" si="270"/>
        <v>0</v>
      </c>
      <c r="AA67" s="640">
        <f t="shared" si="271"/>
        <v>0</v>
      </c>
      <c r="AB67" s="640">
        <f t="shared" si="265"/>
        <v>0</v>
      </c>
      <c r="AC67" s="627">
        <f>K67+IR_REF!T22+IR_REF!AB22</f>
        <v>2.8368750000000009E-3</v>
      </c>
      <c r="AD67" s="640">
        <f t="shared" si="272"/>
        <v>0</v>
      </c>
      <c r="AE67" s="641">
        <f t="shared" si="273"/>
        <v>0</v>
      </c>
      <c r="AF67" s="640">
        <f t="shared" si="274"/>
        <v>0</v>
      </c>
      <c r="AG67" s="641">
        <f t="shared" si="275"/>
        <v>0</v>
      </c>
      <c r="AH67" s="616">
        <f t="shared" si="276"/>
        <v>0</v>
      </c>
      <c r="AI67" s="641">
        <f t="shared" si="277"/>
        <v>0</v>
      </c>
      <c r="AJ67" s="616">
        <f t="shared" si="278"/>
        <v>0</v>
      </c>
      <c r="AK67" s="606">
        <f t="shared" si="279"/>
        <v>0</v>
      </c>
      <c r="AL67" s="606">
        <f t="shared" si="280"/>
        <v>0</v>
      </c>
      <c r="AM67" s="644">
        <f t="shared" si="281"/>
        <v>0</v>
      </c>
      <c r="AN67" s="642">
        <f t="shared" si="282"/>
        <v>0</v>
      </c>
      <c r="AO67" s="616">
        <f t="shared" si="283"/>
        <v>0</v>
      </c>
      <c r="AP67" s="616">
        <f t="shared" si="284"/>
        <v>0</v>
      </c>
      <c r="AQ67" s="616">
        <f t="shared" si="266"/>
        <v>0</v>
      </c>
      <c r="AR67" s="606">
        <f t="shared" si="285"/>
        <v>2.8368750000000009E-3</v>
      </c>
      <c r="AS67" s="616">
        <f t="shared" si="286"/>
        <v>0</v>
      </c>
      <c r="AT67" s="606">
        <f t="shared" si="287"/>
        <v>2.8368750000000009E-3</v>
      </c>
      <c r="AU67" s="616">
        <f t="shared" si="288"/>
        <v>0</v>
      </c>
      <c r="AV67" s="606">
        <f t="shared" si="289"/>
        <v>0</v>
      </c>
      <c r="AW67" s="616">
        <f t="shared" si="290"/>
        <v>0</v>
      </c>
      <c r="AX67" s="606">
        <f t="shared" si="291"/>
        <v>0</v>
      </c>
      <c r="AY67" s="616">
        <f t="shared" si="292"/>
        <v>0</v>
      </c>
      <c r="AZ67" s="643">
        <f t="shared" si="293"/>
        <v>0</v>
      </c>
      <c r="BA67" s="606">
        <f t="shared" si="294"/>
        <v>0</v>
      </c>
      <c r="BB67" s="644">
        <f t="shared" si="295"/>
        <v>0</v>
      </c>
      <c r="BC67" s="642">
        <f t="shared" si="296"/>
        <v>0</v>
      </c>
      <c r="BD67" s="616">
        <f t="shared" si="297"/>
        <v>0</v>
      </c>
      <c r="BE67" s="616">
        <f t="shared" si="298"/>
        <v>0</v>
      </c>
      <c r="BF67" s="616">
        <f t="shared" si="267"/>
        <v>0</v>
      </c>
      <c r="BG67" s="606">
        <f t="shared" si="299"/>
        <v>2.8368750000000009E-3</v>
      </c>
      <c r="BH67" s="616">
        <f t="shared" si="300"/>
        <v>0</v>
      </c>
      <c r="BI67" s="641">
        <f t="shared" si="301"/>
        <v>2.8368750000000009E-3</v>
      </c>
      <c r="BJ67" s="616">
        <f t="shared" si="302"/>
        <v>0</v>
      </c>
      <c r="BK67" s="641">
        <f t="shared" si="303"/>
        <v>2.8368750000000009E-3</v>
      </c>
      <c r="BL67" s="606">
        <f t="shared" si="304"/>
        <v>0</v>
      </c>
      <c r="BM67" s="606">
        <f t="shared" si="305"/>
        <v>0</v>
      </c>
      <c r="BN67" s="616">
        <f t="shared" si="306"/>
        <v>0</v>
      </c>
      <c r="BO67" s="606">
        <f t="shared" si="307"/>
        <v>0</v>
      </c>
      <c r="BP67" s="606">
        <f t="shared" si="308"/>
        <v>0</v>
      </c>
      <c r="BQ67" s="644">
        <f t="shared" si="309"/>
        <v>0</v>
      </c>
    </row>
    <row r="68" spans="1:69" s="26" customFormat="1" ht="17.649999999999999" customHeight="1">
      <c r="A68" s="109"/>
      <c r="B68" s="7">
        <v>93</v>
      </c>
      <c r="C68" s="7" t="s">
        <v>129</v>
      </c>
      <c r="D68" s="139" t="s">
        <v>163</v>
      </c>
      <c r="E68" s="139" t="s">
        <v>401</v>
      </c>
      <c r="F68" s="607" t="s">
        <v>410</v>
      </c>
      <c r="G68" s="642">
        <f t="shared" si="261"/>
        <v>0</v>
      </c>
      <c r="H68" s="616">
        <f t="shared" si="261"/>
        <v>0</v>
      </c>
      <c r="I68" s="727">
        <f t="shared" si="173"/>
        <v>0</v>
      </c>
      <c r="J68" s="642">
        <f t="shared" si="262"/>
        <v>0</v>
      </c>
      <c r="K68" s="727">
        <f t="shared" si="262"/>
        <v>0</v>
      </c>
      <c r="L68" s="731">
        <f t="shared" si="223"/>
        <v>0</v>
      </c>
      <c r="M68" s="727">
        <f t="shared" si="176"/>
        <v>0</v>
      </c>
      <c r="N68" s="642">
        <f t="shared" si="264"/>
        <v>0</v>
      </c>
      <c r="O68" s="606">
        <f t="shared" si="264"/>
        <v>0</v>
      </c>
      <c r="P68" s="616">
        <f t="shared" ref="P68:U71" si="311">P31</f>
        <v>0</v>
      </c>
      <c r="Q68" s="606">
        <f t="shared" si="311"/>
        <v>0</v>
      </c>
      <c r="R68" s="616">
        <f t="shared" si="311"/>
        <v>0</v>
      </c>
      <c r="S68" s="606">
        <f t="shared" si="311"/>
        <v>0</v>
      </c>
      <c r="T68" s="616">
        <f t="shared" si="311"/>
        <v>0</v>
      </c>
      <c r="U68" s="727">
        <f t="shared" si="311"/>
        <v>0</v>
      </c>
      <c r="V68" s="747"/>
      <c r="W68" s="618"/>
      <c r="X68" s="748"/>
      <c r="Y68" s="755">
        <f t="shared" si="269"/>
        <v>0</v>
      </c>
      <c r="Z68" s="640">
        <f t="shared" si="270"/>
        <v>0</v>
      </c>
      <c r="AA68" s="640">
        <f t="shared" si="271"/>
        <v>0</v>
      </c>
      <c r="AB68" s="640">
        <f t="shared" si="265"/>
        <v>0</v>
      </c>
      <c r="AC68" s="627">
        <f>K68+IR_REF!T23+IR_REF!AB23</f>
        <v>1.7772187500000002E-2</v>
      </c>
      <c r="AD68" s="640">
        <f t="shared" si="272"/>
        <v>0</v>
      </c>
      <c r="AE68" s="641">
        <f t="shared" si="273"/>
        <v>0</v>
      </c>
      <c r="AF68" s="640">
        <f t="shared" si="274"/>
        <v>0</v>
      </c>
      <c r="AG68" s="641">
        <f t="shared" si="275"/>
        <v>0</v>
      </c>
      <c r="AH68" s="616">
        <f t="shared" si="276"/>
        <v>0</v>
      </c>
      <c r="AI68" s="641">
        <f t="shared" si="277"/>
        <v>0</v>
      </c>
      <c r="AJ68" s="616">
        <f t="shared" si="278"/>
        <v>0</v>
      </c>
      <c r="AK68" s="606">
        <f t="shared" si="279"/>
        <v>0</v>
      </c>
      <c r="AL68" s="606">
        <f t="shared" si="280"/>
        <v>0</v>
      </c>
      <c r="AM68" s="644">
        <f t="shared" si="281"/>
        <v>0</v>
      </c>
      <c r="AN68" s="642">
        <f t="shared" si="282"/>
        <v>0</v>
      </c>
      <c r="AO68" s="616">
        <f t="shared" si="283"/>
        <v>0</v>
      </c>
      <c r="AP68" s="616">
        <f t="shared" si="284"/>
        <v>0</v>
      </c>
      <c r="AQ68" s="616">
        <f t="shared" si="266"/>
        <v>0</v>
      </c>
      <c r="AR68" s="606">
        <f t="shared" si="285"/>
        <v>1.7772187500000002E-2</v>
      </c>
      <c r="AS68" s="616">
        <f t="shared" si="286"/>
        <v>0</v>
      </c>
      <c r="AT68" s="606">
        <f t="shared" si="287"/>
        <v>1.7772187500000002E-2</v>
      </c>
      <c r="AU68" s="616">
        <f t="shared" si="288"/>
        <v>0</v>
      </c>
      <c r="AV68" s="606">
        <f t="shared" si="289"/>
        <v>0</v>
      </c>
      <c r="AW68" s="616">
        <f t="shared" si="290"/>
        <v>0</v>
      </c>
      <c r="AX68" s="606">
        <f t="shared" si="291"/>
        <v>0</v>
      </c>
      <c r="AY68" s="616">
        <f t="shared" si="292"/>
        <v>0</v>
      </c>
      <c r="AZ68" s="643">
        <f t="shared" si="293"/>
        <v>0</v>
      </c>
      <c r="BA68" s="606">
        <f t="shared" si="294"/>
        <v>0</v>
      </c>
      <c r="BB68" s="644">
        <f t="shared" si="295"/>
        <v>0</v>
      </c>
      <c r="BC68" s="642">
        <f t="shared" si="296"/>
        <v>0</v>
      </c>
      <c r="BD68" s="616">
        <f t="shared" si="297"/>
        <v>0</v>
      </c>
      <c r="BE68" s="616">
        <f t="shared" si="298"/>
        <v>0</v>
      </c>
      <c r="BF68" s="616">
        <f t="shared" si="267"/>
        <v>0</v>
      </c>
      <c r="BG68" s="606">
        <f t="shared" si="299"/>
        <v>1.7772187500000002E-2</v>
      </c>
      <c r="BH68" s="616">
        <f t="shared" si="300"/>
        <v>0</v>
      </c>
      <c r="BI68" s="641">
        <f t="shared" si="301"/>
        <v>1.7772187500000002E-2</v>
      </c>
      <c r="BJ68" s="616">
        <f t="shared" si="302"/>
        <v>0</v>
      </c>
      <c r="BK68" s="641">
        <f t="shared" si="303"/>
        <v>1.7772187500000002E-2</v>
      </c>
      <c r="BL68" s="606">
        <f t="shared" si="304"/>
        <v>0</v>
      </c>
      <c r="BM68" s="606">
        <f t="shared" si="305"/>
        <v>0</v>
      </c>
      <c r="BN68" s="616">
        <f t="shared" si="306"/>
        <v>0</v>
      </c>
      <c r="BO68" s="606">
        <f t="shared" si="307"/>
        <v>0</v>
      </c>
      <c r="BP68" s="606">
        <f t="shared" si="308"/>
        <v>0</v>
      </c>
      <c r="BQ68" s="644">
        <f t="shared" si="309"/>
        <v>0</v>
      </c>
    </row>
    <row r="69" spans="1:69" s="26" customFormat="1" ht="17.649999999999999" customHeight="1">
      <c r="A69" s="109"/>
      <c r="B69" s="7">
        <v>94</v>
      </c>
      <c r="C69" s="7" t="s">
        <v>129</v>
      </c>
      <c r="D69" s="139" t="s">
        <v>163</v>
      </c>
      <c r="E69" s="139" t="s">
        <v>401</v>
      </c>
      <c r="F69" s="607" t="s">
        <v>411</v>
      </c>
      <c r="G69" s="642">
        <f t="shared" ref="G69:H80" si="312">G32</f>
        <v>0</v>
      </c>
      <c r="H69" s="616">
        <f t="shared" si="312"/>
        <v>0</v>
      </c>
      <c r="I69" s="727">
        <f t="shared" si="173"/>
        <v>0</v>
      </c>
      <c r="J69" s="642">
        <f t="shared" ref="J69:K80" si="313">J32</f>
        <v>0</v>
      </c>
      <c r="K69" s="727">
        <f t="shared" si="313"/>
        <v>0</v>
      </c>
      <c r="L69" s="731">
        <f t="shared" si="223"/>
        <v>0</v>
      </c>
      <c r="M69" s="727">
        <f t="shared" si="176"/>
        <v>0</v>
      </c>
      <c r="N69" s="642">
        <f t="shared" si="264"/>
        <v>0</v>
      </c>
      <c r="O69" s="606">
        <f t="shared" si="264"/>
        <v>0</v>
      </c>
      <c r="P69" s="616">
        <f t="shared" si="311"/>
        <v>0</v>
      </c>
      <c r="Q69" s="606">
        <f t="shared" si="311"/>
        <v>0</v>
      </c>
      <c r="R69" s="616">
        <f t="shared" si="311"/>
        <v>0</v>
      </c>
      <c r="S69" s="606">
        <f t="shared" si="311"/>
        <v>0</v>
      </c>
      <c r="T69" s="616">
        <f t="shared" si="311"/>
        <v>0</v>
      </c>
      <c r="U69" s="727">
        <f t="shared" si="311"/>
        <v>0</v>
      </c>
      <c r="V69" s="747"/>
      <c r="W69" s="618"/>
      <c r="X69" s="748"/>
      <c r="Y69" s="755">
        <f t="shared" si="269"/>
        <v>0</v>
      </c>
      <c r="Z69" s="640">
        <f t="shared" si="270"/>
        <v>0</v>
      </c>
      <c r="AA69" s="640">
        <f t="shared" si="271"/>
        <v>0</v>
      </c>
      <c r="AB69" s="640">
        <f t="shared" si="265"/>
        <v>0</v>
      </c>
      <c r="AC69" s="627">
        <f>K69+IR_REF!T24+IR_REF!AB24</f>
        <v>2.4864375000000001E-2</v>
      </c>
      <c r="AD69" s="640">
        <f t="shared" si="272"/>
        <v>0</v>
      </c>
      <c r="AE69" s="641">
        <f t="shared" si="273"/>
        <v>0</v>
      </c>
      <c r="AF69" s="640">
        <f t="shared" si="274"/>
        <v>0</v>
      </c>
      <c r="AG69" s="641">
        <f t="shared" si="275"/>
        <v>0</v>
      </c>
      <c r="AH69" s="616">
        <f t="shared" si="276"/>
        <v>0</v>
      </c>
      <c r="AI69" s="641">
        <f t="shared" si="277"/>
        <v>0</v>
      </c>
      <c r="AJ69" s="616">
        <f t="shared" si="278"/>
        <v>0</v>
      </c>
      <c r="AK69" s="606">
        <f t="shared" si="279"/>
        <v>0</v>
      </c>
      <c r="AL69" s="606">
        <f t="shared" si="280"/>
        <v>0</v>
      </c>
      <c r="AM69" s="644">
        <f t="shared" si="281"/>
        <v>0</v>
      </c>
      <c r="AN69" s="642">
        <f t="shared" si="282"/>
        <v>0</v>
      </c>
      <c r="AO69" s="616">
        <f t="shared" si="283"/>
        <v>0</v>
      </c>
      <c r="AP69" s="616">
        <f t="shared" si="284"/>
        <v>0</v>
      </c>
      <c r="AQ69" s="616">
        <f t="shared" si="266"/>
        <v>0</v>
      </c>
      <c r="AR69" s="606">
        <f t="shared" si="285"/>
        <v>2.4864375000000001E-2</v>
      </c>
      <c r="AS69" s="616">
        <f t="shared" si="286"/>
        <v>0</v>
      </c>
      <c r="AT69" s="606">
        <f t="shared" si="287"/>
        <v>2.4864375000000001E-2</v>
      </c>
      <c r="AU69" s="616">
        <f t="shared" si="288"/>
        <v>0</v>
      </c>
      <c r="AV69" s="606">
        <f t="shared" si="289"/>
        <v>0</v>
      </c>
      <c r="AW69" s="616">
        <f t="shared" si="290"/>
        <v>0</v>
      </c>
      <c r="AX69" s="606">
        <f t="shared" si="291"/>
        <v>0</v>
      </c>
      <c r="AY69" s="616">
        <f t="shared" si="292"/>
        <v>0</v>
      </c>
      <c r="AZ69" s="643">
        <f t="shared" si="293"/>
        <v>0</v>
      </c>
      <c r="BA69" s="606">
        <f t="shared" si="294"/>
        <v>0</v>
      </c>
      <c r="BB69" s="644">
        <f t="shared" si="295"/>
        <v>0</v>
      </c>
      <c r="BC69" s="642">
        <f t="shared" si="296"/>
        <v>0</v>
      </c>
      <c r="BD69" s="616">
        <f t="shared" si="297"/>
        <v>0</v>
      </c>
      <c r="BE69" s="616">
        <f t="shared" si="298"/>
        <v>0</v>
      </c>
      <c r="BF69" s="616">
        <f t="shared" si="267"/>
        <v>0</v>
      </c>
      <c r="BG69" s="606">
        <f t="shared" si="299"/>
        <v>2.4864375000000001E-2</v>
      </c>
      <c r="BH69" s="616">
        <f t="shared" si="300"/>
        <v>0</v>
      </c>
      <c r="BI69" s="641">
        <f t="shared" si="301"/>
        <v>2.4864375000000001E-2</v>
      </c>
      <c r="BJ69" s="616">
        <f t="shared" si="302"/>
        <v>0</v>
      </c>
      <c r="BK69" s="641">
        <f t="shared" si="303"/>
        <v>2.4864375000000001E-2</v>
      </c>
      <c r="BL69" s="606">
        <f t="shared" si="304"/>
        <v>0</v>
      </c>
      <c r="BM69" s="606">
        <f t="shared" si="305"/>
        <v>0</v>
      </c>
      <c r="BN69" s="616">
        <f t="shared" si="306"/>
        <v>0</v>
      </c>
      <c r="BO69" s="606">
        <f t="shared" si="307"/>
        <v>0</v>
      </c>
      <c r="BP69" s="606">
        <f t="shared" si="308"/>
        <v>0</v>
      </c>
      <c r="BQ69" s="644">
        <f t="shared" si="309"/>
        <v>0</v>
      </c>
    </row>
    <row r="70" spans="1:69" s="26" customFormat="1" ht="17.649999999999999" customHeight="1">
      <c r="A70" s="109"/>
      <c r="B70" s="7">
        <v>95</v>
      </c>
      <c r="C70" s="7" t="s">
        <v>129</v>
      </c>
      <c r="D70" s="139" t="s">
        <v>163</v>
      </c>
      <c r="E70" s="139" t="s">
        <v>401</v>
      </c>
      <c r="F70" s="607" t="s">
        <v>538</v>
      </c>
      <c r="G70" s="642">
        <f t="shared" si="312"/>
        <v>0</v>
      </c>
      <c r="H70" s="616">
        <f t="shared" si="312"/>
        <v>0</v>
      </c>
      <c r="I70" s="727">
        <f t="shared" si="173"/>
        <v>0</v>
      </c>
      <c r="J70" s="642">
        <f t="shared" si="313"/>
        <v>0</v>
      </c>
      <c r="K70" s="727">
        <f t="shared" si="313"/>
        <v>0</v>
      </c>
      <c r="L70" s="731">
        <f t="shared" si="223"/>
        <v>0</v>
      </c>
      <c r="M70" s="727">
        <f t="shared" si="176"/>
        <v>0</v>
      </c>
      <c r="N70" s="642">
        <f t="shared" si="264"/>
        <v>0</v>
      </c>
      <c r="O70" s="606">
        <f t="shared" si="264"/>
        <v>0</v>
      </c>
      <c r="P70" s="616">
        <f t="shared" si="311"/>
        <v>0</v>
      </c>
      <c r="Q70" s="606">
        <f t="shared" si="311"/>
        <v>0</v>
      </c>
      <c r="R70" s="616">
        <f t="shared" si="311"/>
        <v>0</v>
      </c>
      <c r="S70" s="606">
        <f t="shared" si="311"/>
        <v>0</v>
      </c>
      <c r="T70" s="616">
        <f t="shared" si="311"/>
        <v>0</v>
      </c>
      <c r="U70" s="727">
        <f t="shared" si="311"/>
        <v>0</v>
      </c>
      <c r="V70" s="747"/>
      <c r="W70" s="618"/>
      <c r="X70" s="748"/>
      <c r="Y70" s="755">
        <f t="shared" si="269"/>
        <v>0</v>
      </c>
      <c r="Z70" s="640">
        <f t="shared" si="270"/>
        <v>0</v>
      </c>
      <c r="AA70" s="640">
        <f t="shared" si="271"/>
        <v>0</v>
      </c>
      <c r="AB70" s="640">
        <f t="shared" si="265"/>
        <v>0</v>
      </c>
      <c r="AC70" s="627">
        <f>K70+IR_REF!T25+IR_REF!AB25</f>
        <v>2.4864375000000001E-2</v>
      </c>
      <c r="AD70" s="640">
        <f t="shared" si="272"/>
        <v>0</v>
      </c>
      <c r="AE70" s="641">
        <f t="shared" si="273"/>
        <v>0</v>
      </c>
      <c r="AF70" s="640">
        <f t="shared" si="274"/>
        <v>0</v>
      </c>
      <c r="AG70" s="641">
        <f t="shared" si="275"/>
        <v>0</v>
      </c>
      <c r="AH70" s="616">
        <f t="shared" si="276"/>
        <v>0</v>
      </c>
      <c r="AI70" s="641">
        <f t="shared" si="277"/>
        <v>0</v>
      </c>
      <c r="AJ70" s="616">
        <f t="shared" si="278"/>
        <v>0</v>
      </c>
      <c r="AK70" s="606">
        <f t="shared" si="279"/>
        <v>0</v>
      </c>
      <c r="AL70" s="606">
        <f t="shared" si="280"/>
        <v>0</v>
      </c>
      <c r="AM70" s="644">
        <f t="shared" si="281"/>
        <v>0</v>
      </c>
      <c r="AN70" s="642">
        <f t="shared" si="282"/>
        <v>0</v>
      </c>
      <c r="AO70" s="616">
        <f t="shared" si="283"/>
        <v>0</v>
      </c>
      <c r="AP70" s="616">
        <f t="shared" si="284"/>
        <v>0</v>
      </c>
      <c r="AQ70" s="616">
        <f t="shared" si="266"/>
        <v>0</v>
      </c>
      <c r="AR70" s="606">
        <f t="shared" si="285"/>
        <v>2.4864375000000001E-2</v>
      </c>
      <c r="AS70" s="616">
        <f t="shared" si="286"/>
        <v>0</v>
      </c>
      <c r="AT70" s="606">
        <f t="shared" si="287"/>
        <v>2.4864375000000001E-2</v>
      </c>
      <c r="AU70" s="616">
        <f t="shared" si="288"/>
        <v>0</v>
      </c>
      <c r="AV70" s="606">
        <f t="shared" si="289"/>
        <v>0</v>
      </c>
      <c r="AW70" s="616">
        <f t="shared" si="290"/>
        <v>0</v>
      </c>
      <c r="AX70" s="606">
        <f t="shared" si="291"/>
        <v>0</v>
      </c>
      <c r="AY70" s="616">
        <f t="shared" si="292"/>
        <v>0</v>
      </c>
      <c r="AZ70" s="643">
        <f t="shared" si="293"/>
        <v>0</v>
      </c>
      <c r="BA70" s="606">
        <f t="shared" si="294"/>
        <v>0</v>
      </c>
      <c r="BB70" s="644">
        <f t="shared" si="295"/>
        <v>0</v>
      </c>
      <c r="BC70" s="642">
        <f t="shared" si="296"/>
        <v>0</v>
      </c>
      <c r="BD70" s="616">
        <f t="shared" si="297"/>
        <v>0</v>
      </c>
      <c r="BE70" s="616">
        <f t="shared" si="298"/>
        <v>0</v>
      </c>
      <c r="BF70" s="616">
        <f t="shared" si="267"/>
        <v>0</v>
      </c>
      <c r="BG70" s="606">
        <f t="shared" si="299"/>
        <v>2.4864375000000001E-2</v>
      </c>
      <c r="BH70" s="616">
        <f t="shared" si="300"/>
        <v>0</v>
      </c>
      <c r="BI70" s="641">
        <f t="shared" si="301"/>
        <v>2.4864375000000001E-2</v>
      </c>
      <c r="BJ70" s="616">
        <f t="shared" si="302"/>
        <v>0</v>
      </c>
      <c r="BK70" s="641">
        <f t="shared" si="303"/>
        <v>2.4864375000000001E-2</v>
      </c>
      <c r="BL70" s="606">
        <f t="shared" si="304"/>
        <v>0</v>
      </c>
      <c r="BM70" s="606">
        <f t="shared" si="305"/>
        <v>0</v>
      </c>
      <c r="BN70" s="616">
        <f t="shared" si="306"/>
        <v>0</v>
      </c>
      <c r="BO70" s="606">
        <f t="shared" si="307"/>
        <v>0</v>
      </c>
      <c r="BP70" s="606">
        <f t="shared" si="308"/>
        <v>0</v>
      </c>
      <c r="BQ70" s="644">
        <f t="shared" si="309"/>
        <v>0</v>
      </c>
    </row>
    <row r="71" spans="1:69" s="26" customFormat="1" ht="17.649999999999999" customHeight="1">
      <c r="A71" s="109"/>
      <c r="B71" s="7">
        <v>96</v>
      </c>
      <c r="C71" s="7" t="s">
        <v>129</v>
      </c>
      <c r="D71" s="139" t="s">
        <v>163</v>
      </c>
      <c r="E71" s="139" t="s">
        <v>401</v>
      </c>
      <c r="F71" s="607" t="s">
        <v>414</v>
      </c>
      <c r="G71" s="642">
        <f t="shared" si="312"/>
        <v>0</v>
      </c>
      <c r="H71" s="616">
        <f t="shared" si="312"/>
        <v>0</v>
      </c>
      <c r="I71" s="727">
        <f t="shared" si="173"/>
        <v>0</v>
      </c>
      <c r="J71" s="642">
        <f t="shared" si="313"/>
        <v>0</v>
      </c>
      <c r="K71" s="727">
        <f t="shared" si="313"/>
        <v>0</v>
      </c>
      <c r="L71" s="731">
        <f t="shared" si="223"/>
        <v>0</v>
      </c>
      <c r="M71" s="727">
        <f t="shared" si="176"/>
        <v>0</v>
      </c>
      <c r="N71" s="642">
        <f t="shared" si="264"/>
        <v>0</v>
      </c>
      <c r="O71" s="606">
        <f t="shared" si="264"/>
        <v>0</v>
      </c>
      <c r="P71" s="616">
        <f t="shared" si="311"/>
        <v>0</v>
      </c>
      <c r="Q71" s="606">
        <f t="shared" si="311"/>
        <v>0</v>
      </c>
      <c r="R71" s="616">
        <f t="shared" si="311"/>
        <v>0</v>
      </c>
      <c r="S71" s="606">
        <f t="shared" si="311"/>
        <v>0</v>
      </c>
      <c r="T71" s="616">
        <f t="shared" si="311"/>
        <v>0</v>
      </c>
      <c r="U71" s="727">
        <f t="shared" si="311"/>
        <v>0</v>
      </c>
      <c r="V71" s="747"/>
      <c r="W71" s="618"/>
      <c r="X71" s="748"/>
      <c r="Y71" s="755">
        <f t="shared" si="269"/>
        <v>0</v>
      </c>
      <c r="Z71" s="640">
        <f t="shared" si="270"/>
        <v>0</v>
      </c>
      <c r="AA71" s="640">
        <f t="shared" si="271"/>
        <v>0</v>
      </c>
      <c r="AB71" s="640">
        <f t="shared" si="265"/>
        <v>0</v>
      </c>
      <c r="AC71" s="627">
        <f>K71+IR_REF!T26+IR_REF!AB26</f>
        <v>1.7772187500000002E-2</v>
      </c>
      <c r="AD71" s="640">
        <f t="shared" si="272"/>
        <v>0</v>
      </c>
      <c r="AE71" s="641">
        <f t="shared" si="273"/>
        <v>0</v>
      </c>
      <c r="AF71" s="640">
        <f t="shared" si="274"/>
        <v>0</v>
      </c>
      <c r="AG71" s="641">
        <f t="shared" si="275"/>
        <v>0</v>
      </c>
      <c r="AH71" s="616">
        <f t="shared" si="276"/>
        <v>0</v>
      </c>
      <c r="AI71" s="641">
        <f t="shared" si="277"/>
        <v>0</v>
      </c>
      <c r="AJ71" s="616">
        <f t="shared" si="278"/>
        <v>0</v>
      </c>
      <c r="AK71" s="606">
        <f t="shared" si="279"/>
        <v>0</v>
      </c>
      <c r="AL71" s="606">
        <f t="shared" si="280"/>
        <v>0</v>
      </c>
      <c r="AM71" s="644">
        <f t="shared" si="281"/>
        <v>0</v>
      </c>
      <c r="AN71" s="642">
        <f t="shared" si="282"/>
        <v>0</v>
      </c>
      <c r="AO71" s="616">
        <f t="shared" si="283"/>
        <v>0</v>
      </c>
      <c r="AP71" s="616">
        <f t="shared" si="284"/>
        <v>0</v>
      </c>
      <c r="AQ71" s="616">
        <f t="shared" si="266"/>
        <v>0</v>
      </c>
      <c r="AR71" s="606">
        <f t="shared" si="285"/>
        <v>1.7772187500000002E-2</v>
      </c>
      <c r="AS71" s="616">
        <f t="shared" si="286"/>
        <v>0</v>
      </c>
      <c r="AT71" s="606">
        <f t="shared" si="287"/>
        <v>1.7772187500000002E-2</v>
      </c>
      <c r="AU71" s="616">
        <f t="shared" si="288"/>
        <v>0</v>
      </c>
      <c r="AV71" s="606">
        <f t="shared" si="289"/>
        <v>0</v>
      </c>
      <c r="AW71" s="616">
        <f t="shared" si="290"/>
        <v>0</v>
      </c>
      <c r="AX71" s="606">
        <f t="shared" si="291"/>
        <v>0</v>
      </c>
      <c r="AY71" s="616">
        <f t="shared" si="292"/>
        <v>0</v>
      </c>
      <c r="AZ71" s="643">
        <f t="shared" si="293"/>
        <v>0</v>
      </c>
      <c r="BA71" s="606">
        <f t="shared" si="294"/>
        <v>0</v>
      </c>
      <c r="BB71" s="644">
        <f t="shared" si="295"/>
        <v>0</v>
      </c>
      <c r="BC71" s="642">
        <f t="shared" si="296"/>
        <v>0</v>
      </c>
      <c r="BD71" s="616">
        <f t="shared" si="297"/>
        <v>0</v>
      </c>
      <c r="BE71" s="616">
        <f t="shared" si="298"/>
        <v>0</v>
      </c>
      <c r="BF71" s="616">
        <f t="shared" si="267"/>
        <v>0</v>
      </c>
      <c r="BG71" s="606">
        <f t="shared" si="299"/>
        <v>1.7772187500000002E-2</v>
      </c>
      <c r="BH71" s="616">
        <f t="shared" si="300"/>
        <v>0</v>
      </c>
      <c r="BI71" s="641">
        <f t="shared" si="301"/>
        <v>1.7772187500000002E-2</v>
      </c>
      <c r="BJ71" s="616">
        <f t="shared" si="302"/>
        <v>0</v>
      </c>
      <c r="BK71" s="641">
        <f t="shared" si="303"/>
        <v>1.7772187500000002E-2</v>
      </c>
      <c r="BL71" s="606">
        <f t="shared" si="304"/>
        <v>0</v>
      </c>
      <c r="BM71" s="606">
        <f t="shared" si="305"/>
        <v>0</v>
      </c>
      <c r="BN71" s="616">
        <f t="shared" si="306"/>
        <v>0</v>
      </c>
      <c r="BO71" s="606">
        <f t="shared" si="307"/>
        <v>0</v>
      </c>
      <c r="BP71" s="606">
        <f t="shared" si="308"/>
        <v>0</v>
      </c>
      <c r="BQ71" s="644">
        <f t="shared" si="309"/>
        <v>0</v>
      </c>
    </row>
    <row r="72" spans="1:69" s="26" customFormat="1" ht="17.649999999999999" customHeight="1">
      <c r="A72" s="109"/>
      <c r="B72" s="7">
        <v>97</v>
      </c>
      <c r="C72" s="7" t="s">
        <v>129</v>
      </c>
      <c r="D72" s="139" t="s">
        <v>163</v>
      </c>
      <c r="E72" s="139" t="s">
        <v>404</v>
      </c>
      <c r="F72" s="607" t="s">
        <v>406</v>
      </c>
      <c r="G72" s="642">
        <f t="shared" si="312"/>
        <v>0</v>
      </c>
      <c r="H72" s="616">
        <f t="shared" si="312"/>
        <v>0</v>
      </c>
      <c r="I72" s="727">
        <f t="shared" ref="I72:I81" si="314">IFERROR(H72/G72,0)</f>
        <v>0</v>
      </c>
      <c r="J72" s="642">
        <f t="shared" si="313"/>
        <v>0</v>
      </c>
      <c r="K72" s="727">
        <f t="shared" si="313"/>
        <v>0</v>
      </c>
      <c r="L72" s="731">
        <f t="shared" si="223"/>
        <v>0</v>
      </c>
      <c r="M72" s="727">
        <f t="shared" si="176"/>
        <v>0</v>
      </c>
      <c r="N72" s="642">
        <f t="shared" si="264"/>
        <v>0</v>
      </c>
      <c r="O72" s="606">
        <f t="shared" si="264"/>
        <v>0</v>
      </c>
      <c r="P72" s="617"/>
      <c r="Q72" s="619"/>
      <c r="R72" s="617"/>
      <c r="S72" s="619"/>
      <c r="T72" s="617"/>
      <c r="U72" s="748"/>
      <c r="V72" s="747"/>
      <c r="W72" s="618"/>
      <c r="X72" s="748"/>
      <c r="Y72" s="755">
        <f t="shared" si="269"/>
        <v>0</v>
      </c>
      <c r="Z72" s="640">
        <f t="shared" si="270"/>
        <v>0</v>
      </c>
      <c r="AA72" s="640">
        <f t="shared" si="271"/>
        <v>0</v>
      </c>
      <c r="AB72" s="640">
        <f t="shared" si="265"/>
        <v>0</v>
      </c>
      <c r="AC72" s="627">
        <f>K72+IR_REF!T18+IR_REF!AB18</f>
        <v>1.4184375000000004E-3</v>
      </c>
      <c r="AD72" s="640">
        <f t="shared" si="272"/>
        <v>0</v>
      </c>
      <c r="AE72" s="627">
        <f>Q72+IR_REF!AB18</f>
        <v>0</v>
      </c>
      <c r="AF72" s="640">
        <f t="shared" si="274"/>
        <v>0</v>
      </c>
      <c r="AG72" s="627">
        <f>S72+IR_REF!AB18</f>
        <v>0</v>
      </c>
      <c r="AH72" s="616">
        <f t="shared" si="276"/>
        <v>0</v>
      </c>
      <c r="AI72" s="627">
        <f>U72+IR_REF!AB18</f>
        <v>0</v>
      </c>
      <c r="AJ72" s="616">
        <f t="shared" si="278"/>
        <v>0</v>
      </c>
      <c r="AK72" s="606">
        <f t="shared" si="279"/>
        <v>0</v>
      </c>
      <c r="AL72" s="606">
        <f t="shared" si="280"/>
        <v>0</v>
      </c>
      <c r="AM72" s="644">
        <f t="shared" si="281"/>
        <v>0</v>
      </c>
      <c r="AN72" s="642">
        <f t="shared" si="282"/>
        <v>0</v>
      </c>
      <c r="AO72" s="616">
        <f t="shared" si="283"/>
        <v>0</v>
      </c>
      <c r="AP72" s="616">
        <f t="shared" si="284"/>
        <v>0</v>
      </c>
      <c r="AQ72" s="616">
        <f t="shared" si="266"/>
        <v>0</v>
      </c>
      <c r="AR72" s="606">
        <f t="shared" si="285"/>
        <v>1.4184375000000004E-3</v>
      </c>
      <c r="AS72" s="616">
        <f t="shared" si="286"/>
        <v>0</v>
      </c>
      <c r="AT72" s="606">
        <f t="shared" si="287"/>
        <v>1.4184375000000004E-3</v>
      </c>
      <c r="AU72" s="616">
        <f t="shared" si="288"/>
        <v>0</v>
      </c>
      <c r="AV72" s="606">
        <f t="shared" si="289"/>
        <v>0</v>
      </c>
      <c r="AW72" s="616">
        <f t="shared" si="290"/>
        <v>0</v>
      </c>
      <c r="AX72" s="606">
        <f t="shared" si="291"/>
        <v>0</v>
      </c>
      <c r="AY72" s="616">
        <f t="shared" si="292"/>
        <v>0</v>
      </c>
      <c r="AZ72" s="643">
        <f t="shared" si="293"/>
        <v>0</v>
      </c>
      <c r="BA72" s="606">
        <f t="shared" si="294"/>
        <v>0</v>
      </c>
      <c r="BB72" s="644">
        <f t="shared" si="295"/>
        <v>0</v>
      </c>
      <c r="BC72" s="642">
        <f t="shared" si="296"/>
        <v>0</v>
      </c>
      <c r="BD72" s="616">
        <f t="shared" si="297"/>
        <v>0</v>
      </c>
      <c r="BE72" s="616">
        <f t="shared" si="298"/>
        <v>0</v>
      </c>
      <c r="BF72" s="616">
        <f t="shared" si="267"/>
        <v>0</v>
      </c>
      <c r="BG72" s="606">
        <f t="shared" si="299"/>
        <v>1.4184375000000004E-3</v>
      </c>
      <c r="BH72" s="616">
        <f t="shared" si="300"/>
        <v>0</v>
      </c>
      <c r="BI72" s="641">
        <f t="shared" si="301"/>
        <v>1.4184375000000004E-3</v>
      </c>
      <c r="BJ72" s="616">
        <f t="shared" si="302"/>
        <v>0</v>
      </c>
      <c r="BK72" s="641">
        <f t="shared" si="303"/>
        <v>1.4184375000000004E-3</v>
      </c>
      <c r="BL72" s="606">
        <f t="shared" si="304"/>
        <v>0</v>
      </c>
      <c r="BM72" s="606">
        <f t="shared" si="305"/>
        <v>0</v>
      </c>
      <c r="BN72" s="616">
        <f t="shared" si="306"/>
        <v>0</v>
      </c>
      <c r="BO72" s="606">
        <f t="shared" si="307"/>
        <v>0</v>
      </c>
      <c r="BP72" s="606">
        <f t="shared" si="308"/>
        <v>0</v>
      </c>
      <c r="BQ72" s="644">
        <f t="shared" si="309"/>
        <v>0</v>
      </c>
    </row>
    <row r="73" spans="1:69" s="26" customFormat="1" ht="17.649999999999999" customHeight="1">
      <c r="A73" s="109"/>
      <c r="B73" s="7">
        <v>98</v>
      </c>
      <c r="C73" s="7" t="s">
        <v>129</v>
      </c>
      <c r="D73" s="139" t="s">
        <v>163</v>
      </c>
      <c r="E73" s="139" t="s">
        <v>404</v>
      </c>
      <c r="F73" s="607" t="s">
        <v>407</v>
      </c>
      <c r="G73" s="642">
        <f t="shared" si="312"/>
        <v>0</v>
      </c>
      <c r="H73" s="616">
        <f t="shared" si="312"/>
        <v>0</v>
      </c>
      <c r="I73" s="727">
        <f t="shared" si="314"/>
        <v>0</v>
      </c>
      <c r="J73" s="642">
        <f t="shared" si="313"/>
        <v>0</v>
      </c>
      <c r="K73" s="727">
        <f t="shared" si="313"/>
        <v>0</v>
      </c>
      <c r="L73" s="731">
        <f t="shared" si="223"/>
        <v>0</v>
      </c>
      <c r="M73" s="727">
        <f t="shared" si="176"/>
        <v>0</v>
      </c>
      <c r="N73" s="642">
        <f t="shared" si="264"/>
        <v>0</v>
      </c>
      <c r="O73" s="606">
        <f t="shared" si="264"/>
        <v>0</v>
      </c>
      <c r="P73" s="616">
        <f t="shared" ref="P73:U73" si="315">P36</f>
        <v>0</v>
      </c>
      <c r="Q73" s="606">
        <f t="shared" si="315"/>
        <v>0</v>
      </c>
      <c r="R73" s="616">
        <f t="shared" si="315"/>
        <v>0</v>
      </c>
      <c r="S73" s="606">
        <f t="shared" si="315"/>
        <v>0</v>
      </c>
      <c r="T73" s="616">
        <f t="shared" si="315"/>
        <v>0</v>
      </c>
      <c r="U73" s="727">
        <f t="shared" si="315"/>
        <v>0</v>
      </c>
      <c r="V73" s="747"/>
      <c r="W73" s="618"/>
      <c r="X73" s="748"/>
      <c r="Y73" s="755">
        <f t="shared" ref="Y73:Y80" si="316">L73</f>
        <v>0</v>
      </c>
      <c r="Z73" s="640">
        <f t="shared" ref="Z73:Z80" si="317">Y73*(1-V73)</f>
        <v>0</v>
      </c>
      <c r="AA73" s="640">
        <f t="shared" ref="AA73:AA80" si="318">N73*(1-V73)</f>
        <v>0</v>
      </c>
      <c r="AB73" s="640">
        <f t="shared" si="265"/>
        <v>0</v>
      </c>
      <c r="AC73" s="627">
        <f>K73+IR_REF!T19+IR_REF!AB19</f>
        <v>1.7772187500000002E-2</v>
      </c>
      <c r="AD73" s="640">
        <f t="shared" ref="AD73:AD80" si="319">(1-V73)*P73</f>
        <v>0</v>
      </c>
      <c r="AE73" s="627">
        <f>Q73+IR_REF!AB19</f>
        <v>1.0679999999999999E-2</v>
      </c>
      <c r="AF73" s="640">
        <f t="shared" ref="AF73:AF80" si="320">(1-V73)*R73</f>
        <v>0</v>
      </c>
      <c r="AG73" s="627">
        <f>S73+IR_REF!AB19</f>
        <v>1.0679999999999999E-2</v>
      </c>
      <c r="AH73" s="616">
        <f t="shared" ref="AH73:AH80" si="321">(1-V73)*T73</f>
        <v>0</v>
      </c>
      <c r="AI73" s="627">
        <f>U73+IR_REF!AB19</f>
        <v>1.0679999999999999E-2</v>
      </c>
      <c r="AJ73" s="616">
        <f t="shared" ref="AJ73:AJ80" si="322">AD73+AF73+AH73</f>
        <v>0</v>
      </c>
      <c r="AK73" s="606">
        <f t="shared" ref="AK73:AK80" si="323">IFERROR((AD73*AE73+AF73*AG73+AH73*AI73)/AJ73,0)</f>
        <v>0</v>
      </c>
      <c r="AL73" s="606">
        <f t="shared" ref="AL73:AL80" si="324">IFERROR((AK73*AJ73+AB73*AC73)/Z73,0)</f>
        <v>0</v>
      </c>
      <c r="AM73" s="644">
        <f t="shared" ref="AM73:AM80" si="325">AL73*Z73</f>
        <v>0</v>
      </c>
      <c r="AN73" s="642">
        <f t="shared" ref="AN73:AN80" si="326">Z73</f>
        <v>0</v>
      </c>
      <c r="AO73" s="616">
        <f t="shared" ref="AO73:AO80" si="327">AN73*(1-W73)</f>
        <v>0</v>
      </c>
      <c r="AP73" s="616">
        <f t="shared" ref="AP73:AP80" si="328">AD73*(1-W73)</f>
        <v>0</v>
      </c>
      <c r="AQ73" s="616">
        <f t="shared" si="266"/>
        <v>0</v>
      </c>
      <c r="AR73" s="606">
        <f t="shared" ref="AR73:AR80" si="329">AC73</f>
        <v>1.7772187500000002E-2</v>
      </c>
      <c r="AS73" s="616">
        <f t="shared" ref="AS73:AS80" si="330">AB73*(1-W73)</f>
        <v>0</v>
      </c>
      <c r="AT73" s="606">
        <f t="shared" ref="AT73:AT80" si="331">AC73</f>
        <v>1.7772187500000002E-2</v>
      </c>
      <c r="AU73" s="616">
        <f t="shared" ref="AU73:AU80" si="332">AF73*(1-W73)</f>
        <v>0</v>
      </c>
      <c r="AV73" s="606">
        <f t="shared" ref="AV73:AV80" si="333">AG73</f>
        <v>1.0679999999999999E-2</v>
      </c>
      <c r="AW73" s="616">
        <f t="shared" ref="AW73:AW80" si="334">AH73*(1-W73)</f>
        <v>0</v>
      </c>
      <c r="AX73" s="606">
        <f t="shared" ref="AX73:AX80" si="335">AI73</f>
        <v>1.0679999999999999E-2</v>
      </c>
      <c r="AY73" s="616">
        <f t="shared" ref="AY73:AY80" si="336">AS73+AU73+AW73</f>
        <v>0</v>
      </c>
      <c r="AZ73" s="643">
        <f t="shared" ref="AZ73:AZ80" si="337">IFERROR((AS73*AT73+AU73*AV73+AW73*AX73)/AY73,0)</f>
        <v>0</v>
      </c>
      <c r="BA73" s="606">
        <f t="shared" ref="BA73:BA80" si="338">IFERROR((AZ73*AY73+AQ73*AR73)/AO73,0)</f>
        <v>0</v>
      </c>
      <c r="BB73" s="644">
        <f t="shared" ref="BB73:BB80" si="339">BA73*AO73</f>
        <v>0</v>
      </c>
      <c r="BC73" s="642">
        <f t="shared" ref="BC73:BC80" si="340">AO73</f>
        <v>0</v>
      </c>
      <c r="BD73" s="616">
        <f t="shared" ref="BD73:BD80" si="341">BC73*(1-X73)</f>
        <v>0</v>
      </c>
      <c r="BE73" s="616">
        <f t="shared" ref="BE73:BE80" si="342">AU73*(1-X73)</f>
        <v>0</v>
      </c>
      <c r="BF73" s="616">
        <f t="shared" si="267"/>
        <v>0</v>
      </c>
      <c r="BG73" s="606">
        <f t="shared" ref="BG73:BG80" si="343">AR73</f>
        <v>1.7772187500000002E-2</v>
      </c>
      <c r="BH73" s="616">
        <f t="shared" ref="BH73:BH80" si="344">AS73*(1-X73)</f>
        <v>0</v>
      </c>
      <c r="BI73" s="641">
        <f t="shared" ref="BI73:BI80" si="345">AT73</f>
        <v>1.7772187500000002E-2</v>
      </c>
      <c r="BJ73" s="616">
        <f t="shared" ref="BJ73:BJ80" si="346">AQ73*(1-X73)</f>
        <v>0</v>
      </c>
      <c r="BK73" s="641">
        <f t="shared" ref="BK73:BK80" si="347">AR73</f>
        <v>1.7772187500000002E-2</v>
      </c>
      <c r="BL73" s="606">
        <f t="shared" ref="BL73:BL80" si="348">AW73*(1-X73)</f>
        <v>0</v>
      </c>
      <c r="BM73" s="606">
        <f t="shared" ref="BM73:BM80" si="349">AX73</f>
        <v>1.0679999999999999E-2</v>
      </c>
      <c r="BN73" s="616">
        <f t="shared" ref="BN73:BN80" si="350">BH73+BJ73+BL73</f>
        <v>0</v>
      </c>
      <c r="BO73" s="606">
        <f t="shared" ref="BO73:BO80" si="351">IFERROR((BH73*BI73+BJ73*BK73+BL73*BM73)/BN73,0)</f>
        <v>0</v>
      </c>
      <c r="BP73" s="606">
        <f t="shared" ref="BP73:BP80" si="352">IFERROR((BO73*BN73+BF73*BG73)/BD73,0)</f>
        <v>0</v>
      </c>
      <c r="BQ73" s="644">
        <f t="shared" ref="BQ73:BQ80" si="353">BP73*BD73</f>
        <v>0</v>
      </c>
    </row>
    <row r="74" spans="1:69" s="26" customFormat="1" ht="17.649999999999999" customHeight="1">
      <c r="A74" s="109"/>
      <c r="B74" s="7">
        <v>99</v>
      </c>
      <c r="C74" s="7" t="s">
        <v>129</v>
      </c>
      <c r="D74" s="139" t="s">
        <v>163</v>
      </c>
      <c r="E74" s="139" t="s">
        <v>404</v>
      </c>
      <c r="F74" s="607" t="s">
        <v>408</v>
      </c>
      <c r="G74" s="642">
        <f t="shared" si="312"/>
        <v>0</v>
      </c>
      <c r="H74" s="616">
        <f t="shared" si="312"/>
        <v>0</v>
      </c>
      <c r="I74" s="727">
        <f t="shared" si="314"/>
        <v>0</v>
      </c>
      <c r="J74" s="642">
        <f t="shared" si="313"/>
        <v>0</v>
      </c>
      <c r="K74" s="727">
        <f t="shared" si="313"/>
        <v>0</v>
      </c>
      <c r="L74" s="731">
        <f t="shared" si="223"/>
        <v>0</v>
      </c>
      <c r="M74" s="727">
        <f t="shared" si="176"/>
        <v>0</v>
      </c>
      <c r="N74" s="642">
        <f t="shared" si="264"/>
        <v>0</v>
      </c>
      <c r="O74" s="606">
        <f t="shared" si="264"/>
        <v>0</v>
      </c>
      <c r="P74" s="617"/>
      <c r="Q74" s="619"/>
      <c r="R74" s="617"/>
      <c r="S74" s="619"/>
      <c r="T74" s="617"/>
      <c r="U74" s="748"/>
      <c r="V74" s="747"/>
      <c r="W74" s="618"/>
      <c r="X74" s="748"/>
      <c r="Y74" s="755">
        <f t="shared" si="316"/>
        <v>0</v>
      </c>
      <c r="Z74" s="640">
        <f t="shared" si="317"/>
        <v>0</v>
      </c>
      <c r="AA74" s="640">
        <f t="shared" si="318"/>
        <v>0</v>
      </c>
      <c r="AB74" s="640">
        <f t="shared" si="265"/>
        <v>0</v>
      </c>
      <c r="AC74" s="627">
        <f>K74+IR_REF!T20+IR_REF!AB20</f>
        <v>2.8368750000000009E-3</v>
      </c>
      <c r="AD74" s="640">
        <f t="shared" si="319"/>
        <v>0</v>
      </c>
      <c r="AE74" s="627">
        <f>Q74+IR_REF!AB20</f>
        <v>0</v>
      </c>
      <c r="AF74" s="640">
        <f t="shared" si="320"/>
        <v>0</v>
      </c>
      <c r="AG74" s="627">
        <f>S74+IR_REF!AB20</f>
        <v>0</v>
      </c>
      <c r="AH74" s="616">
        <f t="shared" si="321"/>
        <v>0</v>
      </c>
      <c r="AI74" s="627">
        <f>U74+IR_REF!AB20</f>
        <v>0</v>
      </c>
      <c r="AJ74" s="616">
        <f t="shared" si="322"/>
        <v>0</v>
      </c>
      <c r="AK74" s="606">
        <f t="shared" si="323"/>
        <v>0</v>
      </c>
      <c r="AL74" s="606">
        <f t="shared" si="324"/>
        <v>0</v>
      </c>
      <c r="AM74" s="644">
        <f t="shared" si="325"/>
        <v>0</v>
      </c>
      <c r="AN74" s="642">
        <f t="shared" si="326"/>
        <v>0</v>
      </c>
      <c r="AO74" s="616">
        <f t="shared" si="327"/>
        <v>0</v>
      </c>
      <c r="AP74" s="616">
        <f t="shared" si="328"/>
        <v>0</v>
      </c>
      <c r="AQ74" s="616">
        <f t="shared" si="266"/>
        <v>0</v>
      </c>
      <c r="AR74" s="606">
        <f t="shared" si="329"/>
        <v>2.8368750000000009E-3</v>
      </c>
      <c r="AS74" s="616">
        <f t="shared" si="330"/>
        <v>0</v>
      </c>
      <c r="AT74" s="606">
        <f t="shared" si="331"/>
        <v>2.8368750000000009E-3</v>
      </c>
      <c r="AU74" s="616">
        <f t="shared" si="332"/>
        <v>0</v>
      </c>
      <c r="AV74" s="606">
        <f t="shared" si="333"/>
        <v>0</v>
      </c>
      <c r="AW74" s="616">
        <f t="shared" si="334"/>
        <v>0</v>
      </c>
      <c r="AX74" s="606">
        <f t="shared" si="335"/>
        <v>0</v>
      </c>
      <c r="AY74" s="616">
        <f t="shared" si="336"/>
        <v>0</v>
      </c>
      <c r="AZ74" s="643">
        <f t="shared" si="337"/>
        <v>0</v>
      </c>
      <c r="BA74" s="606">
        <f t="shared" si="338"/>
        <v>0</v>
      </c>
      <c r="BB74" s="644">
        <f t="shared" si="339"/>
        <v>0</v>
      </c>
      <c r="BC74" s="642">
        <f t="shared" si="340"/>
        <v>0</v>
      </c>
      <c r="BD74" s="616">
        <f t="shared" si="341"/>
        <v>0</v>
      </c>
      <c r="BE74" s="616">
        <f t="shared" si="342"/>
        <v>0</v>
      </c>
      <c r="BF74" s="616">
        <f t="shared" si="267"/>
        <v>0</v>
      </c>
      <c r="BG74" s="606">
        <f t="shared" si="343"/>
        <v>2.8368750000000009E-3</v>
      </c>
      <c r="BH74" s="616">
        <f t="shared" si="344"/>
        <v>0</v>
      </c>
      <c r="BI74" s="641">
        <f t="shared" si="345"/>
        <v>2.8368750000000009E-3</v>
      </c>
      <c r="BJ74" s="616">
        <f t="shared" si="346"/>
        <v>0</v>
      </c>
      <c r="BK74" s="641">
        <f t="shared" si="347"/>
        <v>2.8368750000000009E-3</v>
      </c>
      <c r="BL74" s="606">
        <f t="shared" si="348"/>
        <v>0</v>
      </c>
      <c r="BM74" s="606">
        <f t="shared" si="349"/>
        <v>0</v>
      </c>
      <c r="BN74" s="616">
        <f t="shared" si="350"/>
        <v>0</v>
      </c>
      <c r="BO74" s="606">
        <f t="shared" si="351"/>
        <v>0</v>
      </c>
      <c r="BP74" s="606">
        <f t="shared" si="352"/>
        <v>0</v>
      </c>
      <c r="BQ74" s="644">
        <f t="shared" si="353"/>
        <v>0</v>
      </c>
    </row>
    <row r="75" spans="1:69" s="26" customFormat="1" ht="17.649999999999999" customHeight="1">
      <c r="A75" s="109"/>
      <c r="B75" s="7">
        <v>100</v>
      </c>
      <c r="C75" s="7" t="s">
        <v>129</v>
      </c>
      <c r="D75" s="139" t="s">
        <v>163</v>
      </c>
      <c r="E75" s="139" t="s">
        <v>404</v>
      </c>
      <c r="F75" s="607" t="s">
        <v>409</v>
      </c>
      <c r="G75" s="642">
        <f t="shared" si="312"/>
        <v>0</v>
      </c>
      <c r="H75" s="616">
        <f t="shared" si="312"/>
        <v>0</v>
      </c>
      <c r="I75" s="727">
        <f t="shared" si="314"/>
        <v>0</v>
      </c>
      <c r="J75" s="642">
        <f t="shared" si="313"/>
        <v>0</v>
      </c>
      <c r="K75" s="727">
        <f t="shared" si="313"/>
        <v>0</v>
      </c>
      <c r="L75" s="731">
        <f t="shared" si="223"/>
        <v>0</v>
      </c>
      <c r="M75" s="727">
        <f t="shared" si="176"/>
        <v>0</v>
      </c>
      <c r="N75" s="642">
        <f t="shared" si="264"/>
        <v>0</v>
      </c>
      <c r="O75" s="606">
        <f t="shared" si="264"/>
        <v>0</v>
      </c>
      <c r="P75" s="616">
        <f t="shared" ref="P75:U75" si="354">P38</f>
        <v>0</v>
      </c>
      <c r="Q75" s="606">
        <f t="shared" si="354"/>
        <v>0</v>
      </c>
      <c r="R75" s="616">
        <f t="shared" si="354"/>
        <v>0</v>
      </c>
      <c r="S75" s="606">
        <f t="shared" si="354"/>
        <v>0</v>
      </c>
      <c r="T75" s="616">
        <f t="shared" si="354"/>
        <v>0</v>
      </c>
      <c r="U75" s="727">
        <f t="shared" si="354"/>
        <v>0</v>
      </c>
      <c r="V75" s="747"/>
      <c r="W75" s="618"/>
      <c r="X75" s="748"/>
      <c r="Y75" s="755">
        <f t="shared" si="316"/>
        <v>0</v>
      </c>
      <c r="Z75" s="640">
        <f t="shared" si="317"/>
        <v>0</v>
      </c>
      <c r="AA75" s="640">
        <f t="shared" si="318"/>
        <v>0</v>
      </c>
      <c r="AB75" s="640">
        <f t="shared" si="265"/>
        <v>0</v>
      </c>
      <c r="AC75" s="627">
        <f>K75+IR_REF!T21+IR_REF!AB21</f>
        <v>1.7772187500000002E-2</v>
      </c>
      <c r="AD75" s="640">
        <f t="shared" si="319"/>
        <v>0</v>
      </c>
      <c r="AE75" s="627">
        <f>Q75+IR_REF!AB21</f>
        <v>1.0679999999999999E-2</v>
      </c>
      <c r="AF75" s="640">
        <f t="shared" si="320"/>
        <v>0</v>
      </c>
      <c r="AG75" s="627">
        <f>S75+IR_REF!AB21</f>
        <v>1.0679999999999999E-2</v>
      </c>
      <c r="AH75" s="616">
        <f t="shared" si="321"/>
        <v>0</v>
      </c>
      <c r="AI75" s="627">
        <f>U75+IR_REF!AB21</f>
        <v>1.0679999999999999E-2</v>
      </c>
      <c r="AJ75" s="616">
        <f t="shared" si="322"/>
        <v>0</v>
      </c>
      <c r="AK75" s="606">
        <f t="shared" si="323"/>
        <v>0</v>
      </c>
      <c r="AL75" s="606">
        <f t="shared" si="324"/>
        <v>0</v>
      </c>
      <c r="AM75" s="644">
        <f t="shared" si="325"/>
        <v>0</v>
      </c>
      <c r="AN75" s="642">
        <f t="shared" si="326"/>
        <v>0</v>
      </c>
      <c r="AO75" s="616">
        <f t="shared" si="327"/>
        <v>0</v>
      </c>
      <c r="AP75" s="616">
        <f t="shared" si="328"/>
        <v>0</v>
      </c>
      <c r="AQ75" s="616">
        <f t="shared" si="266"/>
        <v>0</v>
      </c>
      <c r="AR75" s="606">
        <f t="shared" si="329"/>
        <v>1.7772187500000002E-2</v>
      </c>
      <c r="AS75" s="616">
        <f t="shared" si="330"/>
        <v>0</v>
      </c>
      <c r="AT75" s="606">
        <f t="shared" si="331"/>
        <v>1.7772187500000002E-2</v>
      </c>
      <c r="AU75" s="616">
        <f t="shared" si="332"/>
        <v>0</v>
      </c>
      <c r="AV75" s="606">
        <f t="shared" si="333"/>
        <v>1.0679999999999999E-2</v>
      </c>
      <c r="AW75" s="616">
        <f t="shared" si="334"/>
        <v>0</v>
      </c>
      <c r="AX75" s="606">
        <f t="shared" si="335"/>
        <v>1.0679999999999999E-2</v>
      </c>
      <c r="AY75" s="616">
        <f t="shared" si="336"/>
        <v>0</v>
      </c>
      <c r="AZ75" s="643">
        <f t="shared" si="337"/>
        <v>0</v>
      </c>
      <c r="BA75" s="606">
        <f t="shared" si="338"/>
        <v>0</v>
      </c>
      <c r="BB75" s="644">
        <f t="shared" si="339"/>
        <v>0</v>
      </c>
      <c r="BC75" s="642">
        <f t="shared" si="340"/>
        <v>0</v>
      </c>
      <c r="BD75" s="616">
        <f t="shared" si="341"/>
        <v>0</v>
      </c>
      <c r="BE75" s="616">
        <f t="shared" si="342"/>
        <v>0</v>
      </c>
      <c r="BF75" s="616">
        <f t="shared" si="267"/>
        <v>0</v>
      </c>
      <c r="BG75" s="606">
        <f t="shared" si="343"/>
        <v>1.7772187500000002E-2</v>
      </c>
      <c r="BH75" s="616">
        <f t="shared" si="344"/>
        <v>0</v>
      </c>
      <c r="BI75" s="641">
        <f t="shared" si="345"/>
        <v>1.7772187500000002E-2</v>
      </c>
      <c r="BJ75" s="616">
        <f t="shared" si="346"/>
        <v>0</v>
      </c>
      <c r="BK75" s="641">
        <f t="shared" si="347"/>
        <v>1.7772187500000002E-2</v>
      </c>
      <c r="BL75" s="606">
        <f t="shared" si="348"/>
        <v>0</v>
      </c>
      <c r="BM75" s="606">
        <f t="shared" si="349"/>
        <v>1.0679999999999999E-2</v>
      </c>
      <c r="BN75" s="616">
        <f t="shared" si="350"/>
        <v>0</v>
      </c>
      <c r="BO75" s="606">
        <f t="shared" si="351"/>
        <v>0</v>
      </c>
      <c r="BP75" s="606">
        <f t="shared" si="352"/>
        <v>0</v>
      </c>
      <c r="BQ75" s="644">
        <f t="shared" si="353"/>
        <v>0</v>
      </c>
    </row>
    <row r="76" spans="1:69" s="26" customFormat="1" ht="17.649999999999999" customHeight="1">
      <c r="A76" s="109"/>
      <c r="B76" s="7">
        <v>101</v>
      </c>
      <c r="C76" s="7" t="s">
        <v>129</v>
      </c>
      <c r="D76" s="139" t="s">
        <v>163</v>
      </c>
      <c r="E76" s="139" t="s">
        <v>404</v>
      </c>
      <c r="F76" s="607" t="s">
        <v>405</v>
      </c>
      <c r="G76" s="642">
        <f t="shared" si="312"/>
        <v>0</v>
      </c>
      <c r="H76" s="616">
        <f t="shared" si="312"/>
        <v>0</v>
      </c>
      <c r="I76" s="727">
        <f t="shared" si="314"/>
        <v>0</v>
      </c>
      <c r="J76" s="642">
        <f t="shared" si="313"/>
        <v>0</v>
      </c>
      <c r="K76" s="727">
        <f t="shared" si="313"/>
        <v>0</v>
      </c>
      <c r="L76" s="731">
        <f t="shared" si="223"/>
        <v>0</v>
      </c>
      <c r="M76" s="727">
        <f t="shared" si="176"/>
        <v>0</v>
      </c>
      <c r="N76" s="642">
        <f t="shared" si="264"/>
        <v>0</v>
      </c>
      <c r="O76" s="606">
        <f t="shared" si="264"/>
        <v>0</v>
      </c>
      <c r="P76" s="617"/>
      <c r="Q76" s="619"/>
      <c r="R76" s="617"/>
      <c r="S76" s="619"/>
      <c r="T76" s="617"/>
      <c r="U76" s="748"/>
      <c r="V76" s="747"/>
      <c r="W76" s="618"/>
      <c r="X76" s="748"/>
      <c r="Y76" s="755">
        <f t="shared" si="316"/>
        <v>0</v>
      </c>
      <c r="Z76" s="640">
        <f t="shared" si="317"/>
        <v>0</v>
      </c>
      <c r="AA76" s="640">
        <f t="shared" si="318"/>
        <v>0</v>
      </c>
      <c r="AB76" s="640">
        <f t="shared" si="265"/>
        <v>0</v>
      </c>
      <c r="AC76" s="627">
        <f>K76+IR_REF!T22+IR_REF!AB22</f>
        <v>2.8368750000000009E-3</v>
      </c>
      <c r="AD76" s="640">
        <f t="shared" si="319"/>
        <v>0</v>
      </c>
      <c r="AE76" s="627">
        <f>Q76+IR_REF!AB22</f>
        <v>0</v>
      </c>
      <c r="AF76" s="640">
        <f t="shared" si="320"/>
        <v>0</v>
      </c>
      <c r="AG76" s="627">
        <f>S76+IR_REF!AB22</f>
        <v>0</v>
      </c>
      <c r="AH76" s="616">
        <f t="shared" si="321"/>
        <v>0</v>
      </c>
      <c r="AI76" s="627">
        <f>U76+IR_REF!AB22</f>
        <v>0</v>
      </c>
      <c r="AJ76" s="616">
        <f t="shared" si="322"/>
        <v>0</v>
      </c>
      <c r="AK76" s="606">
        <f t="shared" si="323"/>
        <v>0</v>
      </c>
      <c r="AL76" s="606">
        <f t="shared" si="324"/>
        <v>0</v>
      </c>
      <c r="AM76" s="644">
        <f t="shared" si="325"/>
        <v>0</v>
      </c>
      <c r="AN76" s="642">
        <f t="shared" si="326"/>
        <v>0</v>
      </c>
      <c r="AO76" s="616">
        <f t="shared" si="327"/>
        <v>0</v>
      </c>
      <c r="AP76" s="616">
        <f t="shared" si="328"/>
        <v>0</v>
      </c>
      <c r="AQ76" s="616">
        <f t="shared" si="266"/>
        <v>0</v>
      </c>
      <c r="AR76" s="606">
        <f t="shared" si="329"/>
        <v>2.8368750000000009E-3</v>
      </c>
      <c r="AS76" s="616">
        <f t="shared" si="330"/>
        <v>0</v>
      </c>
      <c r="AT76" s="606">
        <f t="shared" si="331"/>
        <v>2.8368750000000009E-3</v>
      </c>
      <c r="AU76" s="616">
        <f t="shared" si="332"/>
        <v>0</v>
      </c>
      <c r="AV76" s="606">
        <f t="shared" si="333"/>
        <v>0</v>
      </c>
      <c r="AW76" s="616">
        <f t="shared" si="334"/>
        <v>0</v>
      </c>
      <c r="AX76" s="606">
        <f t="shared" si="335"/>
        <v>0</v>
      </c>
      <c r="AY76" s="616">
        <f t="shared" si="336"/>
        <v>0</v>
      </c>
      <c r="AZ76" s="643">
        <f t="shared" si="337"/>
        <v>0</v>
      </c>
      <c r="BA76" s="606">
        <f t="shared" si="338"/>
        <v>0</v>
      </c>
      <c r="BB76" s="644">
        <f t="shared" si="339"/>
        <v>0</v>
      </c>
      <c r="BC76" s="642">
        <f t="shared" si="340"/>
        <v>0</v>
      </c>
      <c r="BD76" s="616">
        <f t="shared" si="341"/>
        <v>0</v>
      </c>
      <c r="BE76" s="616">
        <f t="shared" si="342"/>
        <v>0</v>
      </c>
      <c r="BF76" s="616">
        <f t="shared" si="267"/>
        <v>0</v>
      </c>
      <c r="BG76" s="606">
        <f t="shared" si="343"/>
        <v>2.8368750000000009E-3</v>
      </c>
      <c r="BH76" s="616">
        <f t="shared" si="344"/>
        <v>0</v>
      </c>
      <c r="BI76" s="641">
        <f t="shared" si="345"/>
        <v>2.8368750000000009E-3</v>
      </c>
      <c r="BJ76" s="616">
        <f t="shared" si="346"/>
        <v>0</v>
      </c>
      <c r="BK76" s="641">
        <f t="shared" si="347"/>
        <v>2.8368750000000009E-3</v>
      </c>
      <c r="BL76" s="606">
        <f t="shared" si="348"/>
        <v>0</v>
      </c>
      <c r="BM76" s="606">
        <f t="shared" si="349"/>
        <v>0</v>
      </c>
      <c r="BN76" s="616">
        <f t="shared" si="350"/>
        <v>0</v>
      </c>
      <c r="BO76" s="606">
        <f t="shared" si="351"/>
        <v>0</v>
      </c>
      <c r="BP76" s="606">
        <f t="shared" si="352"/>
        <v>0</v>
      </c>
      <c r="BQ76" s="644">
        <f t="shared" si="353"/>
        <v>0</v>
      </c>
    </row>
    <row r="77" spans="1:69" s="26" customFormat="1" ht="17.649999999999999" customHeight="1">
      <c r="A77" s="109"/>
      <c r="B77" s="7">
        <v>102</v>
      </c>
      <c r="C77" s="7" t="s">
        <v>129</v>
      </c>
      <c r="D77" s="139" t="s">
        <v>163</v>
      </c>
      <c r="E77" s="139" t="s">
        <v>404</v>
      </c>
      <c r="F77" s="607" t="s">
        <v>410</v>
      </c>
      <c r="G77" s="642">
        <f t="shared" si="312"/>
        <v>0</v>
      </c>
      <c r="H77" s="616">
        <f t="shared" si="312"/>
        <v>0</v>
      </c>
      <c r="I77" s="727">
        <f t="shared" si="314"/>
        <v>0</v>
      </c>
      <c r="J77" s="642">
        <f t="shared" si="313"/>
        <v>0</v>
      </c>
      <c r="K77" s="727">
        <f t="shared" si="313"/>
        <v>0</v>
      </c>
      <c r="L77" s="731">
        <f t="shared" si="223"/>
        <v>0</v>
      </c>
      <c r="M77" s="727">
        <f t="shared" si="176"/>
        <v>0</v>
      </c>
      <c r="N77" s="642">
        <f t="shared" si="264"/>
        <v>0</v>
      </c>
      <c r="O77" s="606">
        <f t="shared" si="264"/>
        <v>0</v>
      </c>
      <c r="P77" s="616">
        <f t="shared" ref="P77:U80" si="355">P40</f>
        <v>0</v>
      </c>
      <c r="Q77" s="606">
        <f t="shared" si="355"/>
        <v>0</v>
      </c>
      <c r="R77" s="616">
        <f t="shared" si="355"/>
        <v>0</v>
      </c>
      <c r="S77" s="606">
        <f t="shared" si="355"/>
        <v>0</v>
      </c>
      <c r="T77" s="616">
        <f t="shared" si="355"/>
        <v>0</v>
      </c>
      <c r="U77" s="727">
        <f t="shared" si="355"/>
        <v>0</v>
      </c>
      <c r="V77" s="747"/>
      <c r="W77" s="618"/>
      <c r="X77" s="748"/>
      <c r="Y77" s="755">
        <f t="shared" si="316"/>
        <v>0</v>
      </c>
      <c r="Z77" s="640">
        <f t="shared" si="317"/>
        <v>0</v>
      </c>
      <c r="AA77" s="640">
        <f t="shared" si="318"/>
        <v>0</v>
      </c>
      <c r="AB77" s="640">
        <f t="shared" si="265"/>
        <v>0</v>
      </c>
      <c r="AC77" s="627">
        <f>K77+IR_REF!T23+IR_REF!AB23</f>
        <v>1.7772187500000002E-2</v>
      </c>
      <c r="AD77" s="640">
        <f t="shared" si="319"/>
        <v>0</v>
      </c>
      <c r="AE77" s="627">
        <f>Q77+IR_REF!AB23</f>
        <v>1.0679999999999999E-2</v>
      </c>
      <c r="AF77" s="640">
        <f t="shared" si="320"/>
        <v>0</v>
      </c>
      <c r="AG77" s="627">
        <f>S77+IR_REF!AB23</f>
        <v>1.0679999999999999E-2</v>
      </c>
      <c r="AH77" s="616">
        <f t="shared" si="321"/>
        <v>0</v>
      </c>
      <c r="AI77" s="627">
        <f>U77+IR_REF!AB23</f>
        <v>1.0679999999999999E-2</v>
      </c>
      <c r="AJ77" s="616">
        <f t="shared" si="322"/>
        <v>0</v>
      </c>
      <c r="AK77" s="606">
        <f t="shared" si="323"/>
        <v>0</v>
      </c>
      <c r="AL77" s="606">
        <f t="shared" si="324"/>
        <v>0</v>
      </c>
      <c r="AM77" s="644">
        <f t="shared" si="325"/>
        <v>0</v>
      </c>
      <c r="AN77" s="642">
        <f t="shared" si="326"/>
        <v>0</v>
      </c>
      <c r="AO77" s="616">
        <f t="shared" si="327"/>
        <v>0</v>
      </c>
      <c r="AP77" s="616">
        <f t="shared" si="328"/>
        <v>0</v>
      </c>
      <c r="AQ77" s="616">
        <f t="shared" si="266"/>
        <v>0</v>
      </c>
      <c r="AR77" s="606">
        <f t="shared" si="329"/>
        <v>1.7772187500000002E-2</v>
      </c>
      <c r="AS77" s="616">
        <f t="shared" si="330"/>
        <v>0</v>
      </c>
      <c r="AT77" s="606">
        <f t="shared" si="331"/>
        <v>1.7772187500000002E-2</v>
      </c>
      <c r="AU77" s="616">
        <f t="shared" si="332"/>
        <v>0</v>
      </c>
      <c r="AV77" s="606">
        <f t="shared" si="333"/>
        <v>1.0679999999999999E-2</v>
      </c>
      <c r="AW77" s="616">
        <f t="shared" si="334"/>
        <v>0</v>
      </c>
      <c r="AX77" s="606">
        <f t="shared" si="335"/>
        <v>1.0679999999999999E-2</v>
      </c>
      <c r="AY77" s="616">
        <f t="shared" si="336"/>
        <v>0</v>
      </c>
      <c r="AZ77" s="643">
        <f t="shared" si="337"/>
        <v>0</v>
      </c>
      <c r="BA77" s="606">
        <f t="shared" si="338"/>
        <v>0</v>
      </c>
      <c r="BB77" s="644">
        <f t="shared" si="339"/>
        <v>0</v>
      </c>
      <c r="BC77" s="642">
        <f t="shared" si="340"/>
        <v>0</v>
      </c>
      <c r="BD77" s="616">
        <f t="shared" si="341"/>
        <v>0</v>
      </c>
      <c r="BE77" s="616">
        <f t="shared" si="342"/>
        <v>0</v>
      </c>
      <c r="BF77" s="616">
        <f t="shared" si="267"/>
        <v>0</v>
      </c>
      <c r="BG77" s="606">
        <f t="shared" si="343"/>
        <v>1.7772187500000002E-2</v>
      </c>
      <c r="BH77" s="616">
        <f t="shared" si="344"/>
        <v>0</v>
      </c>
      <c r="BI77" s="641">
        <f t="shared" si="345"/>
        <v>1.7772187500000002E-2</v>
      </c>
      <c r="BJ77" s="616">
        <f t="shared" si="346"/>
        <v>0</v>
      </c>
      <c r="BK77" s="641">
        <f t="shared" si="347"/>
        <v>1.7772187500000002E-2</v>
      </c>
      <c r="BL77" s="606">
        <f t="shared" si="348"/>
        <v>0</v>
      </c>
      <c r="BM77" s="606">
        <f t="shared" si="349"/>
        <v>1.0679999999999999E-2</v>
      </c>
      <c r="BN77" s="616">
        <f t="shared" si="350"/>
        <v>0</v>
      </c>
      <c r="BO77" s="606">
        <f t="shared" si="351"/>
        <v>0</v>
      </c>
      <c r="BP77" s="606">
        <f t="shared" si="352"/>
        <v>0</v>
      </c>
      <c r="BQ77" s="644">
        <f t="shared" si="353"/>
        <v>0</v>
      </c>
    </row>
    <row r="78" spans="1:69" s="26" customFormat="1" ht="17.649999999999999" customHeight="1">
      <c r="A78" s="109"/>
      <c r="B78" s="7">
        <v>103</v>
      </c>
      <c r="C78" s="7" t="s">
        <v>129</v>
      </c>
      <c r="D78" s="139" t="s">
        <v>163</v>
      </c>
      <c r="E78" s="139" t="s">
        <v>404</v>
      </c>
      <c r="F78" s="607" t="s">
        <v>411</v>
      </c>
      <c r="G78" s="642">
        <f t="shared" si="312"/>
        <v>0</v>
      </c>
      <c r="H78" s="616">
        <f t="shared" si="312"/>
        <v>0</v>
      </c>
      <c r="I78" s="727">
        <f t="shared" si="314"/>
        <v>0</v>
      </c>
      <c r="J78" s="642">
        <f t="shared" si="313"/>
        <v>0</v>
      </c>
      <c r="K78" s="727">
        <f t="shared" si="313"/>
        <v>0</v>
      </c>
      <c r="L78" s="731">
        <f t="shared" si="223"/>
        <v>0</v>
      </c>
      <c r="M78" s="727">
        <f t="shared" si="176"/>
        <v>0</v>
      </c>
      <c r="N78" s="642">
        <f t="shared" si="264"/>
        <v>0</v>
      </c>
      <c r="O78" s="606">
        <f t="shared" si="264"/>
        <v>0</v>
      </c>
      <c r="P78" s="616">
        <f t="shared" si="355"/>
        <v>0</v>
      </c>
      <c r="Q78" s="606">
        <f t="shared" si="355"/>
        <v>0</v>
      </c>
      <c r="R78" s="616">
        <f t="shared" si="355"/>
        <v>0</v>
      </c>
      <c r="S78" s="606">
        <f t="shared" si="355"/>
        <v>0</v>
      </c>
      <c r="T78" s="616">
        <f t="shared" si="355"/>
        <v>0</v>
      </c>
      <c r="U78" s="727">
        <f t="shared" si="355"/>
        <v>0</v>
      </c>
      <c r="V78" s="747"/>
      <c r="W78" s="618"/>
      <c r="X78" s="748"/>
      <c r="Y78" s="755">
        <f t="shared" si="316"/>
        <v>0</v>
      </c>
      <c r="Z78" s="640">
        <f t="shared" si="317"/>
        <v>0</v>
      </c>
      <c r="AA78" s="640">
        <f t="shared" si="318"/>
        <v>0</v>
      </c>
      <c r="AB78" s="640">
        <f t="shared" si="265"/>
        <v>0</v>
      </c>
      <c r="AC78" s="627">
        <f>K78+IR_REF!T24+IR_REF!AB24</f>
        <v>2.4864375000000001E-2</v>
      </c>
      <c r="AD78" s="640">
        <f t="shared" si="319"/>
        <v>0</v>
      </c>
      <c r="AE78" s="627">
        <f>Q78+IR_REF!AB24</f>
        <v>1.0679999999999999E-2</v>
      </c>
      <c r="AF78" s="640">
        <f t="shared" si="320"/>
        <v>0</v>
      </c>
      <c r="AG78" s="627">
        <f>S78+IR_REF!AB24</f>
        <v>1.0679999999999999E-2</v>
      </c>
      <c r="AH78" s="616">
        <f t="shared" si="321"/>
        <v>0</v>
      </c>
      <c r="AI78" s="627">
        <f>U78+IR_REF!AB24</f>
        <v>1.0679999999999999E-2</v>
      </c>
      <c r="AJ78" s="616">
        <f t="shared" si="322"/>
        <v>0</v>
      </c>
      <c r="AK78" s="606">
        <f t="shared" si="323"/>
        <v>0</v>
      </c>
      <c r="AL78" s="606">
        <f t="shared" si="324"/>
        <v>0</v>
      </c>
      <c r="AM78" s="644">
        <f t="shared" si="325"/>
        <v>0</v>
      </c>
      <c r="AN78" s="642">
        <f t="shared" si="326"/>
        <v>0</v>
      </c>
      <c r="AO78" s="616">
        <f t="shared" si="327"/>
        <v>0</v>
      </c>
      <c r="AP78" s="616">
        <f t="shared" si="328"/>
        <v>0</v>
      </c>
      <c r="AQ78" s="616">
        <f t="shared" si="266"/>
        <v>0</v>
      </c>
      <c r="AR78" s="606">
        <f t="shared" si="329"/>
        <v>2.4864375000000001E-2</v>
      </c>
      <c r="AS78" s="616">
        <f t="shared" si="330"/>
        <v>0</v>
      </c>
      <c r="AT78" s="606">
        <f t="shared" si="331"/>
        <v>2.4864375000000001E-2</v>
      </c>
      <c r="AU78" s="616">
        <f t="shared" si="332"/>
        <v>0</v>
      </c>
      <c r="AV78" s="606">
        <f t="shared" si="333"/>
        <v>1.0679999999999999E-2</v>
      </c>
      <c r="AW78" s="616">
        <f t="shared" si="334"/>
        <v>0</v>
      </c>
      <c r="AX78" s="606">
        <f t="shared" si="335"/>
        <v>1.0679999999999999E-2</v>
      </c>
      <c r="AY78" s="616">
        <f t="shared" si="336"/>
        <v>0</v>
      </c>
      <c r="AZ78" s="643">
        <f t="shared" si="337"/>
        <v>0</v>
      </c>
      <c r="BA78" s="606">
        <f t="shared" si="338"/>
        <v>0</v>
      </c>
      <c r="BB78" s="644">
        <f t="shared" si="339"/>
        <v>0</v>
      </c>
      <c r="BC78" s="642">
        <f t="shared" si="340"/>
        <v>0</v>
      </c>
      <c r="BD78" s="616">
        <f t="shared" si="341"/>
        <v>0</v>
      </c>
      <c r="BE78" s="616">
        <f t="shared" si="342"/>
        <v>0</v>
      </c>
      <c r="BF78" s="616">
        <f t="shared" si="267"/>
        <v>0</v>
      </c>
      <c r="BG78" s="606">
        <f t="shared" si="343"/>
        <v>2.4864375000000001E-2</v>
      </c>
      <c r="BH78" s="616">
        <f t="shared" si="344"/>
        <v>0</v>
      </c>
      <c r="BI78" s="641">
        <f t="shared" si="345"/>
        <v>2.4864375000000001E-2</v>
      </c>
      <c r="BJ78" s="616">
        <f t="shared" si="346"/>
        <v>0</v>
      </c>
      <c r="BK78" s="641">
        <f t="shared" si="347"/>
        <v>2.4864375000000001E-2</v>
      </c>
      <c r="BL78" s="606">
        <f t="shared" si="348"/>
        <v>0</v>
      </c>
      <c r="BM78" s="606">
        <f t="shared" si="349"/>
        <v>1.0679999999999999E-2</v>
      </c>
      <c r="BN78" s="616">
        <f t="shared" si="350"/>
        <v>0</v>
      </c>
      <c r="BO78" s="606">
        <f t="shared" si="351"/>
        <v>0</v>
      </c>
      <c r="BP78" s="606">
        <f t="shared" si="352"/>
        <v>0</v>
      </c>
      <c r="BQ78" s="644">
        <f t="shared" si="353"/>
        <v>0</v>
      </c>
    </row>
    <row r="79" spans="1:69" s="26" customFormat="1" ht="17.649999999999999" customHeight="1">
      <c r="A79" s="109"/>
      <c r="B79" s="7">
        <v>104</v>
      </c>
      <c r="C79" s="7" t="s">
        <v>129</v>
      </c>
      <c r="D79" s="139" t="s">
        <v>163</v>
      </c>
      <c r="E79" s="139" t="s">
        <v>404</v>
      </c>
      <c r="F79" s="607" t="s">
        <v>538</v>
      </c>
      <c r="G79" s="642">
        <f t="shared" si="312"/>
        <v>0</v>
      </c>
      <c r="H79" s="616">
        <f t="shared" si="312"/>
        <v>0</v>
      </c>
      <c r="I79" s="727">
        <f t="shared" si="314"/>
        <v>0</v>
      </c>
      <c r="J79" s="642">
        <f t="shared" si="313"/>
        <v>0</v>
      </c>
      <c r="K79" s="727">
        <f t="shared" si="313"/>
        <v>0</v>
      </c>
      <c r="L79" s="731">
        <f t="shared" si="223"/>
        <v>0</v>
      </c>
      <c r="M79" s="727">
        <f t="shared" si="176"/>
        <v>0</v>
      </c>
      <c r="N79" s="642">
        <f t="shared" si="264"/>
        <v>0</v>
      </c>
      <c r="O79" s="606">
        <f t="shared" si="264"/>
        <v>0</v>
      </c>
      <c r="P79" s="616">
        <f t="shared" si="355"/>
        <v>0</v>
      </c>
      <c r="Q79" s="606">
        <f t="shared" si="355"/>
        <v>0</v>
      </c>
      <c r="R79" s="616">
        <f t="shared" si="355"/>
        <v>0</v>
      </c>
      <c r="S79" s="606">
        <f t="shared" si="355"/>
        <v>0</v>
      </c>
      <c r="T79" s="616">
        <f t="shared" si="355"/>
        <v>0</v>
      </c>
      <c r="U79" s="727">
        <f t="shared" si="355"/>
        <v>0</v>
      </c>
      <c r="V79" s="747"/>
      <c r="W79" s="618"/>
      <c r="X79" s="748"/>
      <c r="Y79" s="755">
        <f t="shared" si="316"/>
        <v>0</v>
      </c>
      <c r="Z79" s="640">
        <f t="shared" si="317"/>
        <v>0</v>
      </c>
      <c r="AA79" s="640">
        <f t="shared" si="318"/>
        <v>0</v>
      </c>
      <c r="AB79" s="640">
        <f t="shared" si="265"/>
        <v>0</v>
      </c>
      <c r="AC79" s="627">
        <f>K79+IR_REF!T25+IR_REF!AB25</f>
        <v>2.4864375000000001E-2</v>
      </c>
      <c r="AD79" s="640">
        <f t="shared" si="319"/>
        <v>0</v>
      </c>
      <c r="AE79" s="627">
        <f>Q79+IR_REF!AB25</f>
        <v>1.0679999999999999E-2</v>
      </c>
      <c r="AF79" s="640">
        <f t="shared" si="320"/>
        <v>0</v>
      </c>
      <c r="AG79" s="627">
        <f>S79+IR_REF!AB25</f>
        <v>1.0679999999999999E-2</v>
      </c>
      <c r="AH79" s="616">
        <f t="shared" si="321"/>
        <v>0</v>
      </c>
      <c r="AI79" s="627">
        <f>U79+IR_REF!AB25</f>
        <v>1.0679999999999999E-2</v>
      </c>
      <c r="AJ79" s="616">
        <f t="shared" si="322"/>
        <v>0</v>
      </c>
      <c r="AK79" s="606">
        <f t="shared" si="323"/>
        <v>0</v>
      </c>
      <c r="AL79" s="606">
        <f t="shared" si="324"/>
        <v>0</v>
      </c>
      <c r="AM79" s="644">
        <f t="shared" si="325"/>
        <v>0</v>
      </c>
      <c r="AN79" s="642">
        <f t="shared" si="326"/>
        <v>0</v>
      </c>
      <c r="AO79" s="616">
        <f t="shared" si="327"/>
        <v>0</v>
      </c>
      <c r="AP79" s="616">
        <f t="shared" si="328"/>
        <v>0</v>
      </c>
      <c r="AQ79" s="616">
        <f t="shared" si="266"/>
        <v>0</v>
      </c>
      <c r="AR79" s="606">
        <f t="shared" si="329"/>
        <v>2.4864375000000001E-2</v>
      </c>
      <c r="AS79" s="616">
        <f t="shared" si="330"/>
        <v>0</v>
      </c>
      <c r="AT79" s="606">
        <f t="shared" si="331"/>
        <v>2.4864375000000001E-2</v>
      </c>
      <c r="AU79" s="616">
        <f t="shared" si="332"/>
        <v>0</v>
      </c>
      <c r="AV79" s="606">
        <f t="shared" si="333"/>
        <v>1.0679999999999999E-2</v>
      </c>
      <c r="AW79" s="616">
        <f t="shared" si="334"/>
        <v>0</v>
      </c>
      <c r="AX79" s="606">
        <f t="shared" si="335"/>
        <v>1.0679999999999999E-2</v>
      </c>
      <c r="AY79" s="616">
        <f t="shared" si="336"/>
        <v>0</v>
      </c>
      <c r="AZ79" s="643">
        <f t="shared" si="337"/>
        <v>0</v>
      </c>
      <c r="BA79" s="606">
        <f t="shared" si="338"/>
        <v>0</v>
      </c>
      <c r="BB79" s="644">
        <f t="shared" si="339"/>
        <v>0</v>
      </c>
      <c r="BC79" s="642">
        <f t="shared" si="340"/>
        <v>0</v>
      </c>
      <c r="BD79" s="616">
        <f t="shared" si="341"/>
        <v>0</v>
      </c>
      <c r="BE79" s="616">
        <f t="shared" si="342"/>
        <v>0</v>
      </c>
      <c r="BF79" s="616">
        <f t="shared" si="267"/>
        <v>0</v>
      </c>
      <c r="BG79" s="606">
        <f t="shared" si="343"/>
        <v>2.4864375000000001E-2</v>
      </c>
      <c r="BH79" s="616">
        <f t="shared" si="344"/>
        <v>0</v>
      </c>
      <c r="BI79" s="641">
        <f t="shared" si="345"/>
        <v>2.4864375000000001E-2</v>
      </c>
      <c r="BJ79" s="616">
        <f t="shared" si="346"/>
        <v>0</v>
      </c>
      <c r="BK79" s="641">
        <f t="shared" si="347"/>
        <v>2.4864375000000001E-2</v>
      </c>
      <c r="BL79" s="606">
        <f t="shared" si="348"/>
        <v>0</v>
      </c>
      <c r="BM79" s="606">
        <f t="shared" si="349"/>
        <v>1.0679999999999999E-2</v>
      </c>
      <c r="BN79" s="616">
        <f t="shared" si="350"/>
        <v>0</v>
      </c>
      <c r="BO79" s="606">
        <f t="shared" si="351"/>
        <v>0</v>
      </c>
      <c r="BP79" s="606">
        <f t="shared" si="352"/>
        <v>0</v>
      </c>
      <c r="BQ79" s="644">
        <f t="shared" si="353"/>
        <v>0</v>
      </c>
    </row>
    <row r="80" spans="1:69" s="26" customFormat="1" ht="17.649999999999999" customHeight="1">
      <c r="A80" s="109"/>
      <c r="B80" s="7">
        <v>105</v>
      </c>
      <c r="C80" s="7" t="s">
        <v>129</v>
      </c>
      <c r="D80" s="139" t="s">
        <v>163</v>
      </c>
      <c r="E80" s="139" t="s">
        <v>404</v>
      </c>
      <c r="F80" s="607" t="s">
        <v>414</v>
      </c>
      <c r="G80" s="642">
        <f t="shared" si="312"/>
        <v>0</v>
      </c>
      <c r="H80" s="616">
        <f t="shared" si="312"/>
        <v>0</v>
      </c>
      <c r="I80" s="727">
        <f t="shared" si="314"/>
        <v>0</v>
      </c>
      <c r="J80" s="642">
        <f t="shared" si="313"/>
        <v>0</v>
      </c>
      <c r="K80" s="727">
        <f t="shared" si="313"/>
        <v>0</v>
      </c>
      <c r="L80" s="731">
        <f t="shared" si="223"/>
        <v>0</v>
      </c>
      <c r="M80" s="727">
        <f t="shared" si="176"/>
        <v>0</v>
      </c>
      <c r="N80" s="642">
        <f t="shared" si="264"/>
        <v>0</v>
      </c>
      <c r="O80" s="606">
        <f t="shared" si="264"/>
        <v>0</v>
      </c>
      <c r="P80" s="616">
        <f t="shared" si="355"/>
        <v>0</v>
      </c>
      <c r="Q80" s="606">
        <f t="shared" si="355"/>
        <v>0</v>
      </c>
      <c r="R80" s="616">
        <f t="shared" si="355"/>
        <v>0</v>
      </c>
      <c r="S80" s="606">
        <f t="shared" si="355"/>
        <v>0</v>
      </c>
      <c r="T80" s="616">
        <f t="shared" si="355"/>
        <v>0</v>
      </c>
      <c r="U80" s="727">
        <f t="shared" si="355"/>
        <v>0</v>
      </c>
      <c r="V80" s="747"/>
      <c r="W80" s="618"/>
      <c r="X80" s="748"/>
      <c r="Y80" s="755">
        <f t="shared" si="316"/>
        <v>0</v>
      </c>
      <c r="Z80" s="640">
        <f t="shared" si="317"/>
        <v>0</v>
      </c>
      <c r="AA80" s="640">
        <f t="shared" si="318"/>
        <v>0</v>
      </c>
      <c r="AB80" s="640">
        <f t="shared" si="265"/>
        <v>0</v>
      </c>
      <c r="AC80" s="627">
        <f>K80+IR_REF!T26+IR_REF!AB26</f>
        <v>1.7772187500000002E-2</v>
      </c>
      <c r="AD80" s="640">
        <f t="shared" si="319"/>
        <v>0</v>
      </c>
      <c r="AE80" s="627">
        <f>Q80+IR_REF!AB26</f>
        <v>1.0679999999999999E-2</v>
      </c>
      <c r="AF80" s="640">
        <f t="shared" si="320"/>
        <v>0</v>
      </c>
      <c r="AG80" s="627">
        <f>S80+IR_REF!AB26</f>
        <v>1.0679999999999999E-2</v>
      </c>
      <c r="AH80" s="616">
        <f t="shared" si="321"/>
        <v>0</v>
      </c>
      <c r="AI80" s="627">
        <f>U80+IR_REF!AB26</f>
        <v>1.0679999999999999E-2</v>
      </c>
      <c r="AJ80" s="616">
        <f t="shared" si="322"/>
        <v>0</v>
      </c>
      <c r="AK80" s="606">
        <f t="shared" si="323"/>
        <v>0</v>
      </c>
      <c r="AL80" s="606">
        <f t="shared" si="324"/>
        <v>0</v>
      </c>
      <c r="AM80" s="644">
        <f t="shared" si="325"/>
        <v>0</v>
      </c>
      <c r="AN80" s="642">
        <f t="shared" si="326"/>
        <v>0</v>
      </c>
      <c r="AO80" s="616">
        <f t="shared" si="327"/>
        <v>0</v>
      </c>
      <c r="AP80" s="616">
        <f t="shared" si="328"/>
        <v>0</v>
      </c>
      <c r="AQ80" s="616">
        <f t="shared" si="266"/>
        <v>0</v>
      </c>
      <c r="AR80" s="606">
        <f t="shared" si="329"/>
        <v>1.7772187500000002E-2</v>
      </c>
      <c r="AS80" s="616">
        <f t="shared" si="330"/>
        <v>0</v>
      </c>
      <c r="AT80" s="606">
        <f t="shared" si="331"/>
        <v>1.7772187500000002E-2</v>
      </c>
      <c r="AU80" s="616">
        <f t="shared" si="332"/>
        <v>0</v>
      </c>
      <c r="AV80" s="606">
        <f t="shared" si="333"/>
        <v>1.0679999999999999E-2</v>
      </c>
      <c r="AW80" s="616">
        <f t="shared" si="334"/>
        <v>0</v>
      </c>
      <c r="AX80" s="606">
        <f t="shared" si="335"/>
        <v>1.0679999999999999E-2</v>
      </c>
      <c r="AY80" s="616">
        <f t="shared" si="336"/>
        <v>0</v>
      </c>
      <c r="AZ80" s="643">
        <f t="shared" si="337"/>
        <v>0</v>
      </c>
      <c r="BA80" s="606">
        <f t="shared" si="338"/>
        <v>0</v>
      </c>
      <c r="BB80" s="644">
        <f t="shared" si="339"/>
        <v>0</v>
      </c>
      <c r="BC80" s="642">
        <f t="shared" si="340"/>
        <v>0</v>
      </c>
      <c r="BD80" s="616">
        <f t="shared" si="341"/>
        <v>0</v>
      </c>
      <c r="BE80" s="616">
        <f t="shared" si="342"/>
        <v>0</v>
      </c>
      <c r="BF80" s="616">
        <f t="shared" si="267"/>
        <v>0</v>
      </c>
      <c r="BG80" s="606">
        <f t="shared" si="343"/>
        <v>1.7772187500000002E-2</v>
      </c>
      <c r="BH80" s="616">
        <f t="shared" si="344"/>
        <v>0</v>
      </c>
      <c r="BI80" s="641">
        <f t="shared" si="345"/>
        <v>1.7772187500000002E-2</v>
      </c>
      <c r="BJ80" s="616">
        <f t="shared" si="346"/>
        <v>0</v>
      </c>
      <c r="BK80" s="641">
        <f t="shared" si="347"/>
        <v>1.7772187500000002E-2</v>
      </c>
      <c r="BL80" s="606">
        <f t="shared" si="348"/>
        <v>0</v>
      </c>
      <c r="BM80" s="606">
        <f t="shared" si="349"/>
        <v>1.0679999999999999E-2</v>
      </c>
      <c r="BN80" s="616">
        <f t="shared" si="350"/>
        <v>0</v>
      </c>
      <c r="BO80" s="606">
        <f t="shared" si="351"/>
        <v>0</v>
      </c>
      <c r="BP80" s="606">
        <f t="shared" si="352"/>
        <v>0</v>
      </c>
      <c r="BQ80" s="644">
        <f t="shared" si="353"/>
        <v>0</v>
      </c>
    </row>
    <row r="81" spans="1:69" s="26" customFormat="1" ht="17.649999999999999" customHeight="1" thickBot="1">
      <c r="A81" s="109"/>
      <c r="B81" s="7">
        <v>106</v>
      </c>
      <c r="C81" s="7" t="s">
        <v>129</v>
      </c>
      <c r="D81" s="139" t="s">
        <v>163</v>
      </c>
      <c r="E81" s="139" t="s">
        <v>119</v>
      </c>
      <c r="F81" s="607" t="s">
        <v>413</v>
      </c>
      <c r="G81" s="728">
        <f>SUM(G63:G80)</f>
        <v>0</v>
      </c>
      <c r="H81" s="729">
        <f>SUM(H63:H80)</f>
        <v>0</v>
      </c>
      <c r="I81" s="730">
        <f t="shared" si="314"/>
        <v>0</v>
      </c>
      <c r="J81" s="734"/>
      <c r="K81" s="759"/>
      <c r="L81" s="777"/>
      <c r="M81" s="735"/>
      <c r="N81" s="737"/>
      <c r="O81" s="742"/>
      <c r="P81" s="743"/>
      <c r="Q81" s="742"/>
      <c r="R81" s="743"/>
      <c r="S81" s="742"/>
      <c r="T81" s="743"/>
      <c r="U81" s="735"/>
      <c r="V81" s="753"/>
      <c r="W81" s="754"/>
      <c r="X81" s="735"/>
      <c r="Y81" s="756"/>
      <c r="Z81" s="757"/>
      <c r="AA81" s="757"/>
      <c r="AB81" s="742"/>
      <c r="AC81" s="757"/>
      <c r="AD81" s="757"/>
      <c r="AE81" s="757"/>
      <c r="AF81" s="757"/>
      <c r="AG81" s="743"/>
      <c r="AH81" s="743"/>
      <c r="AI81" s="743"/>
      <c r="AJ81" s="743"/>
      <c r="AK81" s="743"/>
      <c r="AL81" s="743"/>
      <c r="AM81" s="758">
        <f>SUM(AM63:AM80)</f>
        <v>0</v>
      </c>
      <c r="AN81" s="737"/>
      <c r="AO81" s="743"/>
      <c r="AP81" s="743"/>
      <c r="AQ81" s="743"/>
      <c r="AR81" s="743"/>
      <c r="AS81" s="743"/>
      <c r="AT81" s="743"/>
      <c r="AU81" s="743"/>
      <c r="AV81" s="743"/>
      <c r="AW81" s="743"/>
      <c r="AX81" s="771"/>
      <c r="AY81" s="742"/>
      <c r="AZ81" s="754"/>
      <c r="BA81" s="742"/>
      <c r="BB81" s="758">
        <f>SUM(BB63:BB80)</f>
        <v>0</v>
      </c>
      <c r="BC81" s="756"/>
      <c r="BD81" s="757"/>
      <c r="BE81" s="742"/>
      <c r="BF81" s="742"/>
      <c r="BG81" s="754"/>
      <c r="BH81" s="742"/>
      <c r="BI81" s="757"/>
      <c r="BJ81" s="757"/>
      <c r="BK81" s="757"/>
      <c r="BL81" s="742"/>
      <c r="BM81" s="743"/>
      <c r="BN81" s="743"/>
      <c r="BO81" s="743"/>
      <c r="BP81" s="743"/>
      <c r="BQ81" s="758">
        <f>SUM(BQ63:BQ80)</f>
        <v>0</v>
      </c>
    </row>
  </sheetData>
  <autoFilter ref="A7:BQ81" xr:uid="{00000000-0009-0000-0000-000013000000}"/>
  <dataConsolidate/>
  <mergeCells count="19">
    <mergeCell ref="V5:X5"/>
    <mergeCell ref="V4:X4"/>
    <mergeCell ref="V3:X3"/>
    <mergeCell ref="G5:I5"/>
    <mergeCell ref="J5:K5"/>
    <mergeCell ref="L5:M5"/>
    <mergeCell ref="N5:U5"/>
    <mergeCell ref="G3:U3"/>
    <mergeCell ref="G4:I4"/>
    <mergeCell ref="J4:K4"/>
    <mergeCell ref="L4:M4"/>
    <mergeCell ref="N4:U4"/>
    <mergeCell ref="Y5:AM5"/>
    <mergeCell ref="AN5:BB5"/>
    <mergeCell ref="BC5:BQ5"/>
    <mergeCell ref="Y3:BQ3"/>
    <mergeCell ref="Y4:AM4"/>
    <mergeCell ref="AN4:BB4"/>
    <mergeCell ref="BC4:BQ4"/>
  </mergeCells>
  <phoneticPr fontId="11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>
    <tabColor theme="6" tint="-0.499984740745262"/>
    <pageSetUpPr autoPageBreaks="0"/>
  </sheetPr>
  <dimension ref="A1:L18"/>
  <sheetViews>
    <sheetView showGridLines="0" topLeftCell="C1" zoomScale="80" zoomScaleNormal="80" zoomScaleSheetLayoutView="80" workbookViewId="0">
      <selection activeCell="J12" sqref="J12"/>
    </sheetView>
  </sheetViews>
  <sheetFormatPr defaultColWidth="9.28515625" defaultRowHeight="15"/>
  <cols>
    <col min="1" max="1" width="12.28515625" style="111" customWidth="1"/>
    <col min="2" max="2" width="24.28515625" style="111" customWidth="1"/>
    <col min="3" max="3" width="54.28515625" style="111" customWidth="1"/>
    <col min="4" max="4" width="11.7109375" style="111" customWidth="1"/>
    <col min="5" max="10" width="12.28515625" style="111" customWidth="1"/>
    <col min="11" max="12" width="18.28515625" style="111" hidden="1" customWidth="1"/>
    <col min="13" max="16384" width="9.28515625" style="111"/>
  </cols>
  <sheetData>
    <row r="1" spans="1:12" ht="32.65" customHeight="1">
      <c r="A1" s="278"/>
      <c r="B1" s="278"/>
      <c r="C1" s="305" t="s">
        <v>289</v>
      </c>
      <c r="D1" s="306"/>
      <c r="E1" s="306"/>
      <c r="F1" s="306"/>
      <c r="G1" s="306"/>
      <c r="H1" s="306"/>
      <c r="I1" s="306"/>
      <c r="J1" s="306"/>
      <c r="K1" s="306"/>
      <c r="L1" s="306"/>
    </row>
    <row r="2" spans="1:12" ht="20.65" customHeight="1">
      <c r="A2" s="278"/>
      <c r="B2" s="278"/>
      <c r="C2" s="278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20.65" customHeight="1">
      <c r="A3" s="278"/>
      <c r="B3" s="278"/>
      <c r="C3" s="278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20.65" customHeight="1">
      <c r="A4" s="278"/>
      <c r="B4" s="278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ht="20.65" customHeight="1" thickBot="1">
      <c r="A5" s="278"/>
      <c r="B5" s="278"/>
      <c r="C5" s="278"/>
      <c r="D5" s="306"/>
      <c r="E5" s="306"/>
      <c r="F5" s="306"/>
      <c r="G5" s="306"/>
      <c r="H5" s="306"/>
      <c r="I5" s="306"/>
      <c r="J5" s="306"/>
      <c r="K5" s="306"/>
      <c r="L5" s="306"/>
    </row>
    <row r="6" spans="1:12" ht="20.65" customHeight="1" thickBot="1">
      <c r="A6" s="307"/>
      <c r="B6" s="307"/>
      <c r="C6" s="308"/>
      <c r="D6" s="78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2">
        <v>7</v>
      </c>
      <c r="K6" s="113">
        <v>12</v>
      </c>
      <c r="L6" s="112">
        <v>13</v>
      </c>
    </row>
    <row r="7" spans="1:12" ht="20.65" customHeight="1" thickBot="1">
      <c r="A7" s="273" t="s">
        <v>104</v>
      </c>
      <c r="B7" s="307"/>
      <c r="C7" s="308"/>
      <c r="D7" s="784"/>
      <c r="E7" s="114"/>
      <c r="F7" s="115"/>
      <c r="G7" s="115"/>
      <c r="H7" s="113"/>
      <c r="I7" s="113"/>
      <c r="J7" s="112"/>
      <c r="K7" s="113" t="s">
        <v>12</v>
      </c>
      <c r="L7" s="112" t="s">
        <v>4</v>
      </c>
    </row>
    <row r="8" spans="1:12" ht="20.65" customHeight="1" thickBot="1">
      <c r="A8" s="307"/>
      <c r="B8" s="307"/>
      <c r="C8" s="881" t="s">
        <v>537</v>
      </c>
      <c r="D8" s="785"/>
      <c r="E8" s="1270" t="s">
        <v>194</v>
      </c>
      <c r="F8" s="1271"/>
      <c r="G8" s="1271"/>
      <c r="H8" s="1272" t="s">
        <v>152</v>
      </c>
      <c r="I8" s="1168"/>
      <c r="J8" s="1169"/>
      <c r="K8" s="778" t="s">
        <v>12</v>
      </c>
      <c r="L8" s="2" t="s">
        <v>4</v>
      </c>
    </row>
    <row r="9" spans="1:12" ht="20.65" customHeight="1" thickBot="1">
      <c r="A9" s="307"/>
      <c r="B9" s="3" t="s">
        <v>245</v>
      </c>
      <c r="C9" s="337"/>
      <c r="D9" s="786" t="s">
        <v>177</v>
      </c>
      <c r="E9" s="4" t="s">
        <v>178</v>
      </c>
      <c r="F9" s="5" t="s">
        <v>586</v>
      </c>
      <c r="G9" s="5" t="s">
        <v>587</v>
      </c>
      <c r="H9" s="4" t="s">
        <v>178</v>
      </c>
      <c r="I9" s="5" t="s">
        <v>586</v>
      </c>
      <c r="J9" s="5" t="s">
        <v>587</v>
      </c>
      <c r="K9" s="779" t="s">
        <v>3</v>
      </c>
      <c r="L9" s="6" t="s">
        <v>3</v>
      </c>
    </row>
    <row r="10" spans="1:12" ht="20.65" customHeight="1">
      <c r="A10" s="307"/>
      <c r="B10" s="7">
        <v>1</v>
      </c>
      <c r="C10" s="438" t="s">
        <v>290</v>
      </c>
      <c r="D10" s="247"/>
      <c r="E10" s="792">
        <f>($D$12*0.03)/3</f>
        <v>0</v>
      </c>
      <c r="F10" s="792">
        <f>($D$12*0.03)/3</f>
        <v>0</v>
      </c>
      <c r="G10" s="792">
        <f>($D$12*0.03)/3</f>
        <v>0</v>
      </c>
      <c r="H10" s="792">
        <f>($D$12*0.9)/3</f>
        <v>0</v>
      </c>
      <c r="I10" s="792">
        <f>($D$12*0.9)/3</f>
        <v>0</v>
      </c>
      <c r="J10" s="794">
        <f>($D$12*0.9)/3</f>
        <v>0</v>
      </c>
      <c r="K10" s="780">
        <f>E10+F10+G10</f>
        <v>0</v>
      </c>
      <c r="L10" s="245">
        <f>H10+I10+J10</f>
        <v>0</v>
      </c>
    </row>
    <row r="11" spans="1:12" ht="20.65" customHeight="1" thickBot="1">
      <c r="A11" s="307"/>
      <c r="B11" s="7">
        <v>2</v>
      </c>
      <c r="C11" s="438" t="s">
        <v>291</v>
      </c>
      <c r="D11" s="790"/>
      <c r="E11" s="793">
        <f t="shared" ref="E11:J11" si="0">$D$11</f>
        <v>0</v>
      </c>
      <c r="F11" s="793">
        <f t="shared" si="0"/>
        <v>0</v>
      </c>
      <c r="G11" s="793">
        <f t="shared" si="0"/>
        <v>0</v>
      </c>
      <c r="H11" s="793">
        <f t="shared" si="0"/>
        <v>0</v>
      </c>
      <c r="I11" s="793">
        <f t="shared" si="0"/>
        <v>0</v>
      </c>
      <c r="J11" s="795">
        <f t="shared" si="0"/>
        <v>0</v>
      </c>
      <c r="K11" s="781"/>
      <c r="L11" s="246"/>
    </row>
    <row r="12" spans="1:12" ht="20.65" customHeight="1" thickBot="1">
      <c r="A12" s="307"/>
      <c r="B12" s="138">
        <v>3</v>
      </c>
      <c r="C12" s="439" t="s">
        <v>292</v>
      </c>
      <c r="D12" s="791"/>
      <c r="E12" s="787"/>
      <c r="F12" s="788"/>
      <c r="G12" s="788"/>
      <c r="H12" s="788"/>
      <c r="I12" s="788"/>
      <c r="J12" s="789"/>
      <c r="K12" s="782"/>
      <c r="L12" s="248"/>
    </row>
    <row r="13" spans="1:12" ht="20.65" customHeight="1"/>
    <row r="14" spans="1:12" ht="20.65" customHeight="1"/>
    <row r="15" spans="1:12" ht="20.65" customHeight="1">
      <c r="E15" s="447"/>
    </row>
    <row r="16" spans="1:12" ht="20.65" customHeight="1"/>
    <row r="17" ht="20.65" customHeight="1"/>
    <row r="18" ht="20.65" customHeight="1"/>
  </sheetData>
  <mergeCells count="2"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>
    <tabColor theme="6" tint="-0.499984740745262"/>
    <pageSetUpPr autoPageBreaks="0"/>
  </sheetPr>
  <dimension ref="A1:L16"/>
  <sheetViews>
    <sheetView showGridLines="0" zoomScale="70" zoomScaleNormal="70" workbookViewId="0">
      <selection activeCell="F9" sqref="F9"/>
    </sheetView>
  </sheetViews>
  <sheetFormatPr defaultColWidth="11.42578125" defaultRowHeight="11.25"/>
  <cols>
    <col min="1" max="1" width="4.7109375" style="58" customWidth="1"/>
    <col min="2" max="2" width="12.7109375" style="58" customWidth="1"/>
    <col min="3" max="4" width="84.7109375" style="58" hidden="1" customWidth="1"/>
    <col min="5" max="5" width="84.7109375" style="58" customWidth="1"/>
    <col min="6" max="12" width="18.7109375" style="58" customWidth="1"/>
    <col min="13" max="13" width="13.42578125" style="58" customWidth="1"/>
    <col min="14" max="14" width="12.7109375" style="58" customWidth="1"/>
    <col min="15" max="15" width="20.7109375" style="58" customWidth="1"/>
    <col min="16" max="16" width="29.42578125" style="58" customWidth="1"/>
    <col min="17" max="17" width="14.28515625" style="58" customWidth="1"/>
    <col min="18" max="18" width="13" style="58" customWidth="1"/>
    <col min="19" max="16384" width="11.42578125" style="58"/>
  </cols>
  <sheetData>
    <row r="1" spans="1:12" ht="64.150000000000006" customHeight="1">
      <c r="A1" s="299"/>
      <c r="B1" s="299"/>
      <c r="C1" s="299"/>
      <c r="D1" s="299"/>
      <c r="E1" s="341" t="s">
        <v>293</v>
      </c>
      <c r="F1" s="309"/>
      <c r="G1" s="309"/>
      <c r="H1" s="309"/>
      <c r="I1" s="299"/>
      <c r="J1" s="299"/>
      <c r="K1" s="299"/>
      <c r="L1" s="299"/>
    </row>
    <row r="2" spans="1:12" ht="15" customHeight="1" thickBot="1">
      <c r="A2" s="299"/>
      <c r="B2" s="279"/>
      <c r="C2" s="279"/>
      <c r="D2" s="279"/>
      <c r="E2" s="59"/>
      <c r="F2" s="279"/>
      <c r="G2" s="279"/>
      <c r="H2" s="279"/>
      <c r="I2" s="279"/>
      <c r="J2" s="279"/>
      <c r="K2" s="279"/>
      <c r="L2" s="279"/>
    </row>
    <row r="3" spans="1:12" ht="25.5" customHeight="1" thickBot="1">
      <c r="A3" s="299"/>
      <c r="B3" s="281"/>
      <c r="C3" s="282"/>
      <c r="D3" s="282"/>
      <c r="E3" s="396"/>
      <c r="F3" s="60">
        <v>1</v>
      </c>
      <c r="G3" s="61">
        <v>2</v>
      </c>
      <c r="H3" s="62">
        <v>3</v>
      </c>
      <c r="I3" s="63">
        <v>4</v>
      </c>
      <c r="J3" s="61">
        <v>5</v>
      </c>
      <c r="K3" s="62">
        <v>5</v>
      </c>
      <c r="L3" s="63">
        <v>7</v>
      </c>
    </row>
    <row r="4" spans="1:12" ht="15" hidden="1" customHeight="1" thickBot="1">
      <c r="A4" s="273" t="s">
        <v>104</v>
      </c>
      <c r="B4" s="279"/>
      <c r="C4" s="279"/>
      <c r="D4" s="279"/>
      <c r="E4" s="59"/>
      <c r="F4" s="122" t="s">
        <v>106</v>
      </c>
      <c r="G4" s="124" t="s">
        <v>6</v>
      </c>
      <c r="H4" s="124" t="s">
        <v>6</v>
      </c>
      <c r="I4" s="125" t="s">
        <v>6</v>
      </c>
      <c r="J4" s="123" t="s">
        <v>11</v>
      </c>
      <c r="K4" s="124" t="s">
        <v>11</v>
      </c>
      <c r="L4" s="125" t="s">
        <v>11</v>
      </c>
    </row>
    <row r="5" spans="1:12" ht="29.25" customHeight="1" thickBot="1">
      <c r="B5" s="59"/>
      <c r="C5" s="59"/>
      <c r="D5" s="59"/>
      <c r="E5" s="59"/>
      <c r="F5" s="84"/>
      <c r="G5" s="1271" t="s">
        <v>194</v>
      </c>
      <c r="H5" s="1271"/>
      <c r="I5" s="1273"/>
      <c r="J5" s="1271" t="s">
        <v>298</v>
      </c>
      <c r="K5" s="1271"/>
      <c r="L5" s="1273"/>
    </row>
    <row r="6" spans="1:12" ht="31.5" customHeight="1" thickBot="1">
      <c r="B6" s="60" t="s">
        <v>245</v>
      </c>
      <c r="E6" s="396" t="s">
        <v>537</v>
      </c>
      <c r="F6" s="684" t="s">
        <v>177</v>
      </c>
      <c r="G6" s="720" t="s">
        <v>178</v>
      </c>
      <c r="H6" s="721" t="s">
        <v>586</v>
      </c>
      <c r="I6" s="722" t="s">
        <v>587</v>
      </c>
      <c r="J6" s="720" t="s">
        <v>178</v>
      </c>
      <c r="K6" s="721" t="s">
        <v>586</v>
      </c>
      <c r="L6" s="722" t="s">
        <v>587</v>
      </c>
    </row>
    <row r="7" spans="1:12" ht="25.15" customHeight="1">
      <c r="A7" s="299"/>
      <c r="B7" s="8">
        <v>1</v>
      </c>
      <c r="C7" s="121" t="s">
        <v>63</v>
      </c>
      <c r="D7" s="99"/>
      <c r="E7" s="527" t="s">
        <v>294</v>
      </c>
      <c r="F7" s="523">
        <f>CSV_CR_REA!E29</f>
        <v>0</v>
      </c>
      <c r="G7" s="524">
        <f>CSV_CR_REA!H30</f>
        <v>0</v>
      </c>
      <c r="H7" s="525">
        <f>CSV_CR_REA!K30</f>
        <v>0</v>
      </c>
      <c r="I7" s="526">
        <f>CSV_CR_REA!N30</f>
        <v>0</v>
      </c>
      <c r="J7" s="524">
        <f>CSV_CR_REA!Q30</f>
        <v>0</v>
      </c>
      <c r="K7" s="525">
        <f>CSV_CR_REA!T30</f>
        <v>0</v>
      </c>
      <c r="L7" s="526">
        <f>CSV_CR_REA!W30</f>
        <v>0</v>
      </c>
    </row>
    <row r="8" spans="1:12" ht="25.15" customHeight="1">
      <c r="A8" s="299"/>
      <c r="B8" s="9">
        <v>2</v>
      </c>
      <c r="C8" s="169" t="s">
        <v>64</v>
      </c>
      <c r="D8" s="119"/>
      <c r="E8" s="528" t="s">
        <v>295</v>
      </c>
      <c r="F8" s="534"/>
      <c r="G8" s="535">
        <f t="shared" ref="G8:L8" si="0">$F$8</f>
        <v>0</v>
      </c>
      <c r="H8" s="536">
        <f t="shared" si="0"/>
        <v>0</v>
      </c>
      <c r="I8" s="537">
        <f t="shared" si="0"/>
        <v>0</v>
      </c>
      <c r="J8" s="535">
        <f t="shared" si="0"/>
        <v>0</v>
      </c>
      <c r="K8" s="536">
        <f t="shared" si="0"/>
        <v>0</v>
      </c>
      <c r="L8" s="537">
        <f t="shared" si="0"/>
        <v>0</v>
      </c>
    </row>
    <row r="9" spans="1:12" ht="24" customHeight="1" thickBot="1">
      <c r="A9" s="299"/>
      <c r="B9" s="9">
        <v>3</v>
      </c>
      <c r="C9" s="169" t="s">
        <v>65</v>
      </c>
      <c r="D9" s="119"/>
      <c r="E9" s="528" t="s">
        <v>296</v>
      </c>
      <c r="F9" s="530">
        <f>CSV_OR_GEN!D11</f>
        <v>0</v>
      </c>
      <c r="G9" s="531">
        <f>CSV_OR_GEN!E11</f>
        <v>0</v>
      </c>
      <c r="H9" s="532">
        <f>CSV_OR_GEN!F11</f>
        <v>0</v>
      </c>
      <c r="I9" s="533">
        <f>CSV_OR_GEN!G11</f>
        <v>0</v>
      </c>
      <c r="J9" s="531">
        <f>CSV_OR_GEN!H11</f>
        <v>0</v>
      </c>
      <c r="K9" s="532">
        <f>CSV_OR_GEN!I11</f>
        <v>0</v>
      </c>
      <c r="L9" s="533">
        <f>CSV_OR_GEN!J11</f>
        <v>0</v>
      </c>
    </row>
    <row r="10" spans="1:12" ht="24" customHeight="1" thickBot="1">
      <c r="A10" s="299"/>
      <c r="B10" s="265">
        <v>4</v>
      </c>
      <c r="C10" s="118" t="s">
        <v>66</v>
      </c>
      <c r="D10" s="117"/>
      <c r="E10" s="120" t="s">
        <v>297</v>
      </c>
      <c r="F10" s="529">
        <f>F7+F8+F9</f>
        <v>0</v>
      </c>
      <c r="G10" s="249">
        <f t="shared" ref="G10:L10" si="1">G7+G8+G9</f>
        <v>0</v>
      </c>
      <c r="H10" s="250">
        <f t="shared" si="1"/>
        <v>0</v>
      </c>
      <c r="I10" s="251">
        <f t="shared" si="1"/>
        <v>0</v>
      </c>
      <c r="J10" s="252">
        <f t="shared" si="1"/>
        <v>0</v>
      </c>
      <c r="K10" s="253">
        <f t="shared" si="1"/>
        <v>0</v>
      </c>
      <c r="L10" s="251">
        <f t="shared" si="1"/>
        <v>0</v>
      </c>
    </row>
    <row r="11" spans="1:12" ht="24" customHeight="1"/>
    <row r="12" spans="1:12" ht="24" customHeight="1"/>
    <row r="13" spans="1:12" ht="24" customHeight="1"/>
    <row r="14" spans="1:12" ht="24" customHeight="1"/>
    <row r="15" spans="1:12" ht="24" customHeight="1"/>
    <row r="16" spans="1:12" ht="24" customHeight="1"/>
  </sheetData>
  <mergeCells count="2"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theme="6" tint="-0.499984740745262"/>
    <pageSetUpPr autoPageBreaks="0"/>
  </sheetPr>
  <dimension ref="B1:Z15"/>
  <sheetViews>
    <sheetView topLeftCell="E1" zoomScale="70" zoomScaleNormal="70" workbookViewId="0">
      <selection activeCell="M12" sqref="M12"/>
    </sheetView>
  </sheetViews>
  <sheetFormatPr defaultColWidth="9.28515625" defaultRowHeight="15"/>
  <cols>
    <col min="1" max="1" width="4.7109375" style="170" customWidth="1"/>
    <col min="2" max="2" width="6.5703125" style="170" customWidth="1"/>
    <col min="3" max="4" width="76.28515625" style="170" hidden="1" customWidth="1"/>
    <col min="5" max="5" width="96.7109375" style="170" customWidth="1"/>
    <col min="6" max="12" width="17.7109375" style="170" customWidth="1"/>
    <col min="13" max="13" width="17.7109375" style="172" customWidth="1"/>
    <col min="14" max="14" width="15.7109375" style="172" customWidth="1"/>
    <col min="15" max="17" width="12" style="170" customWidth="1"/>
    <col min="18" max="18" width="14.28515625" style="170" customWidth="1"/>
    <col min="19" max="21" width="12" style="170" customWidth="1"/>
    <col min="22" max="24" width="12.42578125" style="170" customWidth="1"/>
    <col min="25" max="25" width="22.7109375" style="170" bestFit="1" customWidth="1"/>
    <col min="26" max="26" width="54" style="170" customWidth="1"/>
    <col min="27" max="16384" width="9.28515625" style="170"/>
  </cols>
  <sheetData>
    <row r="1" spans="2:26">
      <c r="C1" s="273" t="s">
        <v>104</v>
      </c>
      <c r="D1" s="273" t="s">
        <v>104</v>
      </c>
      <c r="E1" s="101"/>
      <c r="M1" s="170"/>
      <c r="N1" s="170"/>
    </row>
    <row r="2" spans="2:26" ht="34.5">
      <c r="F2" s="171"/>
      <c r="G2" s="171" t="s">
        <v>300</v>
      </c>
      <c r="H2" s="171"/>
      <c r="I2" s="171"/>
    </row>
    <row r="3" spans="2:26">
      <c r="N3" s="173"/>
    </row>
    <row r="6" spans="2:26" ht="15.75" thickBot="1"/>
    <row r="7" spans="2:26" ht="15.75" thickBot="1">
      <c r="F7" s="68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7">
        <v>7</v>
      </c>
    </row>
    <row r="8" spans="2:26" ht="15.75" thickBot="1">
      <c r="F8" s="404"/>
      <c r="G8" s="1274" t="s">
        <v>194</v>
      </c>
      <c r="H8" s="1275"/>
      <c r="I8" s="1276"/>
      <c r="J8" s="1274" t="s">
        <v>152</v>
      </c>
      <c r="K8" s="1275"/>
      <c r="L8" s="1276"/>
      <c r="M8" s="170"/>
      <c r="N8" s="170"/>
      <c r="Y8" s="101"/>
      <c r="Z8" s="101"/>
    </row>
    <row r="9" spans="2:26" ht="42" customHeight="1" thickBot="1">
      <c r="B9" s="79" t="s">
        <v>245</v>
      </c>
      <c r="C9" s="174"/>
      <c r="D9" s="174"/>
      <c r="E9" s="448" t="s">
        <v>537</v>
      </c>
      <c r="F9" s="684" t="s">
        <v>177</v>
      </c>
      <c r="G9" s="720" t="s">
        <v>178</v>
      </c>
      <c r="H9" s="721" t="s">
        <v>586</v>
      </c>
      <c r="I9" s="722" t="s">
        <v>587</v>
      </c>
      <c r="J9" s="720" t="s">
        <v>178</v>
      </c>
      <c r="K9" s="721" t="s">
        <v>586</v>
      </c>
      <c r="L9" s="722" t="s">
        <v>587</v>
      </c>
      <c r="M9" s="170"/>
      <c r="N9" s="170"/>
    </row>
    <row r="10" spans="2:26">
      <c r="B10" s="190">
        <v>1</v>
      </c>
      <c r="C10" s="310" t="s">
        <v>69</v>
      </c>
      <c r="D10" s="310"/>
      <c r="E10" s="401" t="s">
        <v>139</v>
      </c>
      <c r="F10" s="433"/>
      <c r="G10" s="255">
        <f>MAX(+F10, 0)</f>
        <v>0</v>
      </c>
      <c r="H10" s="256">
        <f t="shared" ref="H10:I12" si="0">+G10</f>
        <v>0</v>
      </c>
      <c r="I10" s="254">
        <f t="shared" si="0"/>
        <v>0</v>
      </c>
      <c r="J10" s="255">
        <f>MAX(F10*(1-0.5), 0)</f>
        <v>0</v>
      </c>
      <c r="K10" s="256">
        <f>J10</f>
        <v>0</v>
      </c>
      <c r="L10" s="254">
        <f>+K10</f>
        <v>0</v>
      </c>
      <c r="M10" s="170"/>
      <c r="N10" s="170"/>
    </row>
    <row r="11" spans="2:26">
      <c r="B11" s="191">
        <v>2</v>
      </c>
      <c r="C11" s="311" t="s">
        <v>70</v>
      </c>
      <c r="D11" s="311"/>
      <c r="E11" s="402" t="s">
        <v>140</v>
      </c>
      <c r="F11" s="433"/>
      <c r="G11" s="255">
        <f>MAX(+F11, 0)</f>
        <v>0</v>
      </c>
      <c r="H11" s="256">
        <f t="shared" si="0"/>
        <v>0</v>
      </c>
      <c r="I11" s="254">
        <f t="shared" si="0"/>
        <v>0</v>
      </c>
      <c r="J11" s="255">
        <f>MAX(F11*(1-0.2), 0)</f>
        <v>0</v>
      </c>
      <c r="K11" s="256">
        <f>J11</f>
        <v>0</v>
      </c>
      <c r="L11" s="254">
        <f>+K11</f>
        <v>0</v>
      </c>
      <c r="M11" s="170"/>
      <c r="N11" s="170"/>
    </row>
    <row r="12" spans="2:26" ht="18" customHeight="1" thickBot="1">
      <c r="B12" s="192">
        <v>3</v>
      </c>
      <c r="C12" s="312" t="s">
        <v>105</v>
      </c>
      <c r="D12" s="312"/>
      <c r="E12" s="403" t="s">
        <v>299</v>
      </c>
      <c r="F12" s="440"/>
      <c r="G12" s="441">
        <f>MAX(+F12, 0)</f>
        <v>0</v>
      </c>
      <c r="H12" s="442">
        <f t="shared" si="0"/>
        <v>0</v>
      </c>
      <c r="I12" s="443">
        <f t="shared" si="0"/>
        <v>0</v>
      </c>
      <c r="J12" s="441">
        <f>MAX(F12*(1-0.5), 0)</f>
        <v>0</v>
      </c>
      <c r="K12" s="442">
        <f>J12</f>
        <v>0</v>
      </c>
      <c r="L12" s="443">
        <f>+K12</f>
        <v>0</v>
      </c>
      <c r="M12" s="170"/>
      <c r="N12" s="170"/>
    </row>
    <row r="14" spans="2:26" ht="12.6" customHeight="1"/>
    <row r="15" spans="2:26" ht="12.6" customHeight="1"/>
  </sheetData>
  <mergeCells count="2">
    <mergeCell ref="G8:I8"/>
    <mergeCell ref="J8:L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ignoredErrors>
    <ignoredError sqref="J1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7BEE-F8EC-438C-A787-F3D3B2F2FC91}">
  <sheetPr>
    <tabColor theme="6" tint="-0.499984740745262"/>
    <pageSetUpPr autoPageBreaks="0"/>
  </sheetPr>
  <dimension ref="A1:J32"/>
  <sheetViews>
    <sheetView showGridLines="0" topLeftCell="A2" zoomScaleNormal="100" workbookViewId="0">
      <selection activeCell="D32" sqref="D32"/>
    </sheetView>
  </sheetViews>
  <sheetFormatPr defaultColWidth="11.42578125" defaultRowHeight="15"/>
  <cols>
    <col min="1" max="1" width="4.7109375" customWidth="1"/>
    <col min="2" max="2" width="10.28515625" bestFit="1" customWidth="1"/>
    <col min="3" max="3" width="95.42578125" customWidth="1"/>
    <col min="4" max="10" width="10.5703125" customWidth="1"/>
  </cols>
  <sheetData>
    <row r="1" spans="1:10" ht="65.25" customHeight="1">
      <c r="A1" s="274"/>
      <c r="B1" s="274"/>
      <c r="C1" s="275" t="s">
        <v>301</v>
      </c>
      <c r="D1" s="275"/>
      <c r="E1" s="275"/>
      <c r="F1" s="276"/>
      <c r="G1" s="276"/>
      <c r="H1" s="275"/>
      <c r="I1" s="276"/>
      <c r="J1" s="276"/>
    </row>
    <row r="2" spans="1:10" s="10" customFormat="1" ht="32.25" customHeight="1">
      <c r="A2" s="313"/>
      <c r="B2" s="313"/>
      <c r="C2" s="406"/>
      <c r="D2" s="314"/>
      <c r="E2" s="315"/>
      <c r="F2" s="315"/>
      <c r="G2" s="315"/>
      <c r="H2" s="315"/>
      <c r="I2" s="315"/>
      <c r="J2" s="315"/>
    </row>
    <row r="3" spans="1:10" ht="15.75" thickBot="1">
      <c r="A3" s="267"/>
      <c r="B3" s="267"/>
      <c r="D3" s="267"/>
      <c r="E3" s="267"/>
      <c r="F3" s="267"/>
      <c r="G3" s="267"/>
      <c r="H3" s="267"/>
      <c r="I3" s="267"/>
      <c r="J3" s="267"/>
    </row>
    <row r="4" spans="1:10" s="37" customFormat="1" ht="14.1" customHeight="1" thickBot="1">
      <c r="A4" s="332"/>
      <c r="B4" s="333"/>
      <c r="C4" s="415"/>
      <c r="D4" s="36">
        <v>1</v>
      </c>
      <c r="E4" s="66">
        <v>2</v>
      </c>
      <c r="F4" s="66">
        <v>3</v>
      </c>
      <c r="G4" s="67">
        <v>4</v>
      </c>
      <c r="H4" s="66">
        <v>5</v>
      </c>
      <c r="I4" s="66">
        <v>6</v>
      </c>
      <c r="J4" s="67">
        <v>7</v>
      </c>
    </row>
    <row r="5" spans="1:10" s="37" customFormat="1" ht="15" customHeight="1" thickBot="1">
      <c r="B5" s="416"/>
      <c r="C5" s="417"/>
      <c r="D5" s="1277" t="s">
        <v>177</v>
      </c>
      <c r="E5" s="1279" t="s">
        <v>194</v>
      </c>
      <c r="F5" s="1280"/>
      <c r="G5" s="1281"/>
      <c r="H5" s="1280" t="s">
        <v>152</v>
      </c>
      <c r="I5" s="1280"/>
      <c r="J5" s="1281"/>
    </row>
    <row r="6" spans="1:10" s="37" customFormat="1" ht="36.75" customHeight="1" thickBot="1">
      <c r="B6" s="38" t="s">
        <v>245</v>
      </c>
      <c r="C6" s="796" t="s">
        <v>536</v>
      </c>
      <c r="D6" s="1278"/>
      <c r="E6" s="720" t="s">
        <v>178</v>
      </c>
      <c r="F6" s="721" t="s">
        <v>586</v>
      </c>
      <c r="G6" s="722" t="s">
        <v>587</v>
      </c>
      <c r="H6" s="720" t="s">
        <v>178</v>
      </c>
      <c r="I6" s="721" t="s">
        <v>586</v>
      </c>
      <c r="J6" s="722" t="s">
        <v>587</v>
      </c>
    </row>
    <row r="7" spans="1:10" s="37" customFormat="1" ht="12.75">
      <c r="A7" s="332"/>
      <c r="B7" s="39">
        <v>1</v>
      </c>
      <c r="C7" s="40" t="s">
        <v>302</v>
      </c>
      <c r="D7" s="797">
        <f>D8+D9</f>
        <v>0</v>
      </c>
      <c r="E7" s="797" t="e">
        <f>E8+E9</f>
        <v>#DIV/0!</v>
      </c>
      <c r="F7" s="797" t="e">
        <f>F8+F9</f>
        <v>#DIV/0!</v>
      </c>
      <c r="G7" s="797" t="e">
        <f>G8+G9</f>
        <v>#DIV/0!</v>
      </c>
      <c r="H7" s="797" t="e">
        <f>IF(H8+H9&gt;CSV_NII_SUM!$F$9, CSV_NII_SUM!$F$9, H8+H9)</f>
        <v>#DIV/0!</v>
      </c>
      <c r="I7" s="797" t="e">
        <f>IF(I8+I9&gt;CSV_NII_SUM!$F$9, CSV_NII_SUM!$F$9, I8+I9)</f>
        <v>#DIV/0!</v>
      </c>
      <c r="J7" s="797" t="e">
        <f>IF(J8+J9&gt;CSV_NII_SUM!$F$9, CSV_NII_SUM!$F$9, J8+J9)</f>
        <v>#DIV/0!</v>
      </c>
    </row>
    <row r="8" spans="1:10" s="37" customFormat="1" ht="12.75">
      <c r="A8" s="332"/>
      <c r="B8" s="41">
        <v>2</v>
      </c>
      <c r="C8" s="42" t="s">
        <v>303</v>
      </c>
      <c r="D8" s="798">
        <f>CSV_NII_SUM!F7</f>
        <v>0</v>
      </c>
      <c r="E8" s="798" t="e">
        <f>CSV_NII_SUM!G7</f>
        <v>#DIV/0!</v>
      </c>
      <c r="F8" s="798" t="e">
        <f>CSV_NII_SUM!H7</f>
        <v>#DIV/0!</v>
      </c>
      <c r="G8" s="798" t="e">
        <f>CSV_NII_SUM!I7</f>
        <v>#DIV/0!</v>
      </c>
      <c r="H8" s="798" t="e">
        <f>CSV_NII_SUM!J7</f>
        <v>#DIV/0!</v>
      </c>
      <c r="I8" s="798" t="e">
        <f>CSV_NII_SUM!K7</f>
        <v>#DIV/0!</v>
      </c>
      <c r="J8" s="798" t="e">
        <f>CSV_NII_SUM!L7</f>
        <v>#DIV/0!</v>
      </c>
    </row>
    <row r="9" spans="1:10" s="37" customFormat="1" ht="12.75">
      <c r="A9" s="332"/>
      <c r="B9" s="41">
        <v>3</v>
      </c>
      <c r="C9" s="43" t="s">
        <v>304</v>
      </c>
      <c r="D9" s="798">
        <f>CSV_NII_SUM!F8</f>
        <v>0</v>
      </c>
      <c r="E9" s="798">
        <f>CSV_NII_SUM!G8</f>
        <v>0</v>
      </c>
      <c r="F9" s="798">
        <f>CSV_NII_SUM!H8</f>
        <v>0</v>
      </c>
      <c r="G9" s="798">
        <f>CSV_NII_SUM!I8</f>
        <v>0</v>
      </c>
      <c r="H9" s="798">
        <f>CSV_NII_SUM!J8</f>
        <v>0</v>
      </c>
      <c r="I9" s="798">
        <f>CSV_NII_SUM!K8</f>
        <v>0</v>
      </c>
      <c r="J9" s="798">
        <f>CSV_NII_SUM!L8</f>
        <v>0</v>
      </c>
    </row>
    <row r="10" spans="1:10" s="37" customFormat="1" ht="12.75">
      <c r="A10" s="332"/>
      <c r="B10" s="41">
        <v>4</v>
      </c>
      <c r="C10" s="44" t="s">
        <v>305</v>
      </c>
      <c r="D10" s="799">
        <f>CSV_NFCI_DIV!F10</f>
        <v>0</v>
      </c>
      <c r="E10" s="800">
        <f>CSV_NFCI_DIV!G10</f>
        <v>0</v>
      </c>
      <c r="F10" s="800">
        <f>CSV_NFCI_DIV!H10</f>
        <v>0</v>
      </c>
      <c r="G10" s="800">
        <f>CSV_NFCI_DIV!I10</f>
        <v>0</v>
      </c>
      <c r="H10" s="800">
        <f>CSV_NFCI_DIV!J10</f>
        <v>0</v>
      </c>
      <c r="I10" s="800">
        <f>CSV_NFCI_DIV!K10</f>
        <v>0</v>
      </c>
      <c r="J10" s="800">
        <f>CSV_NFCI_DIV!L10</f>
        <v>0</v>
      </c>
    </row>
    <row r="11" spans="1:10" s="37" customFormat="1" ht="12.75">
      <c r="A11" s="332"/>
      <c r="B11" s="41">
        <v>5</v>
      </c>
      <c r="C11" s="44" t="s">
        <v>306</v>
      </c>
      <c r="D11" s="800">
        <f>CSV_NFCI_DIV!F11</f>
        <v>0</v>
      </c>
      <c r="E11" s="800">
        <f>CSV_NFCI_DIV!G11</f>
        <v>0</v>
      </c>
      <c r="F11" s="800">
        <f>CSV_NFCI_DIV!H11</f>
        <v>0</v>
      </c>
      <c r="G11" s="800">
        <f>CSV_NFCI_DIV!I11</f>
        <v>0</v>
      </c>
      <c r="H11" s="800">
        <f>CSV_NFCI_DIV!J11</f>
        <v>0</v>
      </c>
      <c r="I11" s="800">
        <f>CSV_NFCI_DIV!K11</f>
        <v>0</v>
      </c>
      <c r="J11" s="800">
        <f>CSV_NFCI_DIV!L11</f>
        <v>0</v>
      </c>
    </row>
    <row r="12" spans="1:10" s="37" customFormat="1" ht="25.5">
      <c r="A12" s="332"/>
      <c r="B12" s="41">
        <v>6</v>
      </c>
      <c r="C12" s="44" t="s">
        <v>307</v>
      </c>
      <c r="D12" s="801"/>
      <c r="E12" s="807"/>
      <c r="F12" s="807"/>
      <c r="G12" s="807"/>
      <c r="H12" s="807"/>
      <c r="I12" s="807"/>
      <c r="J12" s="807"/>
    </row>
    <row r="13" spans="1:10" s="37" customFormat="1" ht="12.75">
      <c r="A13" s="332"/>
      <c r="B13" s="41">
        <v>7</v>
      </c>
      <c r="C13" s="44" t="s">
        <v>308</v>
      </c>
      <c r="D13" s="814"/>
      <c r="E13" s="798">
        <f>CSV_MR_SUM!O10</f>
        <v>0</v>
      </c>
      <c r="F13" s="808"/>
      <c r="G13" s="808"/>
      <c r="H13" s="798">
        <f>CSV_MR_SUM!S10+CSV_MR_SUM!S12</f>
        <v>0</v>
      </c>
      <c r="I13" s="808"/>
      <c r="J13" s="808"/>
    </row>
    <row r="14" spans="1:10" s="37" customFormat="1" ht="25.5">
      <c r="A14" s="332"/>
      <c r="B14" s="41">
        <v>8</v>
      </c>
      <c r="C14" s="44" t="s">
        <v>507</v>
      </c>
      <c r="D14" s="801"/>
      <c r="E14" s="798">
        <f>CSV_MR_SUM!O11</f>
        <v>0</v>
      </c>
      <c r="F14" s="808"/>
      <c r="G14" s="808"/>
      <c r="H14" s="798">
        <f>CSV_MR_SUM!S11+CSV_MR_SUM!S13</f>
        <v>0</v>
      </c>
      <c r="I14" s="808"/>
      <c r="J14" s="808"/>
    </row>
    <row r="15" spans="1:10" s="37" customFormat="1" ht="12.75">
      <c r="A15" s="332"/>
      <c r="B15" s="41">
        <v>9</v>
      </c>
      <c r="C15" s="44" t="s">
        <v>508</v>
      </c>
      <c r="D15" s="801"/>
      <c r="E15" s="808"/>
      <c r="F15" s="808"/>
      <c r="G15" s="808"/>
      <c r="H15" s="808"/>
      <c r="I15" s="808"/>
      <c r="J15" s="808"/>
    </row>
    <row r="16" spans="1:10" s="37" customFormat="1" ht="12.75">
      <c r="A16" s="332"/>
      <c r="B16" s="41">
        <v>10</v>
      </c>
      <c r="C16" s="44" t="s">
        <v>509</v>
      </c>
      <c r="D16" s="801"/>
      <c r="E16" s="808"/>
      <c r="F16" s="808"/>
      <c r="G16" s="808"/>
      <c r="H16" s="808"/>
      <c r="I16" s="808"/>
      <c r="J16" s="808"/>
    </row>
    <row r="17" spans="1:10" s="37" customFormat="1" ht="12.75">
      <c r="A17" s="332"/>
      <c r="B17" s="41">
        <v>11</v>
      </c>
      <c r="C17" s="140" t="s">
        <v>309</v>
      </c>
      <c r="D17" s="802">
        <f t="shared" ref="D17:J17" si="0" xml:space="preserve"> SUM(D7,D10,D11,D12,D13,D14,D15,D16,)</f>
        <v>0</v>
      </c>
      <c r="E17" s="802" t="e">
        <f t="shared" si="0"/>
        <v>#DIV/0!</v>
      </c>
      <c r="F17" s="802" t="e">
        <f t="shared" si="0"/>
        <v>#DIV/0!</v>
      </c>
      <c r="G17" s="802" t="e">
        <f t="shared" si="0"/>
        <v>#DIV/0!</v>
      </c>
      <c r="H17" s="802" t="e">
        <f t="shared" si="0"/>
        <v>#DIV/0!</v>
      </c>
      <c r="I17" s="802" t="e">
        <f t="shared" si="0"/>
        <v>#DIV/0!</v>
      </c>
      <c r="J17" s="802" t="e">
        <f t="shared" si="0"/>
        <v>#DIV/0!</v>
      </c>
    </row>
    <row r="18" spans="1:10" s="37" customFormat="1" ht="12.75">
      <c r="A18" s="332"/>
      <c r="B18" s="41">
        <v>12</v>
      </c>
      <c r="C18" s="44" t="s">
        <v>504</v>
      </c>
      <c r="D18" s="803"/>
      <c r="E18" s="805">
        <f t="shared" ref="E18:J18" si="1">+$D$18</f>
        <v>0</v>
      </c>
      <c r="F18" s="805">
        <f t="shared" si="1"/>
        <v>0</v>
      </c>
      <c r="G18" s="805">
        <f t="shared" si="1"/>
        <v>0</v>
      </c>
      <c r="H18" s="805">
        <f t="shared" si="1"/>
        <v>0</v>
      </c>
      <c r="I18" s="805">
        <f t="shared" si="1"/>
        <v>0</v>
      </c>
      <c r="J18" s="805">
        <f t="shared" si="1"/>
        <v>0</v>
      </c>
    </row>
    <row r="19" spans="1:10" s="37" customFormat="1" ht="12.75">
      <c r="A19" s="332"/>
      <c r="B19" s="41">
        <v>13</v>
      </c>
      <c r="C19" s="44" t="s">
        <v>505</v>
      </c>
      <c r="D19" s="801"/>
      <c r="E19" s="805">
        <f t="shared" ref="E19:J19" si="2">+$D$19</f>
        <v>0</v>
      </c>
      <c r="F19" s="805">
        <f t="shared" si="2"/>
        <v>0</v>
      </c>
      <c r="G19" s="805">
        <f t="shared" si="2"/>
        <v>0</v>
      </c>
      <c r="H19" s="805">
        <f t="shared" si="2"/>
        <v>0</v>
      </c>
      <c r="I19" s="805">
        <f t="shared" si="2"/>
        <v>0</v>
      </c>
      <c r="J19" s="805">
        <f t="shared" si="2"/>
        <v>0</v>
      </c>
    </row>
    <row r="20" spans="1:10" s="37" customFormat="1" ht="12.75">
      <c r="A20" s="332"/>
      <c r="B20" s="41">
        <v>14</v>
      </c>
      <c r="C20" s="44" t="s">
        <v>510</v>
      </c>
      <c r="D20" s="882"/>
      <c r="E20" s="799" t="e">
        <f>-(CSV_CR_SUM!K27)</f>
        <v>#DIV/0!</v>
      </c>
      <c r="F20" s="799" t="e">
        <f>-(CSV_CR_SUM!L27)</f>
        <v>#DIV/0!</v>
      </c>
      <c r="G20" s="799" t="e">
        <f>-(CSV_CR_SUM!M27)</f>
        <v>#DIV/0!</v>
      </c>
      <c r="H20" s="799" t="e">
        <f>-(CSV_CR_SUM!N27)</f>
        <v>#DIV/0!</v>
      </c>
      <c r="I20" s="799" t="e">
        <f>-(CSV_CR_SUM!O27)</f>
        <v>#DIV/0!</v>
      </c>
      <c r="J20" s="799" t="e">
        <f>-(CSV_CR_SUM!P27)</f>
        <v>#DIV/0!</v>
      </c>
    </row>
    <row r="21" spans="1:10" s="37" customFormat="1" ht="12.75">
      <c r="A21" s="332"/>
      <c r="B21" s="41">
        <v>15</v>
      </c>
      <c r="C21" s="44" t="s">
        <v>618</v>
      </c>
      <c r="D21" s="882"/>
      <c r="E21" s="807"/>
      <c r="F21" s="807"/>
      <c r="G21" s="807"/>
      <c r="H21" s="807"/>
      <c r="I21" s="807"/>
      <c r="J21" s="807"/>
    </row>
    <row r="22" spans="1:10" s="37" customFormat="1" ht="12.75">
      <c r="A22" s="332"/>
      <c r="B22" s="41">
        <v>16</v>
      </c>
      <c r="C22" s="140" t="s">
        <v>617</v>
      </c>
      <c r="D22" s="801"/>
      <c r="E22" s="805"/>
      <c r="F22" s="805"/>
      <c r="G22" s="805"/>
      <c r="H22" s="805"/>
      <c r="I22" s="805"/>
      <c r="J22" s="805"/>
    </row>
    <row r="23" spans="1:10" s="37" customFormat="1" ht="12.75">
      <c r="A23" s="332"/>
      <c r="B23" s="41">
        <v>17</v>
      </c>
      <c r="C23" s="140" t="s">
        <v>310</v>
      </c>
      <c r="D23" s="799">
        <f>CSV_NFCI_DIV!F12</f>
        <v>0</v>
      </c>
      <c r="E23" s="799">
        <f>CSV_NFCI_DIV!G12</f>
        <v>0</v>
      </c>
      <c r="F23" s="799">
        <f>CSV_NFCI_DIV!H12</f>
        <v>0</v>
      </c>
      <c r="G23" s="799">
        <f>CSV_NFCI_DIV!I12</f>
        <v>0</v>
      </c>
      <c r="H23" s="799">
        <f>CSV_NFCI_DIV!J12</f>
        <v>0</v>
      </c>
      <c r="I23" s="799">
        <f>CSV_NFCI_DIV!K12</f>
        <v>0</v>
      </c>
      <c r="J23" s="799">
        <f>CSV_NFCI_DIV!L12</f>
        <v>0</v>
      </c>
    </row>
    <row r="24" spans="1:10" s="37" customFormat="1" ht="12.75">
      <c r="A24" s="332"/>
      <c r="B24" s="41">
        <v>18</v>
      </c>
      <c r="C24" s="44" t="s">
        <v>511</v>
      </c>
      <c r="D24" s="814"/>
      <c r="E24" s="805">
        <f t="shared" ref="E24:J24" si="3">+$D$24</f>
        <v>0</v>
      </c>
      <c r="F24" s="805">
        <f t="shared" si="3"/>
        <v>0</v>
      </c>
      <c r="G24" s="805">
        <f t="shared" si="3"/>
        <v>0</v>
      </c>
      <c r="H24" s="805">
        <f t="shared" si="3"/>
        <v>0</v>
      </c>
      <c r="I24" s="805">
        <f t="shared" si="3"/>
        <v>0</v>
      </c>
      <c r="J24" s="805">
        <f t="shared" si="3"/>
        <v>0</v>
      </c>
    </row>
    <row r="25" spans="1:10" s="45" customFormat="1" ht="12.75">
      <c r="A25" s="334"/>
      <c r="B25" s="41">
        <v>19</v>
      </c>
      <c r="C25" s="812" t="s">
        <v>517</v>
      </c>
      <c r="D25" s="814"/>
      <c r="E25" s="807"/>
      <c r="F25" s="807"/>
      <c r="G25" s="807"/>
      <c r="H25" s="807"/>
      <c r="I25" s="807"/>
      <c r="J25" s="807"/>
    </row>
    <row r="26" spans="1:10" s="37" customFormat="1" ht="12.75">
      <c r="A26" s="332"/>
      <c r="B26" s="41">
        <v>20</v>
      </c>
      <c r="C26" s="44" t="s">
        <v>311</v>
      </c>
      <c r="D26" s="499"/>
      <c r="E26" s="804">
        <f>-CSV_OR_GEN!E10</f>
        <v>0</v>
      </c>
      <c r="F26" s="804">
        <f>-CSV_OR_GEN!F10</f>
        <v>0</v>
      </c>
      <c r="G26" s="804">
        <f>-CSV_OR_GEN!G10</f>
        <v>0</v>
      </c>
      <c r="H26" s="804">
        <f>-CSV_OR_GEN!H10</f>
        <v>0</v>
      </c>
      <c r="I26" s="804">
        <f>-CSV_OR_GEN!I10</f>
        <v>0</v>
      </c>
      <c r="J26" s="804">
        <f>-CSV_OR_GEN!J10</f>
        <v>0</v>
      </c>
    </row>
    <row r="27" spans="1:10" s="37" customFormat="1" ht="12.75">
      <c r="A27" s="332"/>
      <c r="B27" s="41">
        <v>21</v>
      </c>
      <c r="C27" s="44" t="s">
        <v>512</v>
      </c>
      <c r="D27" s="805">
        <f t="shared" ref="D27:J27" si="4">SUM(D17,D18,D19,D20,D21,D22,D23,D24,D25, D26)</f>
        <v>0</v>
      </c>
      <c r="E27" s="809" t="e">
        <f t="shared" si="4"/>
        <v>#DIV/0!</v>
      </c>
      <c r="F27" s="809" t="e">
        <f t="shared" si="4"/>
        <v>#DIV/0!</v>
      </c>
      <c r="G27" s="809" t="e">
        <f t="shared" si="4"/>
        <v>#DIV/0!</v>
      </c>
      <c r="H27" s="809" t="e">
        <f t="shared" si="4"/>
        <v>#DIV/0!</v>
      </c>
      <c r="I27" s="809" t="e">
        <f t="shared" si="4"/>
        <v>#DIV/0!</v>
      </c>
      <c r="J27" s="809" t="e">
        <f t="shared" si="4"/>
        <v>#DIV/0!</v>
      </c>
    </row>
    <row r="28" spans="1:10" s="37" customFormat="1" ht="12.75">
      <c r="A28" s="332"/>
      <c r="B28" s="41">
        <v>22</v>
      </c>
      <c r="C28" s="44" t="s">
        <v>516</v>
      </c>
      <c r="D28" s="801"/>
      <c r="E28" s="809" t="e">
        <f t="shared" ref="E28:J28" si="5">IF(E27&gt;0, (-E27*0.1), 0)</f>
        <v>#DIV/0!</v>
      </c>
      <c r="F28" s="809" t="e">
        <f t="shared" si="5"/>
        <v>#DIV/0!</v>
      </c>
      <c r="G28" s="809" t="e">
        <f t="shared" si="5"/>
        <v>#DIV/0!</v>
      </c>
      <c r="H28" s="809" t="e">
        <f t="shared" si="5"/>
        <v>#DIV/0!</v>
      </c>
      <c r="I28" s="809" t="e">
        <f t="shared" si="5"/>
        <v>#DIV/0!</v>
      </c>
      <c r="J28" s="809" t="e">
        <f t="shared" si="5"/>
        <v>#DIV/0!</v>
      </c>
    </row>
    <row r="29" spans="1:10" s="37" customFormat="1" ht="12.75">
      <c r="A29" s="332"/>
      <c r="B29" s="41">
        <v>23</v>
      </c>
      <c r="C29" s="140" t="s">
        <v>513</v>
      </c>
      <c r="D29" s="805">
        <f t="shared" ref="D29:J29" si="6">D27+D28</f>
        <v>0</v>
      </c>
      <c r="E29" s="805" t="e">
        <f t="shared" si="6"/>
        <v>#DIV/0!</v>
      </c>
      <c r="F29" s="805" t="e">
        <f t="shared" si="6"/>
        <v>#DIV/0!</v>
      </c>
      <c r="G29" s="805" t="e">
        <f t="shared" si="6"/>
        <v>#DIV/0!</v>
      </c>
      <c r="H29" s="805" t="e">
        <f t="shared" si="6"/>
        <v>#DIV/0!</v>
      </c>
      <c r="I29" s="805" t="e">
        <f t="shared" si="6"/>
        <v>#DIV/0!</v>
      </c>
      <c r="J29" s="805" t="e">
        <f t="shared" si="6"/>
        <v>#DIV/0!</v>
      </c>
    </row>
    <row r="30" spans="1:10" s="37" customFormat="1" ht="25.5">
      <c r="A30" s="332"/>
      <c r="B30" s="41">
        <v>24</v>
      </c>
      <c r="C30" s="140" t="s">
        <v>514</v>
      </c>
      <c r="D30" s="801"/>
      <c r="E30" s="810"/>
      <c r="F30" s="810"/>
      <c r="G30" s="810"/>
      <c r="H30" s="810"/>
      <c r="I30" s="810"/>
      <c r="J30" s="810"/>
    </row>
    <row r="31" spans="1:10" s="37" customFormat="1" ht="12.75">
      <c r="A31" s="332"/>
      <c r="B31" s="41">
        <v>25</v>
      </c>
      <c r="C31" s="140" t="s">
        <v>515</v>
      </c>
      <c r="D31" s="500" t="e">
        <f t="shared" ref="D31:J31" si="7">D30/D29</f>
        <v>#DIV/0!</v>
      </c>
      <c r="E31" s="500" t="e">
        <f t="shared" si="7"/>
        <v>#DIV/0!</v>
      </c>
      <c r="F31" s="500" t="e">
        <f t="shared" si="7"/>
        <v>#DIV/0!</v>
      </c>
      <c r="G31" s="500" t="e">
        <f t="shared" si="7"/>
        <v>#DIV/0!</v>
      </c>
      <c r="H31" s="500" t="e">
        <f t="shared" si="7"/>
        <v>#DIV/0!</v>
      </c>
      <c r="I31" s="500" t="e">
        <f t="shared" si="7"/>
        <v>#DIV/0!</v>
      </c>
      <c r="J31" s="500" t="e">
        <f t="shared" si="7"/>
        <v>#DIV/0!</v>
      </c>
    </row>
    <row r="32" spans="1:10" s="37" customFormat="1" ht="13.5" thickBot="1">
      <c r="A32" s="332"/>
      <c r="B32" s="264">
        <v>26</v>
      </c>
      <c r="C32" s="813" t="s">
        <v>506</v>
      </c>
      <c r="D32" s="806">
        <f t="shared" ref="D32:J32" si="8">D29-D30</f>
        <v>0</v>
      </c>
      <c r="E32" s="811" t="e">
        <f t="shared" si="8"/>
        <v>#DIV/0!</v>
      </c>
      <c r="F32" s="811" t="e">
        <f t="shared" si="8"/>
        <v>#DIV/0!</v>
      </c>
      <c r="G32" s="811" t="e">
        <f t="shared" si="8"/>
        <v>#DIV/0!</v>
      </c>
      <c r="H32" s="811" t="e">
        <f t="shared" si="8"/>
        <v>#DIV/0!</v>
      </c>
      <c r="I32" s="811" t="e">
        <f t="shared" si="8"/>
        <v>#DIV/0!</v>
      </c>
      <c r="J32" s="811" t="e">
        <f t="shared" si="8"/>
        <v>#DIV/0!</v>
      </c>
    </row>
  </sheetData>
  <mergeCells count="3">
    <mergeCell ref="D5:D6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E29C-8E2E-4136-A59C-B5BEE3AD5BF5}">
  <sheetPr>
    <tabColor theme="6" tint="-0.499984740745262"/>
    <pageSetUpPr autoPageBreaks="0" fitToPage="1"/>
  </sheetPr>
  <dimension ref="A1:N40"/>
  <sheetViews>
    <sheetView showGridLines="0" topLeftCell="F1" zoomScaleNormal="100" workbookViewId="0">
      <selection activeCell="K15" sqref="K15"/>
    </sheetView>
  </sheetViews>
  <sheetFormatPr defaultColWidth="11.42578125" defaultRowHeight="15"/>
  <cols>
    <col min="1" max="1" width="4.7109375" style="46" customWidth="1"/>
    <col min="2" max="2" width="12.7109375" style="46" customWidth="1"/>
    <col min="3" max="3" width="33.28515625" style="46" hidden="1" customWidth="1"/>
    <col min="4" max="4" width="36.7109375" style="55" customWidth="1"/>
    <col min="5" max="5" width="12.7109375" style="56" customWidth="1"/>
    <col min="6" max="6" width="90.28515625" style="46" customWidth="1"/>
    <col min="7" max="13" width="17.7109375" style="49" customWidth="1"/>
    <col min="14" max="14" width="40.7109375" style="57" customWidth="1"/>
    <col min="15" max="16384" width="11.42578125" style="46"/>
  </cols>
  <sheetData>
    <row r="1" spans="1:14" customFormat="1" ht="65.25" customHeight="1">
      <c r="A1" s="274"/>
      <c r="B1" s="274"/>
      <c r="C1" s="273" t="s">
        <v>104</v>
      </c>
      <c r="D1" s="405"/>
      <c r="G1" s="275" t="s">
        <v>319</v>
      </c>
      <c r="H1" s="275"/>
      <c r="I1" s="275"/>
      <c r="J1" s="276"/>
      <c r="K1" s="275"/>
      <c r="L1" s="275"/>
      <c r="M1" s="276"/>
      <c r="N1" s="276"/>
    </row>
    <row r="2" spans="1:14" s="10" customFormat="1" ht="32.25" customHeight="1" thickBot="1">
      <c r="A2" s="313"/>
      <c r="B2" s="313"/>
      <c r="C2" s="314"/>
      <c r="D2" s="406"/>
      <c r="G2" s="314"/>
      <c r="H2" s="314"/>
      <c r="I2" s="315"/>
      <c r="J2" s="315"/>
      <c r="K2" s="314"/>
      <c r="L2" s="315"/>
      <c r="M2" s="315"/>
      <c r="N2" s="315"/>
    </row>
    <row r="3" spans="1:14" ht="27" customHeight="1" thickBot="1">
      <c r="A3" s="316"/>
      <c r="B3" s="317"/>
      <c r="C3" s="318"/>
      <c r="D3" s="407"/>
      <c r="E3" s="408"/>
      <c r="F3" s="409"/>
      <c r="G3" s="60">
        <v>1</v>
      </c>
      <c r="H3" s="47">
        <v>2</v>
      </c>
      <c r="I3" s="47">
        <v>3</v>
      </c>
      <c r="J3" s="48">
        <v>4</v>
      </c>
      <c r="K3" s="47">
        <v>5</v>
      </c>
      <c r="L3" s="47">
        <v>6</v>
      </c>
      <c r="M3" s="48">
        <v>7</v>
      </c>
      <c r="N3" s="319"/>
    </row>
    <row r="4" spans="1:14" s="10" customFormat="1" ht="32.25" hidden="1" customHeight="1" thickBot="1">
      <c r="A4" s="273" t="s">
        <v>104</v>
      </c>
      <c r="B4" s="313"/>
      <c r="C4" s="314"/>
      <c r="D4" s="406"/>
      <c r="G4" s="259" t="s">
        <v>106</v>
      </c>
      <c r="H4" s="89" t="s">
        <v>6</v>
      </c>
      <c r="I4" s="90" t="s">
        <v>6</v>
      </c>
      <c r="J4" s="91" t="s">
        <v>6</v>
      </c>
      <c r="K4" s="89" t="s">
        <v>11</v>
      </c>
      <c r="L4" s="90" t="s">
        <v>11</v>
      </c>
      <c r="M4" s="91" t="s">
        <v>11</v>
      </c>
      <c r="N4" s="315"/>
    </row>
    <row r="5" spans="1:14" customFormat="1" ht="0.4" customHeight="1">
      <c r="A5" s="108"/>
      <c r="B5" s="263" t="s">
        <v>116</v>
      </c>
      <c r="C5" s="387"/>
      <c r="D5" s="108"/>
      <c r="E5" s="108"/>
      <c r="F5" s="108"/>
      <c r="G5" s="149" t="s">
        <v>141</v>
      </c>
      <c r="H5" s="108"/>
      <c r="I5" s="108"/>
      <c r="J5" s="108"/>
      <c r="K5" s="108"/>
      <c r="L5" s="108"/>
      <c r="M5" s="108"/>
      <c r="N5" s="108"/>
    </row>
    <row r="6" spans="1:14" customFormat="1" ht="0.4" customHeight="1" thickBot="1">
      <c r="A6" s="108"/>
      <c r="B6" s="151">
        <v>1</v>
      </c>
      <c r="C6" s="410"/>
      <c r="D6" s="108"/>
      <c r="E6" s="1282" t="s">
        <v>142</v>
      </c>
      <c r="F6" s="1283"/>
      <c r="G6" s="150"/>
      <c r="H6" s="108"/>
      <c r="I6" s="108"/>
      <c r="J6" s="108"/>
      <c r="K6" s="108"/>
      <c r="L6" s="108"/>
      <c r="M6" s="108"/>
      <c r="N6" s="108"/>
    </row>
    <row r="7" spans="1:14" customFormat="1" ht="25.9" customHeight="1" thickBot="1">
      <c r="A7" s="271"/>
      <c r="B7" s="313"/>
      <c r="C7" s="292"/>
      <c r="D7" s="108"/>
      <c r="E7" s="108"/>
      <c r="F7" s="108"/>
      <c r="G7" s="271"/>
      <c r="H7" s="271"/>
      <c r="I7" s="271"/>
      <c r="J7" s="271"/>
      <c r="K7" s="271"/>
      <c r="L7" s="271"/>
      <c r="M7" s="271"/>
      <c r="N7" s="271"/>
    </row>
    <row r="8" spans="1:14" ht="43.5" customHeight="1" thickBot="1">
      <c r="B8" s="407"/>
      <c r="C8" s="409"/>
      <c r="D8" s="407"/>
      <c r="E8" s="408"/>
      <c r="F8" s="409"/>
      <c r="G8" s="85"/>
      <c r="H8" s="1287" t="s">
        <v>194</v>
      </c>
      <c r="I8" s="1288"/>
      <c r="J8" s="1289"/>
      <c r="K8" s="1287" t="s">
        <v>250</v>
      </c>
      <c r="L8" s="1288"/>
      <c r="M8" s="1289"/>
      <c r="N8" s="411"/>
    </row>
    <row r="9" spans="1:14" s="49" customFormat="1" ht="35.25" customHeight="1" thickBot="1">
      <c r="B9" s="76" t="s">
        <v>245</v>
      </c>
      <c r="C9" s="413"/>
      <c r="D9" s="412"/>
      <c r="F9" s="380" t="s">
        <v>536</v>
      </c>
      <c r="G9" s="85" t="s">
        <v>616</v>
      </c>
      <c r="H9" s="720" t="s">
        <v>178</v>
      </c>
      <c r="I9" s="721" t="s">
        <v>586</v>
      </c>
      <c r="J9" s="722" t="s">
        <v>587</v>
      </c>
      <c r="K9" s="720" t="s">
        <v>178</v>
      </c>
      <c r="L9" s="721" t="s">
        <v>586</v>
      </c>
      <c r="M9" s="722" t="s">
        <v>587</v>
      </c>
      <c r="N9" s="449" t="s">
        <v>345</v>
      </c>
    </row>
    <row r="10" spans="1:14" ht="27.6" customHeight="1">
      <c r="A10" s="316"/>
      <c r="B10" s="8">
        <v>1</v>
      </c>
      <c r="C10" s="96" t="s">
        <v>21</v>
      </c>
      <c r="D10" s="1284" t="s">
        <v>344</v>
      </c>
      <c r="E10" s="815" t="s">
        <v>20</v>
      </c>
      <c r="F10" s="822" t="s">
        <v>320</v>
      </c>
      <c r="G10" s="77">
        <f t="shared" ref="G10:M10" si="0">+G23+G24</f>
        <v>0</v>
      </c>
      <c r="H10" s="175" t="e">
        <f t="shared" si="0"/>
        <v>#DIV/0!</v>
      </c>
      <c r="I10" s="75" t="e">
        <f t="shared" si="0"/>
        <v>#DIV/0!</v>
      </c>
      <c r="J10" s="176" t="e">
        <f t="shared" si="0"/>
        <v>#DIV/0!</v>
      </c>
      <c r="K10" s="175" t="e">
        <f t="shared" si="0"/>
        <v>#DIV/0!</v>
      </c>
      <c r="L10" s="75" t="e">
        <f t="shared" si="0"/>
        <v>#DIV/0!</v>
      </c>
      <c r="M10" s="176" t="e">
        <f t="shared" si="0"/>
        <v>#DIV/0!</v>
      </c>
      <c r="N10" s="444" t="s">
        <v>22</v>
      </c>
    </row>
    <row r="11" spans="1:14" ht="27.6" customHeight="1">
      <c r="A11" s="316"/>
      <c r="B11" s="9">
        <v>2</v>
      </c>
      <c r="C11" s="97" t="s">
        <v>21</v>
      </c>
      <c r="D11" s="1285"/>
      <c r="E11" s="816" t="s">
        <v>23</v>
      </c>
      <c r="F11" s="823" t="s">
        <v>321</v>
      </c>
      <c r="G11" s="50">
        <f t="shared" ref="G11:M11" si="1">+G12+G13+G14+G17+G18+G19+G20+G21</f>
        <v>0</v>
      </c>
      <c r="H11" s="177" t="e">
        <f t="shared" si="1"/>
        <v>#DIV/0!</v>
      </c>
      <c r="I11" s="70" t="e">
        <f t="shared" si="1"/>
        <v>#DIV/0!</v>
      </c>
      <c r="J11" s="178" t="e">
        <f t="shared" si="1"/>
        <v>#DIV/0!</v>
      </c>
      <c r="K11" s="177" t="e">
        <f t="shared" si="1"/>
        <v>#DIV/0!</v>
      </c>
      <c r="L11" s="70" t="e">
        <f t="shared" si="1"/>
        <v>#DIV/0!</v>
      </c>
      <c r="M11" s="178" t="e">
        <f t="shared" si="1"/>
        <v>#DIV/0!</v>
      </c>
      <c r="N11" s="323" t="s">
        <v>24</v>
      </c>
    </row>
    <row r="12" spans="1:14" ht="27.6" customHeight="1">
      <c r="A12" s="316"/>
      <c r="B12" s="9">
        <v>3</v>
      </c>
      <c r="C12" s="97" t="s">
        <v>21</v>
      </c>
      <c r="D12" s="1285"/>
      <c r="E12" s="817" t="s">
        <v>25</v>
      </c>
      <c r="F12" s="824" t="s">
        <v>322</v>
      </c>
      <c r="G12" s="849"/>
      <c r="H12" s="177">
        <f t="shared" ref="H12:M12" si="2">$G$12</f>
        <v>0</v>
      </c>
      <c r="I12" s="70">
        <f t="shared" si="2"/>
        <v>0</v>
      </c>
      <c r="J12" s="178">
        <f t="shared" si="2"/>
        <v>0</v>
      </c>
      <c r="K12" s="177">
        <f t="shared" si="2"/>
        <v>0</v>
      </c>
      <c r="L12" s="70">
        <f t="shared" si="2"/>
        <v>0</v>
      </c>
      <c r="M12" s="178">
        <f t="shared" si="2"/>
        <v>0</v>
      </c>
      <c r="N12" s="323" t="s">
        <v>26</v>
      </c>
    </row>
    <row r="13" spans="1:14" ht="27.6" customHeight="1">
      <c r="A13" s="316"/>
      <c r="B13" s="9">
        <v>4</v>
      </c>
      <c r="C13" s="97" t="s">
        <v>21</v>
      </c>
      <c r="D13" s="1285"/>
      <c r="E13" s="817" t="s">
        <v>27</v>
      </c>
      <c r="F13" s="824" t="s">
        <v>323</v>
      </c>
      <c r="G13" s="849"/>
      <c r="H13" s="181" t="e">
        <f>G13+'CSV_P&amp;L'!E32</f>
        <v>#DIV/0!</v>
      </c>
      <c r="I13" s="1095" t="e">
        <f>H13+'CSV_P&amp;L'!F32</f>
        <v>#DIV/0!</v>
      </c>
      <c r="J13" s="213" t="e">
        <f>I13+'CSV_P&amp;L'!G32</f>
        <v>#DIV/0!</v>
      </c>
      <c r="K13" s="181" t="e">
        <f>G13+'CSV_P&amp;L'!H32</f>
        <v>#DIV/0!</v>
      </c>
      <c r="L13" s="1095" t="e">
        <f>K13+'CSV_P&amp;L'!I32</f>
        <v>#DIV/0!</v>
      </c>
      <c r="M13" s="213" t="e">
        <f>L13+'CSV_P&amp;L'!J32</f>
        <v>#DIV/0!</v>
      </c>
      <c r="N13" s="323" t="s">
        <v>28</v>
      </c>
    </row>
    <row r="14" spans="1:14" ht="27.6" customHeight="1">
      <c r="A14" s="316"/>
      <c r="B14" s="9">
        <v>5</v>
      </c>
      <c r="C14" s="97" t="s">
        <v>21</v>
      </c>
      <c r="D14" s="1285"/>
      <c r="E14" s="817" t="s">
        <v>29</v>
      </c>
      <c r="F14" s="824" t="s">
        <v>519</v>
      </c>
      <c r="G14" s="850">
        <f t="shared" ref="G14:M14" si="3">SUM(G15:G16)</f>
        <v>0</v>
      </c>
      <c r="H14" s="177">
        <f t="shared" si="3"/>
        <v>0</v>
      </c>
      <c r="I14" s="70">
        <f t="shared" si="3"/>
        <v>0</v>
      </c>
      <c r="J14" s="178">
        <f t="shared" si="3"/>
        <v>0</v>
      </c>
      <c r="K14" s="177">
        <f t="shared" si="3"/>
        <v>0</v>
      </c>
      <c r="L14" s="70">
        <f t="shared" si="3"/>
        <v>0</v>
      </c>
      <c r="M14" s="178">
        <f t="shared" si="3"/>
        <v>0</v>
      </c>
      <c r="N14" s="323" t="s">
        <v>30</v>
      </c>
    </row>
    <row r="15" spans="1:14" ht="27.6" customHeight="1">
      <c r="A15" s="316"/>
      <c r="B15" s="9">
        <v>6</v>
      </c>
      <c r="C15" s="97" t="s">
        <v>21</v>
      </c>
      <c r="D15" s="1285"/>
      <c r="E15" s="817" t="s">
        <v>31</v>
      </c>
      <c r="F15" s="825" t="s">
        <v>520</v>
      </c>
      <c r="G15" s="851"/>
      <c r="H15" s="180">
        <f>CSV_MR_SUM!P15</f>
        <v>0</v>
      </c>
      <c r="I15" s="69">
        <f>+H15</f>
        <v>0</v>
      </c>
      <c r="J15" s="179">
        <f>+I15</f>
        <v>0</v>
      </c>
      <c r="K15" s="180">
        <f>CSV_MR_SUM!T15</f>
        <v>0</v>
      </c>
      <c r="L15" s="69">
        <f>K15</f>
        <v>0</v>
      </c>
      <c r="M15" s="179">
        <f>L15</f>
        <v>0</v>
      </c>
      <c r="N15" s="445" t="s">
        <v>143</v>
      </c>
    </row>
    <row r="16" spans="1:14" ht="27.6" customHeight="1">
      <c r="A16" s="316"/>
      <c r="B16" s="9">
        <v>7</v>
      </c>
      <c r="C16" s="97" t="s">
        <v>21</v>
      </c>
      <c r="D16" s="1285"/>
      <c r="E16" s="817" t="s">
        <v>33</v>
      </c>
      <c r="F16" s="826" t="s">
        <v>519</v>
      </c>
      <c r="G16" s="852"/>
      <c r="H16" s="180">
        <f>G16</f>
        <v>0</v>
      </c>
      <c r="I16" s="69">
        <f>H16</f>
        <v>0</v>
      </c>
      <c r="J16" s="179">
        <f>I16</f>
        <v>0</v>
      </c>
      <c r="K16" s="180">
        <f>J16</f>
        <v>0</v>
      </c>
      <c r="L16" s="69">
        <f>K16</f>
        <v>0</v>
      </c>
      <c r="M16" s="179">
        <f>L16</f>
        <v>0</v>
      </c>
      <c r="N16" s="445" t="s">
        <v>143</v>
      </c>
    </row>
    <row r="17" spans="1:14" ht="27.6" customHeight="1">
      <c r="A17" s="316"/>
      <c r="B17" s="9">
        <v>8</v>
      </c>
      <c r="C17" s="97" t="s">
        <v>21</v>
      </c>
      <c r="D17" s="1285"/>
      <c r="E17" s="817" t="s">
        <v>34</v>
      </c>
      <c r="F17" s="824" t="s">
        <v>324</v>
      </c>
      <c r="G17" s="849"/>
      <c r="H17" s="177">
        <f t="shared" ref="H17:M17" si="4">$G$17</f>
        <v>0</v>
      </c>
      <c r="I17" s="70">
        <f t="shared" si="4"/>
        <v>0</v>
      </c>
      <c r="J17" s="178">
        <f t="shared" si="4"/>
        <v>0</v>
      </c>
      <c r="K17" s="177">
        <f t="shared" si="4"/>
        <v>0</v>
      </c>
      <c r="L17" s="70">
        <f t="shared" si="4"/>
        <v>0</v>
      </c>
      <c r="M17" s="178">
        <f t="shared" si="4"/>
        <v>0</v>
      </c>
      <c r="N17" s="323" t="s">
        <v>32</v>
      </c>
    </row>
    <row r="18" spans="1:14" ht="27.6" customHeight="1">
      <c r="A18" s="316"/>
      <c r="B18" s="9">
        <v>9</v>
      </c>
      <c r="C18" s="97" t="s">
        <v>21</v>
      </c>
      <c r="D18" s="1285"/>
      <c r="E18" s="817" t="s">
        <v>35</v>
      </c>
      <c r="F18" s="824" t="s">
        <v>325</v>
      </c>
      <c r="G18" s="849"/>
      <c r="H18" s="177">
        <f t="shared" ref="H18:M18" si="5">$G$18</f>
        <v>0</v>
      </c>
      <c r="I18" s="70">
        <f t="shared" si="5"/>
        <v>0</v>
      </c>
      <c r="J18" s="178">
        <f t="shared" si="5"/>
        <v>0</v>
      </c>
      <c r="K18" s="177">
        <f t="shared" si="5"/>
        <v>0</v>
      </c>
      <c r="L18" s="70">
        <f t="shared" si="5"/>
        <v>0</v>
      </c>
      <c r="M18" s="178">
        <f t="shared" si="5"/>
        <v>0</v>
      </c>
      <c r="N18" s="323" t="s">
        <v>531</v>
      </c>
    </row>
    <row r="19" spans="1:14" ht="34.5" customHeight="1">
      <c r="A19" s="316"/>
      <c r="B19" s="9">
        <v>10</v>
      </c>
      <c r="C19" s="97" t="s">
        <v>21</v>
      </c>
      <c r="D19" s="1285"/>
      <c r="E19" s="817" t="s">
        <v>36</v>
      </c>
      <c r="F19" s="827" t="s">
        <v>326</v>
      </c>
      <c r="G19" s="849"/>
      <c r="H19" s="177">
        <f t="shared" ref="H19:M19" si="6">$G$19</f>
        <v>0</v>
      </c>
      <c r="I19" s="70">
        <f t="shared" si="6"/>
        <v>0</v>
      </c>
      <c r="J19" s="178">
        <f t="shared" si="6"/>
        <v>0</v>
      </c>
      <c r="K19" s="177">
        <f t="shared" si="6"/>
        <v>0</v>
      </c>
      <c r="L19" s="70">
        <f t="shared" si="6"/>
        <v>0</v>
      </c>
      <c r="M19" s="178">
        <f t="shared" si="6"/>
        <v>0</v>
      </c>
      <c r="N19" s="323" t="s">
        <v>38</v>
      </c>
    </row>
    <row r="20" spans="1:14" ht="34.5" customHeight="1">
      <c r="A20" s="316"/>
      <c r="B20" s="9">
        <v>11</v>
      </c>
      <c r="C20" s="97" t="s">
        <v>21</v>
      </c>
      <c r="D20" s="1285"/>
      <c r="E20" s="817" t="s">
        <v>37</v>
      </c>
      <c r="F20" s="824" t="s">
        <v>532</v>
      </c>
      <c r="G20" s="849"/>
      <c r="H20" s="177">
        <f t="shared" ref="H20:M20" si="7">$G$20</f>
        <v>0</v>
      </c>
      <c r="I20" s="70">
        <f t="shared" si="7"/>
        <v>0</v>
      </c>
      <c r="J20" s="178">
        <f t="shared" si="7"/>
        <v>0</v>
      </c>
      <c r="K20" s="177">
        <f t="shared" si="7"/>
        <v>0</v>
      </c>
      <c r="L20" s="70">
        <f t="shared" si="7"/>
        <v>0</v>
      </c>
      <c r="M20" s="178">
        <f t="shared" si="7"/>
        <v>0</v>
      </c>
      <c r="N20" s="323" t="s">
        <v>40</v>
      </c>
    </row>
    <row r="21" spans="1:14" ht="34.5" customHeight="1">
      <c r="A21" s="316"/>
      <c r="B21" s="9">
        <v>12</v>
      </c>
      <c r="C21" s="97" t="s">
        <v>21</v>
      </c>
      <c r="D21" s="1285"/>
      <c r="E21" s="817" t="s">
        <v>39</v>
      </c>
      <c r="F21" s="824" t="s">
        <v>327</v>
      </c>
      <c r="G21" s="849"/>
      <c r="H21" s="177">
        <f t="shared" ref="H21:M21" si="8">$G$21</f>
        <v>0</v>
      </c>
      <c r="I21" s="70">
        <f t="shared" si="8"/>
        <v>0</v>
      </c>
      <c r="J21" s="178">
        <f t="shared" si="8"/>
        <v>0</v>
      </c>
      <c r="K21" s="177">
        <f t="shared" si="8"/>
        <v>0</v>
      </c>
      <c r="L21" s="70">
        <f t="shared" si="8"/>
        <v>0</v>
      </c>
      <c r="M21" s="178">
        <f t="shared" si="8"/>
        <v>0</v>
      </c>
      <c r="N21" s="323" t="s">
        <v>41</v>
      </c>
    </row>
    <row r="22" spans="1:14" ht="27.6" customHeight="1">
      <c r="A22" s="316"/>
      <c r="B22" s="9">
        <v>13</v>
      </c>
      <c r="C22" s="97" t="s">
        <v>21</v>
      </c>
      <c r="D22" s="1285"/>
      <c r="E22" s="816" t="s">
        <v>42</v>
      </c>
      <c r="F22" s="823" t="s">
        <v>328</v>
      </c>
      <c r="G22" s="853"/>
      <c r="H22" s="177">
        <f t="shared" ref="H22:M22" si="9">$G$22</f>
        <v>0</v>
      </c>
      <c r="I22" s="70">
        <f t="shared" si="9"/>
        <v>0</v>
      </c>
      <c r="J22" s="178">
        <f t="shared" si="9"/>
        <v>0</v>
      </c>
      <c r="K22" s="177">
        <f t="shared" si="9"/>
        <v>0</v>
      </c>
      <c r="L22" s="70">
        <f t="shared" si="9"/>
        <v>0</v>
      </c>
      <c r="M22" s="178">
        <f t="shared" si="9"/>
        <v>0</v>
      </c>
      <c r="N22" s="323" t="s">
        <v>43</v>
      </c>
    </row>
    <row r="23" spans="1:14" ht="27.6" customHeight="1">
      <c r="A23" s="316"/>
      <c r="B23" s="9">
        <v>14</v>
      </c>
      <c r="C23" s="97" t="s">
        <v>21</v>
      </c>
      <c r="D23" s="1285"/>
      <c r="E23" s="816" t="s">
        <v>44</v>
      </c>
      <c r="F23" s="823" t="s">
        <v>329</v>
      </c>
      <c r="G23" s="50">
        <f t="shared" ref="G23:M23" si="10">+G11+G22</f>
        <v>0</v>
      </c>
      <c r="H23" s="177" t="e">
        <f t="shared" si="10"/>
        <v>#DIV/0!</v>
      </c>
      <c r="I23" s="70" t="e">
        <f t="shared" si="10"/>
        <v>#DIV/0!</v>
      </c>
      <c r="J23" s="178" t="e">
        <f t="shared" si="10"/>
        <v>#DIV/0!</v>
      </c>
      <c r="K23" s="177" t="e">
        <f t="shared" si="10"/>
        <v>#DIV/0!</v>
      </c>
      <c r="L23" s="70" t="e">
        <f t="shared" si="10"/>
        <v>#DIV/0!</v>
      </c>
      <c r="M23" s="178" t="e">
        <f t="shared" si="10"/>
        <v>#DIV/0!</v>
      </c>
      <c r="N23" s="323" t="s">
        <v>45</v>
      </c>
    </row>
    <row r="24" spans="1:14" ht="27.6" customHeight="1" thickBot="1">
      <c r="A24" s="316"/>
      <c r="B24" s="9">
        <v>15</v>
      </c>
      <c r="C24" s="97" t="s">
        <v>21</v>
      </c>
      <c r="D24" s="1285"/>
      <c r="E24" s="816" t="s">
        <v>46</v>
      </c>
      <c r="F24" s="828" t="s">
        <v>330</v>
      </c>
      <c r="G24" s="854"/>
      <c r="H24" s="861" t="e">
        <f t="shared" ref="H24:M24" si="11">IF($G$24&gt;H23*33.3%, H23*33.3%, $G$24)</f>
        <v>#DIV/0!</v>
      </c>
      <c r="I24" s="847" t="e">
        <f t="shared" si="11"/>
        <v>#DIV/0!</v>
      </c>
      <c r="J24" s="848" t="e">
        <f t="shared" si="11"/>
        <v>#DIV/0!</v>
      </c>
      <c r="K24" s="861" t="e">
        <f t="shared" si="11"/>
        <v>#DIV/0!</v>
      </c>
      <c r="L24" s="847" t="e">
        <f t="shared" si="11"/>
        <v>#DIV/0!</v>
      </c>
      <c r="M24" s="848" t="e">
        <f t="shared" si="11"/>
        <v>#DIV/0!</v>
      </c>
      <c r="N24" s="323" t="s">
        <v>533</v>
      </c>
    </row>
    <row r="25" spans="1:14" ht="27.6" customHeight="1" thickBot="1">
      <c r="A25" s="316"/>
      <c r="B25" s="9">
        <v>16</v>
      </c>
      <c r="C25" s="96" t="s">
        <v>19</v>
      </c>
      <c r="D25" s="685" t="s">
        <v>332</v>
      </c>
      <c r="E25" s="131" t="s">
        <v>47</v>
      </c>
      <c r="F25" s="829" t="s">
        <v>331</v>
      </c>
      <c r="G25" s="855">
        <f>CSV_REA_SUM!F10</f>
        <v>0</v>
      </c>
      <c r="H25" s="862">
        <f>CSV_REA_SUM!G10</f>
        <v>0</v>
      </c>
      <c r="I25" s="845">
        <f>CSV_REA_SUM!H10</f>
        <v>0</v>
      </c>
      <c r="J25" s="846">
        <f>CSV_REA_SUM!I10</f>
        <v>0</v>
      </c>
      <c r="K25" s="862">
        <f>CSV_REA_SUM!J10</f>
        <v>0</v>
      </c>
      <c r="L25" s="845">
        <f>CSV_REA_SUM!K10</f>
        <v>0</v>
      </c>
      <c r="M25" s="846">
        <f>CSV_REA_SUM!L10</f>
        <v>0</v>
      </c>
      <c r="N25" s="324" t="s">
        <v>48</v>
      </c>
    </row>
    <row r="26" spans="1:14" s="51" customFormat="1" ht="27.6" customHeight="1">
      <c r="A26" s="322"/>
      <c r="B26" s="9">
        <v>17</v>
      </c>
      <c r="C26" s="95" t="s">
        <v>50</v>
      </c>
      <c r="D26" s="1284" t="s">
        <v>333</v>
      </c>
      <c r="E26" s="133" t="s">
        <v>49</v>
      </c>
      <c r="F26" s="830" t="s">
        <v>334</v>
      </c>
      <c r="G26" s="74">
        <f t="shared" ref="G26:M26" si="12">IFERROR(G11/(G25),0)</f>
        <v>0</v>
      </c>
      <c r="H26" s="182">
        <f t="shared" si="12"/>
        <v>0</v>
      </c>
      <c r="I26" s="72">
        <f t="shared" si="12"/>
        <v>0</v>
      </c>
      <c r="J26" s="183">
        <f t="shared" si="12"/>
        <v>0</v>
      </c>
      <c r="K26" s="182">
        <f t="shared" si="12"/>
        <v>0</v>
      </c>
      <c r="L26" s="72">
        <f t="shared" si="12"/>
        <v>0</v>
      </c>
      <c r="M26" s="183">
        <f t="shared" si="12"/>
        <v>0</v>
      </c>
      <c r="N26" s="325" t="s">
        <v>51</v>
      </c>
    </row>
    <row r="27" spans="1:14" ht="27.6" customHeight="1">
      <c r="A27" s="316"/>
      <c r="B27" s="9">
        <v>18</v>
      </c>
      <c r="C27" s="93" t="s">
        <v>53</v>
      </c>
      <c r="D27" s="1285"/>
      <c r="E27" s="54" t="s">
        <v>52</v>
      </c>
      <c r="F27" s="823" t="s">
        <v>335</v>
      </c>
      <c r="G27" s="52">
        <f t="shared" ref="G27:M27" si="13">IFERROR(+G23/(G25),0)</f>
        <v>0</v>
      </c>
      <c r="H27" s="184">
        <f t="shared" si="13"/>
        <v>0</v>
      </c>
      <c r="I27" s="71">
        <f t="shared" si="13"/>
        <v>0</v>
      </c>
      <c r="J27" s="185">
        <f t="shared" si="13"/>
        <v>0</v>
      </c>
      <c r="K27" s="184">
        <f t="shared" si="13"/>
        <v>0</v>
      </c>
      <c r="L27" s="71">
        <f t="shared" si="13"/>
        <v>0</v>
      </c>
      <c r="M27" s="185">
        <f t="shared" si="13"/>
        <v>0</v>
      </c>
      <c r="N27" s="326" t="s">
        <v>54</v>
      </c>
    </row>
    <row r="28" spans="1:14" ht="27.6" customHeight="1" thickBot="1">
      <c r="A28" s="316"/>
      <c r="B28" s="9">
        <v>19</v>
      </c>
      <c r="C28" s="94" t="s">
        <v>56</v>
      </c>
      <c r="D28" s="1286"/>
      <c r="E28" s="132" t="s">
        <v>55</v>
      </c>
      <c r="F28" s="828" t="s">
        <v>336</v>
      </c>
      <c r="G28" s="53">
        <f t="shared" ref="G28:M28" si="14">IFERROR(+G10/(G25),0)</f>
        <v>0</v>
      </c>
      <c r="H28" s="186">
        <f t="shared" si="14"/>
        <v>0</v>
      </c>
      <c r="I28" s="73">
        <f t="shared" si="14"/>
        <v>0</v>
      </c>
      <c r="J28" s="187">
        <f t="shared" si="14"/>
        <v>0</v>
      </c>
      <c r="K28" s="186">
        <f t="shared" si="14"/>
        <v>0</v>
      </c>
      <c r="L28" s="73">
        <f t="shared" si="14"/>
        <v>0</v>
      </c>
      <c r="M28" s="187">
        <f t="shared" si="14"/>
        <v>0</v>
      </c>
      <c r="N28" s="327" t="s">
        <v>57</v>
      </c>
    </row>
    <row r="29" spans="1:14" ht="27.6" customHeight="1" thickBot="1">
      <c r="A29" s="316"/>
      <c r="B29" s="9">
        <v>20</v>
      </c>
      <c r="C29" s="93" t="s">
        <v>60</v>
      </c>
      <c r="D29" s="1284" t="s">
        <v>343</v>
      </c>
      <c r="E29" s="54" t="s">
        <v>58</v>
      </c>
      <c r="F29" s="831" t="s">
        <v>522</v>
      </c>
      <c r="G29" s="856"/>
      <c r="H29" s="188">
        <f t="shared" ref="H29:M29" si="15">+$G$29</f>
        <v>0</v>
      </c>
      <c r="I29" s="78">
        <f t="shared" si="15"/>
        <v>0</v>
      </c>
      <c r="J29" s="189">
        <f t="shared" si="15"/>
        <v>0</v>
      </c>
      <c r="K29" s="188">
        <f t="shared" si="15"/>
        <v>0</v>
      </c>
      <c r="L29" s="78">
        <f t="shared" si="15"/>
        <v>0</v>
      </c>
      <c r="M29" s="189">
        <f t="shared" si="15"/>
        <v>0</v>
      </c>
      <c r="N29" s="327" t="s">
        <v>534</v>
      </c>
    </row>
    <row r="30" spans="1:14" ht="27.6" customHeight="1" thickBot="1">
      <c r="A30" s="316"/>
      <c r="B30" s="9">
        <v>21</v>
      </c>
      <c r="C30" s="93" t="s">
        <v>61</v>
      </c>
      <c r="D30" s="1285"/>
      <c r="E30" s="54" t="s">
        <v>59</v>
      </c>
      <c r="F30" s="832" t="s">
        <v>523</v>
      </c>
      <c r="G30" s="857" t="e">
        <f t="shared" ref="G30:M30" si="16">G23/G29</f>
        <v>#DIV/0!</v>
      </c>
      <c r="H30" s="842" t="e">
        <f t="shared" si="16"/>
        <v>#DIV/0!</v>
      </c>
      <c r="I30" s="843" t="e">
        <f t="shared" si="16"/>
        <v>#DIV/0!</v>
      </c>
      <c r="J30" s="844" t="e">
        <f t="shared" si="16"/>
        <v>#DIV/0!</v>
      </c>
      <c r="K30" s="842" t="e">
        <f t="shared" si="16"/>
        <v>#DIV/0!</v>
      </c>
      <c r="L30" s="843" t="e">
        <f t="shared" si="16"/>
        <v>#DIV/0!</v>
      </c>
      <c r="M30" s="844" t="e">
        <f t="shared" si="16"/>
        <v>#DIV/0!</v>
      </c>
      <c r="N30" s="327" t="s">
        <v>535</v>
      </c>
    </row>
    <row r="31" spans="1:14" ht="27.6" customHeight="1" thickBot="1">
      <c r="A31" s="316"/>
      <c r="B31" s="9">
        <v>22</v>
      </c>
      <c r="C31" s="92" t="s">
        <v>18</v>
      </c>
      <c r="D31" s="685" t="s">
        <v>518</v>
      </c>
      <c r="E31" s="133" t="s">
        <v>67</v>
      </c>
      <c r="F31" s="821" t="s">
        <v>337</v>
      </c>
      <c r="G31" s="858">
        <v>2.5000000000000001E-2</v>
      </c>
      <c r="H31" s="839">
        <f t="shared" ref="H31:M31" si="17">$G$31</f>
        <v>2.5000000000000001E-2</v>
      </c>
      <c r="I31" s="840">
        <f t="shared" si="17"/>
        <v>2.5000000000000001E-2</v>
      </c>
      <c r="J31" s="841">
        <f t="shared" si="17"/>
        <v>2.5000000000000001E-2</v>
      </c>
      <c r="K31" s="839">
        <f t="shared" si="17"/>
        <v>2.5000000000000001E-2</v>
      </c>
      <c r="L31" s="840">
        <f t="shared" si="17"/>
        <v>2.5000000000000001E-2</v>
      </c>
      <c r="M31" s="841">
        <f t="shared" si="17"/>
        <v>2.5000000000000001E-2</v>
      </c>
      <c r="N31" s="328"/>
    </row>
    <row r="32" spans="1:14" ht="27.6" customHeight="1">
      <c r="A32" s="316"/>
      <c r="B32" s="9">
        <v>23</v>
      </c>
      <c r="C32" s="96" t="s">
        <v>68</v>
      </c>
      <c r="D32" s="1284" t="s">
        <v>342</v>
      </c>
      <c r="E32" s="818" t="s">
        <v>74</v>
      </c>
      <c r="F32" s="833" t="s">
        <v>338</v>
      </c>
      <c r="G32" s="859"/>
      <c r="H32" s="241">
        <f t="shared" ref="H32:M33" si="18">G32</f>
        <v>0</v>
      </c>
      <c r="I32" s="242">
        <f t="shared" si="18"/>
        <v>0</v>
      </c>
      <c r="J32" s="243">
        <f t="shared" si="18"/>
        <v>0</v>
      </c>
      <c r="K32" s="241">
        <f t="shared" si="18"/>
        <v>0</v>
      </c>
      <c r="L32" s="242">
        <f t="shared" si="18"/>
        <v>0</v>
      </c>
      <c r="M32" s="243">
        <f t="shared" si="18"/>
        <v>0</v>
      </c>
      <c r="N32" s="328"/>
    </row>
    <row r="33" spans="1:14" ht="27.6" customHeight="1">
      <c r="A33" s="316"/>
      <c r="B33" s="9">
        <v>24</v>
      </c>
      <c r="C33" s="97" t="s">
        <v>68</v>
      </c>
      <c r="D33" s="1285"/>
      <c r="E33" s="819" t="s">
        <v>83</v>
      </c>
      <c r="F33" s="834" t="s">
        <v>339</v>
      </c>
      <c r="G33" s="860"/>
      <c r="H33" s="863">
        <f t="shared" si="18"/>
        <v>0</v>
      </c>
      <c r="I33" s="837">
        <f t="shared" si="18"/>
        <v>0</v>
      </c>
      <c r="J33" s="838">
        <f t="shared" si="18"/>
        <v>0</v>
      </c>
      <c r="K33" s="863">
        <f t="shared" si="18"/>
        <v>0</v>
      </c>
      <c r="L33" s="837">
        <f t="shared" si="18"/>
        <v>0</v>
      </c>
      <c r="M33" s="838">
        <f t="shared" si="18"/>
        <v>0</v>
      </c>
      <c r="N33" s="329"/>
    </row>
    <row r="34" spans="1:14" ht="27.6" customHeight="1">
      <c r="A34" s="316"/>
      <c r="B34" s="9">
        <v>25</v>
      </c>
      <c r="C34" s="97" t="s">
        <v>112</v>
      </c>
      <c r="D34" s="1285"/>
      <c r="E34" s="819" t="s">
        <v>75</v>
      </c>
      <c r="F34" s="835" t="s">
        <v>340</v>
      </c>
      <c r="G34" s="52">
        <f t="shared" ref="G34:M34" si="19">0.12+G32</f>
        <v>0.12</v>
      </c>
      <c r="H34" s="184">
        <f t="shared" si="19"/>
        <v>0.12</v>
      </c>
      <c r="I34" s="71">
        <f t="shared" si="19"/>
        <v>0.12</v>
      </c>
      <c r="J34" s="185">
        <f t="shared" si="19"/>
        <v>0.12</v>
      </c>
      <c r="K34" s="184">
        <f t="shared" si="19"/>
        <v>0.12</v>
      </c>
      <c r="L34" s="71">
        <f t="shared" si="19"/>
        <v>0.12</v>
      </c>
      <c r="M34" s="185">
        <f t="shared" si="19"/>
        <v>0.12</v>
      </c>
      <c r="N34" s="329"/>
    </row>
    <row r="35" spans="1:14" ht="27.6" customHeight="1">
      <c r="A35" s="316"/>
      <c r="B35" s="9">
        <v>26</v>
      </c>
      <c r="C35" s="97" t="s">
        <v>112</v>
      </c>
      <c r="D35" s="1285"/>
      <c r="E35" s="819" t="s">
        <v>113</v>
      </c>
      <c r="F35" s="834" t="s">
        <v>339</v>
      </c>
      <c r="G35" s="224">
        <f t="shared" ref="G35:M35" si="20">0.0675+G33</f>
        <v>6.7500000000000004E-2</v>
      </c>
      <c r="H35" s="225">
        <f t="shared" si="20"/>
        <v>6.7500000000000004E-2</v>
      </c>
      <c r="I35" s="226">
        <f t="shared" si="20"/>
        <v>6.7500000000000004E-2</v>
      </c>
      <c r="J35" s="227">
        <f t="shared" si="20"/>
        <v>6.7500000000000004E-2</v>
      </c>
      <c r="K35" s="225">
        <f t="shared" si="20"/>
        <v>6.7500000000000004E-2</v>
      </c>
      <c r="L35" s="226">
        <f t="shared" si="20"/>
        <v>6.7500000000000004E-2</v>
      </c>
      <c r="M35" s="227">
        <f t="shared" si="20"/>
        <v>6.7500000000000004E-2</v>
      </c>
      <c r="N35" s="329"/>
    </row>
    <row r="36" spans="1:14" ht="27.6" customHeight="1">
      <c r="A36" s="316"/>
      <c r="B36" s="9">
        <v>27</v>
      </c>
      <c r="C36" s="97" t="s">
        <v>77</v>
      </c>
      <c r="D36" s="1285"/>
      <c r="E36" s="819" t="s">
        <v>76</v>
      </c>
      <c r="F36" s="835" t="s">
        <v>341</v>
      </c>
      <c r="G36" s="52">
        <f>G34+G31</f>
        <v>0.14499999999999999</v>
      </c>
      <c r="H36" s="184">
        <f t="shared" ref="H36:M37" si="21">G36</f>
        <v>0.14499999999999999</v>
      </c>
      <c r="I36" s="71">
        <f t="shared" si="21"/>
        <v>0.14499999999999999</v>
      </c>
      <c r="J36" s="185">
        <f t="shared" si="21"/>
        <v>0.14499999999999999</v>
      </c>
      <c r="K36" s="184">
        <f t="shared" si="21"/>
        <v>0.14499999999999999</v>
      </c>
      <c r="L36" s="71">
        <f t="shared" si="21"/>
        <v>0.14499999999999999</v>
      </c>
      <c r="M36" s="185">
        <f t="shared" si="21"/>
        <v>0.14499999999999999</v>
      </c>
      <c r="N36" s="329"/>
    </row>
    <row r="37" spans="1:14" ht="27.6" customHeight="1" thickBot="1">
      <c r="A37" s="316"/>
      <c r="B37" s="265">
        <v>28</v>
      </c>
      <c r="C37" s="98" t="s">
        <v>77</v>
      </c>
      <c r="D37" s="1286"/>
      <c r="E37" s="820" t="s">
        <v>84</v>
      </c>
      <c r="F37" s="836" t="s">
        <v>339</v>
      </c>
      <c r="G37" s="228">
        <f>G35+G31</f>
        <v>9.2499999999999999E-2</v>
      </c>
      <c r="H37" s="229">
        <f t="shared" si="21"/>
        <v>9.2499999999999999E-2</v>
      </c>
      <c r="I37" s="230">
        <f t="shared" si="21"/>
        <v>9.2499999999999999E-2</v>
      </c>
      <c r="J37" s="231">
        <f t="shared" si="21"/>
        <v>9.2499999999999999E-2</v>
      </c>
      <c r="K37" s="229">
        <f t="shared" si="21"/>
        <v>9.2499999999999999E-2</v>
      </c>
      <c r="L37" s="230">
        <f t="shared" si="21"/>
        <v>9.2499999999999999E-2</v>
      </c>
      <c r="M37" s="231">
        <f t="shared" si="21"/>
        <v>9.2499999999999999E-2</v>
      </c>
      <c r="N37" s="330"/>
    </row>
    <row r="38" spans="1:14" ht="12.75">
      <c r="A38" s="316"/>
      <c r="B38" s="317"/>
      <c r="C38" s="317"/>
      <c r="D38" s="414"/>
      <c r="E38" s="408"/>
      <c r="F38" s="407"/>
      <c r="G38" s="321"/>
      <c r="H38" s="321"/>
      <c r="I38" s="321"/>
      <c r="J38" s="321"/>
      <c r="K38" s="321"/>
      <c r="L38" s="321"/>
      <c r="M38" s="321"/>
      <c r="N38" s="319"/>
    </row>
    <row r="39" spans="1:14" ht="12.75">
      <c r="A39" s="316"/>
      <c r="B39" s="317"/>
      <c r="C39" s="318"/>
      <c r="D39" s="414"/>
      <c r="E39" s="408"/>
      <c r="F39" s="409"/>
      <c r="G39" s="321"/>
      <c r="H39" s="321"/>
      <c r="I39" s="321"/>
      <c r="J39" s="321"/>
      <c r="K39" s="321"/>
      <c r="L39" s="321"/>
      <c r="M39" s="321"/>
      <c r="N39" s="319"/>
    </row>
    <row r="40" spans="1:14" ht="12.75">
      <c r="A40" s="316"/>
      <c r="B40" s="316"/>
      <c r="C40" s="316"/>
      <c r="D40" s="414"/>
      <c r="G40" s="320"/>
      <c r="H40" s="320"/>
      <c r="I40" s="320"/>
      <c r="J40" s="320"/>
      <c r="K40" s="320"/>
      <c r="L40" s="320"/>
      <c r="M40" s="320"/>
      <c r="N40" s="331"/>
    </row>
  </sheetData>
  <mergeCells count="7">
    <mergeCell ref="E6:F6"/>
    <mergeCell ref="D32:D37"/>
    <mergeCell ref="K8:M8"/>
    <mergeCell ref="D26:D28"/>
    <mergeCell ref="D29:D30"/>
    <mergeCell ref="H8:J8"/>
    <mergeCell ref="D10:D24"/>
  </mergeCells>
  <dataValidations count="2">
    <dataValidation type="list" allowBlank="1" showInputMessage="1" showErrorMessage="1" sqref="G6" xr:uid="{00000000-0002-0000-1B00-000001000000}">
      <formula1>"Yes (static and dynamic), Yes (static only), No"</formula1>
    </dataValidation>
    <dataValidation type="list" allowBlank="1" showInputMessage="1" showErrorMessage="1" sqref="G7" xr:uid="{00000000-0002-0000-1B00-000000000000}">
      <formula1>"CA, TE"</formula1>
    </dataValidation>
  </dataValidations>
  <pageMargins left="0.25" right="0.25" top="0.75" bottom="0.75" header="0.3" footer="0.3"/>
  <pageSetup paperSize="9" scale="51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1">
    <tabColor theme="6" tint="-0.499984740745262"/>
    <pageSetUpPr autoPageBreaks="0"/>
  </sheetPr>
  <dimension ref="B1:M21"/>
  <sheetViews>
    <sheetView showGridLines="0" zoomScale="80" zoomScaleNormal="80" workbookViewId="0">
      <selection activeCell="C26" sqref="C26"/>
    </sheetView>
  </sheetViews>
  <sheetFormatPr defaultRowHeight="14.25"/>
  <cols>
    <col min="1" max="1" width="3.28515625" style="33" customWidth="1"/>
    <col min="2" max="2" width="7.42578125" style="33" customWidth="1"/>
    <col min="3" max="3" width="115.28515625" style="34" customWidth="1"/>
    <col min="4" max="4" width="24.7109375" style="35" customWidth="1"/>
    <col min="5" max="168" width="9.28515625" style="33"/>
    <col min="169" max="169" width="3.28515625" style="33" customWidth="1"/>
    <col min="170" max="170" width="77" style="33" customWidth="1"/>
    <col min="171" max="171" width="24.7109375" style="33" customWidth="1"/>
    <col min="172" max="172" width="15.5703125" style="33" customWidth="1"/>
    <col min="173" max="173" width="15" style="33" customWidth="1"/>
    <col min="174" max="174" width="17.28515625" style="33" customWidth="1"/>
    <col min="175" max="424" width="9.28515625" style="33"/>
    <col min="425" max="425" width="3.28515625" style="33" customWidth="1"/>
    <col min="426" max="426" width="77" style="33" customWidth="1"/>
    <col min="427" max="427" width="24.7109375" style="33" customWidth="1"/>
    <col min="428" max="428" width="15.5703125" style="33" customWidth="1"/>
    <col min="429" max="429" width="15" style="33" customWidth="1"/>
    <col min="430" max="430" width="17.28515625" style="33" customWidth="1"/>
    <col min="431" max="680" width="9.28515625" style="33"/>
    <col min="681" max="681" width="3.28515625" style="33" customWidth="1"/>
    <col min="682" max="682" width="77" style="33" customWidth="1"/>
    <col min="683" max="683" width="24.7109375" style="33" customWidth="1"/>
    <col min="684" max="684" width="15.5703125" style="33" customWidth="1"/>
    <col min="685" max="685" width="15" style="33" customWidth="1"/>
    <col min="686" max="686" width="17.28515625" style="33" customWidth="1"/>
    <col min="687" max="936" width="9.28515625" style="33"/>
    <col min="937" max="937" width="3.28515625" style="33" customWidth="1"/>
    <col min="938" max="938" width="77" style="33" customWidth="1"/>
    <col min="939" max="939" width="24.7109375" style="33" customWidth="1"/>
    <col min="940" max="940" width="15.5703125" style="33" customWidth="1"/>
    <col min="941" max="941" width="15" style="33" customWidth="1"/>
    <col min="942" max="942" width="17.28515625" style="33" customWidth="1"/>
    <col min="943" max="1192" width="9.28515625" style="33"/>
    <col min="1193" max="1193" width="3.28515625" style="33" customWidth="1"/>
    <col min="1194" max="1194" width="77" style="33" customWidth="1"/>
    <col min="1195" max="1195" width="24.7109375" style="33" customWidth="1"/>
    <col min="1196" max="1196" width="15.5703125" style="33" customWidth="1"/>
    <col min="1197" max="1197" width="15" style="33" customWidth="1"/>
    <col min="1198" max="1198" width="17.28515625" style="33" customWidth="1"/>
    <col min="1199" max="1448" width="9.28515625" style="33"/>
    <col min="1449" max="1449" width="3.28515625" style="33" customWidth="1"/>
    <col min="1450" max="1450" width="77" style="33" customWidth="1"/>
    <col min="1451" max="1451" width="24.7109375" style="33" customWidth="1"/>
    <col min="1452" max="1452" width="15.5703125" style="33" customWidth="1"/>
    <col min="1453" max="1453" width="15" style="33" customWidth="1"/>
    <col min="1454" max="1454" width="17.28515625" style="33" customWidth="1"/>
    <col min="1455" max="1704" width="9.28515625" style="33"/>
    <col min="1705" max="1705" width="3.28515625" style="33" customWidth="1"/>
    <col min="1706" max="1706" width="77" style="33" customWidth="1"/>
    <col min="1707" max="1707" width="24.7109375" style="33" customWidth="1"/>
    <col min="1708" max="1708" width="15.5703125" style="33" customWidth="1"/>
    <col min="1709" max="1709" width="15" style="33" customWidth="1"/>
    <col min="1710" max="1710" width="17.28515625" style="33" customWidth="1"/>
    <col min="1711" max="1960" width="9.28515625" style="33"/>
    <col min="1961" max="1961" width="3.28515625" style="33" customWidth="1"/>
    <col min="1962" max="1962" width="77" style="33" customWidth="1"/>
    <col min="1963" max="1963" width="24.7109375" style="33" customWidth="1"/>
    <col min="1964" max="1964" width="15.5703125" style="33" customWidth="1"/>
    <col min="1965" max="1965" width="15" style="33" customWidth="1"/>
    <col min="1966" max="1966" width="17.28515625" style="33" customWidth="1"/>
    <col min="1967" max="2216" width="9.28515625" style="33"/>
    <col min="2217" max="2217" width="3.28515625" style="33" customWidth="1"/>
    <col min="2218" max="2218" width="77" style="33" customWidth="1"/>
    <col min="2219" max="2219" width="24.7109375" style="33" customWidth="1"/>
    <col min="2220" max="2220" width="15.5703125" style="33" customWidth="1"/>
    <col min="2221" max="2221" width="15" style="33" customWidth="1"/>
    <col min="2222" max="2222" width="17.28515625" style="33" customWidth="1"/>
    <col min="2223" max="2472" width="9.28515625" style="33"/>
    <col min="2473" max="2473" width="3.28515625" style="33" customWidth="1"/>
    <col min="2474" max="2474" width="77" style="33" customWidth="1"/>
    <col min="2475" max="2475" width="24.7109375" style="33" customWidth="1"/>
    <col min="2476" max="2476" width="15.5703125" style="33" customWidth="1"/>
    <col min="2477" max="2477" width="15" style="33" customWidth="1"/>
    <col min="2478" max="2478" width="17.28515625" style="33" customWidth="1"/>
    <col min="2479" max="2728" width="9.28515625" style="33"/>
    <col min="2729" max="2729" width="3.28515625" style="33" customWidth="1"/>
    <col min="2730" max="2730" width="77" style="33" customWidth="1"/>
    <col min="2731" max="2731" width="24.7109375" style="33" customWidth="1"/>
    <col min="2732" max="2732" width="15.5703125" style="33" customWidth="1"/>
    <col min="2733" max="2733" width="15" style="33" customWidth="1"/>
    <col min="2734" max="2734" width="17.28515625" style="33" customWidth="1"/>
    <col min="2735" max="2984" width="9.28515625" style="33"/>
    <col min="2985" max="2985" width="3.28515625" style="33" customWidth="1"/>
    <col min="2986" max="2986" width="77" style="33" customWidth="1"/>
    <col min="2987" max="2987" width="24.7109375" style="33" customWidth="1"/>
    <col min="2988" max="2988" width="15.5703125" style="33" customWidth="1"/>
    <col min="2989" max="2989" width="15" style="33" customWidth="1"/>
    <col min="2990" max="2990" width="17.28515625" style="33" customWidth="1"/>
    <col min="2991" max="3240" width="9.28515625" style="33"/>
    <col min="3241" max="3241" width="3.28515625" style="33" customWidth="1"/>
    <col min="3242" max="3242" width="77" style="33" customWidth="1"/>
    <col min="3243" max="3243" width="24.7109375" style="33" customWidth="1"/>
    <col min="3244" max="3244" width="15.5703125" style="33" customWidth="1"/>
    <col min="3245" max="3245" width="15" style="33" customWidth="1"/>
    <col min="3246" max="3246" width="17.28515625" style="33" customWidth="1"/>
    <col min="3247" max="3496" width="9.28515625" style="33"/>
    <col min="3497" max="3497" width="3.28515625" style="33" customWidth="1"/>
    <col min="3498" max="3498" width="77" style="33" customWidth="1"/>
    <col min="3499" max="3499" width="24.7109375" style="33" customWidth="1"/>
    <col min="3500" max="3500" width="15.5703125" style="33" customWidth="1"/>
    <col min="3501" max="3501" width="15" style="33" customWidth="1"/>
    <col min="3502" max="3502" width="17.28515625" style="33" customWidth="1"/>
    <col min="3503" max="3752" width="9.28515625" style="33"/>
    <col min="3753" max="3753" width="3.28515625" style="33" customWidth="1"/>
    <col min="3754" max="3754" width="77" style="33" customWidth="1"/>
    <col min="3755" max="3755" width="24.7109375" style="33" customWidth="1"/>
    <col min="3756" max="3756" width="15.5703125" style="33" customWidth="1"/>
    <col min="3757" max="3757" width="15" style="33" customWidth="1"/>
    <col min="3758" max="3758" width="17.28515625" style="33" customWidth="1"/>
    <col min="3759" max="4008" width="9.28515625" style="33"/>
    <col min="4009" max="4009" width="3.28515625" style="33" customWidth="1"/>
    <col min="4010" max="4010" width="77" style="33" customWidth="1"/>
    <col min="4011" max="4011" width="24.7109375" style="33" customWidth="1"/>
    <col min="4012" max="4012" width="15.5703125" style="33" customWidth="1"/>
    <col min="4013" max="4013" width="15" style="33" customWidth="1"/>
    <col min="4014" max="4014" width="17.28515625" style="33" customWidth="1"/>
    <col min="4015" max="4264" width="9.28515625" style="33"/>
    <col min="4265" max="4265" width="3.28515625" style="33" customWidth="1"/>
    <col min="4266" max="4266" width="77" style="33" customWidth="1"/>
    <col min="4267" max="4267" width="24.7109375" style="33" customWidth="1"/>
    <col min="4268" max="4268" width="15.5703125" style="33" customWidth="1"/>
    <col min="4269" max="4269" width="15" style="33" customWidth="1"/>
    <col min="4270" max="4270" width="17.28515625" style="33" customWidth="1"/>
    <col min="4271" max="4520" width="9.28515625" style="33"/>
    <col min="4521" max="4521" width="3.28515625" style="33" customWidth="1"/>
    <col min="4522" max="4522" width="77" style="33" customWidth="1"/>
    <col min="4523" max="4523" width="24.7109375" style="33" customWidth="1"/>
    <col min="4524" max="4524" width="15.5703125" style="33" customWidth="1"/>
    <col min="4525" max="4525" width="15" style="33" customWidth="1"/>
    <col min="4526" max="4526" width="17.28515625" style="33" customWidth="1"/>
    <col min="4527" max="4776" width="9.28515625" style="33"/>
    <col min="4777" max="4777" width="3.28515625" style="33" customWidth="1"/>
    <col min="4778" max="4778" width="77" style="33" customWidth="1"/>
    <col min="4779" max="4779" width="24.7109375" style="33" customWidth="1"/>
    <col min="4780" max="4780" width="15.5703125" style="33" customWidth="1"/>
    <col min="4781" max="4781" width="15" style="33" customWidth="1"/>
    <col min="4782" max="4782" width="17.28515625" style="33" customWidth="1"/>
    <col min="4783" max="5032" width="9.28515625" style="33"/>
    <col min="5033" max="5033" width="3.28515625" style="33" customWidth="1"/>
    <col min="5034" max="5034" width="77" style="33" customWidth="1"/>
    <col min="5035" max="5035" width="24.7109375" style="33" customWidth="1"/>
    <col min="5036" max="5036" width="15.5703125" style="33" customWidth="1"/>
    <col min="5037" max="5037" width="15" style="33" customWidth="1"/>
    <col min="5038" max="5038" width="17.28515625" style="33" customWidth="1"/>
    <col min="5039" max="5288" width="9.28515625" style="33"/>
    <col min="5289" max="5289" width="3.28515625" style="33" customWidth="1"/>
    <col min="5290" max="5290" width="77" style="33" customWidth="1"/>
    <col min="5291" max="5291" width="24.7109375" style="33" customWidth="1"/>
    <col min="5292" max="5292" width="15.5703125" style="33" customWidth="1"/>
    <col min="5293" max="5293" width="15" style="33" customWidth="1"/>
    <col min="5294" max="5294" width="17.28515625" style="33" customWidth="1"/>
    <col min="5295" max="5544" width="9.28515625" style="33"/>
    <col min="5545" max="5545" width="3.28515625" style="33" customWidth="1"/>
    <col min="5546" max="5546" width="77" style="33" customWidth="1"/>
    <col min="5547" max="5547" width="24.7109375" style="33" customWidth="1"/>
    <col min="5548" max="5548" width="15.5703125" style="33" customWidth="1"/>
    <col min="5549" max="5549" width="15" style="33" customWidth="1"/>
    <col min="5550" max="5550" width="17.28515625" style="33" customWidth="1"/>
    <col min="5551" max="5800" width="9.28515625" style="33"/>
    <col min="5801" max="5801" width="3.28515625" style="33" customWidth="1"/>
    <col min="5802" max="5802" width="77" style="33" customWidth="1"/>
    <col min="5803" max="5803" width="24.7109375" style="33" customWidth="1"/>
    <col min="5804" max="5804" width="15.5703125" style="33" customWidth="1"/>
    <col min="5805" max="5805" width="15" style="33" customWidth="1"/>
    <col min="5806" max="5806" width="17.28515625" style="33" customWidth="1"/>
    <col min="5807" max="6056" width="9.28515625" style="33"/>
    <col min="6057" max="6057" width="3.28515625" style="33" customWidth="1"/>
    <col min="6058" max="6058" width="77" style="33" customWidth="1"/>
    <col min="6059" max="6059" width="24.7109375" style="33" customWidth="1"/>
    <col min="6060" max="6060" width="15.5703125" style="33" customWidth="1"/>
    <col min="6061" max="6061" width="15" style="33" customWidth="1"/>
    <col min="6062" max="6062" width="17.28515625" style="33" customWidth="1"/>
    <col min="6063" max="6312" width="9.28515625" style="33"/>
    <col min="6313" max="6313" width="3.28515625" style="33" customWidth="1"/>
    <col min="6314" max="6314" width="77" style="33" customWidth="1"/>
    <col min="6315" max="6315" width="24.7109375" style="33" customWidth="1"/>
    <col min="6316" max="6316" width="15.5703125" style="33" customWidth="1"/>
    <col min="6317" max="6317" width="15" style="33" customWidth="1"/>
    <col min="6318" max="6318" width="17.28515625" style="33" customWidth="1"/>
    <col min="6319" max="6568" width="9.28515625" style="33"/>
    <col min="6569" max="6569" width="3.28515625" style="33" customWidth="1"/>
    <col min="6570" max="6570" width="77" style="33" customWidth="1"/>
    <col min="6571" max="6571" width="24.7109375" style="33" customWidth="1"/>
    <col min="6572" max="6572" width="15.5703125" style="33" customWidth="1"/>
    <col min="6573" max="6573" width="15" style="33" customWidth="1"/>
    <col min="6574" max="6574" width="17.28515625" style="33" customWidth="1"/>
    <col min="6575" max="6824" width="9.28515625" style="33"/>
    <col min="6825" max="6825" width="3.28515625" style="33" customWidth="1"/>
    <col min="6826" max="6826" width="77" style="33" customWidth="1"/>
    <col min="6827" max="6827" width="24.7109375" style="33" customWidth="1"/>
    <col min="6828" max="6828" width="15.5703125" style="33" customWidth="1"/>
    <col min="6829" max="6829" width="15" style="33" customWidth="1"/>
    <col min="6830" max="6830" width="17.28515625" style="33" customWidth="1"/>
    <col min="6831" max="7080" width="9.28515625" style="33"/>
    <col min="7081" max="7081" width="3.28515625" style="33" customWidth="1"/>
    <col min="7082" max="7082" width="77" style="33" customWidth="1"/>
    <col min="7083" max="7083" width="24.7109375" style="33" customWidth="1"/>
    <col min="7084" max="7084" width="15.5703125" style="33" customWidth="1"/>
    <col min="7085" max="7085" width="15" style="33" customWidth="1"/>
    <col min="7086" max="7086" width="17.28515625" style="33" customWidth="1"/>
    <col min="7087" max="7336" width="9.28515625" style="33"/>
    <col min="7337" max="7337" width="3.28515625" style="33" customWidth="1"/>
    <col min="7338" max="7338" width="77" style="33" customWidth="1"/>
    <col min="7339" max="7339" width="24.7109375" style="33" customWidth="1"/>
    <col min="7340" max="7340" width="15.5703125" style="33" customWidth="1"/>
    <col min="7341" max="7341" width="15" style="33" customWidth="1"/>
    <col min="7342" max="7342" width="17.28515625" style="33" customWidth="1"/>
    <col min="7343" max="7592" width="9.28515625" style="33"/>
    <col min="7593" max="7593" width="3.28515625" style="33" customWidth="1"/>
    <col min="7594" max="7594" width="77" style="33" customWidth="1"/>
    <col min="7595" max="7595" width="24.7109375" style="33" customWidth="1"/>
    <col min="7596" max="7596" width="15.5703125" style="33" customWidth="1"/>
    <col min="7597" max="7597" width="15" style="33" customWidth="1"/>
    <col min="7598" max="7598" width="17.28515625" style="33" customWidth="1"/>
    <col min="7599" max="7848" width="9.28515625" style="33"/>
    <col min="7849" max="7849" width="3.28515625" style="33" customWidth="1"/>
    <col min="7850" max="7850" width="77" style="33" customWidth="1"/>
    <col min="7851" max="7851" width="24.7109375" style="33" customWidth="1"/>
    <col min="7852" max="7852" width="15.5703125" style="33" customWidth="1"/>
    <col min="7853" max="7853" width="15" style="33" customWidth="1"/>
    <col min="7854" max="7854" width="17.28515625" style="33" customWidth="1"/>
    <col min="7855" max="8104" width="9.28515625" style="33"/>
    <col min="8105" max="8105" width="3.28515625" style="33" customWidth="1"/>
    <col min="8106" max="8106" width="77" style="33" customWidth="1"/>
    <col min="8107" max="8107" width="24.7109375" style="33" customWidth="1"/>
    <col min="8108" max="8108" width="15.5703125" style="33" customWidth="1"/>
    <col min="8109" max="8109" width="15" style="33" customWidth="1"/>
    <col min="8110" max="8110" width="17.28515625" style="33" customWidth="1"/>
    <col min="8111" max="8360" width="9.28515625" style="33"/>
    <col min="8361" max="8361" width="3.28515625" style="33" customWidth="1"/>
    <col min="8362" max="8362" width="77" style="33" customWidth="1"/>
    <col min="8363" max="8363" width="24.7109375" style="33" customWidth="1"/>
    <col min="8364" max="8364" width="15.5703125" style="33" customWidth="1"/>
    <col min="8365" max="8365" width="15" style="33" customWidth="1"/>
    <col min="8366" max="8366" width="17.28515625" style="33" customWidth="1"/>
    <col min="8367" max="8616" width="9.28515625" style="33"/>
    <col min="8617" max="8617" width="3.28515625" style="33" customWidth="1"/>
    <col min="8618" max="8618" width="77" style="33" customWidth="1"/>
    <col min="8619" max="8619" width="24.7109375" style="33" customWidth="1"/>
    <col min="8620" max="8620" width="15.5703125" style="33" customWidth="1"/>
    <col min="8621" max="8621" width="15" style="33" customWidth="1"/>
    <col min="8622" max="8622" width="17.28515625" style="33" customWidth="1"/>
    <col min="8623" max="8872" width="9.28515625" style="33"/>
    <col min="8873" max="8873" width="3.28515625" style="33" customWidth="1"/>
    <col min="8874" max="8874" width="77" style="33" customWidth="1"/>
    <col min="8875" max="8875" width="24.7109375" style="33" customWidth="1"/>
    <col min="8876" max="8876" width="15.5703125" style="33" customWidth="1"/>
    <col min="8877" max="8877" width="15" style="33" customWidth="1"/>
    <col min="8878" max="8878" width="17.28515625" style="33" customWidth="1"/>
    <col min="8879" max="9128" width="9.28515625" style="33"/>
    <col min="9129" max="9129" width="3.28515625" style="33" customWidth="1"/>
    <col min="9130" max="9130" width="77" style="33" customWidth="1"/>
    <col min="9131" max="9131" width="24.7109375" style="33" customWidth="1"/>
    <col min="9132" max="9132" width="15.5703125" style="33" customWidth="1"/>
    <col min="9133" max="9133" width="15" style="33" customWidth="1"/>
    <col min="9134" max="9134" width="17.28515625" style="33" customWidth="1"/>
    <col min="9135" max="9384" width="9.28515625" style="33"/>
    <col min="9385" max="9385" width="3.28515625" style="33" customWidth="1"/>
    <col min="9386" max="9386" width="77" style="33" customWidth="1"/>
    <col min="9387" max="9387" width="24.7109375" style="33" customWidth="1"/>
    <col min="9388" max="9388" width="15.5703125" style="33" customWidth="1"/>
    <col min="9389" max="9389" width="15" style="33" customWidth="1"/>
    <col min="9390" max="9390" width="17.28515625" style="33" customWidth="1"/>
    <col min="9391" max="9640" width="9.28515625" style="33"/>
    <col min="9641" max="9641" width="3.28515625" style="33" customWidth="1"/>
    <col min="9642" max="9642" width="77" style="33" customWidth="1"/>
    <col min="9643" max="9643" width="24.7109375" style="33" customWidth="1"/>
    <col min="9644" max="9644" width="15.5703125" style="33" customWidth="1"/>
    <col min="9645" max="9645" width="15" style="33" customWidth="1"/>
    <col min="9646" max="9646" width="17.28515625" style="33" customWidth="1"/>
    <col min="9647" max="9896" width="9.28515625" style="33"/>
    <col min="9897" max="9897" width="3.28515625" style="33" customWidth="1"/>
    <col min="9898" max="9898" width="77" style="33" customWidth="1"/>
    <col min="9899" max="9899" width="24.7109375" style="33" customWidth="1"/>
    <col min="9900" max="9900" width="15.5703125" style="33" customWidth="1"/>
    <col min="9901" max="9901" width="15" style="33" customWidth="1"/>
    <col min="9902" max="9902" width="17.28515625" style="33" customWidth="1"/>
    <col min="9903" max="10152" width="9.28515625" style="33"/>
    <col min="10153" max="10153" width="3.28515625" style="33" customWidth="1"/>
    <col min="10154" max="10154" width="77" style="33" customWidth="1"/>
    <col min="10155" max="10155" width="24.7109375" style="33" customWidth="1"/>
    <col min="10156" max="10156" width="15.5703125" style="33" customWidth="1"/>
    <col min="10157" max="10157" width="15" style="33" customWidth="1"/>
    <col min="10158" max="10158" width="17.28515625" style="33" customWidth="1"/>
    <col min="10159" max="10408" width="9.28515625" style="33"/>
    <col min="10409" max="10409" width="3.28515625" style="33" customWidth="1"/>
    <col min="10410" max="10410" width="77" style="33" customWidth="1"/>
    <col min="10411" max="10411" width="24.7109375" style="33" customWidth="1"/>
    <col min="10412" max="10412" width="15.5703125" style="33" customWidth="1"/>
    <col min="10413" max="10413" width="15" style="33" customWidth="1"/>
    <col min="10414" max="10414" width="17.28515625" style="33" customWidth="1"/>
    <col min="10415" max="10664" width="9.28515625" style="33"/>
    <col min="10665" max="10665" width="3.28515625" style="33" customWidth="1"/>
    <col min="10666" max="10666" width="77" style="33" customWidth="1"/>
    <col min="10667" max="10667" width="24.7109375" style="33" customWidth="1"/>
    <col min="10668" max="10668" width="15.5703125" style="33" customWidth="1"/>
    <col min="10669" max="10669" width="15" style="33" customWidth="1"/>
    <col min="10670" max="10670" width="17.28515625" style="33" customWidth="1"/>
    <col min="10671" max="10920" width="9.28515625" style="33"/>
    <col min="10921" max="10921" width="3.28515625" style="33" customWidth="1"/>
    <col min="10922" max="10922" width="77" style="33" customWidth="1"/>
    <col min="10923" max="10923" width="24.7109375" style="33" customWidth="1"/>
    <col min="10924" max="10924" width="15.5703125" style="33" customWidth="1"/>
    <col min="10925" max="10925" width="15" style="33" customWidth="1"/>
    <col min="10926" max="10926" width="17.28515625" style="33" customWidth="1"/>
    <col min="10927" max="11176" width="9.28515625" style="33"/>
    <col min="11177" max="11177" width="3.28515625" style="33" customWidth="1"/>
    <col min="11178" max="11178" width="77" style="33" customWidth="1"/>
    <col min="11179" max="11179" width="24.7109375" style="33" customWidth="1"/>
    <col min="11180" max="11180" width="15.5703125" style="33" customWidth="1"/>
    <col min="11181" max="11181" width="15" style="33" customWidth="1"/>
    <col min="11182" max="11182" width="17.28515625" style="33" customWidth="1"/>
    <col min="11183" max="11432" width="9.28515625" style="33"/>
    <col min="11433" max="11433" width="3.28515625" style="33" customWidth="1"/>
    <col min="11434" max="11434" width="77" style="33" customWidth="1"/>
    <col min="11435" max="11435" width="24.7109375" style="33" customWidth="1"/>
    <col min="11436" max="11436" width="15.5703125" style="33" customWidth="1"/>
    <col min="11437" max="11437" width="15" style="33" customWidth="1"/>
    <col min="11438" max="11438" width="17.28515625" style="33" customWidth="1"/>
    <col min="11439" max="11688" width="9.28515625" style="33"/>
    <col min="11689" max="11689" width="3.28515625" style="33" customWidth="1"/>
    <col min="11690" max="11690" width="77" style="33" customWidth="1"/>
    <col min="11691" max="11691" width="24.7109375" style="33" customWidth="1"/>
    <col min="11692" max="11692" width="15.5703125" style="33" customWidth="1"/>
    <col min="11693" max="11693" width="15" style="33" customWidth="1"/>
    <col min="11694" max="11694" width="17.28515625" style="33" customWidth="1"/>
    <col min="11695" max="11944" width="9.28515625" style="33"/>
    <col min="11945" max="11945" width="3.28515625" style="33" customWidth="1"/>
    <col min="11946" max="11946" width="77" style="33" customWidth="1"/>
    <col min="11947" max="11947" width="24.7109375" style="33" customWidth="1"/>
    <col min="11948" max="11948" width="15.5703125" style="33" customWidth="1"/>
    <col min="11949" max="11949" width="15" style="33" customWidth="1"/>
    <col min="11950" max="11950" width="17.28515625" style="33" customWidth="1"/>
    <col min="11951" max="12200" width="9.28515625" style="33"/>
    <col min="12201" max="12201" width="3.28515625" style="33" customWidth="1"/>
    <col min="12202" max="12202" width="77" style="33" customWidth="1"/>
    <col min="12203" max="12203" width="24.7109375" style="33" customWidth="1"/>
    <col min="12204" max="12204" width="15.5703125" style="33" customWidth="1"/>
    <col min="12205" max="12205" width="15" style="33" customWidth="1"/>
    <col min="12206" max="12206" width="17.28515625" style="33" customWidth="1"/>
    <col min="12207" max="12456" width="9.28515625" style="33"/>
    <col min="12457" max="12457" width="3.28515625" style="33" customWidth="1"/>
    <col min="12458" max="12458" width="77" style="33" customWidth="1"/>
    <col min="12459" max="12459" width="24.7109375" style="33" customWidth="1"/>
    <col min="12460" max="12460" width="15.5703125" style="33" customWidth="1"/>
    <col min="12461" max="12461" width="15" style="33" customWidth="1"/>
    <col min="12462" max="12462" width="17.28515625" style="33" customWidth="1"/>
    <col min="12463" max="12712" width="9.28515625" style="33"/>
    <col min="12713" max="12713" width="3.28515625" style="33" customWidth="1"/>
    <col min="12714" max="12714" width="77" style="33" customWidth="1"/>
    <col min="12715" max="12715" width="24.7109375" style="33" customWidth="1"/>
    <col min="12716" max="12716" width="15.5703125" style="33" customWidth="1"/>
    <col min="12717" max="12717" width="15" style="33" customWidth="1"/>
    <col min="12718" max="12718" width="17.28515625" style="33" customWidth="1"/>
    <col min="12719" max="12968" width="9.28515625" style="33"/>
    <col min="12969" max="12969" width="3.28515625" style="33" customWidth="1"/>
    <col min="12970" max="12970" width="77" style="33" customWidth="1"/>
    <col min="12971" max="12971" width="24.7109375" style="33" customWidth="1"/>
    <col min="12972" max="12972" width="15.5703125" style="33" customWidth="1"/>
    <col min="12973" max="12973" width="15" style="33" customWidth="1"/>
    <col min="12974" max="12974" width="17.28515625" style="33" customWidth="1"/>
    <col min="12975" max="13224" width="9.28515625" style="33"/>
    <col min="13225" max="13225" width="3.28515625" style="33" customWidth="1"/>
    <col min="13226" max="13226" width="77" style="33" customWidth="1"/>
    <col min="13227" max="13227" width="24.7109375" style="33" customWidth="1"/>
    <col min="13228" max="13228" width="15.5703125" style="33" customWidth="1"/>
    <col min="13229" max="13229" width="15" style="33" customWidth="1"/>
    <col min="13230" max="13230" width="17.28515625" style="33" customWidth="1"/>
    <col min="13231" max="13480" width="9.28515625" style="33"/>
    <col min="13481" max="13481" width="3.28515625" style="33" customWidth="1"/>
    <col min="13482" max="13482" width="77" style="33" customWidth="1"/>
    <col min="13483" max="13483" width="24.7109375" style="33" customWidth="1"/>
    <col min="13484" max="13484" width="15.5703125" style="33" customWidth="1"/>
    <col min="13485" max="13485" width="15" style="33" customWidth="1"/>
    <col min="13486" max="13486" width="17.28515625" style="33" customWidth="1"/>
    <col min="13487" max="13736" width="9.28515625" style="33"/>
    <col min="13737" max="13737" width="3.28515625" style="33" customWidth="1"/>
    <col min="13738" max="13738" width="77" style="33" customWidth="1"/>
    <col min="13739" max="13739" width="24.7109375" style="33" customWidth="1"/>
    <col min="13740" max="13740" width="15.5703125" style="33" customWidth="1"/>
    <col min="13741" max="13741" width="15" style="33" customWidth="1"/>
    <col min="13742" max="13742" width="17.28515625" style="33" customWidth="1"/>
    <col min="13743" max="13992" width="9.28515625" style="33"/>
    <col min="13993" max="13993" width="3.28515625" style="33" customWidth="1"/>
    <col min="13994" max="13994" width="77" style="33" customWidth="1"/>
    <col min="13995" max="13995" width="24.7109375" style="33" customWidth="1"/>
    <col min="13996" max="13996" width="15.5703125" style="33" customWidth="1"/>
    <col min="13997" max="13997" width="15" style="33" customWidth="1"/>
    <col min="13998" max="13998" width="17.28515625" style="33" customWidth="1"/>
    <col min="13999" max="14248" width="9.28515625" style="33"/>
    <col min="14249" max="14249" width="3.28515625" style="33" customWidth="1"/>
    <col min="14250" max="14250" width="77" style="33" customWidth="1"/>
    <col min="14251" max="14251" width="24.7109375" style="33" customWidth="1"/>
    <col min="14252" max="14252" width="15.5703125" style="33" customWidth="1"/>
    <col min="14253" max="14253" width="15" style="33" customWidth="1"/>
    <col min="14254" max="14254" width="17.28515625" style="33" customWidth="1"/>
    <col min="14255" max="14504" width="9.28515625" style="33"/>
    <col min="14505" max="14505" width="3.28515625" style="33" customWidth="1"/>
    <col min="14506" max="14506" width="77" style="33" customWidth="1"/>
    <col min="14507" max="14507" width="24.7109375" style="33" customWidth="1"/>
    <col min="14508" max="14508" width="15.5703125" style="33" customWidth="1"/>
    <col min="14509" max="14509" width="15" style="33" customWidth="1"/>
    <col min="14510" max="14510" width="17.28515625" style="33" customWidth="1"/>
    <col min="14511" max="14760" width="9.28515625" style="33"/>
    <col min="14761" max="14761" width="3.28515625" style="33" customWidth="1"/>
    <col min="14762" max="14762" width="77" style="33" customWidth="1"/>
    <col min="14763" max="14763" width="24.7109375" style="33" customWidth="1"/>
    <col min="14764" max="14764" width="15.5703125" style="33" customWidth="1"/>
    <col min="14765" max="14765" width="15" style="33" customWidth="1"/>
    <col min="14766" max="14766" width="17.28515625" style="33" customWidth="1"/>
    <col min="14767" max="15016" width="9.28515625" style="33"/>
    <col min="15017" max="15017" width="3.28515625" style="33" customWidth="1"/>
    <col min="15018" max="15018" width="77" style="33" customWidth="1"/>
    <col min="15019" max="15019" width="24.7109375" style="33" customWidth="1"/>
    <col min="15020" max="15020" width="15.5703125" style="33" customWidth="1"/>
    <col min="15021" max="15021" width="15" style="33" customWidth="1"/>
    <col min="15022" max="15022" width="17.28515625" style="33" customWidth="1"/>
    <col min="15023" max="15272" width="9.28515625" style="33"/>
    <col min="15273" max="15273" width="3.28515625" style="33" customWidth="1"/>
    <col min="15274" max="15274" width="77" style="33" customWidth="1"/>
    <col min="15275" max="15275" width="24.7109375" style="33" customWidth="1"/>
    <col min="15276" max="15276" width="15.5703125" style="33" customWidth="1"/>
    <col min="15277" max="15277" width="15" style="33" customWidth="1"/>
    <col min="15278" max="15278" width="17.28515625" style="33" customWidth="1"/>
    <col min="15279" max="15528" width="9.28515625" style="33"/>
    <col min="15529" max="15529" width="3.28515625" style="33" customWidth="1"/>
    <col min="15530" max="15530" width="77" style="33" customWidth="1"/>
    <col min="15531" max="15531" width="24.7109375" style="33" customWidth="1"/>
    <col min="15532" max="15532" width="15.5703125" style="33" customWidth="1"/>
    <col min="15533" max="15533" width="15" style="33" customWidth="1"/>
    <col min="15534" max="15534" width="17.28515625" style="33" customWidth="1"/>
    <col min="15535" max="15784" width="9.28515625" style="33"/>
    <col min="15785" max="15785" width="3.28515625" style="33" customWidth="1"/>
    <col min="15786" max="15786" width="77" style="33" customWidth="1"/>
    <col min="15787" max="15787" width="24.7109375" style="33" customWidth="1"/>
    <col min="15788" max="15788" width="15.5703125" style="33" customWidth="1"/>
    <col min="15789" max="15789" width="15" style="33" customWidth="1"/>
    <col min="15790" max="15790" width="17.28515625" style="33" customWidth="1"/>
    <col min="15791" max="16040" width="9.28515625" style="33"/>
    <col min="16041" max="16041" width="3.28515625" style="33" customWidth="1"/>
    <col min="16042" max="16042" width="77" style="33" customWidth="1"/>
    <col min="16043" max="16043" width="24.7109375" style="33" customWidth="1"/>
    <col min="16044" max="16044" width="15.5703125" style="33" customWidth="1"/>
    <col min="16045" max="16045" width="15" style="33" customWidth="1"/>
    <col min="16046" max="16046" width="17.28515625" style="33" customWidth="1"/>
    <col min="16047" max="16384" width="9.28515625" style="33"/>
  </cols>
  <sheetData>
    <row r="1" spans="2:13" s="16" customFormat="1" ht="64.150000000000006" customHeight="1">
      <c r="C1" s="1290" t="s">
        <v>349</v>
      </c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spans="2:13" s="16" customFormat="1" ht="13.5" customHeight="1">
      <c r="C2" s="108"/>
    </row>
    <row r="3" spans="2:13" s="16" customFormat="1" ht="13.5" customHeight="1" thickBot="1">
      <c r="C3" s="108"/>
    </row>
    <row r="4" spans="2:13" s="16" customFormat="1" ht="13.5" customHeight="1" thickBot="1">
      <c r="C4" s="108"/>
      <c r="D4" s="14">
        <v>1</v>
      </c>
    </row>
    <row r="5" spans="2:13" ht="25.5">
      <c r="B5" s="1293" t="s">
        <v>245</v>
      </c>
      <c r="C5" s="1291" t="s">
        <v>613</v>
      </c>
      <c r="D5" s="338" t="s">
        <v>312</v>
      </c>
    </row>
    <row r="6" spans="2:13" ht="15" thickBot="1">
      <c r="B6" s="1294"/>
      <c r="C6" s="1292"/>
      <c r="D6" s="418" t="s">
        <v>159</v>
      </c>
    </row>
    <row r="7" spans="2:13" ht="21" customHeight="1">
      <c r="B7" s="14">
        <v>1</v>
      </c>
      <c r="C7" s="80" t="s">
        <v>313</v>
      </c>
      <c r="D7" s="419"/>
    </row>
    <row r="8" spans="2:13" ht="21" customHeight="1">
      <c r="B8" s="7">
        <v>2</v>
      </c>
      <c r="C8" s="81" t="s">
        <v>314</v>
      </c>
      <c r="D8" s="420"/>
    </row>
    <row r="9" spans="2:13" ht="21" customHeight="1" thickBot="1">
      <c r="B9" s="138">
        <v>3</v>
      </c>
      <c r="C9" s="81" t="s">
        <v>315</v>
      </c>
      <c r="D9" s="421"/>
    </row>
    <row r="10" spans="2:13" ht="15">
      <c r="B10" s="267"/>
      <c r="C10" s="422"/>
      <c r="D10" s="422"/>
    </row>
    <row r="11" spans="2:13" ht="15.75" customHeight="1" thickBot="1">
      <c r="B11" s="335"/>
      <c r="C11" s="422"/>
      <c r="D11" s="422"/>
    </row>
    <row r="12" spans="2:13" ht="45.75" customHeight="1">
      <c r="B12" s="335"/>
      <c r="C12" s="1291" t="s">
        <v>614</v>
      </c>
      <c r="D12" s="338" t="s">
        <v>316</v>
      </c>
      <c r="G12" s="34" t="s">
        <v>348</v>
      </c>
    </row>
    <row r="13" spans="2:13" ht="15" thickBot="1">
      <c r="B13" s="335"/>
      <c r="C13" s="1292"/>
      <c r="D13" s="418" t="s">
        <v>159</v>
      </c>
    </row>
    <row r="14" spans="2:13" ht="36.6" customHeight="1">
      <c r="B14" s="14">
        <v>4</v>
      </c>
      <c r="C14" s="80" t="s">
        <v>346</v>
      </c>
      <c r="D14" s="423"/>
    </row>
    <row r="15" spans="2:13" ht="36.75" customHeight="1" thickBot="1">
      <c r="B15" s="138">
        <v>5</v>
      </c>
      <c r="C15" s="82" t="s">
        <v>347</v>
      </c>
      <c r="D15" s="424"/>
    </row>
    <row r="16" spans="2:13">
      <c r="B16" s="335"/>
      <c r="C16" s="425"/>
      <c r="D16" s="422"/>
    </row>
    <row r="17" spans="2:4" ht="15" customHeight="1" thickBot="1">
      <c r="B17" s="335"/>
      <c r="C17" s="425"/>
      <c r="D17" s="426"/>
    </row>
    <row r="18" spans="2:4" ht="15" customHeight="1">
      <c r="B18" s="335"/>
      <c r="C18" s="1291" t="s">
        <v>615</v>
      </c>
      <c r="D18" s="1295" t="s">
        <v>159</v>
      </c>
    </row>
    <row r="19" spans="2:4" ht="15" thickBot="1">
      <c r="B19" s="335"/>
      <c r="C19" s="1292"/>
      <c r="D19" s="1296"/>
    </row>
    <row r="20" spans="2:4" ht="21.75" customHeight="1">
      <c r="B20" s="14">
        <v>6</v>
      </c>
      <c r="C20" s="83" t="s">
        <v>317</v>
      </c>
      <c r="D20" s="419"/>
    </row>
    <row r="21" spans="2:4" ht="21.75" customHeight="1" thickBot="1">
      <c r="B21" s="138">
        <v>7</v>
      </c>
      <c r="C21" s="427" t="s">
        <v>318</v>
      </c>
      <c r="D21" s="428"/>
    </row>
  </sheetData>
  <sheetProtection formatCells="0" formatColumns="0" formatRows="0"/>
  <mergeCells count="6">
    <mergeCell ref="C1:M1"/>
    <mergeCell ref="C5:C6"/>
    <mergeCell ref="C12:C13"/>
    <mergeCell ref="C18:C19"/>
    <mergeCell ref="B5:B6"/>
    <mergeCell ref="D18:D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>
    <tabColor theme="6" tint="-0.499984740745262"/>
    <pageSetUpPr autoPageBreaks="0"/>
  </sheetPr>
  <dimension ref="A3:H218"/>
  <sheetViews>
    <sheetView showGridLines="0" zoomScale="90" zoomScaleNormal="90" workbookViewId="0">
      <selection activeCell="C15" sqref="C15"/>
    </sheetView>
  </sheetViews>
  <sheetFormatPr defaultColWidth="9.28515625" defaultRowHeight="12.75"/>
  <cols>
    <col min="1" max="1" width="4.7109375" style="108" customWidth="1"/>
    <col min="2" max="2" width="23.28515625" style="108" customWidth="1"/>
    <col min="3" max="3" width="19.5703125" style="108" bestFit="1" customWidth="1"/>
    <col min="4" max="4" width="24.5703125" style="108" customWidth="1"/>
    <col min="5" max="5" width="27.7109375" style="108" customWidth="1"/>
    <col min="6" max="6" width="15.28515625" style="108" customWidth="1"/>
    <col min="7" max="9" width="9.28515625" style="108" customWidth="1"/>
    <col min="10" max="16384" width="9.28515625" style="108"/>
  </cols>
  <sheetData>
    <row r="3" spans="1:8" ht="18" customHeight="1">
      <c r="B3" s="271"/>
      <c r="C3" s="271"/>
      <c r="D3" s="271"/>
      <c r="E3" s="271"/>
      <c r="F3" s="271"/>
      <c r="G3" s="271"/>
      <c r="H3" s="271"/>
    </row>
    <row r="4" spans="1:8">
      <c r="B4" s="271"/>
      <c r="C4" s="271"/>
      <c r="D4" s="271"/>
      <c r="E4" s="271"/>
      <c r="F4" s="271"/>
      <c r="G4" s="271"/>
      <c r="H4" s="271"/>
    </row>
    <row r="5" spans="1:8">
      <c r="B5" s="271"/>
      <c r="C5" s="271"/>
      <c r="D5" s="271"/>
      <c r="E5" s="271"/>
      <c r="F5" s="271"/>
      <c r="G5" s="271"/>
      <c r="H5" s="271"/>
    </row>
    <row r="6" spans="1:8" ht="19.5">
      <c r="B6" s="460" t="s">
        <v>530</v>
      </c>
      <c r="C6" s="271"/>
      <c r="D6" s="271"/>
      <c r="E6" s="271"/>
      <c r="F6" s="271"/>
      <c r="G6" s="271"/>
      <c r="H6" s="271"/>
    </row>
    <row r="7" spans="1:8">
      <c r="B7" s="271"/>
      <c r="C7" s="271"/>
      <c r="D7" s="271"/>
      <c r="E7" s="271"/>
      <c r="F7" s="271"/>
      <c r="G7" s="271"/>
      <c r="H7" s="271"/>
    </row>
    <row r="8" spans="1:8" ht="13.5" thickBot="1">
      <c r="B8" s="271"/>
      <c r="C8" s="271"/>
      <c r="D8" s="271"/>
      <c r="E8" s="271"/>
      <c r="F8" s="271"/>
      <c r="G8" s="271"/>
      <c r="H8" s="271"/>
    </row>
    <row r="9" spans="1:8" ht="17.25" customHeight="1" thickBot="1">
      <c r="B9" s="340" t="s">
        <v>202</v>
      </c>
      <c r="C9" s="1122"/>
      <c r="D9" s="1123"/>
      <c r="E9" s="271"/>
      <c r="F9" s="271"/>
      <c r="G9" s="271"/>
      <c r="H9" s="271"/>
    </row>
    <row r="10" spans="1:8" ht="17.25" customHeight="1" thickBot="1">
      <c r="B10" s="437" t="s">
        <v>203</v>
      </c>
      <c r="C10" s="1124"/>
      <c r="D10" s="1125"/>
      <c r="E10" s="271"/>
      <c r="F10" s="271"/>
      <c r="G10" s="271"/>
      <c r="H10" s="271"/>
    </row>
    <row r="11" spans="1:8">
      <c r="A11" s="435"/>
      <c r="B11" s="436"/>
      <c r="C11" s="436"/>
      <c r="D11" s="436"/>
      <c r="E11" s="271"/>
      <c r="F11" s="271"/>
      <c r="G11" s="271"/>
      <c r="H11" s="271"/>
    </row>
    <row r="12" spans="1:8" ht="13.5" thickBot="1">
      <c r="B12" s="271"/>
      <c r="C12" s="271"/>
      <c r="D12" s="271"/>
      <c r="E12" s="271"/>
      <c r="F12" s="271"/>
      <c r="G12" s="271"/>
      <c r="H12" s="271"/>
    </row>
    <row r="13" spans="1:8" ht="13.5" thickBot="1">
      <c r="B13" s="1126" t="s">
        <v>525</v>
      </c>
      <c r="C13" s="873" t="s">
        <v>529</v>
      </c>
      <c r="D13" s="874" t="s">
        <v>526</v>
      </c>
      <c r="E13" s="874" t="s">
        <v>527</v>
      </c>
      <c r="F13" s="875" t="s">
        <v>528</v>
      </c>
      <c r="G13" s="271"/>
      <c r="H13" s="271"/>
    </row>
    <row r="14" spans="1:8" ht="14.65" customHeight="1">
      <c r="B14" s="1127"/>
      <c r="C14" s="876" t="s">
        <v>585</v>
      </c>
      <c r="D14" s="877"/>
      <c r="E14" s="877"/>
      <c r="F14" s="878"/>
      <c r="G14" s="271"/>
      <c r="H14" s="271"/>
    </row>
    <row r="15" spans="1:8" ht="14.65" customHeight="1">
      <c r="B15" s="1127"/>
      <c r="C15" s="879" t="s">
        <v>86</v>
      </c>
      <c r="D15" s="295"/>
      <c r="E15" s="295"/>
      <c r="F15" s="296"/>
      <c r="G15" s="271"/>
      <c r="H15" s="271"/>
    </row>
    <row r="16" spans="1:8" ht="15" customHeight="1">
      <c r="B16" s="1127"/>
      <c r="C16" s="879" t="s">
        <v>94</v>
      </c>
      <c r="D16" s="295"/>
      <c r="E16" s="295"/>
      <c r="F16" s="296"/>
      <c r="G16" s="271"/>
      <c r="H16" s="271"/>
    </row>
    <row r="17" spans="2:8" ht="14.65" customHeight="1">
      <c r="B17" s="1127"/>
      <c r="C17" s="879" t="s">
        <v>95</v>
      </c>
      <c r="D17" s="295"/>
      <c r="E17" s="295"/>
      <c r="F17" s="296"/>
      <c r="G17" s="271"/>
      <c r="H17" s="271"/>
    </row>
    <row r="18" spans="2:8" ht="14.65" customHeight="1">
      <c r="B18" s="1127"/>
      <c r="C18" s="879" t="s">
        <v>96</v>
      </c>
      <c r="D18" s="295"/>
      <c r="E18" s="295"/>
      <c r="F18" s="296"/>
      <c r="G18" s="271"/>
      <c r="H18" s="271"/>
    </row>
    <row r="19" spans="2:8" ht="14.65" customHeight="1">
      <c r="B19" s="1127"/>
      <c r="C19" s="879" t="s">
        <v>97</v>
      </c>
      <c r="D19" s="295"/>
      <c r="E19" s="295"/>
      <c r="F19" s="296"/>
      <c r="G19" s="271"/>
      <c r="H19" s="271"/>
    </row>
    <row r="20" spans="2:8" ht="14.65" customHeight="1">
      <c r="B20" s="1127"/>
      <c r="C20" s="879" t="s">
        <v>91</v>
      </c>
      <c r="D20" s="295"/>
      <c r="E20" s="295"/>
      <c r="F20" s="296"/>
      <c r="G20" s="271"/>
      <c r="H20" s="271"/>
    </row>
    <row r="21" spans="2:8" ht="14.65" customHeight="1">
      <c r="B21" s="1127"/>
      <c r="C21" s="879" t="s">
        <v>92</v>
      </c>
      <c r="D21" s="295"/>
      <c r="E21" s="295"/>
      <c r="F21" s="296"/>
      <c r="G21" s="271"/>
      <c r="H21" s="271"/>
    </row>
    <row r="22" spans="2:8" ht="14.65" customHeight="1" thickBot="1">
      <c r="B22" s="1127"/>
      <c r="C22" s="880" t="s">
        <v>98</v>
      </c>
      <c r="D22" s="871"/>
      <c r="E22" s="871"/>
      <c r="F22" s="872"/>
      <c r="G22" s="271"/>
      <c r="H22" s="271"/>
    </row>
    <row r="23" spans="2:8">
      <c r="B23" s="271"/>
      <c r="C23" s="271"/>
      <c r="D23" s="271"/>
      <c r="E23" s="271"/>
      <c r="F23" s="271"/>
      <c r="G23" s="271"/>
      <c r="H23" s="271"/>
    </row>
    <row r="24" spans="2:8">
      <c r="B24" s="271"/>
      <c r="C24" s="271"/>
      <c r="D24" s="271"/>
      <c r="E24" s="271"/>
      <c r="F24" s="271"/>
      <c r="G24" s="271"/>
      <c r="H24" s="271"/>
    </row>
    <row r="25" spans="2:8">
      <c r="B25" s="271"/>
      <c r="C25" s="271"/>
      <c r="D25" s="271"/>
      <c r="E25" s="271"/>
      <c r="F25" s="271"/>
      <c r="G25" s="271"/>
      <c r="H25" s="271"/>
    </row>
    <row r="26" spans="2:8">
      <c r="B26" s="271"/>
      <c r="C26" s="271"/>
      <c r="D26" s="271"/>
      <c r="E26" s="271"/>
      <c r="F26" s="271"/>
      <c r="G26" s="271"/>
      <c r="H26" s="271"/>
    </row>
    <row r="27" spans="2:8">
      <c r="B27" s="271"/>
      <c r="C27" s="271"/>
      <c r="D27" s="271"/>
      <c r="E27" s="271"/>
      <c r="F27" s="271"/>
      <c r="G27" s="271"/>
      <c r="H27" s="271"/>
    </row>
    <row r="28" spans="2:8">
      <c r="B28" s="271"/>
      <c r="C28" s="271"/>
      <c r="D28" s="271"/>
      <c r="E28" s="271"/>
      <c r="F28" s="271"/>
      <c r="G28" s="271"/>
      <c r="H28" s="271"/>
    </row>
    <row r="29" spans="2:8">
      <c r="B29" s="271"/>
      <c r="C29" s="271"/>
      <c r="D29" s="271"/>
      <c r="E29" s="271"/>
      <c r="F29" s="271"/>
      <c r="G29" s="271"/>
      <c r="H29" s="271"/>
    </row>
    <row r="30" spans="2:8">
      <c r="B30" s="271"/>
      <c r="C30" s="271"/>
      <c r="D30" s="271"/>
      <c r="E30" s="271"/>
      <c r="F30" s="271"/>
      <c r="G30" s="271"/>
      <c r="H30" s="271"/>
    </row>
    <row r="31" spans="2:8">
      <c r="B31" s="271"/>
      <c r="C31" s="271"/>
      <c r="D31" s="271"/>
      <c r="E31" s="271"/>
      <c r="F31" s="271"/>
      <c r="G31" s="271"/>
      <c r="H31" s="271"/>
    </row>
    <row r="32" spans="2:8">
      <c r="B32" s="271"/>
      <c r="C32" s="271"/>
      <c r="D32" s="271"/>
      <c r="E32" s="271"/>
      <c r="F32" s="271"/>
      <c r="G32" s="271"/>
      <c r="H32" s="271"/>
    </row>
    <row r="33" spans="2:8">
      <c r="B33" s="271"/>
      <c r="C33" s="271"/>
      <c r="D33" s="271"/>
      <c r="E33" s="271"/>
      <c r="F33" s="271"/>
      <c r="G33" s="271"/>
      <c r="H33" s="271"/>
    </row>
    <row r="34" spans="2:8">
      <c r="B34" s="271"/>
      <c r="C34" s="271"/>
      <c r="D34" s="271"/>
      <c r="E34" s="271"/>
      <c r="F34" s="271"/>
      <c r="G34" s="271"/>
      <c r="H34" s="271"/>
    </row>
    <row r="35" spans="2:8">
      <c r="B35" s="271"/>
      <c r="C35" s="271"/>
      <c r="D35" s="271"/>
      <c r="E35" s="271"/>
      <c r="F35" s="271"/>
      <c r="G35" s="271"/>
      <c r="H35" s="271"/>
    </row>
    <row r="36" spans="2:8">
      <c r="B36" s="271"/>
      <c r="C36" s="271"/>
      <c r="D36" s="271"/>
      <c r="E36" s="271"/>
      <c r="F36" s="271"/>
      <c r="G36" s="271"/>
      <c r="H36" s="271"/>
    </row>
    <row r="37" spans="2:8">
      <c r="B37" s="271"/>
      <c r="C37" s="271"/>
      <c r="D37" s="271"/>
      <c r="E37" s="271"/>
      <c r="F37" s="271"/>
      <c r="G37" s="271"/>
      <c r="H37" s="271"/>
    </row>
    <row r="38" spans="2:8">
      <c r="B38" s="271"/>
      <c r="C38" s="271"/>
      <c r="D38" s="271"/>
      <c r="E38" s="271"/>
      <c r="F38" s="271"/>
      <c r="G38" s="271"/>
      <c r="H38" s="271"/>
    </row>
    <row r="39" spans="2:8">
      <c r="B39" s="271"/>
      <c r="C39" s="271"/>
      <c r="D39" s="271"/>
      <c r="E39" s="271"/>
      <c r="F39" s="271"/>
      <c r="G39" s="271"/>
      <c r="H39" s="271"/>
    </row>
    <row r="40" spans="2:8">
      <c r="B40" s="271"/>
      <c r="C40" s="271"/>
      <c r="D40" s="271"/>
      <c r="E40" s="271"/>
      <c r="F40" s="271"/>
      <c r="G40" s="271"/>
      <c r="H40" s="271"/>
    </row>
    <row r="41" spans="2:8">
      <c r="B41" s="271"/>
      <c r="C41" s="271"/>
      <c r="D41" s="271"/>
      <c r="E41" s="271"/>
      <c r="F41" s="271"/>
      <c r="G41" s="271"/>
      <c r="H41" s="271"/>
    </row>
    <row r="42" spans="2:8">
      <c r="B42" s="271"/>
      <c r="C42" s="271"/>
      <c r="D42" s="271"/>
      <c r="E42" s="271"/>
      <c r="F42" s="271"/>
      <c r="G42" s="271"/>
      <c r="H42" s="271"/>
    </row>
    <row r="43" spans="2:8">
      <c r="B43" s="271"/>
      <c r="C43" s="271"/>
      <c r="D43" s="271"/>
      <c r="E43" s="271"/>
      <c r="F43" s="271"/>
      <c r="G43" s="271"/>
      <c r="H43" s="271"/>
    </row>
    <row r="44" spans="2:8">
      <c r="B44" s="271"/>
      <c r="C44" s="271"/>
      <c r="D44" s="271"/>
      <c r="E44" s="271"/>
      <c r="F44" s="271"/>
      <c r="G44" s="271"/>
      <c r="H44" s="271"/>
    </row>
    <row r="45" spans="2:8">
      <c r="B45" s="271"/>
      <c r="C45" s="271"/>
      <c r="D45" s="271"/>
      <c r="E45" s="271"/>
      <c r="F45" s="271"/>
      <c r="G45" s="271"/>
      <c r="H45" s="271"/>
    </row>
    <row r="46" spans="2:8">
      <c r="B46" s="271"/>
      <c r="C46" s="271"/>
      <c r="D46" s="271"/>
      <c r="E46" s="271"/>
      <c r="F46" s="271"/>
      <c r="G46" s="271"/>
      <c r="H46" s="271"/>
    </row>
    <row r="47" spans="2:8">
      <c r="B47" s="271"/>
      <c r="C47" s="271"/>
      <c r="D47" s="271"/>
      <c r="E47" s="271"/>
      <c r="F47" s="271"/>
      <c r="G47" s="271"/>
      <c r="H47" s="271"/>
    </row>
    <row r="48" spans="2:8">
      <c r="B48" s="271"/>
      <c r="C48" s="271"/>
      <c r="D48" s="271"/>
      <c r="E48" s="271"/>
      <c r="F48" s="271"/>
      <c r="G48" s="271"/>
      <c r="H48" s="271"/>
    </row>
    <row r="49" spans="2:8">
      <c r="B49" s="271"/>
      <c r="C49" s="271"/>
      <c r="D49" s="271"/>
      <c r="E49" s="271"/>
      <c r="F49" s="271"/>
      <c r="G49" s="271"/>
      <c r="H49" s="271"/>
    </row>
    <row r="50" spans="2:8">
      <c r="B50" s="271"/>
      <c r="C50" s="271"/>
      <c r="D50" s="271"/>
      <c r="E50" s="271"/>
      <c r="F50" s="271"/>
      <c r="G50" s="271"/>
      <c r="H50" s="271"/>
    </row>
    <row r="51" spans="2:8">
      <c r="B51" s="271"/>
      <c r="C51" s="271"/>
      <c r="D51" s="271"/>
      <c r="E51" s="271"/>
      <c r="F51" s="271"/>
      <c r="G51" s="271"/>
      <c r="H51" s="271"/>
    </row>
    <row r="52" spans="2:8">
      <c r="B52" s="271"/>
      <c r="C52" s="271"/>
      <c r="D52" s="271"/>
      <c r="E52" s="271"/>
      <c r="F52" s="271"/>
      <c r="G52" s="271"/>
      <c r="H52" s="271"/>
    </row>
    <row r="53" spans="2:8">
      <c r="B53" s="271"/>
      <c r="C53" s="271"/>
      <c r="D53" s="271"/>
      <c r="E53" s="271"/>
      <c r="F53" s="271"/>
      <c r="G53" s="271"/>
      <c r="H53" s="271"/>
    </row>
    <row r="54" spans="2:8">
      <c r="B54" s="271"/>
      <c r="C54" s="271"/>
      <c r="D54" s="271"/>
      <c r="E54" s="271"/>
      <c r="F54" s="271"/>
      <c r="G54" s="271"/>
      <c r="H54" s="271"/>
    </row>
    <row r="55" spans="2:8">
      <c r="B55" s="271"/>
      <c r="C55" s="271"/>
      <c r="D55" s="271"/>
      <c r="E55" s="271"/>
      <c r="F55" s="271"/>
      <c r="G55" s="271"/>
      <c r="H55" s="271"/>
    </row>
    <row r="56" spans="2:8">
      <c r="B56" s="271"/>
      <c r="C56" s="271"/>
      <c r="D56" s="271"/>
      <c r="E56" s="271"/>
      <c r="F56" s="271"/>
      <c r="G56" s="271"/>
      <c r="H56" s="271"/>
    </row>
    <row r="57" spans="2:8">
      <c r="B57" s="271"/>
      <c r="C57" s="271"/>
      <c r="D57" s="271"/>
      <c r="E57" s="271"/>
      <c r="F57" s="271"/>
      <c r="G57" s="271"/>
      <c r="H57" s="271"/>
    </row>
    <row r="58" spans="2:8">
      <c r="B58" s="271"/>
      <c r="C58" s="271"/>
      <c r="D58" s="271"/>
      <c r="E58" s="271"/>
      <c r="F58" s="271"/>
      <c r="G58" s="271"/>
      <c r="H58" s="271"/>
    </row>
    <row r="59" spans="2:8">
      <c r="B59" s="271"/>
      <c r="C59" s="271"/>
      <c r="D59" s="271"/>
      <c r="E59" s="271"/>
      <c r="F59" s="271"/>
      <c r="G59" s="271"/>
      <c r="H59" s="271"/>
    </row>
    <row r="60" spans="2:8">
      <c r="B60" s="271"/>
      <c r="C60" s="271"/>
      <c r="D60" s="271"/>
      <c r="E60" s="271"/>
      <c r="F60" s="271"/>
      <c r="G60" s="271"/>
      <c r="H60" s="271"/>
    </row>
    <row r="61" spans="2:8">
      <c r="B61" s="271"/>
      <c r="C61" s="271"/>
      <c r="D61" s="271"/>
      <c r="E61" s="271"/>
      <c r="F61" s="271"/>
      <c r="G61" s="271"/>
      <c r="H61" s="271"/>
    </row>
    <row r="62" spans="2:8">
      <c r="B62" s="271"/>
      <c r="C62" s="271"/>
      <c r="D62" s="271"/>
      <c r="E62" s="271"/>
      <c r="F62" s="271"/>
      <c r="G62" s="271"/>
      <c r="H62" s="271"/>
    </row>
    <row r="63" spans="2:8">
      <c r="B63" s="271"/>
      <c r="C63" s="271"/>
      <c r="D63" s="271"/>
      <c r="E63" s="271"/>
      <c r="F63" s="271"/>
      <c r="G63" s="271"/>
      <c r="H63" s="271"/>
    </row>
    <row r="64" spans="2:8">
      <c r="B64" s="271"/>
      <c r="C64" s="271"/>
      <c r="D64" s="271"/>
      <c r="E64" s="271"/>
      <c r="F64" s="271"/>
      <c r="G64" s="271"/>
      <c r="H64" s="271"/>
    </row>
    <row r="65" spans="2:8">
      <c r="B65" s="271"/>
      <c r="C65" s="271"/>
      <c r="D65" s="271"/>
      <c r="E65" s="271"/>
      <c r="F65" s="271"/>
      <c r="G65" s="271"/>
      <c r="H65" s="271"/>
    </row>
    <row r="66" spans="2:8">
      <c r="B66" s="271"/>
      <c r="C66" s="271"/>
      <c r="D66" s="271"/>
      <c r="E66" s="271"/>
      <c r="F66" s="271"/>
      <c r="G66" s="271"/>
      <c r="H66" s="271"/>
    </row>
    <row r="67" spans="2:8">
      <c r="B67" s="271"/>
      <c r="C67" s="271"/>
      <c r="D67" s="271"/>
      <c r="E67" s="271"/>
      <c r="F67" s="271"/>
      <c r="G67" s="271"/>
      <c r="H67" s="271"/>
    </row>
    <row r="68" spans="2:8">
      <c r="B68" s="271"/>
      <c r="C68" s="271"/>
      <c r="D68" s="271"/>
      <c r="E68" s="271"/>
      <c r="F68" s="271"/>
      <c r="G68" s="271"/>
      <c r="H68" s="271"/>
    </row>
    <row r="69" spans="2:8">
      <c r="B69" s="271"/>
      <c r="C69" s="271"/>
      <c r="D69" s="271"/>
      <c r="E69" s="271"/>
      <c r="F69" s="271"/>
      <c r="G69" s="271"/>
      <c r="H69" s="271"/>
    </row>
    <row r="70" spans="2:8">
      <c r="B70" s="271"/>
      <c r="C70" s="271"/>
      <c r="D70" s="271"/>
      <c r="E70" s="271"/>
      <c r="F70" s="271"/>
      <c r="G70" s="271"/>
      <c r="H70" s="271"/>
    </row>
    <row r="71" spans="2:8">
      <c r="B71" s="271"/>
      <c r="C71" s="271"/>
      <c r="D71" s="271"/>
      <c r="E71" s="271"/>
      <c r="F71" s="271"/>
      <c r="G71" s="271"/>
      <c r="H71" s="271"/>
    </row>
    <row r="72" spans="2:8">
      <c r="B72" s="271"/>
      <c r="C72" s="271"/>
      <c r="D72" s="271"/>
      <c r="E72" s="271"/>
      <c r="F72" s="271"/>
      <c r="G72" s="271"/>
      <c r="H72" s="271"/>
    </row>
    <row r="73" spans="2:8">
      <c r="B73" s="271"/>
      <c r="C73" s="271"/>
      <c r="D73" s="271"/>
      <c r="E73" s="271"/>
      <c r="F73" s="271"/>
      <c r="G73" s="271"/>
      <c r="H73" s="271"/>
    </row>
    <row r="74" spans="2:8">
      <c r="B74" s="271"/>
      <c r="C74" s="271"/>
      <c r="D74" s="271"/>
      <c r="E74" s="271"/>
      <c r="F74" s="271"/>
      <c r="G74" s="271"/>
      <c r="H74" s="271"/>
    </row>
    <row r="75" spans="2:8">
      <c r="B75" s="271"/>
      <c r="C75" s="271"/>
      <c r="D75" s="271"/>
      <c r="E75" s="271"/>
      <c r="F75" s="271"/>
      <c r="G75" s="271"/>
      <c r="H75" s="271"/>
    </row>
    <row r="76" spans="2:8">
      <c r="B76" s="271"/>
      <c r="C76" s="271"/>
      <c r="D76" s="271"/>
      <c r="E76" s="271"/>
      <c r="F76" s="271"/>
      <c r="G76" s="271"/>
      <c r="H76" s="271"/>
    </row>
    <row r="77" spans="2:8">
      <c r="B77" s="271"/>
      <c r="C77" s="271"/>
      <c r="D77" s="271"/>
      <c r="E77" s="271"/>
      <c r="F77" s="271"/>
      <c r="G77" s="271"/>
      <c r="H77" s="271"/>
    </row>
    <row r="78" spans="2:8">
      <c r="B78" s="271"/>
      <c r="C78" s="271"/>
      <c r="D78" s="271"/>
      <c r="E78" s="271"/>
      <c r="F78" s="271"/>
      <c r="G78" s="271"/>
      <c r="H78" s="271"/>
    </row>
    <row r="79" spans="2:8">
      <c r="B79" s="271"/>
      <c r="C79" s="271"/>
      <c r="D79" s="271"/>
      <c r="E79" s="271"/>
      <c r="F79" s="271"/>
      <c r="G79" s="271"/>
      <c r="H79" s="271"/>
    </row>
    <row r="80" spans="2:8">
      <c r="B80" s="271"/>
      <c r="C80" s="271"/>
      <c r="D80" s="271"/>
      <c r="E80" s="271"/>
      <c r="F80" s="271"/>
      <c r="G80" s="271"/>
      <c r="H80" s="271"/>
    </row>
    <row r="81" spans="2:8">
      <c r="B81" s="271"/>
      <c r="C81" s="271"/>
      <c r="D81" s="271"/>
      <c r="E81" s="271"/>
      <c r="F81" s="271"/>
      <c r="G81" s="271"/>
      <c r="H81" s="271"/>
    </row>
    <row r="82" spans="2:8">
      <c r="B82" s="271"/>
      <c r="C82" s="271"/>
      <c r="D82" s="271"/>
      <c r="E82" s="271"/>
      <c r="F82" s="271"/>
      <c r="G82" s="271"/>
      <c r="H82" s="271"/>
    </row>
    <row r="83" spans="2:8">
      <c r="B83" s="271"/>
      <c r="C83" s="271"/>
      <c r="D83" s="271"/>
      <c r="E83" s="271"/>
      <c r="F83" s="271"/>
      <c r="G83" s="271"/>
      <c r="H83" s="271"/>
    </row>
    <row r="84" spans="2:8">
      <c r="B84" s="271"/>
      <c r="C84" s="271"/>
      <c r="D84" s="271"/>
      <c r="E84" s="271"/>
      <c r="F84" s="271"/>
      <c r="G84" s="271"/>
      <c r="H84" s="271"/>
    </row>
    <row r="85" spans="2:8">
      <c r="B85" s="271"/>
      <c r="C85" s="271"/>
      <c r="D85" s="271"/>
      <c r="E85" s="271"/>
      <c r="F85" s="271"/>
      <c r="G85" s="271"/>
      <c r="H85" s="271"/>
    </row>
    <row r="86" spans="2:8">
      <c r="B86" s="271"/>
      <c r="C86" s="271"/>
      <c r="D86" s="271"/>
      <c r="E86" s="271"/>
      <c r="F86" s="271"/>
      <c r="G86" s="271"/>
      <c r="H86" s="271"/>
    </row>
    <row r="87" spans="2:8">
      <c r="B87" s="271"/>
      <c r="C87" s="271"/>
      <c r="D87" s="271"/>
      <c r="E87" s="271"/>
      <c r="F87" s="271"/>
      <c r="G87" s="271"/>
      <c r="H87" s="271"/>
    </row>
    <row r="88" spans="2:8">
      <c r="B88" s="271"/>
      <c r="C88" s="271"/>
      <c r="D88" s="271"/>
      <c r="E88" s="271"/>
      <c r="F88" s="271"/>
      <c r="G88" s="271"/>
      <c r="H88" s="271"/>
    </row>
    <row r="89" spans="2:8">
      <c r="B89" s="271"/>
      <c r="C89" s="271"/>
      <c r="D89" s="271"/>
      <c r="E89" s="271"/>
      <c r="F89" s="271"/>
      <c r="G89" s="271"/>
      <c r="H89" s="271"/>
    </row>
    <row r="90" spans="2:8">
      <c r="B90" s="271"/>
      <c r="C90" s="271"/>
      <c r="D90" s="271"/>
      <c r="E90" s="271"/>
      <c r="F90" s="271"/>
      <c r="G90" s="271"/>
      <c r="H90" s="271"/>
    </row>
    <row r="91" spans="2:8">
      <c r="B91" s="271"/>
      <c r="C91" s="271"/>
      <c r="D91" s="271"/>
      <c r="E91" s="271"/>
      <c r="F91" s="271"/>
      <c r="G91" s="271"/>
      <c r="H91" s="271"/>
    </row>
    <row r="92" spans="2:8">
      <c r="B92" s="271"/>
      <c r="C92" s="271"/>
      <c r="D92" s="271"/>
      <c r="E92" s="271"/>
      <c r="F92" s="271"/>
      <c r="G92" s="271"/>
      <c r="H92" s="271"/>
    </row>
    <row r="93" spans="2:8">
      <c r="B93" s="271"/>
      <c r="C93" s="271"/>
      <c r="D93" s="271"/>
      <c r="E93" s="271"/>
      <c r="F93" s="271"/>
      <c r="G93" s="271"/>
      <c r="H93" s="271"/>
    </row>
    <row r="94" spans="2:8">
      <c r="B94" s="271"/>
      <c r="C94" s="271"/>
      <c r="D94" s="271"/>
      <c r="E94" s="271"/>
      <c r="F94" s="271"/>
      <c r="G94" s="271"/>
      <c r="H94" s="271"/>
    </row>
    <row r="95" spans="2:8">
      <c r="B95" s="271"/>
      <c r="C95" s="271"/>
      <c r="D95" s="271"/>
      <c r="E95" s="271"/>
      <c r="F95" s="271"/>
      <c r="G95" s="271"/>
      <c r="H95" s="271"/>
    </row>
    <row r="96" spans="2:8">
      <c r="B96" s="271"/>
      <c r="C96" s="271"/>
      <c r="D96" s="271"/>
      <c r="E96" s="271"/>
      <c r="F96" s="271"/>
      <c r="G96" s="271"/>
      <c r="H96" s="271"/>
    </row>
    <row r="97" spans="2:8">
      <c r="B97" s="271"/>
      <c r="C97" s="271"/>
      <c r="D97" s="271"/>
      <c r="E97" s="271"/>
      <c r="F97" s="271"/>
      <c r="G97" s="271"/>
      <c r="H97" s="271"/>
    </row>
    <row r="98" spans="2:8">
      <c r="B98" s="271"/>
      <c r="C98" s="271"/>
      <c r="D98" s="271"/>
      <c r="E98" s="271"/>
      <c r="F98" s="271"/>
      <c r="G98" s="271"/>
      <c r="H98" s="271"/>
    </row>
    <row r="99" spans="2:8">
      <c r="B99" s="271"/>
      <c r="C99" s="271"/>
      <c r="D99" s="271"/>
      <c r="E99" s="271"/>
      <c r="F99" s="271"/>
      <c r="G99" s="271"/>
      <c r="H99" s="271"/>
    </row>
    <row r="100" spans="2:8">
      <c r="B100" s="271"/>
      <c r="C100" s="271"/>
      <c r="D100" s="271"/>
      <c r="E100" s="271"/>
      <c r="F100" s="271"/>
      <c r="G100" s="271"/>
      <c r="H100" s="271"/>
    </row>
    <row r="101" spans="2:8">
      <c r="B101" s="271"/>
      <c r="C101" s="271"/>
      <c r="D101" s="271"/>
      <c r="E101" s="271"/>
      <c r="F101" s="271"/>
      <c r="G101" s="271"/>
      <c r="H101" s="271"/>
    </row>
    <row r="102" spans="2:8">
      <c r="B102" s="271"/>
      <c r="C102" s="271"/>
      <c r="D102" s="271"/>
      <c r="E102" s="271"/>
      <c r="F102" s="271"/>
      <c r="G102" s="271"/>
      <c r="H102" s="271"/>
    </row>
    <row r="103" spans="2:8">
      <c r="B103" s="271"/>
      <c r="C103" s="271"/>
      <c r="D103" s="271"/>
      <c r="E103" s="271"/>
      <c r="F103" s="271"/>
      <c r="G103" s="271"/>
      <c r="H103" s="271"/>
    </row>
    <row r="104" spans="2:8">
      <c r="B104" s="271"/>
      <c r="C104" s="271"/>
      <c r="D104" s="271"/>
      <c r="E104" s="271"/>
      <c r="F104" s="271"/>
      <c r="G104" s="271"/>
      <c r="H104" s="271"/>
    </row>
    <row r="105" spans="2:8">
      <c r="B105" s="271"/>
      <c r="C105" s="271"/>
      <c r="D105" s="271"/>
      <c r="E105" s="271"/>
      <c r="F105" s="271"/>
      <c r="G105" s="271"/>
      <c r="H105" s="271"/>
    </row>
    <row r="106" spans="2:8">
      <c r="B106" s="271"/>
      <c r="C106" s="271"/>
      <c r="D106" s="271"/>
      <c r="E106" s="271"/>
      <c r="F106" s="271"/>
      <c r="G106" s="271"/>
      <c r="H106" s="271"/>
    </row>
    <row r="107" spans="2:8">
      <c r="B107" s="271"/>
      <c r="C107" s="271"/>
      <c r="D107" s="271"/>
      <c r="E107" s="271"/>
      <c r="F107" s="271"/>
      <c r="G107" s="271"/>
      <c r="H107" s="271"/>
    </row>
    <row r="108" spans="2:8">
      <c r="B108" s="271"/>
      <c r="C108" s="271"/>
      <c r="D108" s="271"/>
      <c r="E108" s="271"/>
      <c r="F108" s="271"/>
      <c r="G108" s="271"/>
      <c r="H108" s="271"/>
    </row>
    <row r="109" spans="2:8">
      <c r="B109" s="271"/>
      <c r="C109" s="271"/>
      <c r="D109" s="271"/>
      <c r="E109" s="271"/>
      <c r="F109" s="271"/>
      <c r="G109" s="271"/>
      <c r="H109" s="271"/>
    </row>
    <row r="110" spans="2:8">
      <c r="B110" s="271"/>
      <c r="C110" s="271"/>
      <c r="D110" s="271"/>
      <c r="E110" s="271"/>
      <c r="F110" s="271"/>
      <c r="G110" s="271"/>
      <c r="H110" s="271"/>
    </row>
    <row r="111" spans="2:8">
      <c r="B111" s="271"/>
      <c r="C111" s="271"/>
      <c r="D111" s="271"/>
      <c r="E111" s="271"/>
      <c r="F111" s="271"/>
      <c r="G111" s="271"/>
      <c r="H111" s="271"/>
    </row>
    <row r="112" spans="2:8">
      <c r="B112" s="271"/>
      <c r="C112" s="271"/>
      <c r="D112" s="271"/>
      <c r="E112" s="271"/>
      <c r="F112" s="271"/>
      <c r="G112" s="271"/>
      <c r="H112" s="271"/>
    </row>
    <row r="113" spans="2:8">
      <c r="B113" s="271"/>
      <c r="C113" s="271"/>
      <c r="D113" s="271"/>
      <c r="E113" s="271"/>
      <c r="F113" s="271"/>
      <c r="G113" s="271"/>
      <c r="H113" s="271"/>
    </row>
    <row r="114" spans="2:8">
      <c r="B114" s="271"/>
      <c r="C114" s="271"/>
      <c r="D114" s="271"/>
      <c r="E114" s="271"/>
      <c r="F114" s="271"/>
      <c r="G114" s="271"/>
      <c r="H114" s="271"/>
    </row>
    <row r="115" spans="2:8">
      <c r="B115" s="271"/>
      <c r="C115" s="271"/>
      <c r="D115" s="271"/>
      <c r="E115" s="271"/>
      <c r="F115" s="271"/>
      <c r="G115" s="271"/>
      <c r="H115" s="271"/>
    </row>
    <row r="116" spans="2:8">
      <c r="B116" s="271"/>
      <c r="C116" s="271"/>
      <c r="D116" s="271"/>
      <c r="E116" s="271"/>
      <c r="F116" s="271"/>
      <c r="G116" s="271"/>
      <c r="H116" s="271"/>
    </row>
    <row r="117" spans="2:8">
      <c r="B117" s="271"/>
      <c r="C117" s="271"/>
      <c r="D117" s="271"/>
      <c r="E117" s="271"/>
      <c r="F117" s="271"/>
      <c r="G117" s="271"/>
      <c r="H117" s="271"/>
    </row>
    <row r="118" spans="2:8">
      <c r="B118" s="271"/>
      <c r="C118" s="271"/>
      <c r="D118" s="271"/>
      <c r="E118" s="271"/>
      <c r="F118" s="271"/>
      <c r="G118" s="271"/>
      <c r="H118" s="271"/>
    </row>
    <row r="119" spans="2:8">
      <c r="B119" s="271"/>
      <c r="C119" s="271"/>
      <c r="D119" s="271"/>
      <c r="E119" s="271"/>
      <c r="F119" s="271"/>
      <c r="G119" s="271"/>
      <c r="H119" s="271"/>
    </row>
    <row r="120" spans="2:8">
      <c r="B120" s="271"/>
      <c r="C120" s="271"/>
      <c r="D120" s="271"/>
      <c r="E120" s="271"/>
      <c r="F120" s="271"/>
      <c r="G120" s="271"/>
      <c r="H120" s="271"/>
    </row>
    <row r="121" spans="2:8">
      <c r="B121" s="271"/>
      <c r="C121" s="271"/>
      <c r="D121" s="271"/>
      <c r="E121" s="271"/>
      <c r="F121" s="271"/>
      <c r="G121" s="271"/>
      <c r="H121" s="271"/>
    </row>
    <row r="122" spans="2:8">
      <c r="B122" s="271"/>
      <c r="C122" s="271"/>
      <c r="D122" s="271"/>
      <c r="E122" s="271"/>
      <c r="F122" s="271"/>
      <c r="G122" s="271"/>
      <c r="H122" s="271"/>
    </row>
    <row r="123" spans="2:8">
      <c r="B123" s="271"/>
      <c r="C123" s="271"/>
      <c r="D123" s="271"/>
      <c r="E123" s="271"/>
      <c r="F123" s="271"/>
      <c r="G123" s="271"/>
      <c r="H123" s="271"/>
    </row>
    <row r="124" spans="2:8">
      <c r="B124" s="271"/>
      <c r="C124" s="271"/>
      <c r="D124" s="271"/>
      <c r="E124" s="271"/>
      <c r="F124" s="271"/>
      <c r="G124" s="271"/>
      <c r="H124" s="271"/>
    </row>
    <row r="125" spans="2:8">
      <c r="B125" s="271"/>
      <c r="C125" s="271"/>
      <c r="D125" s="271"/>
      <c r="E125" s="271"/>
      <c r="F125" s="271"/>
      <c r="G125" s="271"/>
      <c r="H125" s="271"/>
    </row>
    <row r="126" spans="2:8">
      <c r="B126" s="271"/>
      <c r="C126" s="271"/>
      <c r="D126" s="271"/>
      <c r="E126" s="271"/>
      <c r="F126" s="271"/>
      <c r="G126" s="271"/>
      <c r="H126" s="271"/>
    </row>
    <row r="127" spans="2:8">
      <c r="B127" s="271"/>
      <c r="C127" s="271"/>
      <c r="D127" s="271"/>
      <c r="E127" s="271"/>
      <c r="F127" s="271"/>
      <c r="G127" s="271"/>
      <c r="H127" s="271"/>
    </row>
    <row r="128" spans="2:8">
      <c r="B128" s="271"/>
      <c r="C128" s="271"/>
      <c r="D128" s="271"/>
      <c r="E128" s="271"/>
      <c r="F128" s="271"/>
      <c r="G128" s="271"/>
      <c r="H128" s="271"/>
    </row>
    <row r="129" spans="2:8">
      <c r="B129" s="271"/>
      <c r="C129" s="271"/>
      <c r="D129" s="271"/>
      <c r="E129" s="271"/>
      <c r="F129" s="271"/>
      <c r="G129" s="271"/>
      <c r="H129" s="271"/>
    </row>
    <row r="130" spans="2:8">
      <c r="B130" s="271"/>
      <c r="C130" s="271"/>
      <c r="D130" s="271"/>
      <c r="E130" s="271"/>
      <c r="F130" s="271"/>
      <c r="G130" s="271"/>
      <c r="H130" s="271"/>
    </row>
    <row r="131" spans="2:8">
      <c r="B131" s="271"/>
      <c r="C131" s="271"/>
      <c r="D131" s="271"/>
      <c r="E131" s="271"/>
      <c r="F131" s="271"/>
      <c r="G131" s="271"/>
      <c r="H131" s="271"/>
    </row>
    <row r="132" spans="2:8">
      <c r="B132" s="271"/>
      <c r="C132" s="271"/>
      <c r="D132" s="271"/>
      <c r="E132" s="271"/>
      <c r="F132" s="271"/>
      <c r="G132" s="271"/>
      <c r="H132" s="271"/>
    </row>
    <row r="133" spans="2:8">
      <c r="B133" s="271"/>
      <c r="C133" s="271"/>
      <c r="D133" s="271"/>
      <c r="E133" s="271"/>
      <c r="F133" s="271"/>
      <c r="G133" s="271"/>
      <c r="H133" s="271"/>
    </row>
    <row r="134" spans="2:8">
      <c r="B134" s="271"/>
      <c r="C134" s="271"/>
      <c r="D134" s="271"/>
      <c r="E134" s="271"/>
      <c r="F134" s="271"/>
      <c r="G134" s="271"/>
      <c r="H134" s="271"/>
    </row>
    <row r="135" spans="2:8">
      <c r="B135" s="271"/>
      <c r="C135" s="271"/>
      <c r="D135" s="271"/>
      <c r="E135" s="271"/>
      <c r="F135" s="271"/>
      <c r="G135" s="271"/>
      <c r="H135" s="271"/>
    </row>
    <row r="136" spans="2:8">
      <c r="B136" s="271"/>
      <c r="C136" s="271"/>
      <c r="D136" s="271"/>
      <c r="E136" s="271"/>
      <c r="F136" s="271"/>
      <c r="G136" s="271"/>
      <c r="H136" s="271"/>
    </row>
    <row r="137" spans="2:8">
      <c r="B137" s="271"/>
      <c r="C137" s="271"/>
      <c r="D137" s="271"/>
      <c r="E137" s="271"/>
      <c r="F137" s="271"/>
      <c r="G137" s="271"/>
      <c r="H137" s="271"/>
    </row>
    <row r="138" spans="2:8">
      <c r="B138" s="271"/>
      <c r="C138" s="271"/>
      <c r="D138" s="271"/>
      <c r="E138" s="271"/>
      <c r="F138" s="271"/>
      <c r="G138" s="271"/>
      <c r="H138" s="271"/>
    </row>
    <row r="139" spans="2:8">
      <c r="B139" s="271"/>
      <c r="C139" s="271"/>
      <c r="D139" s="271"/>
      <c r="E139" s="271"/>
      <c r="F139" s="271"/>
      <c r="G139" s="271"/>
      <c r="H139" s="271"/>
    </row>
    <row r="140" spans="2:8">
      <c r="B140" s="271"/>
      <c r="C140" s="271"/>
      <c r="D140" s="271"/>
      <c r="E140" s="271"/>
      <c r="F140" s="271"/>
      <c r="G140" s="271"/>
      <c r="H140" s="271"/>
    </row>
    <row r="141" spans="2:8">
      <c r="B141" s="271"/>
      <c r="C141" s="271"/>
      <c r="D141" s="271"/>
      <c r="E141" s="271"/>
      <c r="F141" s="271"/>
      <c r="G141" s="271"/>
      <c r="H141" s="271"/>
    </row>
    <row r="142" spans="2:8">
      <c r="B142" s="271"/>
      <c r="C142" s="271"/>
      <c r="D142" s="271"/>
      <c r="E142" s="271"/>
      <c r="F142" s="271"/>
      <c r="G142" s="271"/>
      <c r="H142" s="271"/>
    </row>
    <row r="143" spans="2:8">
      <c r="B143" s="271"/>
      <c r="C143" s="271"/>
      <c r="D143" s="271"/>
      <c r="E143" s="271"/>
      <c r="F143" s="271"/>
      <c r="G143" s="271"/>
      <c r="H143" s="271"/>
    </row>
    <row r="144" spans="2:8">
      <c r="B144" s="271"/>
      <c r="C144" s="271"/>
      <c r="D144" s="271"/>
      <c r="E144" s="271"/>
      <c r="F144" s="271"/>
      <c r="G144" s="271"/>
      <c r="H144" s="271"/>
    </row>
    <row r="145" spans="2:8">
      <c r="B145" s="271"/>
      <c r="C145" s="271"/>
      <c r="D145" s="271"/>
      <c r="E145" s="271"/>
      <c r="F145" s="271"/>
      <c r="G145" s="271"/>
      <c r="H145" s="271"/>
    </row>
    <row r="146" spans="2:8">
      <c r="B146" s="271"/>
      <c r="C146" s="271"/>
      <c r="D146" s="271"/>
      <c r="E146" s="271"/>
      <c r="F146" s="271"/>
      <c r="G146" s="271"/>
      <c r="H146" s="271"/>
    </row>
    <row r="147" spans="2:8">
      <c r="B147" s="271"/>
      <c r="C147" s="271"/>
      <c r="D147" s="271"/>
      <c r="E147" s="271"/>
      <c r="F147" s="271"/>
      <c r="G147" s="271"/>
      <c r="H147" s="271"/>
    </row>
    <row r="148" spans="2:8">
      <c r="B148" s="271"/>
      <c r="C148" s="271"/>
      <c r="D148" s="271"/>
      <c r="E148" s="271"/>
      <c r="F148" s="271"/>
      <c r="G148" s="271"/>
      <c r="H148" s="271"/>
    </row>
    <row r="149" spans="2:8">
      <c r="B149" s="271"/>
      <c r="C149" s="271"/>
      <c r="D149" s="271"/>
      <c r="E149" s="271"/>
      <c r="F149" s="271"/>
      <c r="G149" s="271"/>
      <c r="H149" s="271"/>
    </row>
    <row r="150" spans="2:8">
      <c r="B150" s="271"/>
      <c r="C150" s="271"/>
      <c r="D150" s="271"/>
      <c r="E150" s="271"/>
      <c r="F150" s="271"/>
      <c r="G150" s="271"/>
      <c r="H150" s="271"/>
    </row>
    <row r="151" spans="2:8">
      <c r="B151" s="271"/>
      <c r="C151" s="271"/>
      <c r="D151" s="271"/>
      <c r="E151" s="271"/>
      <c r="F151" s="271"/>
      <c r="G151" s="271"/>
      <c r="H151" s="271"/>
    </row>
    <row r="152" spans="2:8">
      <c r="B152" s="271"/>
      <c r="C152" s="271"/>
      <c r="D152" s="271"/>
      <c r="E152" s="271"/>
      <c r="F152" s="271"/>
      <c r="G152" s="271"/>
      <c r="H152" s="271"/>
    </row>
    <row r="153" spans="2:8">
      <c r="B153" s="271"/>
      <c r="C153" s="271"/>
      <c r="D153" s="271"/>
      <c r="E153" s="271"/>
      <c r="F153" s="271"/>
      <c r="G153" s="271"/>
      <c r="H153" s="271"/>
    </row>
    <row r="154" spans="2:8">
      <c r="B154" s="271"/>
      <c r="C154" s="271"/>
      <c r="D154" s="271"/>
      <c r="E154" s="271"/>
      <c r="F154" s="271"/>
      <c r="G154" s="271"/>
      <c r="H154" s="271"/>
    </row>
    <row r="155" spans="2:8">
      <c r="B155" s="271"/>
      <c r="C155" s="271"/>
      <c r="D155" s="271"/>
      <c r="E155" s="271"/>
      <c r="F155" s="271"/>
      <c r="G155" s="271"/>
      <c r="H155" s="271"/>
    </row>
    <row r="156" spans="2:8">
      <c r="B156" s="271"/>
      <c r="C156" s="271"/>
      <c r="D156" s="271"/>
      <c r="E156" s="271"/>
      <c r="F156" s="271"/>
      <c r="G156" s="271"/>
      <c r="H156" s="271"/>
    </row>
    <row r="157" spans="2:8">
      <c r="B157" s="271"/>
      <c r="C157" s="271"/>
      <c r="D157" s="271"/>
      <c r="E157" s="271"/>
      <c r="F157" s="271"/>
      <c r="G157" s="271"/>
      <c r="H157" s="271"/>
    </row>
    <row r="158" spans="2:8">
      <c r="B158" s="271"/>
      <c r="C158" s="271"/>
      <c r="D158" s="271"/>
      <c r="E158" s="271"/>
      <c r="F158" s="271"/>
      <c r="G158" s="271"/>
      <c r="H158" s="271"/>
    </row>
    <row r="159" spans="2:8">
      <c r="B159" s="271"/>
      <c r="C159" s="271"/>
      <c r="D159" s="271"/>
      <c r="E159" s="271"/>
      <c r="F159" s="271"/>
      <c r="G159" s="271"/>
      <c r="H159" s="271"/>
    </row>
    <row r="160" spans="2:8">
      <c r="B160" s="271"/>
      <c r="C160" s="271"/>
      <c r="D160" s="271"/>
      <c r="E160" s="271"/>
      <c r="F160" s="271"/>
      <c r="G160" s="271"/>
      <c r="H160" s="271"/>
    </row>
    <row r="161" spans="2:8">
      <c r="B161" s="271"/>
      <c r="C161" s="271"/>
      <c r="D161" s="271"/>
      <c r="E161" s="271"/>
      <c r="F161" s="271"/>
      <c r="G161" s="271"/>
      <c r="H161" s="271"/>
    </row>
    <row r="162" spans="2:8">
      <c r="B162" s="271"/>
      <c r="C162" s="271"/>
      <c r="D162" s="271"/>
      <c r="E162" s="271"/>
      <c r="F162" s="271"/>
      <c r="G162" s="271"/>
      <c r="H162" s="271"/>
    </row>
    <row r="163" spans="2:8">
      <c r="B163" s="271"/>
      <c r="C163" s="271"/>
      <c r="D163" s="271"/>
      <c r="E163" s="271"/>
      <c r="F163" s="271"/>
      <c r="G163" s="271"/>
      <c r="H163" s="271"/>
    </row>
    <row r="164" spans="2:8">
      <c r="B164" s="271"/>
      <c r="C164" s="271"/>
      <c r="D164" s="271"/>
      <c r="E164" s="271"/>
      <c r="F164" s="271"/>
      <c r="G164" s="271"/>
      <c r="H164" s="271"/>
    </row>
    <row r="165" spans="2:8">
      <c r="B165" s="271"/>
      <c r="C165" s="271"/>
      <c r="D165" s="271"/>
      <c r="E165" s="271"/>
      <c r="F165" s="271"/>
      <c r="G165" s="271"/>
      <c r="H165" s="271"/>
    </row>
    <row r="166" spans="2:8">
      <c r="B166" s="271"/>
      <c r="C166" s="271"/>
      <c r="D166" s="271"/>
      <c r="E166" s="271"/>
      <c r="F166" s="271"/>
      <c r="G166" s="271"/>
      <c r="H166" s="271"/>
    </row>
    <row r="167" spans="2:8">
      <c r="B167" s="271"/>
      <c r="C167" s="271"/>
      <c r="D167" s="271"/>
      <c r="E167" s="271"/>
      <c r="F167" s="271"/>
      <c r="G167" s="271"/>
      <c r="H167" s="271"/>
    </row>
    <row r="168" spans="2:8">
      <c r="B168" s="271"/>
      <c r="C168" s="271"/>
      <c r="D168" s="271"/>
      <c r="E168" s="271"/>
      <c r="F168" s="271"/>
      <c r="G168" s="271"/>
      <c r="H168" s="271"/>
    </row>
    <row r="169" spans="2:8">
      <c r="B169" s="271"/>
      <c r="C169" s="271"/>
      <c r="D169" s="271"/>
      <c r="E169" s="271"/>
      <c r="F169" s="271"/>
      <c r="G169" s="271"/>
      <c r="H169" s="271"/>
    </row>
    <row r="170" spans="2:8">
      <c r="B170" s="271"/>
      <c r="C170" s="271"/>
      <c r="D170" s="271"/>
      <c r="E170" s="271"/>
      <c r="F170" s="271"/>
      <c r="G170" s="271"/>
      <c r="H170" s="271"/>
    </row>
    <row r="171" spans="2:8">
      <c r="B171" s="271"/>
      <c r="C171" s="271"/>
      <c r="D171" s="271"/>
      <c r="E171" s="271"/>
      <c r="F171" s="271"/>
      <c r="G171" s="271"/>
      <c r="H171" s="271"/>
    </row>
    <row r="172" spans="2:8">
      <c r="B172" s="271"/>
      <c r="C172" s="271"/>
      <c r="D172" s="271"/>
      <c r="E172" s="271"/>
      <c r="F172" s="271"/>
      <c r="G172" s="271"/>
      <c r="H172" s="271"/>
    </row>
    <row r="173" spans="2:8">
      <c r="B173" s="271"/>
      <c r="C173" s="271"/>
      <c r="D173" s="271"/>
      <c r="E173" s="271"/>
      <c r="F173" s="271"/>
      <c r="G173" s="271"/>
      <c r="H173" s="271"/>
    </row>
    <row r="174" spans="2:8">
      <c r="B174" s="271"/>
      <c r="C174" s="271"/>
      <c r="D174" s="271"/>
      <c r="E174" s="271"/>
      <c r="F174" s="271"/>
      <c r="G174" s="271"/>
      <c r="H174" s="271"/>
    </row>
    <row r="175" spans="2:8">
      <c r="B175" s="271"/>
      <c r="C175" s="271"/>
      <c r="D175" s="271"/>
      <c r="E175" s="271"/>
      <c r="F175" s="271"/>
      <c r="G175" s="271"/>
      <c r="H175" s="271"/>
    </row>
    <row r="176" spans="2:8">
      <c r="B176" s="271"/>
      <c r="C176" s="271"/>
      <c r="D176" s="271"/>
      <c r="E176" s="271"/>
      <c r="F176" s="271"/>
      <c r="G176" s="271"/>
      <c r="H176" s="271"/>
    </row>
    <row r="177" spans="2:8">
      <c r="B177" s="271"/>
      <c r="C177" s="271"/>
      <c r="D177" s="271"/>
      <c r="E177" s="271"/>
      <c r="F177" s="271"/>
      <c r="G177" s="271"/>
      <c r="H177" s="271"/>
    </row>
    <row r="178" spans="2:8">
      <c r="B178" s="271"/>
      <c r="C178" s="271"/>
      <c r="D178" s="271"/>
      <c r="E178" s="271"/>
      <c r="F178" s="271"/>
      <c r="G178" s="271"/>
      <c r="H178" s="271"/>
    </row>
    <row r="179" spans="2:8">
      <c r="B179" s="271"/>
      <c r="C179" s="271"/>
      <c r="D179" s="271"/>
      <c r="E179" s="271"/>
      <c r="F179" s="271"/>
      <c r="G179" s="271"/>
      <c r="H179" s="271"/>
    </row>
    <row r="180" spans="2:8">
      <c r="B180" s="271"/>
      <c r="C180" s="271"/>
      <c r="D180" s="271"/>
      <c r="E180" s="271"/>
      <c r="F180" s="271"/>
      <c r="G180" s="271"/>
      <c r="H180" s="271"/>
    </row>
    <row r="181" spans="2:8">
      <c r="B181" s="271"/>
      <c r="C181" s="271"/>
      <c r="D181" s="271"/>
      <c r="E181" s="271"/>
      <c r="F181" s="271"/>
      <c r="G181" s="271"/>
      <c r="H181" s="271"/>
    </row>
    <row r="182" spans="2:8">
      <c r="B182" s="271"/>
      <c r="C182" s="271"/>
      <c r="D182" s="271"/>
      <c r="E182" s="271"/>
      <c r="F182" s="271"/>
      <c r="G182" s="271"/>
      <c r="H182" s="271"/>
    </row>
    <row r="183" spans="2:8">
      <c r="B183" s="271"/>
      <c r="C183" s="271"/>
      <c r="D183" s="271"/>
      <c r="E183" s="271"/>
      <c r="F183" s="271"/>
      <c r="G183" s="271"/>
      <c r="H183" s="271"/>
    </row>
    <row r="184" spans="2:8">
      <c r="B184" s="271"/>
      <c r="C184" s="271"/>
      <c r="D184" s="271"/>
      <c r="E184" s="271"/>
      <c r="F184" s="271"/>
      <c r="G184" s="271"/>
      <c r="H184" s="271"/>
    </row>
    <row r="185" spans="2:8">
      <c r="B185" s="271"/>
      <c r="C185" s="271"/>
      <c r="D185" s="271"/>
      <c r="E185" s="271"/>
      <c r="F185" s="271"/>
      <c r="G185" s="271"/>
      <c r="H185" s="271"/>
    </row>
    <row r="186" spans="2:8">
      <c r="B186" s="271"/>
      <c r="C186" s="271"/>
      <c r="D186" s="271"/>
      <c r="E186" s="271"/>
      <c r="F186" s="271"/>
      <c r="G186" s="271"/>
      <c r="H186" s="271"/>
    </row>
    <row r="187" spans="2:8">
      <c r="B187" s="271"/>
      <c r="C187" s="271"/>
      <c r="D187" s="271"/>
      <c r="E187" s="271"/>
      <c r="F187" s="271"/>
      <c r="G187" s="271"/>
      <c r="H187" s="271"/>
    </row>
    <row r="188" spans="2:8">
      <c r="B188" s="271"/>
      <c r="C188" s="271"/>
      <c r="D188" s="271"/>
      <c r="E188" s="271"/>
      <c r="F188" s="271"/>
      <c r="G188" s="271"/>
      <c r="H188" s="271"/>
    </row>
    <row r="189" spans="2:8">
      <c r="B189" s="271"/>
      <c r="C189" s="271"/>
      <c r="D189" s="271"/>
      <c r="E189" s="271"/>
      <c r="F189" s="271"/>
      <c r="G189" s="271"/>
      <c r="H189" s="271"/>
    </row>
    <row r="190" spans="2:8">
      <c r="B190" s="271"/>
      <c r="C190" s="271"/>
      <c r="D190" s="271"/>
      <c r="E190" s="271"/>
      <c r="F190" s="271"/>
      <c r="G190" s="271"/>
      <c r="H190" s="271"/>
    </row>
    <row r="191" spans="2:8">
      <c r="B191" s="271"/>
      <c r="C191" s="271"/>
      <c r="D191" s="271"/>
      <c r="E191" s="271"/>
      <c r="F191" s="271"/>
      <c r="G191" s="271"/>
      <c r="H191" s="271"/>
    </row>
    <row r="192" spans="2:8">
      <c r="B192" s="271"/>
      <c r="C192" s="271"/>
      <c r="D192" s="271"/>
      <c r="E192" s="271"/>
      <c r="F192" s="271"/>
      <c r="G192" s="271"/>
      <c r="H192" s="271"/>
    </row>
    <row r="193" spans="2:8">
      <c r="B193" s="271"/>
      <c r="C193" s="271"/>
      <c r="D193" s="271"/>
      <c r="E193" s="271"/>
      <c r="F193" s="271"/>
      <c r="G193" s="271"/>
      <c r="H193" s="271"/>
    </row>
    <row r="194" spans="2:8">
      <c r="B194" s="271"/>
      <c r="C194" s="271"/>
      <c r="D194" s="271"/>
      <c r="E194" s="271"/>
      <c r="F194" s="271"/>
      <c r="G194" s="271"/>
      <c r="H194" s="271"/>
    </row>
    <row r="195" spans="2:8">
      <c r="B195" s="271"/>
      <c r="C195" s="271"/>
      <c r="D195" s="271"/>
      <c r="E195" s="271"/>
      <c r="F195" s="271"/>
      <c r="G195" s="271"/>
      <c r="H195" s="271"/>
    </row>
    <row r="196" spans="2:8">
      <c r="B196" s="271"/>
      <c r="C196" s="271"/>
      <c r="D196" s="271"/>
      <c r="E196" s="271"/>
      <c r="F196" s="271"/>
      <c r="G196" s="271"/>
      <c r="H196" s="271"/>
    </row>
    <row r="197" spans="2:8">
      <c r="B197" s="271"/>
      <c r="C197" s="271"/>
      <c r="D197" s="271"/>
      <c r="E197" s="271"/>
      <c r="F197" s="271"/>
      <c r="G197" s="271"/>
      <c r="H197" s="271"/>
    </row>
    <row r="198" spans="2:8">
      <c r="B198" s="271"/>
      <c r="C198" s="271"/>
      <c r="D198" s="271"/>
      <c r="E198" s="271"/>
      <c r="F198" s="271"/>
      <c r="G198" s="271"/>
      <c r="H198" s="271"/>
    </row>
    <row r="199" spans="2:8">
      <c r="B199" s="271"/>
      <c r="C199" s="271"/>
      <c r="D199" s="271"/>
      <c r="E199" s="271"/>
      <c r="F199" s="271"/>
      <c r="G199" s="271"/>
      <c r="H199" s="271"/>
    </row>
    <row r="200" spans="2:8">
      <c r="B200" s="271"/>
      <c r="C200" s="271"/>
      <c r="D200" s="271"/>
      <c r="E200" s="271"/>
      <c r="F200" s="271"/>
      <c r="G200" s="271"/>
      <c r="H200" s="271"/>
    </row>
    <row r="201" spans="2:8">
      <c r="B201" s="271"/>
      <c r="C201" s="271"/>
      <c r="D201" s="271"/>
      <c r="E201" s="271"/>
      <c r="F201" s="271"/>
      <c r="G201" s="271"/>
      <c r="H201" s="271"/>
    </row>
    <row r="202" spans="2:8">
      <c r="B202" s="271"/>
      <c r="C202" s="271"/>
      <c r="D202" s="271"/>
      <c r="E202" s="271"/>
      <c r="F202" s="271"/>
      <c r="G202" s="271"/>
      <c r="H202" s="271"/>
    </row>
    <row r="203" spans="2:8">
      <c r="B203" s="271"/>
      <c r="C203" s="271"/>
      <c r="D203" s="271"/>
      <c r="E203" s="271"/>
      <c r="F203" s="271"/>
      <c r="G203" s="271"/>
      <c r="H203" s="271"/>
    </row>
    <row r="204" spans="2:8">
      <c r="B204" s="271"/>
      <c r="C204" s="271"/>
      <c r="D204" s="271"/>
      <c r="E204" s="271"/>
      <c r="F204" s="271"/>
      <c r="G204" s="271"/>
      <c r="H204" s="271"/>
    </row>
    <row r="205" spans="2:8">
      <c r="B205" s="271"/>
      <c r="C205" s="271"/>
      <c r="D205" s="271"/>
      <c r="E205" s="271"/>
      <c r="F205" s="271"/>
      <c r="G205" s="271"/>
      <c r="H205" s="271"/>
    </row>
    <row r="206" spans="2:8">
      <c r="B206" s="271"/>
      <c r="C206" s="271"/>
      <c r="D206" s="271"/>
      <c r="E206" s="271"/>
      <c r="F206" s="271"/>
      <c r="G206" s="271"/>
      <c r="H206" s="271"/>
    </row>
    <row r="207" spans="2:8">
      <c r="B207" s="271"/>
      <c r="C207" s="271"/>
      <c r="D207" s="271"/>
      <c r="E207" s="271"/>
      <c r="F207" s="271"/>
      <c r="G207" s="271"/>
      <c r="H207" s="271"/>
    </row>
    <row r="208" spans="2:8">
      <c r="B208" s="271"/>
      <c r="C208" s="271"/>
      <c r="D208" s="271"/>
      <c r="E208" s="271"/>
      <c r="F208" s="271"/>
      <c r="G208" s="271"/>
      <c r="H208" s="271"/>
    </row>
    <row r="209" spans="2:8">
      <c r="B209" s="271"/>
      <c r="C209" s="271"/>
      <c r="D209" s="271"/>
      <c r="E209" s="271"/>
      <c r="F209" s="271"/>
      <c r="G209" s="271"/>
      <c r="H209" s="271"/>
    </row>
    <row r="210" spans="2:8">
      <c r="B210" s="271"/>
      <c r="C210" s="271"/>
      <c r="D210" s="271"/>
      <c r="E210" s="271"/>
      <c r="F210" s="271"/>
      <c r="G210" s="271"/>
      <c r="H210" s="271"/>
    </row>
    <row r="211" spans="2:8">
      <c r="B211" s="271"/>
      <c r="C211" s="271"/>
      <c r="D211" s="271"/>
      <c r="E211" s="271"/>
      <c r="F211" s="271"/>
      <c r="G211" s="271"/>
      <c r="H211" s="271"/>
    </row>
    <row r="212" spans="2:8">
      <c r="B212" s="271"/>
      <c r="C212" s="271"/>
      <c r="D212" s="271"/>
      <c r="E212" s="271"/>
      <c r="F212" s="271"/>
      <c r="G212" s="271"/>
      <c r="H212" s="271"/>
    </row>
    <row r="213" spans="2:8">
      <c r="B213" s="271"/>
      <c r="C213" s="271"/>
      <c r="D213" s="271"/>
      <c r="E213" s="271"/>
      <c r="F213" s="271"/>
      <c r="G213" s="271"/>
      <c r="H213" s="271"/>
    </row>
    <row r="214" spans="2:8">
      <c r="B214" s="271"/>
      <c r="C214" s="271"/>
      <c r="D214" s="271"/>
      <c r="E214" s="271"/>
      <c r="F214" s="271"/>
      <c r="G214" s="271"/>
      <c r="H214" s="271"/>
    </row>
    <row r="215" spans="2:8">
      <c r="B215" s="271"/>
      <c r="C215" s="271"/>
      <c r="D215" s="271"/>
      <c r="E215" s="271"/>
      <c r="F215" s="271"/>
      <c r="G215" s="271"/>
      <c r="H215" s="271"/>
    </row>
    <row r="216" spans="2:8">
      <c r="B216" s="271"/>
      <c r="C216" s="271"/>
      <c r="D216" s="271"/>
      <c r="E216" s="271"/>
      <c r="F216" s="271"/>
      <c r="G216" s="271"/>
      <c r="H216" s="271"/>
    </row>
    <row r="217" spans="2:8">
      <c r="B217" s="271"/>
      <c r="C217" s="271"/>
      <c r="D217" s="271"/>
      <c r="E217" s="271"/>
      <c r="F217" s="271"/>
      <c r="G217" s="271"/>
      <c r="H217" s="271"/>
    </row>
    <row r="218" spans="2:8">
      <c r="B218" s="271"/>
      <c r="C218" s="271"/>
      <c r="D218" s="271"/>
      <c r="E218" s="271"/>
      <c r="F218" s="271"/>
      <c r="G218" s="271"/>
      <c r="H218" s="271"/>
    </row>
  </sheetData>
  <mergeCells count="3">
    <mergeCell ref="C9:D9"/>
    <mergeCell ref="C10:D10"/>
    <mergeCell ref="B13:B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9591-4A94-4DA9-A268-4020CEDF64D2}">
  <dimension ref="B2:L29"/>
  <sheetViews>
    <sheetView showGridLines="0" zoomScale="85" zoomScaleNormal="85" workbookViewId="0">
      <selection activeCell="H39" sqref="H39"/>
    </sheetView>
  </sheetViews>
  <sheetFormatPr defaultColWidth="8.7109375" defaultRowHeight="15"/>
  <cols>
    <col min="1" max="1" width="1.7109375" customWidth="1"/>
    <col min="2" max="2" width="6.5703125" customWidth="1"/>
    <col min="3" max="3" width="33.5703125" customWidth="1"/>
    <col min="4" max="4" width="10.28515625" customWidth="1"/>
    <col min="5" max="5" width="5" customWidth="1"/>
    <col min="6" max="8" width="8.7109375" customWidth="1"/>
    <col min="9" max="9" width="3.42578125" customWidth="1"/>
    <col min="10" max="12" width="8.7109375" customWidth="1"/>
  </cols>
  <sheetData>
    <row r="2" spans="2:12" ht="18.75">
      <c r="B2" s="466" t="s">
        <v>386</v>
      </c>
    </row>
    <row r="4" spans="2:12">
      <c r="F4" s="467"/>
    </row>
    <row r="5" spans="2:12" ht="15" customHeight="1">
      <c r="E5" s="468"/>
      <c r="F5" s="1130" t="s">
        <v>164</v>
      </c>
      <c r="G5" s="1130"/>
      <c r="H5" s="1130"/>
      <c r="I5" s="468"/>
      <c r="J5" s="1130" t="s">
        <v>117</v>
      </c>
      <c r="K5" s="1130"/>
      <c r="L5" s="1130"/>
    </row>
    <row r="6" spans="2:12">
      <c r="D6" s="469">
        <v>2022</v>
      </c>
      <c r="E6" s="485"/>
      <c r="F6" s="1096">
        <v>2023</v>
      </c>
      <c r="G6" s="1097">
        <v>2024</v>
      </c>
      <c r="H6" s="1098">
        <v>2025</v>
      </c>
      <c r="I6" s="485"/>
      <c r="J6" s="1096">
        <v>2023</v>
      </c>
      <c r="K6" s="1097">
        <v>2024</v>
      </c>
      <c r="L6" s="1098">
        <v>2025</v>
      </c>
    </row>
    <row r="7" spans="2:12">
      <c r="B7" s="1128" t="s">
        <v>165</v>
      </c>
      <c r="C7" s="1131"/>
      <c r="D7" s="635"/>
      <c r="E7" s="485"/>
      <c r="F7" s="1099"/>
      <c r="G7" s="485"/>
      <c r="H7" s="1100"/>
      <c r="I7" s="485"/>
      <c r="J7" s="1099"/>
      <c r="K7" s="485"/>
      <c r="L7" s="1100"/>
    </row>
    <row r="8" spans="2:12">
      <c r="B8" s="474"/>
      <c r="C8" t="s">
        <v>462</v>
      </c>
      <c r="D8" s="1101">
        <v>4.1000000000000002E-2</v>
      </c>
      <c r="E8" s="485"/>
      <c r="F8" s="1102">
        <v>8.9443962088047203E-3</v>
      </c>
      <c r="G8" s="1103">
        <v>1.04814516563803E-2</v>
      </c>
      <c r="H8" s="1104">
        <v>0.03</v>
      </c>
      <c r="I8" s="485"/>
      <c r="J8" s="1102">
        <v>-3.775696795643968E-2</v>
      </c>
      <c r="K8" s="1103">
        <v>-3.2423246035110709E-2</v>
      </c>
      <c r="L8" s="1104">
        <v>0.01</v>
      </c>
    </row>
    <row r="9" spans="2:12">
      <c r="B9" s="474"/>
      <c r="C9" t="s">
        <v>619</v>
      </c>
      <c r="D9" s="1101">
        <v>0.14000000000000001</v>
      </c>
      <c r="E9" s="485"/>
      <c r="F9" s="1102">
        <v>6.0520689933680982E-2</v>
      </c>
      <c r="G9" s="1103">
        <v>2.9809555629803031E-2</v>
      </c>
      <c r="H9" s="1104">
        <v>0.02</v>
      </c>
      <c r="I9" s="485"/>
      <c r="J9" s="1102">
        <v>0.11802038651475932</v>
      </c>
      <c r="K9" s="1103">
        <v>6.8939509898985785E-2</v>
      </c>
      <c r="L9" s="1104">
        <v>0.05</v>
      </c>
    </row>
    <row r="10" spans="2:12">
      <c r="B10" s="474"/>
      <c r="C10" t="s">
        <v>620</v>
      </c>
      <c r="D10" s="1101">
        <v>0.3</v>
      </c>
      <c r="E10" s="485"/>
      <c r="F10" s="1102">
        <v>0.280830041982637</v>
      </c>
      <c r="G10" s="1103">
        <v>0.26488139198263699</v>
      </c>
      <c r="H10" s="1104">
        <v>0.24888139198263698</v>
      </c>
      <c r="I10" s="485"/>
      <c r="J10" s="1102">
        <v>0.29873041698263691</v>
      </c>
      <c r="K10" s="1103">
        <v>0.28942227198263709</v>
      </c>
      <c r="L10" s="1104">
        <v>0.27942227198263708</v>
      </c>
    </row>
    <row r="11" spans="2:12">
      <c r="B11" s="476"/>
      <c r="C11" s="477" t="s">
        <v>621</v>
      </c>
      <c r="D11" s="1105"/>
      <c r="E11" s="485"/>
      <c r="F11" s="1106">
        <v>-1.9169958017363001E-2</v>
      </c>
      <c r="G11" s="1107">
        <v>-1.5948650000000002E-2</v>
      </c>
      <c r="H11" s="1108">
        <v>-1.6E-2</v>
      </c>
      <c r="I11" s="485"/>
      <c r="J11" s="1106">
        <v>-1.2695830173630701E-3</v>
      </c>
      <c r="K11" s="1107">
        <v>-9.3081449999998199E-3</v>
      </c>
      <c r="L11" s="1108">
        <v>-0.01</v>
      </c>
    </row>
    <row r="12" spans="2:12">
      <c r="D12" s="485"/>
      <c r="E12" s="485"/>
      <c r="F12" s="485"/>
      <c r="G12" s="485"/>
      <c r="H12" s="485"/>
      <c r="I12" s="485"/>
      <c r="J12" s="485"/>
      <c r="K12" s="485"/>
      <c r="L12" s="485"/>
    </row>
    <row r="13" spans="2:12">
      <c r="B13" s="1128" t="s">
        <v>166</v>
      </c>
      <c r="C13" s="1129"/>
      <c r="D13" s="469"/>
      <c r="E13" s="485"/>
      <c r="F13" s="1096"/>
      <c r="G13" s="1097"/>
      <c r="H13" s="1098"/>
      <c r="I13" s="485"/>
      <c r="J13" s="1096"/>
      <c r="K13" s="1097"/>
      <c r="L13" s="1098"/>
    </row>
    <row r="14" spans="2:12">
      <c r="B14" s="474"/>
      <c r="C14" s="480" t="s">
        <v>167</v>
      </c>
      <c r="D14" s="1101">
        <v>2.1320000000000002E-2</v>
      </c>
      <c r="E14" s="1103"/>
      <c r="F14" s="1102">
        <v>2.8999999999999998E-2</v>
      </c>
      <c r="G14" s="1103">
        <v>2.7000000000000003E-2</v>
      </c>
      <c r="H14" s="1104">
        <v>2.5000000000000001E-2</v>
      </c>
      <c r="I14" s="1103"/>
      <c r="J14" s="1102">
        <v>3.2000000000000001E-2</v>
      </c>
      <c r="K14" s="1103">
        <v>3.4000000000000002E-2</v>
      </c>
      <c r="L14" s="1104">
        <v>3.2000000000000001E-2</v>
      </c>
    </row>
    <row r="15" spans="2:12">
      <c r="B15" s="474"/>
      <c r="C15" s="480" t="s">
        <v>622</v>
      </c>
      <c r="D15" s="1101">
        <v>2.6929999999999999E-2</v>
      </c>
      <c r="E15" s="1103"/>
      <c r="F15" s="1102">
        <v>3.4610000000000002E-2</v>
      </c>
      <c r="G15" s="1103">
        <v>3.261E-2</v>
      </c>
      <c r="H15" s="1104">
        <v>3.0609999999999998E-2</v>
      </c>
      <c r="I15" s="1103"/>
      <c r="J15" s="1102">
        <v>3.7610000000000005E-2</v>
      </c>
      <c r="K15" s="1103">
        <v>3.9609999999999999E-2</v>
      </c>
      <c r="L15" s="1104">
        <v>3.7610000000000005E-2</v>
      </c>
    </row>
    <row r="16" spans="2:12">
      <c r="B16" s="476"/>
      <c r="C16" s="481" t="s">
        <v>623</v>
      </c>
      <c r="D16" s="1105">
        <v>3.2910000000000002E-2</v>
      </c>
      <c r="E16" s="1103"/>
      <c r="F16" s="1106">
        <v>4.0589999999999994E-2</v>
      </c>
      <c r="G16" s="1107">
        <v>3.8589999999999999E-2</v>
      </c>
      <c r="H16" s="1108">
        <v>3.6589999999999998E-2</v>
      </c>
      <c r="I16" s="1103"/>
      <c r="J16" s="1106">
        <v>4.3589999999999997E-2</v>
      </c>
      <c r="K16" s="1107">
        <v>4.5589999999999992E-2</v>
      </c>
      <c r="L16" s="1108">
        <v>4.3589999999999997E-2</v>
      </c>
    </row>
    <row r="17" spans="2:12">
      <c r="D17" s="1103"/>
      <c r="E17" s="485"/>
      <c r="F17" s="1103"/>
      <c r="G17" s="1103"/>
      <c r="H17" s="1103"/>
      <c r="I17" s="485"/>
      <c r="J17" s="1103"/>
      <c r="K17" s="1103"/>
      <c r="L17" s="1103"/>
    </row>
    <row r="18" spans="2:12">
      <c r="B18" s="1128" t="s">
        <v>624</v>
      </c>
      <c r="C18" s="1129"/>
      <c r="D18" s="469"/>
      <c r="E18" s="485"/>
      <c r="F18" s="1096"/>
      <c r="G18" s="1097"/>
      <c r="H18" s="1098"/>
      <c r="I18" s="485"/>
      <c r="J18" s="1096"/>
      <c r="K18" s="1097"/>
      <c r="L18" s="1098"/>
    </row>
    <row r="19" spans="2:12">
      <c r="B19" s="474"/>
      <c r="C19" s="480" t="s">
        <v>150</v>
      </c>
      <c r="D19" s="1101">
        <v>3.3308714944989957E-2</v>
      </c>
      <c r="E19" s="485"/>
      <c r="F19" s="1109">
        <v>4.7E-2</v>
      </c>
      <c r="G19" s="1110">
        <v>4.4999999999999998E-2</v>
      </c>
      <c r="H19" s="1111">
        <v>4.2999999999999997E-2</v>
      </c>
      <c r="I19" s="1110"/>
      <c r="J19" s="1109">
        <v>5.7000000000000002E-2</v>
      </c>
      <c r="K19" s="1110">
        <v>5.8000000000000003E-2</v>
      </c>
      <c r="L19" s="1111">
        <v>5.8000000000000003E-2</v>
      </c>
    </row>
    <row r="20" spans="2:12">
      <c r="B20" s="476"/>
      <c r="C20" s="481" t="s">
        <v>123</v>
      </c>
      <c r="D20" s="1105">
        <v>5.0717935266358934E-2</v>
      </c>
      <c r="E20" s="485"/>
      <c r="F20" s="1112">
        <v>6.8000000000000005E-2</v>
      </c>
      <c r="G20" s="1113">
        <v>6.5000000000000002E-2</v>
      </c>
      <c r="H20" s="1114">
        <v>6.3E-2</v>
      </c>
      <c r="I20" s="1110"/>
      <c r="J20" s="1112">
        <v>7.5999999999999998E-2</v>
      </c>
      <c r="K20" s="1113">
        <v>7.9000000000000001E-2</v>
      </c>
      <c r="L20" s="1114">
        <v>7.9000000000000001E-2</v>
      </c>
    </row>
    <row r="21" spans="2:12">
      <c r="D21" s="485"/>
      <c r="E21" s="485"/>
      <c r="F21" s="485"/>
      <c r="G21" s="485"/>
      <c r="H21" s="485"/>
      <c r="I21" s="485"/>
      <c r="J21" s="485"/>
      <c r="K21" s="485"/>
      <c r="L21" s="485"/>
    </row>
    <row r="22" spans="2:12">
      <c r="B22" s="1128" t="s">
        <v>625</v>
      </c>
      <c r="C22" s="1129"/>
      <c r="D22" s="469"/>
      <c r="E22" s="485"/>
      <c r="F22" s="1096"/>
      <c r="G22" s="1097"/>
      <c r="H22" s="1098"/>
      <c r="I22" s="485"/>
      <c r="J22" s="1096"/>
      <c r="K22" s="1097"/>
      <c r="L22" s="1098"/>
    </row>
    <row r="23" spans="2:12">
      <c r="B23" s="474"/>
      <c r="C23" s="480" t="s">
        <v>479</v>
      </c>
      <c r="D23" s="1101"/>
      <c r="E23" s="485"/>
      <c r="F23" s="1109">
        <v>1.0199999999999999E-2</v>
      </c>
      <c r="G23" s="1110">
        <v>0</v>
      </c>
      <c r="H23" s="1111">
        <v>0</v>
      </c>
      <c r="I23" s="1110"/>
      <c r="J23" s="1109">
        <v>1.4184375000000003E-2</v>
      </c>
      <c r="K23" s="1110">
        <v>0</v>
      </c>
      <c r="L23" s="1111">
        <v>0</v>
      </c>
    </row>
    <row r="24" spans="2:12">
      <c r="B24" s="474"/>
      <c r="C24" s="480" t="s">
        <v>477</v>
      </c>
      <c r="D24" s="1101"/>
      <c r="E24" s="485"/>
      <c r="F24" s="1109">
        <v>1.2999999999999999E-2</v>
      </c>
      <c r="G24" s="1110">
        <v>0</v>
      </c>
      <c r="H24" s="1111">
        <v>0</v>
      </c>
      <c r="I24" s="1110"/>
      <c r="J24" s="1109">
        <v>1.8078125000000004E-2</v>
      </c>
      <c r="K24" s="1110">
        <v>0</v>
      </c>
      <c r="L24" s="1111">
        <v>0</v>
      </c>
    </row>
    <row r="25" spans="2:12">
      <c r="B25" s="476"/>
      <c r="C25" s="481" t="s">
        <v>478</v>
      </c>
      <c r="D25" s="1105"/>
      <c r="E25" s="485"/>
      <c r="F25" s="1112">
        <v>8.9999999999999993E-3</v>
      </c>
      <c r="G25" s="1113">
        <v>0</v>
      </c>
      <c r="H25" s="1114">
        <v>0</v>
      </c>
      <c r="I25" s="1110"/>
      <c r="J25" s="1112">
        <v>1.2515625000000002E-2</v>
      </c>
      <c r="K25" s="1113">
        <v>0</v>
      </c>
      <c r="L25" s="1114">
        <v>0</v>
      </c>
    </row>
    <row r="26" spans="2:12">
      <c r="D26" s="485"/>
      <c r="E26" s="485"/>
      <c r="F26" s="485"/>
      <c r="G26" s="485"/>
      <c r="H26" s="485"/>
      <c r="I26" s="485"/>
      <c r="J26" s="485"/>
      <c r="K26" s="485"/>
      <c r="L26" s="485"/>
    </row>
    <row r="27" spans="2:12" ht="14.65" customHeight="1">
      <c r="B27" s="1128" t="s">
        <v>470</v>
      </c>
      <c r="C27" s="1129"/>
      <c r="D27" s="469"/>
      <c r="E27" s="485"/>
      <c r="F27" s="1096"/>
      <c r="G27" s="1097"/>
      <c r="H27" s="1098"/>
      <c r="I27" s="485"/>
      <c r="J27" s="1096"/>
      <c r="K27" s="1097"/>
      <c r="L27" s="1098"/>
    </row>
    <row r="28" spans="2:12" ht="14.65" customHeight="1">
      <c r="B28" s="474"/>
      <c r="C28" s="480" t="s">
        <v>626</v>
      </c>
      <c r="D28" s="1101">
        <v>7.0999999999999994E-2</v>
      </c>
      <c r="E28" s="485"/>
      <c r="F28" s="1102">
        <v>4.4999999999999998E-2</v>
      </c>
      <c r="G28" s="1103">
        <v>2.508189554062934E-2</v>
      </c>
      <c r="H28" s="1104">
        <v>2.5000000000000001E-2</v>
      </c>
      <c r="I28" s="1103"/>
      <c r="J28" s="1102">
        <v>0.03</v>
      </c>
      <c r="K28" s="1103">
        <v>1.6803772792078231E-2</v>
      </c>
      <c r="L28" s="1104">
        <v>0</v>
      </c>
    </row>
    <row r="29" spans="2:12">
      <c r="B29" s="476"/>
      <c r="C29" s="481" t="s">
        <v>627</v>
      </c>
      <c r="D29" s="1105">
        <v>0.13900000000000001</v>
      </c>
      <c r="E29" s="485"/>
      <c r="F29" s="1106">
        <v>0.14899999999999999</v>
      </c>
      <c r="G29" s="1107">
        <v>2.5999999999999999E-2</v>
      </c>
      <c r="H29" s="1108">
        <v>0.02</v>
      </c>
      <c r="I29" s="1103"/>
      <c r="J29" s="1106">
        <v>0.14899999999999999</v>
      </c>
      <c r="K29" s="1107">
        <v>2.5999999999999999E-2</v>
      </c>
      <c r="L29" s="1108">
        <v>0.02</v>
      </c>
    </row>
  </sheetData>
  <mergeCells count="7">
    <mergeCell ref="B27:C27"/>
    <mergeCell ref="F5:H5"/>
    <mergeCell ref="J5:L5"/>
    <mergeCell ref="B7:C7"/>
    <mergeCell ref="B13:C13"/>
    <mergeCell ref="B18:C18"/>
    <mergeCell ref="B22:C2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8410-D442-4728-96BD-74C4FD59A9AD}">
  <dimension ref="B2:AB45"/>
  <sheetViews>
    <sheetView zoomScale="80" zoomScaleNormal="80" workbookViewId="0">
      <selection activeCell="F12" sqref="F12"/>
    </sheetView>
  </sheetViews>
  <sheetFormatPr defaultColWidth="8.7109375" defaultRowHeight="15"/>
  <cols>
    <col min="2" max="2" width="7" customWidth="1"/>
    <col min="3" max="3" width="24.28515625" customWidth="1"/>
    <col min="4" max="4" width="8" customWidth="1"/>
    <col min="5" max="5" width="4.28515625" customWidth="1"/>
    <col min="6" max="6" width="6.7109375" customWidth="1"/>
    <col min="7" max="7" width="6" customWidth="1"/>
    <col min="8" max="8" width="7" customWidth="1"/>
    <col min="9" max="9" width="3.42578125" customWidth="1"/>
    <col min="10" max="12" width="8" customWidth="1"/>
    <col min="15" max="15" width="53.5703125" bestFit="1" customWidth="1"/>
    <col min="16" max="16" width="10.28515625" customWidth="1"/>
    <col min="23" max="23" width="19.28515625" customWidth="1"/>
    <col min="24" max="24" width="10" customWidth="1"/>
    <col min="26" max="26" width="7.7109375" customWidth="1"/>
    <col min="27" max="27" width="10.5703125" customWidth="1"/>
    <col min="28" max="28" width="9.7109375" customWidth="1"/>
  </cols>
  <sheetData>
    <row r="2" spans="2:28">
      <c r="F2" s="467"/>
    </row>
    <row r="3" spans="2:28" ht="15" customHeight="1">
      <c r="E3" s="468"/>
      <c r="F3" s="1134" t="s">
        <v>164</v>
      </c>
      <c r="G3" s="1135"/>
      <c r="H3" s="1135"/>
      <c r="I3" s="468"/>
      <c r="J3" s="1134" t="s">
        <v>117</v>
      </c>
      <c r="K3" s="1135"/>
      <c r="L3" s="1135"/>
      <c r="N3" s="1128" t="s">
        <v>493</v>
      </c>
      <c r="O3" s="1131"/>
    </row>
    <row r="4" spans="2:28">
      <c r="B4" s="639" t="s">
        <v>463</v>
      </c>
      <c r="D4" s="469">
        <v>2022</v>
      </c>
      <c r="F4" s="867">
        <v>2023</v>
      </c>
      <c r="G4" s="867">
        <v>2024</v>
      </c>
      <c r="H4" s="867">
        <v>2025</v>
      </c>
      <c r="J4" s="867">
        <v>2023</v>
      </c>
      <c r="K4" s="867">
        <v>2024</v>
      </c>
      <c r="L4" s="867">
        <v>2025</v>
      </c>
    </row>
    <row r="5" spans="2:28">
      <c r="D5" s="479"/>
      <c r="F5" s="474"/>
      <c r="H5" s="480"/>
      <c r="J5" s="474"/>
      <c r="L5" s="480"/>
    </row>
    <row r="6" spans="2:28">
      <c r="B6" s="1128" t="s">
        <v>166</v>
      </c>
      <c r="C6" s="1129"/>
      <c r="D6" s="470"/>
      <c r="E6" s="471"/>
      <c r="F6" s="472"/>
      <c r="G6" s="471"/>
      <c r="H6" s="473"/>
      <c r="I6" s="471"/>
      <c r="J6" s="472"/>
      <c r="K6" s="471"/>
      <c r="L6" s="473"/>
      <c r="N6" s="638" t="s">
        <v>469</v>
      </c>
      <c r="P6" s="1136" t="s">
        <v>468</v>
      </c>
      <c r="Q6" s="1132" t="s">
        <v>465</v>
      </c>
      <c r="R6" s="1133"/>
      <c r="S6" s="1132" t="s">
        <v>466</v>
      </c>
      <c r="T6" s="1133"/>
      <c r="V6" s="639" t="s">
        <v>467</v>
      </c>
      <c r="X6" s="1136" t="s">
        <v>468</v>
      </c>
      <c r="Y6" s="1132" t="s">
        <v>465</v>
      </c>
      <c r="Z6" s="1133"/>
      <c r="AA6" s="1132" t="s">
        <v>497</v>
      </c>
      <c r="AB6" s="1133"/>
    </row>
    <row r="7" spans="2:28">
      <c r="B7" s="1139" t="s">
        <v>167</v>
      </c>
      <c r="C7" s="1140"/>
      <c r="D7" s="868">
        <f>SCENARIO!D14</f>
        <v>2.1320000000000002E-2</v>
      </c>
      <c r="E7" s="480"/>
      <c r="F7" s="628">
        <f>SCENARIO!F14</f>
        <v>2.8999999999999998E-2</v>
      </c>
      <c r="G7" s="628">
        <f>SCENARIO!G14</f>
        <v>2.7000000000000003E-2</v>
      </c>
      <c r="H7" s="628">
        <f>SCENARIO!H14</f>
        <v>2.5000000000000001E-2</v>
      </c>
      <c r="J7" s="628">
        <f>SCENARIO!J14</f>
        <v>3.2000000000000001E-2</v>
      </c>
      <c r="K7" s="628">
        <f>SCENARIO!K14</f>
        <v>3.4000000000000002E-2</v>
      </c>
      <c r="L7" s="628">
        <f>SCENARIO!L14</f>
        <v>3.2000000000000001E-2</v>
      </c>
      <c r="P7" s="1137"/>
      <c r="Q7" s="633" t="s">
        <v>176</v>
      </c>
      <c r="R7" s="633" t="s">
        <v>129</v>
      </c>
      <c r="S7" s="633" t="s">
        <v>176</v>
      </c>
      <c r="T7" s="633" t="s">
        <v>129</v>
      </c>
      <c r="X7" s="1137"/>
      <c r="Y7" s="633" t="s">
        <v>176</v>
      </c>
      <c r="Z7" s="633" t="s">
        <v>129</v>
      </c>
      <c r="AA7" s="633" t="s">
        <v>176</v>
      </c>
      <c r="AB7" s="633" t="s">
        <v>129</v>
      </c>
    </row>
    <row r="8" spans="2:28">
      <c r="D8" s="479"/>
      <c r="F8" s="474"/>
      <c r="H8" s="480"/>
      <c r="J8" s="474"/>
      <c r="L8" s="480"/>
      <c r="N8" s="1138" t="s">
        <v>135</v>
      </c>
      <c r="O8" s="601" t="s">
        <v>168</v>
      </c>
      <c r="P8" s="620">
        <v>0</v>
      </c>
      <c r="Q8" s="634">
        <v>0</v>
      </c>
      <c r="R8" s="634">
        <v>0</v>
      </c>
      <c r="S8" s="634">
        <f>P8*Q8</f>
        <v>0</v>
      </c>
      <c r="T8" s="634">
        <f>P8*R8</f>
        <v>0</v>
      </c>
      <c r="X8" s="620">
        <v>0</v>
      </c>
      <c r="Y8" s="634">
        <f>F7-D7</f>
        <v>7.6799999999999959E-3</v>
      </c>
      <c r="Z8" s="634">
        <f>J7-D7</f>
        <v>1.0679999999999999E-2</v>
      </c>
      <c r="AA8" s="634">
        <f>X8*Y8</f>
        <v>0</v>
      </c>
      <c r="AB8" s="634">
        <f>X8*Z8</f>
        <v>0</v>
      </c>
    </row>
    <row r="9" spans="2:28">
      <c r="B9" s="1128" t="s">
        <v>464</v>
      </c>
      <c r="C9" s="1129"/>
      <c r="D9" s="470"/>
      <c r="E9" s="471"/>
      <c r="F9" s="472"/>
      <c r="G9" s="471"/>
      <c r="H9" s="473"/>
      <c r="I9" s="471"/>
      <c r="J9" s="472"/>
      <c r="K9" s="471"/>
      <c r="L9" s="473"/>
      <c r="N9" s="1138"/>
      <c r="O9" s="601" t="s">
        <v>494</v>
      </c>
      <c r="P9" s="620">
        <v>1</v>
      </c>
      <c r="Q9" s="634">
        <f>F10</f>
        <v>1.0199999999999999E-2</v>
      </c>
      <c r="R9" s="634">
        <f>J10</f>
        <v>1.4184375000000003E-2</v>
      </c>
      <c r="S9" s="634">
        <f t="shared" ref="S9:S26" si="0">P9*Q9</f>
        <v>1.0199999999999999E-2</v>
      </c>
      <c r="T9" s="634">
        <f t="shared" ref="T9:T26" si="1">P9*R9</f>
        <v>1.4184375000000003E-2</v>
      </c>
      <c r="X9" s="620">
        <v>0</v>
      </c>
      <c r="Y9" s="634">
        <f>Y8</f>
        <v>7.6799999999999959E-3</v>
      </c>
      <c r="Z9" s="634">
        <f>Z8</f>
        <v>1.0679999999999999E-2</v>
      </c>
      <c r="AA9" s="634">
        <f t="shared" ref="AA9:AA16" si="2">X9*Y9</f>
        <v>0</v>
      </c>
      <c r="AB9" s="634">
        <f t="shared" ref="AB9:AB16" si="3">X9*Z9</f>
        <v>0</v>
      </c>
    </row>
    <row r="10" spans="2:28">
      <c r="B10" s="474" t="s">
        <v>479</v>
      </c>
      <c r="C10" s="480"/>
      <c r="D10" s="475"/>
      <c r="E10" s="480"/>
      <c r="F10" s="629">
        <f>SCENARIO!F23</f>
        <v>1.0199999999999999E-2</v>
      </c>
      <c r="G10" s="629">
        <f>SCENARIO!G23</f>
        <v>0</v>
      </c>
      <c r="H10" s="629">
        <f>SCENARIO!H23</f>
        <v>0</v>
      </c>
      <c r="I10" s="599"/>
      <c r="J10" s="629">
        <f>SCENARIO!J23</f>
        <v>1.4184375000000003E-2</v>
      </c>
      <c r="K10" s="629">
        <f>SCENARIO!K23</f>
        <v>0</v>
      </c>
      <c r="L10" s="630">
        <f>SCENARIO!L23</f>
        <v>0</v>
      </c>
      <c r="N10" s="1138"/>
      <c r="O10" t="s">
        <v>477</v>
      </c>
      <c r="P10" s="620">
        <v>1</v>
      </c>
      <c r="Q10" s="634">
        <f>F11</f>
        <v>1.2999999999999999E-2</v>
      </c>
      <c r="R10" s="634">
        <f>J11</f>
        <v>1.8078125000000004E-2</v>
      </c>
      <c r="S10" s="634">
        <f t="shared" si="0"/>
        <v>1.2999999999999999E-2</v>
      </c>
      <c r="T10" s="634">
        <f t="shared" si="1"/>
        <v>1.8078125000000004E-2</v>
      </c>
      <c r="X10" s="620">
        <v>0</v>
      </c>
      <c r="Y10" s="634">
        <f t="shared" ref="Y10:Z25" si="4">Y9</f>
        <v>7.6799999999999959E-3</v>
      </c>
      <c r="Z10" s="634">
        <f t="shared" si="4"/>
        <v>1.0679999999999999E-2</v>
      </c>
      <c r="AA10" s="634">
        <f t="shared" si="2"/>
        <v>0</v>
      </c>
      <c r="AB10" s="634">
        <f t="shared" si="3"/>
        <v>0</v>
      </c>
    </row>
    <row r="11" spans="2:28">
      <c r="B11" s="474" t="s">
        <v>477</v>
      </c>
      <c r="C11" s="480"/>
      <c r="D11" s="475"/>
      <c r="E11" s="480"/>
      <c r="F11" s="629">
        <f>SCENARIO!F24</f>
        <v>1.2999999999999999E-2</v>
      </c>
      <c r="G11" s="629">
        <f>SCENARIO!G24</f>
        <v>0</v>
      </c>
      <c r="H11" s="629">
        <f>SCENARIO!H24</f>
        <v>0</v>
      </c>
      <c r="I11" s="599"/>
      <c r="J11" s="629">
        <f>SCENARIO!J24</f>
        <v>1.8078125000000004E-2</v>
      </c>
      <c r="K11" s="629">
        <f>SCENARIO!K24</f>
        <v>0</v>
      </c>
      <c r="L11" s="630">
        <f>SCENARIO!L24</f>
        <v>0</v>
      </c>
      <c r="N11" s="1138"/>
      <c r="O11" s="477" t="s">
        <v>478</v>
      </c>
      <c r="P11" s="620">
        <v>1</v>
      </c>
      <c r="Q11" s="634">
        <f>F12</f>
        <v>8.9999999999999993E-3</v>
      </c>
      <c r="R11" s="634">
        <f>J12</f>
        <v>1.2515625000000002E-2</v>
      </c>
      <c r="S11" s="634">
        <f t="shared" si="0"/>
        <v>8.9999999999999993E-3</v>
      </c>
      <c r="T11" s="634">
        <f t="shared" si="1"/>
        <v>1.2515625000000002E-2</v>
      </c>
      <c r="X11" s="620">
        <v>0</v>
      </c>
      <c r="Y11" s="634">
        <f t="shared" si="4"/>
        <v>7.6799999999999959E-3</v>
      </c>
      <c r="Z11" s="634">
        <f t="shared" si="4"/>
        <v>1.0679999999999999E-2</v>
      </c>
      <c r="AA11" s="634">
        <f t="shared" si="2"/>
        <v>0</v>
      </c>
      <c r="AB11" s="634">
        <f t="shared" si="3"/>
        <v>0</v>
      </c>
    </row>
    <row r="12" spans="2:28">
      <c r="B12" s="476" t="s">
        <v>478</v>
      </c>
      <c r="C12" s="481"/>
      <c r="D12" s="478"/>
      <c r="E12" s="481"/>
      <c r="F12" s="631">
        <f>SCENARIO!F25</f>
        <v>8.9999999999999993E-3</v>
      </c>
      <c r="G12" s="631">
        <f>SCENARIO!G25</f>
        <v>0</v>
      </c>
      <c r="H12" s="631">
        <f>SCENARIO!H25</f>
        <v>0</v>
      </c>
      <c r="I12" s="600"/>
      <c r="J12" s="631">
        <f>SCENARIO!J25</f>
        <v>1.2515625000000002E-2</v>
      </c>
      <c r="K12" s="631">
        <f>SCENARIO!K25</f>
        <v>0</v>
      </c>
      <c r="L12" s="632">
        <f>SCENARIO!L25</f>
        <v>0</v>
      </c>
      <c r="N12" s="1138"/>
      <c r="O12" s="601" t="s">
        <v>156</v>
      </c>
      <c r="P12" s="620">
        <v>0.15</v>
      </c>
      <c r="Q12" s="634">
        <f>0.5*F11+0.5*F12</f>
        <v>1.0999999999999999E-2</v>
      </c>
      <c r="R12" s="634">
        <f>0.5*J11+0.5*J12</f>
        <v>1.5296875000000003E-2</v>
      </c>
      <c r="S12" s="634">
        <f t="shared" si="0"/>
        <v>1.6499999999999998E-3</v>
      </c>
      <c r="T12" s="634">
        <f t="shared" si="1"/>
        <v>2.2945312500000006E-3</v>
      </c>
      <c r="X12" s="620">
        <v>0</v>
      </c>
      <c r="Y12" s="634">
        <f t="shared" si="4"/>
        <v>7.6799999999999959E-3</v>
      </c>
      <c r="Z12" s="634">
        <f t="shared" si="4"/>
        <v>1.0679999999999999E-2</v>
      </c>
      <c r="AA12" s="634">
        <f t="shared" si="2"/>
        <v>0</v>
      </c>
      <c r="AB12" s="634">
        <f t="shared" si="3"/>
        <v>0</v>
      </c>
    </row>
    <row r="13" spans="2:28">
      <c r="N13" s="1138"/>
      <c r="O13" s="601" t="s">
        <v>157</v>
      </c>
      <c r="P13" s="620">
        <v>0.15</v>
      </c>
      <c r="Q13" s="634">
        <f>F10</f>
        <v>1.0199999999999999E-2</v>
      </c>
      <c r="R13" s="634">
        <f>J10</f>
        <v>1.4184375000000003E-2</v>
      </c>
      <c r="S13" s="634">
        <f>P13*Q13</f>
        <v>1.5299999999999999E-3</v>
      </c>
      <c r="T13" s="634">
        <f t="shared" si="1"/>
        <v>2.1276562500000002E-3</v>
      </c>
      <c r="X13" s="620">
        <v>1</v>
      </c>
      <c r="Y13" s="634">
        <f t="shared" si="4"/>
        <v>7.6799999999999959E-3</v>
      </c>
      <c r="Z13" s="634">
        <f t="shared" si="4"/>
        <v>1.0679999999999999E-2</v>
      </c>
      <c r="AA13" s="634">
        <f t="shared" si="2"/>
        <v>7.6799999999999959E-3</v>
      </c>
      <c r="AB13" s="634">
        <f t="shared" si="3"/>
        <v>1.0679999999999999E-2</v>
      </c>
    </row>
    <row r="14" spans="2:28">
      <c r="N14" s="1138"/>
      <c r="O14" s="601" t="s">
        <v>426</v>
      </c>
      <c r="P14" s="620">
        <v>0.15</v>
      </c>
      <c r="Q14" s="634">
        <f>Q13</f>
        <v>1.0199999999999999E-2</v>
      </c>
      <c r="R14" s="634">
        <f>J10</f>
        <v>1.4184375000000003E-2</v>
      </c>
      <c r="S14" s="634">
        <f>P14*Q14</f>
        <v>1.5299999999999999E-3</v>
      </c>
      <c r="T14" s="634">
        <f t="shared" si="1"/>
        <v>2.1276562500000002E-3</v>
      </c>
      <c r="X14" s="620">
        <v>1</v>
      </c>
      <c r="Y14" s="634">
        <f t="shared" si="4"/>
        <v>7.6799999999999959E-3</v>
      </c>
      <c r="Z14" s="634">
        <f t="shared" si="4"/>
        <v>1.0679999999999999E-2</v>
      </c>
      <c r="AA14" s="634">
        <f t="shared" si="2"/>
        <v>7.6799999999999959E-3</v>
      </c>
      <c r="AB14" s="634">
        <f t="shared" si="3"/>
        <v>1.0679999999999999E-2</v>
      </c>
    </row>
    <row r="15" spans="2:28">
      <c r="N15" s="1138"/>
      <c r="O15" s="601" t="s">
        <v>427</v>
      </c>
      <c r="P15" s="620">
        <v>0.15</v>
      </c>
      <c r="Q15" s="634">
        <f>Q14</f>
        <v>1.0199999999999999E-2</v>
      </c>
      <c r="R15" s="634">
        <f>R14</f>
        <v>1.4184375000000003E-2</v>
      </c>
      <c r="S15" s="634">
        <f t="shared" si="0"/>
        <v>1.5299999999999999E-3</v>
      </c>
      <c r="T15" s="634">
        <f t="shared" si="1"/>
        <v>2.1276562500000002E-3</v>
      </c>
      <c r="X15" s="620">
        <v>1</v>
      </c>
      <c r="Y15" s="634">
        <f t="shared" si="4"/>
        <v>7.6799999999999959E-3</v>
      </c>
      <c r="Z15" s="634">
        <f t="shared" si="4"/>
        <v>1.0679999999999999E-2</v>
      </c>
      <c r="AA15" s="634">
        <f t="shared" si="2"/>
        <v>7.6799999999999959E-3</v>
      </c>
      <c r="AB15" s="634">
        <f t="shared" si="3"/>
        <v>1.0679999999999999E-2</v>
      </c>
    </row>
    <row r="16" spans="2:28">
      <c r="N16" s="1138"/>
      <c r="O16" s="601" t="s">
        <v>144</v>
      </c>
      <c r="P16" s="620">
        <v>0.5</v>
      </c>
      <c r="Q16" s="634">
        <f>Q15</f>
        <v>1.0199999999999999E-2</v>
      </c>
      <c r="R16" s="634">
        <f>R15</f>
        <v>1.4184375000000003E-2</v>
      </c>
      <c r="S16" s="634">
        <f t="shared" si="0"/>
        <v>5.0999999999999995E-3</v>
      </c>
      <c r="T16" s="634">
        <f t="shared" si="1"/>
        <v>7.0921875000000013E-3</v>
      </c>
      <c r="X16" s="620">
        <v>0</v>
      </c>
      <c r="Y16" s="634">
        <f t="shared" si="4"/>
        <v>7.6799999999999959E-3</v>
      </c>
      <c r="Z16" s="634">
        <f t="shared" si="4"/>
        <v>1.0679999999999999E-2</v>
      </c>
      <c r="AA16" s="634">
        <f t="shared" si="2"/>
        <v>0</v>
      </c>
      <c r="AB16" s="634">
        <f t="shared" si="3"/>
        <v>0</v>
      </c>
    </row>
    <row r="17" spans="14:28">
      <c r="O17" s="601"/>
      <c r="P17" s="620"/>
      <c r="Q17" s="635"/>
      <c r="R17" s="637"/>
      <c r="S17" s="635"/>
      <c r="T17" s="637"/>
      <c r="X17" s="620"/>
      <c r="Y17" s="635"/>
      <c r="Z17" s="637"/>
      <c r="AA17" s="635"/>
      <c r="AB17" s="637"/>
    </row>
    <row r="18" spans="14:28">
      <c r="N18" s="1138" t="s">
        <v>163</v>
      </c>
      <c r="O18" s="601" t="s">
        <v>169</v>
      </c>
      <c r="P18" s="620">
        <v>0.1</v>
      </c>
      <c r="Q18" s="634">
        <f>Q9</f>
        <v>1.0199999999999999E-2</v>
      </c>
      <c r="R18" s="634">
        <f>R16</f>
        <v>1.4184375000000003E-2</v>
      </c>
      <c r="S18" s="634">
        <f t="shared" si="0"/>
        <v>1.0199999999999999E-3</v>
      </c>
      <c r="T18" s="634">
        <f t="shared" si="1"/>
        <v>1.4184375000000004E-3</v>
      </c>
      <c r="X18" s="620">
        <v>0</v>
      </c>
      <c r="Y18" s="634">
        <f>Y16</f>
        <v>7.6799999999999959E-3</v>
      </c>
      <c r="Z18" s="634">
        <f>Z16</f>
        <v>1.0679999999999999E-2</v>
      </c>
      <c r="AA18" s="634">
        <f t="shared" ref="AA18:AA26" si="5">X18*Y18</f>
        <v>0</v>
      </c>
      <c r="AB18" s="634">
        <f t="shared" ref="AB18:AB26" si="6">X18*Z18</f>
        <v>0</v>
      </c>
    </row>
    <row r="19" spans="14:28">
      <c r="N19" s="1138"/>
      <c r="O19" s="601" t="s">
        <v>170</v>
      </c>
      <c r="P19" s="620">
        <v>0.5</v>
      </c>
      <c r="Q19" s="634">
        <f>Q18</f>
        <v>1.0199999999999999E-2</v>
      </c>
      <c r="R19" s="634">
        <f>R18</f>
        <v>1.4184375000000003E-2</v>
      </c>
      <c r="S19" s="634">
        <f t="shared" si="0"/>
        <v>5.0999999999999995E-3</v>
      </c>
      <c r="T19" s="634">
        <f t="shared" si="1"/>
        <v>7.0921875000000013E-3</v>
      </c>
      <c r="X19" s="620">
        <v>1</v>
      </c>
      <c r="Y19" s="634">
        <f t="shared" si="4"/>
        <v>7.6799999999999959E-3</v>
      </c>
      <c r="Z19" s="634">
        <f t="shared" si="4"/>
        <v>1.0679999999999999E-2</v>
      </c>
      <c r="AA19" s="634">
        <f t="shared" si="5"/>
        <v>7.6799999999999959E-3</v>
      </c>
      <c r="AB19" s="634">
        <f t="shared" si="6"/>
        <v>1.0679999999999999E-2</v>
      </c>
    </row>
    <row r="20" spans="14:28">
      <c r="N20" s="1138"/>
      <c r="O20" s="601" t="s">
        <v>171</v>
      </c>
      <c r="P20" s="620">
        <v>0.2</v>
      </c>
      <c r="Q20" s="634">
        <f t="shared" ref="Q20:Q26" si="7">Q19</f>
        <v>1.0199999999999999E-2</v>
      </c>
      <c r="R20" s="634">
        <f t="shared" ref="R20:R25" si="8">R19</f>
        <v>1.4184375000000003E-2</v>
      </c>
      <c r="S20" s="634">
        <f t="shared" si="0"/>
        <v>2.0399999999999997E-3</v>
      </c>
      <c r="T20" s="634">
        <f t="shared" si="1"/>
        <v>2.8368750000000009E-3</v>
      </c>
      <c r="X20" s="620">
        <v>0</v>
      </c>
      <c r="Y20" s="634">
        <f t="shared" si="4"/>
        <v>7.6799999999999959E-3</v>
      </c>
      <c r="Z20" s="634">
        <f t="shared" si="4"/>
        <v>1.0679999999999999E-2</v>
      </c>
      <c r="AA20" s="634">
        <f t="shared" si="5"/>
        <v>0</v>
      </c>
      <c r="AB20" s="634">
        <f t="shared" si="6"/>
        <v>0</v>
      </c>
    </row>
    <row r="21" spans="14:28">
      <c r="N21" s="1138"/>
      <c r="O21" s="601" t="s">
        <v>172</v>
      </c>
      <c r="P21" s="620">
        <v>0.5</v>
      </c>
      <c r="Q21" s="634">
        <f t="shared" si="7"/>
        <v>1.0199999999999999E-2</v>
      </c>
      <c r="R21" s="634">
        <f t="shared" si="8"/>
        <v>1.4184375000000003E-2</v>
      </c>
      <c r="S21" s="634">
        <f t="shared" si="0"/>
        <v>5.0999999999999995E-3</v>
      </c>
      <c r="T21" s="634">
        <f t="shared" si="1"/>
        <v>7.0921875000000013E-3</v>
      </c>
      <c r="X21" s="620">
        <v>1</v>
      </c>
      <c r="Y21" s="634">
        <f t="shared" si="4"/>
        <v>7.6799999999999959E-3</v>
      </c>
      <c r="Z21" s="634">
        <f t="shared" si="4"/>
        <v>1.0679999999999999E-2</v>
      </c>
      <c r="AA21" s="634">
        <f t="shared" si="5"/>
        <v>7.6799999999999959E-3</v>
      </c>
      <c r="AB21" s="634">
        <f t="shared" si="6"/>
        <v>1.0679999999999999E-2</v>
      </c>
    </row>
    <row r="22" spans="14:28">
      <c r="N22" s="1138"/>
      <c r="O22" s="601" t="s">
        <v>173</v>
      </c>
      <c r="P22" s="620">
        <v>0.2</v>
      </c>
      <c r="Q22" s="634">
        <f t="shared" si="7"/>
        <v>1.0199999999999999E-2</v>
      </c>
      <c r="R22" s="634">
        <f t="shared" si="8"/>
        <v>1.4184375000000003E-2</v>
      </c>
      <c r="S22" s="634">
        <f t="shared" si="0"/>
        <v>2.0399999999999997E-3</v>
      </c>
      <c r="T22" s="634">
        <f t="shared" si="1"/>
        <v>2.8368750000000009E-3</v>
      </c>
      <c r="X22" s="620">
        <v>0</v>
      </c>
      <c r="Y22" s="634">
        <f t="shared" si="4"/>
        <v>7.6799999999999959E-3</v>
      </c>
      <c r="Z22" s="634">
        <f t="shared" si="4"/>
        <v>1.0679999999999999E-2</v>
      </c>
      <c r="AA22" s="634">
        <f t="shared" si="5"/>
        <v>0</v>
      </c>
      <c r="AB22" s="634">
        <f t="shared" si="6"/>
        <v>0</v>
      </c>
    </row>
    <row r="23" spans="14:28">
      <c r="N23" s="1138"/>
      <c r="O23" s="601" t="s">
        <v>174</v>
      </c>
      <c r="P23" s="620">
        <v>0.5</v>
      </c>
      <c r="Q23" s="634">
        <f t="shared" si="7"/>
        <v>1.0199999999999999E-2</v>
      </c>
      <c r="R23" s="634">
        <f t="shared" si="8"/>
        <v>1.4184375000000003E-2</v>
      </c>
      <c r="S23" s="634">
        <f t="shared" si="0"/>
        <v>5.0999999999999995E-3</v>
      </c>
      <c r="T23" s="634">
        <f t="shared" si="1"/>
        <v>7.0921875000000013E-3</v>
      </c>
      <c r="X23" s="620">
        <v>1</v>
      </c>
      <c r="Y23" s="634">
        <f t="shared" si="4"/>
        <v>7.6799999999999959E-3</v>
      </c>
      <c r="Z23" s="634">
        <f t="shared" si="4"/>
        <v>1.0679999999999999E-2</v>
      </c>
      <c r="AA23" s="634">
        <f t="shared" si="5"/>
        <v>7.6799999999999959E-3</v>
      </c>
      <c r="AB23" s="634">
        <f t="shared" si="6"/>
        <v>1.0679999999999999E-2</v>
      </c>
    </row>
    <row r="24" spans="14:28">
      <c r="N24" s="1138"/>
      <c r="O24" s="601" t="s">
        <v>495</v>
      </c>
      <c r="P24" s="620">
        <v>1</v>
      </c>
      <c r="Q24" s="634">
        <f t="shared" si="7"/>
        <v>1.0199999999999999E-2</v>
      </c>
      <c r="R24" s="634">
        <f t="shared" si="8"/>
        <v>1.4184375000000003E-2</v>
      </c>
      <c r="S24" s="634">
        <f t="shared" si="0"/>
        <v>1.0199999999999999E-2</v>
      </c>
      <c r="T24" s="634">
        <f t="shared" si="1"/>
        <v>1.4184375000000003E-2</v>
      </c>
      <c r="X24" s="620">
        <v>1</v>
      </c>
      <c r="Y24" s="634">
        <f t="shared" si="4"/>
        <v>7.6799999999999959E-3</v>
      </c>
      <c r="Z24" s="634">
        <f t="shared" si="4"/>
        <v>1.0679999999999999E-2</v>
      </c>
      <c r="AA24" s="634">
        <f t="shared" si="5"/>
        <v>7.6799999999999959E-3</v>
      </c>
      <c r="AB24" s="634">
        <f t="shared" si="6"/>
        <v>1.0679999999999999E-2</v>
      </c>
    </row>
    <row r="25" spans="14:28">
      <c r="N25" s="1138"/>
      <c r="O25" s="601" t="s">
        <v>496</v>
      </c>
      <c r="P25" s="620">
        <v>1</v>
      </c>
      <c r="Q25" s="634">
        <f t="shared" si="7"/>
        <v>1.0199999999999999E-2</v>
      </c>
      <c r="R25" s="634">
        <f t="shared" si="8"/>
        <v>1.4184375000000003E-2</v>
      </c>
      <c r="S25" s="634">
        <f t="shared" si="0"/>
        <v>1.0199999999999999E-2</v>
      </c>
      <c r="T25" s="634">
        <f t="shared" si="1"/>
        <v>1.4184375000000003E-2</v>
      </c>
      <c r="X25" s="620">
        <v>1</v>
      </c>
      <c r="Y25" s="634">
        <f t="shared" si="4"/>
        <v>7.6799999999999959E-3</v>
      </c>
      <c r="Z25" s="634">
        <f t="shared" si="4"/>
        <v>1.0679999999999999E-2</v>
      </c>
      <c r="AA25" s="634">
        <f t="shared" si="5"/>
        <v>7.6799999999999959E-3</v>
      </c>
      <c r="AB25" s="634">
        <f t="shared" si="6"/>
        <v>1.0679999999999999E-2</v>
      </c>
    </row>
    <row r="26" spans="14:28">
      <c r="N26" s="1138"/>
      <c r="O26" s="601" t="s">
        <v>414</v>
      </c>
      <c r="P26" s="620">
        <v>0.5</v>
      </c>
      <c r="Q26" s="636">
        <f t="shared" si="7"/>
        <v>1.0199999999999999E-2</v>
      </c>
      <c r="R26" s="636">
        <f>R25</f>
        <v>1.4184375000000003E-2</v>
      </c>
      <c r="S26" s="636">
        <f t="shared" si="0"/>
        <v>5.0999999999999995E-3</v>
      </c>
      <c r="T26" s="636">
        <f t="shared" si="1"/>
        <v>7.0921875000000013E-3</v>
      </c>
      <c r="U26" s="622"/>
      <c r="V26" s="622"/>
      <c r="W26" s="622"/>
      <c r="X26" s="620">
        <v>1</v>
      </c>
      <c r="Y26" s="636">
        <f>Y25</f>
        <v>7.6799999999999959E-3</v>
      </c>
      <c r="Z26" s="636">
        <f>Z25</f>
        <v>1.0679999999999999E-2</v>
      </c>
      <c r="AA26" s="636">
        <f t="shared" si="5"/>
        <v>7.6799999999999959E-3</v>
      </c>
      <c r="AB26" s="636">
        <f t="shared" si="6"/>
        <v>1.0679999999999999E-2</v>
      </c>
    </row>
    <row r="27" spans="14:28">
      <c r="T27" s="621"/>
      <c r="U27" s="485"/>
    </row>
    <row r="28" spans="14:28">
      <c r="T28" s="621"/>
      <c r="U28" s="485"/>
    </row>
    <row r="29" spans="14:28">
      <c r="T29" s="621"/>
      <c r="U29" s="485"/>
    </row>
    <row r="30" spans="14:28">
      <c r="T30" s="621"/>
      <c r="U30" s="485"/>
    </row>
    <row r="31" spans="14:28">
      <c r="T31" s="621"/>
      <c r="U31" s="485"/>
    </row>
    <row r="32" spans="14:28">
      <c r="T32" s="621"/>
      <c r="U32" s="485"/>
    </row>
    <row r="33" spans="20:21">
      <c r="T33" s="621"/>
      <c r="U33" s="485"/>
    </row>
    <row r="34" spans="20:21">
      <c r="T34" s="621"/>
      <c r="U34" s="485"/>
    </row>
    <row r="35" spans="20:21">
      <c r="T35" s="621"/>
      <c r="U35" s="485"/>
    </row>
    <row r="36" spans="20:21">
      <c r="T36" s="621"/>
      <c r="U36" s="485"/>
    </row>
    <row r="37" spans="20:21">
      <c r="T37" s="485"/>
      <c r="U37" s="485"/>
    </row>
    <row r="38" spans="20:21">
      <c r="T38" s="485"/>
      <c r="U38" s="485"/>
    </row>
    <row r="39" spans="20:21">
      <c r="T39" s="485"/>
      <c r="U39" s="485"/>
    </row>
    <row r="40" spans="20:21">
      <c r="T40" s="485"/>
      <c r="U40" s="485"/>
    </row>
    <row r="41" spans="20:21">
      <c r="T41" s="485"/>
      <c r="U41" s="485"/>
    </row>
    <row r="42" spans="20:21">
      <c r="T42" s="485"/>
      <c r="U42" s="485"/>
    </row>
    <row r="43" spans="20:21">
      <c r="T43" s="485"/>
      <c r="U43" s="485"/>
    </row>
    <row r="44" spans="20:21">
      <c r="T44" s="485"/>
      <c r="U44" s="485"/>
    </row>
    <row r="45" spans="20:21">
      <c r="T45" s="485"/>
      <c r="U45" s="485"/>
    </row>
  </sheetData>
  <mergeCells count="14">
    <mergeCell ref="B6:C6"/>
    <mergeCell ref="B9:C9"/>
    <mergeCell ref="N8:N16"/>
    <mergeCell ref="N18:N26"/>
    <mergeCell ref="P6:P7"/>
    <mergeCell ref="B7:C7"/>
    <mergeCell ref="Y6:Z6"/>
    <mergeCell ref="AA6:AB6"/>
    <mergeCell ref="N3:O3"/>
    <mergeCell ref="Q6:R6"/>
    <mergeCell ref="F3:H3"/>
    <mergeCell ref="J3:L3"/>
    <mergeCell ref="S6:T6"/>
    <mergeCell ref="X6:X7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6" tint="-0.499984740745262"/>
    <pageSetUpPr autoPageBreaks="0"/>
  </sheetPr>
  <dimension ref="A1:Q40"/>
  <sheetViews>
    <sheetView showGridLines="0" zoomScale="70" zoomScaleNormal="70" workbookViewId="0">
      <selection activeCell="K33" sqref="K33"/>
    </sheetView>
  </sheetViews>
  <sheetFormatPr defaultColWidth="9.28515625" defaultRowHeight="15"/>
  <cols>
    <col min="1" max="1" width="4.7109375" customWidth="1"/>
    <col min="2" max="2" width="6.5703125" customWidth="1"/>
    <col min="3" max="3" width="13.42578125" customWidth="1"/>
    <col min="4" max="4" width="39.7109375" customWidth="1"/>
    <col min="5" max="5" width="58.28515625" customWidth="1"/>
    <col min="6" max="7" width="22.28515625" hidden="1" customWidth="1"/>
    <col min="8" max="8" width="23" hidden="1" customWidth="1"/>
    <col min="9" max="9" width="22.28515625" hidden="1" customWidth="1"/>
    <col min="10" max="16" width="22.28515625" customWidth="1"/>
  </cols>
  <sheetData>
    <row r="1" spans="1:16" ht="24.75" customHeight="1">
      <c r="A1" s="267"/>
      <c r="B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34.5">
      <c r="D2" s="341" t="s">
        <v>182</v>
      </c>
    </row>
    <row r="3" spans="1:16" ht="18" customHeight="1">
      <c r="A3" s="267"/>
      <c r="B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ht="15.75" thickBot="1">
      <c r="A4" s="267"/>
      <c r="B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5.75" thickBot="1">
      <c r="A5" s="267"/>
      <c r="B5" s="267"/>
      <c r="F5" s="11">
        <v>1</v>
      </c>
      <c r="G5" s="12">
        <v>2</v>
      </c>
      <c r="H5" s="12">
        <v>3</v>
      </c>
      <c r="I5" s="12">
        <v>4</v>
      </c>
      <c r="J5" s="13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3">
        <v>11</v>
      </c>
    </row>
    <row r="6" spans="1:16" ht="24.75" customHeight="1" thickBot="1">
      <c r="B6" s="1147" t="s">
        <v>350</v>
      </c>
      <c r="F6" s="1149" t="s">
        <v>481</v>
      </c>
      <c r="G6" s="1150"/>
      <c r="H6" s="1150"/>
      <c r="I6" s="1150"/>
      <c r="J6" s="1151"/>
      <c r="K6" s="1145" t="s">
        <v>194</v>
      </c>
      <c r="L6" s="1145"/>
      <c r="M6" s="1145"/>
      <c r="N6" s="1144" t="s">
        <v>152</v>
      </c>
      <c r="O6" s="1145"/>
      <c r="P6" s="1146"/>
    </row>
    <row r="7" spans="1:16" ht="24" customHeight="1" thickBot="1">
      <c r="B7" s="1148"/>
      <c r="C7" s="108"/>
      <c r="D7" s="359" t="s">
        <v>536</v>
      </c>
      <c r="E7" s="894" t="s">
        <v>195</v>
      </c>
      <c r="F7" s="907">
        <v>2018</v>
      </c>
      <c r="G7" s="908">
        <v>2019</v>
      </c>
      <c r="H7" s="908">
        <v>2020</v>
      </c>
      <c r="I7" s="908">
        <v>2021</v>
      </c>
      <c r="J7" s="909">
        <v>2022</v>
      </c>
      <c r="K7" s="897">
        <v>2023</v>
      </c>
      <c r="L7" s="342">
        <v>2024</v>
      </c>
      <c r="M7" s="343">
        <v>2025</v>
      </c>
      <c r="N7" s="261">
        <v>2023</v>
      </c>
      <c r="O7" s="342">
        <v>2024</v>
      </c>
      <c r="P7" s="343">
        <v>2025</v>
      </c>
    </row>
    <row r="8" spans="1:16" ht="22.15" customHeight="1">
      <c r="A8" s="267"/>
      <c r="B8" s="17">
        <v>1</v>
      </c>
      <c r="C8" s="1141" t="s">
        <v>181</v>
      </c>
      <c r="D8" s="661" t="s">
        <v>371</v>
      </c>
      <c r="E8" s="538"/>
      <c r="F8" s="1055"/>
      <c r="G8" s="1056"/>
      <c r="H8" s="1056"/>
      <c r="I8" s="1056"/>
      <c r="J8" s="906">
        <f>SUM(J9:J11)</f>
        <v>0</v>
      </c>
      <c r="K8" s="898">
        <f t="shared" ref="K8:P8" si="0">SUM(K9:K11)</f>
        <v>0</v>
      </c>
      <c r="L8" s="544">
        <f t="shared" si="0"/>
        <v>0</v>
      </c>
      <c r="M8" s="545">
        <f t="shared" si="0"/>
        <v>0</v>
      </c>
      <c r="N8" s="543">
        <f t="shared" si="0"/>
        <v>0</v>
      </c>
      <c r="O8" s="544">
        <f t="shared" si="0"/>
        <v>0</v>
      </c>
      <c r="P8" s="545">
        <f t="shared" si="0"/>
        <v>0</v>
      </c>
    </row>
    <row r="9" spans="1:16" ht="22.15" customHeight="1">
      <c r="A9" s="267"/>
      <c r="B9" s="18">
        <v>2</v>
      </c>
      <c r="C9" s="1142"/>
      <c r="D9" s="662" t="s">
        <v>366</v>
      </c>
      <c r="E9" s="539"/>
      <c r="F9" s="1057"/>
      <c r="G9" s="1058"/>
      <c r="H9" s="1058"/>
      <c r="I9" s="1058"/>
      <c r="J9" s="542">
        <f>CSV_CR_SCEN_IM!BA28</f>
        <v>0</v>
      </c>
      <c r="K9" s="899">
        <f>CSV_CR_SCEN_IM!BA50</f>
        <v>0</v>
      </c>
      <c r="L9" s="540">
        <f>CSV_CR_SCEN_IM!BA72</f>
        <v>0</v>
      </c>
      <c r="M9" s="542">
        <f>CSV_CR_SCEN_IM!BA94</f>
        <v>0</v>
      </c>
      <c r="N9" s="541">
        <f>CSV_CR_SCEN_IM!BA116</f>
        <v>0</v>
      </c>
      <c r="O9" s="540">
        <f>CSV_CR_SCEN_IM!BA138</f>
        <v>0</v>
      </c>
      <c r="P9" s="542">
        <f>CSV_CR_SCEN_IM!BA160</f>
        <v>0</v>
      </c>
    </row>
    <row r="10" spans="1:16" ht="22.15" customHeight="1">
      <c r="A10" s="267"/>
      <c r="B10" s="18">
        <v>3</v>
      </c>
      <c r="C10" s="1142"/>
      <c r="D10" s="662" t="s">
        <v>367</v>
      </c>
      <c r="E10" s="539"/>
      <c r="F10" s="1057"/>
      <c r="G10" s="1058"/>
      <c r="H10" s="1058"/>
      <c r="I10" s="1058"/>
      <c r="J10" s="542">
        <f>CSV_CR_SCEN_IM!BB28</f>
        <v>0</v>
      </c>
      <c r="K10" s="899">
        <f>CSV_CR_SCEN_IM!BB50</f>
        <v>0</v>
      </c>
      <c r="L10" s="540">
        <f>CSV_CR_SCEN_IM!BB72</f>
        <v>0</v>
      </c>
      <c r="M10" s="542">
        <f>CSV_CR_SCEN_IM!BB94</f>
        <v>0</v>
      </c>
      <c r="N10" s="541">
        <f>CSV_CR_SCEN_IM!BB116</f>
        <v>0</v>
      </c>
      <c r="O10" s="540">
        <f>CSV_CR_SCEN_IM!BB138</f>
        <v>0</v>
      </c>
      <c r="P10" s="542">
        <f>CSV_CR_SCEN_IM!BB160</f>
        <v>0</v>
      </c>
    </row>
    <row r="11" spans="1:16" ht="22.15" customHeight="1" thickBot="1">
      <c r="A11" s="267"/>
      <c r="B11" s="18">
        <v>4</v>
      </c>
      <c r="C11" s="1142"/>
      <c r="D11" s="663" t="s">
        <v>373</v>
      </c>
      <c r="E11" s="546"/>
      <c r="F11" s="1059"/>
      <c r="G11" s="1060"/>
      <c r="H11" s="1060"/>
      <c r="I11" s="1060"/>
      <c r="J11" s="549">
        <f>CSV_CR_SCEN_IM!BC28</f>
        <v>0</v>
      </c>
      <c r="K11" s="900">
        <f>CSV_CR_SCEN_IM!BC50</f>
        <v>0</v>
      </c>
      <c r="L11" s="548">
        <f>CSV_CR_SCEN_IM!BC72</f>
        <v>0</v>
      </c>
      <c r="M11" s="549">
        <f>CSV_CR_SCEN_IM!BC94</f>
        <v>0</v>
      </c>
      <c r="N11" s="547">
        <f>CSV_CR_SCEN_IM!BC116</f>
        <v>0</v>
      </c>
      <c r="O11" s="548">
        <f>CSV_CR_SCEN_IM!BC138</f>
        <v>0</v>
      </c>
      <c r="P11" s="549">
        <f>CSV_CR_SCEN_IM!BC160</f>
        <v>0</v>
      </c>
    </row>
    <row r="12" spans="1:16" ht="22.15" customHeight="1">
      <c r="A12" s="267"/>
      <c r="B12" s="18">
        <v>5</v>
      </c>
      <c r="C12" s="1142"/>
      <c r="D12" s="550" t="s">
        <v>183</v>
      </c>
      <c r="E12" s="538" t="s">
        <v>368</v>
      </c>
      <c r="F12" s="1061"/>
      <c r="G12" s="1062"/>
      <c r="H12" s="1062"/>
      <c r="I12" s="1062"/>
      <c r="J12" s="910" t="e">
        <f>J9/J8</f>
        <v>#DIV/0!</v>
      </c>
      <c r="K12" s="901" t="e">
        <f t="shared" ref="K12:P12" si="1">K9/K8</f>
        <v>#DIV/0!</v>
      </c>
      <c r="L12" s="555" t="e">
        <f t="shared" si="1"/>
        <v>#DIV/0!</v>
      </c>
      <c r="M12" s="556" t="e">
        <f t="shared" si="1"/>
        <v>#DIV/0!</v>
      </c>
      <c r="N12" s="554" t="e">
        <f t="shared" si="1"/>
        <v>#DIV/0!</v>
      </c>
      <c r="O12" s="555" t="e">
        <f t="shared" si="1"/>
        <v>#DIV/0!</v>
      </c>
      <c r="P12" s="556" t="e">
        <f t="shared" si="1"/>
        <v>#DIV/0!</v>
      </c>
    </row>
    <row r="13" spans="1:16" ht="22.15" customHeight="1">
      <c r="A13" s="267"/>
      <c r="B13" s="18">
        <v>6</v>
      </c>
      <c r="C13" s="1142"/>
      <c r="D13" s="551" t="s">
        <v>184</v>
      </c>
      <c r="E13" s="539" t="s">
        <v>369</v>
      </c>
      <c r="F13" s="1063"/>
      <c r="G13" s="1064"/>
      <c r="H13" s="1064"/>
      <c r="I13" s="1064"/>
      <c r="J13" s="904" t="e">
        <f>J10/J8</f>
        <v>#DIV/0!</v>
      </c>
      <c r="K13" s="902" t="e">
        <f t="shared" ref="K13:P13" si="2">K10/K8</f>
        <v>#DIV/0!</v>
      </c>
      <c r="L13" s="558" t="e">
        <f t="shared" si="2"/>
        <v>#DIV/0!</v>
      </c>
      <c r="M13" s="559" t="e">
        <f t="shared" si="2"/>
        <v>#DIV/0!</v>
      </c>
      <c r="N13" s="557" t="e">
        <f t="shared" si="2"/>
        <v>#DIV/0!</v>
      </c>
      <c r="O13" s="558" t="e">
        <f t="shared" si="2"/>
        <v>#DIV/0!</v>
      </c>
      <c r="P13" s="559" t="e">
        <f t="shared" si="2"/>
        <v>#DIV/0!</v>
      </c>
    </row>
    <row r="14" spans="1:16" ht="22.15" customHeight="1" thickBot="1">
      <c r="A14" s="267"/>
      <c r="B14" s="18">
        <v>7</v>
      </c>
      <c r="C14" s="1142"/>
      <c r="D14" s="552" t="s">
        <v>374</v>
      </c>
      <c r="E14" s="891" t="s">
        <v>370</v>
      </c>
      <c r="F14" s="1065"/>
      <c r="G14" s="1066"/>
      <c r="H14" s="1066"/>
      <c r="I14" s="1066"/>
      <c r="J14" s="774" t="e">
        <f>J11/J8</f>
        <v>#DIV/0!</v>
      </c>
      <c r="K14" s="903" t="e">
        <f t="shared" ref="K14:P14" si="3">K11/K8</f>
        <v>#DIV/0!</v>
      </c>
      <c r="L14" s="561" t="e">
        <f t="shared" si="3"/>
        <v>#DIV/0!</v>
      </c>
      <c r="M14" s="562" t="e">
        <f t="shared" si="3"/>
        <v>#DIV/0!</v>
      </c>
      <c r="N14" s="560" t="e">
        <f t="shared" si="3"/>
        <v>#DIV/0!</v>
      </c>
      <c r="O14" s="561" t="e">
        <f t="shared" si="3"/>
        <v>#DIV/0!</v>
      </c>
      <c r="P14" s="562" t="e">
        <f t="shared" si="3"/>
        <v>#DIV/0!</v>
      </c>
    </row>
    <row r="15" spans="1:16" ht="22.15" customHeight="1">
      <c r="A15" s="267"/>
      <c r="B15" s="18">
        <v>8</v>
      </c>
      <c r="C15" s="1142"/>
      <c r="D15" s="550" t="s">
        <v>372</v>
      </c>
      <c r="E15" s="538" t="s">
        <v>196</v>
      </c>
      <c r="F15" s="1055"/>
      <c r="G15" s="1056"/>
      <c r="H15" s="1056"/>
      <c r="I15" s="1056"/>
      <c r="J15" s="906">
        <f>SUM(J16:J18)</f>
        <v>0</v>
      </c>
      <c r="K15" s="898" t="e">
        <f t="shared" ref="K15:P15" si="4">SUM(K16:K18)</f>
        <v>#DIV/0!</v>
      </c>
      <c r="L15" s="544" t="e">
        <f t="shared" si="4"/>
        <v>#DIV/0!</v>
      </c>
      <c r="M15" s="545" t="e">
        <f t="shared" si="4"/>
        <v>#DIV/0!</v>
      </c>
      <c r="N15" s="543" t="e">
        <f t="shared" si="4"/>
        <v>#DIV/0!</v>
      </c>
      <c r="O15" s="544" t="e">
        <f t="shared" si="4"/>
        <v>#DIV/0!</v>
      </c>
      <c r="P15" s="545" t="e">
        <f t="shared" si="4"/>
        <v>#DIV/0!</v>
      </c>
    </row>
    <row r="16" spans="1:16" ht="22.15" customHeight="1">
      <c r="A16" s="267"/>
      <c r="B16" s="18">
        <v>9</v>
      </c>
      <c r="C16" s="1142"/>
      <c r="D16" s="551" t="s">
        <v>366</v>
      </c>
      <c r="E16" s="539"/>
      <c r="F16" s="1057"/>
      <c r="G16" s="1058"/>
      <c r="H16" s="1058"/>
      <c r="I16" s="1058"/>
      <c r="J16" s="542">
        <f>CSV_CR_SCEN_IM!BH28</f>
        <v>0</v>
      </c>
      <c r="K16" s="899" t="e">
        <f>IF(K33&gt;J20, CSV_CR_SCEN_IM!BH50, K9*J20)</f>
        <v>#DIV/0!</v>
      </c>
      <c r="L16" s="540" t="e">
        <f>IF(L33&gt;J20, CSV_CR_SCEN_IM!BH72, L9*J20)</f>
        <v>#DIV/0!</v>
      </c>
      <c r="M16" s="542" t="e">
        <f>IF(M33&gt;J20, CSV_CR_SCEN_IM!BH94, M9*J20)</f>
        <v>#DIV/0!</v>
      </c>
      <c r="N16" s="541" t="e">
        <f>IF(N33&gt;J20, CSV_CR_SCEN_IM!BH116, N9*J20)</f>
        <v>#DIV/0!</v>
      </c>
      <c r="O16" s="540" t="e">
        <f>IF(O33&gt;J20, CSV_CR_SCEN_IM!BH138,O9*J20)</f>
        <v>#DIV/0!</v>
      </c>
      <c r="P16" s="542" t="e">
        <f>IF(P33&gt;J20, CSV_CR_SCEN_IM!BH160, P9*J20)</f>
        <v>#DIV/0!</v>
      </c>
    </row>
    <row r="17" spans="1:17" ht="22.15" customHeight="1">
      <c r="A17" s="267"/>
      <c r="B17" s="18">
        <v>10</v>
      </c>
      <c r="C17" s="1142"/>
      <c r="D17" s="551" t="s">
        <v>367</v>
      </c>
      <c r="E17" s="539"/>
      <c r="F17" s="1057"/>
      <c r="G17" s="1058"/>
      <c r="H17" s="1058"/>
      <c r="I17" s="1058"/>
      <c r="J17" s="542">
        <f>CSV_CR_SCEN_IM!BI28</f>
        <v>0</v>
      </c>
      <c r="K17" s="899">
        <f>CSV_CR_SCEN_IM!BI50</f>
        <v>0</v>
      </c>
      <c r="L17" s="540">
        <f>CSV_CR_SCEN_IM!BI72</f>
        <v>0</v>
      </c>
      <c r="M17" s="542">
        <f>CSV_CR_SCEN_IM!BI94</f>
        <v>0</v>
      </c>
      <c r="N17" s="541">
        <f>CSV_CR_SCEN_IM!BI116</f>
        <v>0</v>
      </c>
      <c r="O17" s="540">
        <f>CSV_CR_SCEN_IM!BI138</f>
        <v>0</v>
      </c>
      <c r="P17" s="542">
        <f>CSV_CR_SCEN_IM!BI160</f>
        <v>0</v>
      </c>
    </row>
    <row r="18" spans="1:17" ht="22.15" customHeight="1" thickBot="1">
      <c r="A18" s="267"/>
      <c r="B18" s="18">
        <v>11</v>
      </c>
      <c r="C18" s="1142"/>
      <c r="D18" s="553" t="s">
        <v>373</v>
      </c>
      <c r="E18" s="891"/>
      <c r="F18" s="1059"/>
      <c r="G18" s="1060"/>
      <c r="H18" s="1060"/>
      <c r="I18" s="1060"/>
      <c r="J18" s="549">
        <f>CSV_CR_SCEN_IM!BJ28</f>
        <v>0</v>
      </c>
      <c r="K18" s="900">
        <f>CSV_CR_SCEN_IM!BJ50</f>
        <v>0</v>
      </c>
      <c r="L18" s="548">
        <f>CSV_CR_SCEN_IM!BJ72</f>
        <v>0</v>
      </c>
      <c r="M18" s="549">
        <f>CSV_CR_SCEN_IM!BJ94</f>
        <v>0</v>
      </c>
      <c r="N18" s="547">
        <f>CSV_CR_SCEN_IM!BJ116</f>
        <v>0</v>
      </c>
      <c r="O18" s="548">
        <f>CSV_CR_SCEN_IM!BJ138</f>
        <v>0</v>
      </c>
      <c r="P18" s="549">
        <f>CSV_CR_SCEN_IM!BJ160</f>
        <v>0</v>
      </c>
    </row>
    <row r="19" spans="1:17" ht="22.15" customHeight="1">
      <c r="A19" s="267"/>
      <c r="B19" s="18">
        <v>12</v>
      </c>
      <c r="C19" s="1142"/>
      <c r="D19" s="550" t="s">
        <v>375</v>
      </c>
      <c r="E19" s="895" t="s">
        <v>377</v>
      </c>
      <c r="F19" s="1067"/>
      <c r="G19" s="1068"/>
      <c r="H19" s="1068"/>
      <c r="I19" s="1068"/>
      <c r="J19" s="911" t="e">
        <f t="shared" ref="J19:P20" si="5">J15/J8</f>
        <v>#DIV/0!</v>
      </c>
      <c r="K19" s="571" t="e">
        <f t="shared" si="5"/>
        <v>#DIV/0!</v>
      </c>
      <c r="L19" s="572" t="e">
        <f t="shared" si="5"/>
        <v>#DIV/0!</v>
      </c>
      <c r="M19" s="571" t="e">
        <f t="shared" si="5"/>
        <v>#DIV/0!</v>
      </c>
      <c r="N19" s="573" t="e">
        <f t="shared" si="5"/>
        <v>#DIV/0!</v>
      </c>
      <c r="O19" s="572" t="e">
        <f t="shared" si="5"/>
        <v>#DIV/0!</v>
      </c>
      <c r="P19" s="574" t="e">
        <f t="shared" si="5"/>
        <v>#DIV/0!</v>
      </c>
    </row>
    <row r="20" spans="1:17" ht="22.15" customHeight="1">
      <c r="A20" s="267"/>
      <c r="B20" s="18">
        <v>13</v>
      </c>
      <c r="C20" s="1142"/>
      <c r="D20" s="551" t="s">
        <v>185</v>
      </c>
      <c r="E20" s="893" t="s">
        <v>376</v>
      </c>
      <c r="F20" s="1069"/>
      <c r="G20" s="1070"/>
      <c r="H20" s="1070"/>
      <c r="I20" s="1070"/>
      <c r="J20" s="905" t="e">
        <f t="shared" si="5"/>
        <v>#DIV/0!</v>
      </c>
      <c r="K20" s="563" t="e">
        <f t="shared" si="5"/>
        <v>#DIV/0!</v>
      </c>
      <c r="L20" s="564" t="e">
        <f t="shared" si="5"/>
        <v>#DIV/0!</v>
      </c>
      <c r="M20" s="563" t="e">
        <f t="shared" si="5"/>
        <v>#DIV/0!</v>
      </c>
      <c r="N20" s="565" t="e">
        <f t="shared" si="5"/>
        <v>#DIV/0!</v>
      </c>
      <c r="O20" s="564" t="e">
        <f t="shared" si="5"/>
        <v>#DIV/0!</v>
      </c>
      <c r="P20" s="566" t="e">
        <f t="shared" si="5"/>
        <v>#DIV/0!</v>
      </c>
    </row>
    <row r="21" spans="1:17" ht="22.15" customHeight="1">
      <c r="A21" s="267"/>
      <c r="B21" s="18">
        <v>14</v>
      </c>
      <c r="C21" s="1142"/>
      <c r="D21" s="551" t="s">
        <v>186</v>
      </c>
      <c r="E21" s="893" t="s">
        <v>197</v>
      </c>
      <c r="F21" s="1069"/>
      <c r="G21" s="1070"/>
      <c r="H21" s="1070"/>
      <c r="I21" s="1070"/>
      <c r="J21" s="905" t="e">
        <f>J17/J10</f>
        <v>#DIV/0!</v>
      </c>
      <c r="K21" s="563" t="e">
        <f t="shared" ref="K21:P21" si="6">K17/K10</f>
        <v>#DIV/0!</v>
      </c>
      <c r="L21" s="564" t="e">
        <f t="shared" si="6"/>
        <v>#DIV/0!</v>
      </c>
      <c r="M21" s="563" t="e">
        <f t="shared" si="6"/>
        <v>#DIV/0!</v>
      </c>
      <c r="N21" s="565" t="e">
        <f t="shared" si="6"/>
        <v>#DIV/0!</v>
      </c>
      <c r="O21" s="564" t="e">
        <f t="shared" si="6"/>
        <v>#DIV/0!</v>
      </c>
      <c r="P21" s="566" t="e">
        <f t="shared" si="6"/>
        <v>#DIV/0!</v>
      </c>
    </row>
    <row r="22" spans="1:17" ht="22.15" customHeight="1" thickBot="1">
      <c r="A22" s="267"/>
      <c r="B22" s="18">
        <v>15</v>
      </c>
      <c r="C22" s="1143"/>
      <c r="D22" s="552" t="s">
        <v>187</v>
      </c>
      <c r="E22" s="896" t="s">
        <v>378</v>
      </c>
      <c r="F22" s="1071"/>
      <c r="G22" s="1072"/>
      <c r="H22" s="1072"/>
      <c r="I22" s="1072"/>
      <c r="J22" s="912" t="e">
        <f>J18/J11</f>
        <v>#DIV/0!</v>
      </c>
      <c r="K22" s="567" t="e">
        <f t="shared" ref="K22:P22" si="7">K18/K11</f>
        <v>#DIV/0!</v>
      </c>
      <c r="L22" s="568" t="e">
        <f t="shared" si="7"/>
        <v>#DIV/0!</v>
      </c>
      <c r="M22" s="567" t="e">
        <f t="shared" si="7"/>
        <v>#DIV/0!</v>
      </c>
      <c r="N22" s="569" t="e">
        <f t="shared" si="7"/>
        <v>#DIV/0!</v>
      </c>
      <c r="O22" s="568" t="e">
        <f t="shared" si="7"/>
        <v>#DIV/0!</v>
      </c>
      <c r="P22" s="570" t="e">
        <f t="shared" si="7"/>
        <v>#DIV/0!</v>
      </c>
    </row>
    <row r="23" spans="1:17" ht="22.15" customHeight="1">
      <c r="A23" s="267"/>
      <c r="B23" s="18">
        <v>16</v>
      </c>
      <c r="C23" s="1141" t="s">
        <v>540</v>
      </c>
      <c r="D23" s="87" t="s">
        <v>188</v>
      </c>
      <c r="E23" s="538"/>
      <c r="F23" s="1073"/>
      <c r="G23" s="1074"/>
      <c r="H23" s="1074"/>
      <c r="I23" s="1074"/>
      <c r="J23" s="1084"/>
      <c r="K23" s="899">
        <f>CSV_CR_SCEN_IM!AE50</f>
        <v>0</v>
      </c>
      <c r="L23" s="540">
        <f>CSV_CR_SCEN_IM!AE72</f>
        <v>0</v>
      </c>
      <c r="M23" s="542">
        <f>CSV_CR_SCEN_IM!AE94</f>
        <v>0</v>
      </c>
      <c r="N23" s="541">
        <f>CSV_CR_SCEN_IM!AE116</f>
        <v>0</v>
      </c>
      <c r="O23" s="540">
        <f>CSV_CR_SCEN_IM!AE138</f>
        <v>0</v>
      </c>
      <c r="P23" s="542">
        <f>CSV_CR_SCEN_IM!AE160</f>
        <v>0</v>
      </c>
    </row>
    <row r="24" spans="1:17" ht="22.15" customHeight="1">
      <c r="A24" s="267"/>
      <c r="B24" s="18">
        <v>17</v>
      </c>
      <c r="C24" s="1142"/>
      <c r="D24" s="194" t="s">
        <v>189</v>
      </c>
      <c r="E24" s="892"/>
      <c r="F24" s="1057"/>
      <c r="G24" s="1058"/>
      <c r="H24" s="1058"/>
      <c r="I24" s="1058"/>
      <c r="J24" s="1085"/>
      <c r="K24" s="899">
        <f>CSV_CR_SCEN_IM!AG50</f>
        <v>0</v>
      </c>
      <c r="L24" s="540">
        <f>CSV_CR_SCEN_IM!AG72</f>
        <v>0</v>
      </c>
      <c r="M24" s="542">
        <f>CSV_CR_SCEN_IM!AG94</f>
        <v>0</v>
      </c>
      <c r="N24" s="541">
        <f>CSV_CR_SCEN_IM!AG116</f>
        <v>0</v>
      </c>
      <c r="O24" s="540">
        <f>CSV_CR_SCEN_IM!AG138</f>
        <v>0</v>
      </c>
      <c r="P24" s="542">
        <f>CSV_CR_SCEN_IM!AG160</f>
        <v>0</v>
      </c>
    </row>
    <row r="25" spans="1:17" ht="22.15" customHeight="1">
      <c r="A25" s="267"/>
      <c r="B25" s="18">
        <v>18</v>
      </c>
      <c r="C25" s="1142"/>
      <c r="D25" s="194" t="s">
        <v>190</v>
      </c>
      <c r="E25" s="892"/>
      <c r="F25" s="1057"/>
      <c r="G25" s="1058"/>
      <c r="H25" s="1058"/>
      <c r="I25" s="1058"/>
      <c r="J25" s="1085"/>
      <c r="K25" s="900">
        <f>CSV_CR_SCEN_IM!AD50</f>
        <v>0</v>
      </c>
      <c r="L25" s="548">
        <f>CSV_CR_SCEN_IM!AD72</f>
        <v>0</v>
      </c>
      <c r="M25" s="549">
        <f>CSV_CR_SCEN_IM!AD94</f>
        <v>0</v>
      </c>
      <c r="N25" s="547">
        <f>CSV_CR_SCEN_IM!AD116</f>
        <v>0</v>
      </c>
      <c r="O25" s="548">
        <f>CSV_CR_SCEN_IM!AD138</f>
        <v>0</v>
      </c>
      <c r="P25" s="549">
        <f>CSV_CR_SCEN_IM!AD160</f>
        <v>0</v>
      </c>
    </row>
    <row r="26" spans="1:17" ht="22.15" customHeight="1" thickBot="1">
      <c r="A26" s="267"/>
      <c r="B26" s="18">
        <v>19</v>
      </c>
      <c r="C26" s="1143"/>
      <c r="D26" s="88" t="s">
        <v>191</v>
      </c>
      <c r="E26" s="893"/>
      <c r="F26" s="1059"/>
      <c r="G26" s="1060"/>
      <c r="H26" s="1060"/>
      <c r="I26" s="1060"/>
      <c r="J26" s="1086"/>
      <c r="K26" s="900">
        <f>CSV_CR_SCEN_IM!AH50</f>
        <v>0</v>
      </c>
      <c r="L26" s="548">
        <f>CSV_CR_SCEN_IM!AH72</f>
        <v>0</v>
      </c>
      <c r="M26" s="549">
        <f>CSV_CR_SCEN_IM!AH94</f>
        <v>0</v>
      </c>
      <c r="N26" s="547">
        <f>CSV_CR_SCEN_IM!AH116</f>
        <v>0</v>
      </c>
      <c r="O26" s="548">
        <f>CSV_CR_SCEN_IM!AH138</f>
        <v>0</v>
      </c>
      <c r="P26" s="549">
        <f>CSV_CR_SCEN_IM!AH160</f>
        <v>0</v>
      </c>
    </row>
    <row r="27" spans="1:17" ht="22.15" customHeight="1">
      <c r="A27" s="267"/>
      <c r="B27" s="18">
        <v>20</v>
      </c>
      <c r="C27" s="1141" t="s">
        <v>381</v>
      </c>
      <c r="D27" s="87" t="s">
        <v>192</v>
      </c>
      <c r="E27" s="538" t="s">
        <v>198</v>
      </c>
      <c r="F27" s="1075"/>
      <c r="G27" s="1076"/>
      <c r="H27" s="1077"/>
      <c r="I27" s="1077"/>
      <c r="J27" s="1087"/>
      <c r="K27" s="576" t="e">
        <f>K15-J15</f>
        <v>#DIV/0!</v>
      </c>
      <c r="L27" s="577" t="e">
        <f>L15-K15</f>
        <v>#DIV/0!</v>
      </c>
      <c r="M27" s="576" t="e">
        <f>M15-L15</f>
        <v>#DIV/0!</v>
      </c>
      <c r="N27" s="578" t="e">
        <f>N15-J15</f>
        <v>#DIV/0!</v>
      </c>
      <c r="O27" s="577" t="e">
        <f>O15-N15</f>
        <v>#DIV/0!</v>
      </c>
      <c r="P27" s="579" t="e">
        <f t="shared" ref="O27:P30" si="8">P15-O15</f>
        <v>#DIV/0!</v>
      </c>
    </row>
    <row r="28" spans="1:17" ht="22.15" customHeight="1">
      <c r="A28" s="267"/>
      <c r="B28" s="18">
        <v>21</v>
      </c>
      <c r="C28" s="1142"/>
      <c r="D28" s="195" t="s">
        <v>193</v>
      </c>
      <c r="E28" s="892" t="s">
        <v>199</v>
      </c>
      <c r="F28" s="1078"/>
      <c r="G28" s="1079"/>
      <c r="H28" s="1080"/>
      <c r="I28" s="1080"/>
      <c r="J28" s="1088"/>
      <c r="K28" s="580" t="e">
        <f>K16-J16</f>
        <v>#DIV/0!</v>
      </c>
      <c r="L28" s="581" t="e">
        <f t="shared" ref="L28:M30" si="9">L16-K16</f>
        <v>#DIV/0!</v>
      </c>
      <c r="M28" s="580" t="e">
        <f t="shared" si="9"/>
        <v>#DIV/0!</v>
      </c>
      <c r="N28" s="582" t="e">
        <f>N16-J16</f>
        <v>#DIV/0!</v>
      </c>
      <c r="O28" s="581" t="e">
        <f t="shared" si="8"/>
        <v>#DIV/0!</v>
      </c>
      <c r="P28" s="583" t="e">
        <f t="shared" si="8"/>
        <v>#DIV/0!</v>
      </c>
    </row>
    <row r="29" spans="1:17" ht="22.35" customHeight="1">
      <c r="A29" s="267"/>
      <c r="B29" s="18">
        <v>22</v>
      </c>
      <c r="C29" s="1142"/>
      <c r="D29" s="195" t="s">
        <v>379</v>
      </c>
      <c r="E29" s="892" t="s">
        <v>200</v>
      </c>
      <c r="F29" s="1078"/>
      <c r="G29" s="1079"/>
      <c r="H29" s="1080"/>
      <c r="I29" s="1080"/>
      <c r="J29" s="1088"/>
      <c r="K29" s="580">
        <f>K17-J17</f>
        <v>0</v>
      </c>
      <c r="L29" s="581">
        <f t="shared" si="9"/>
        <v>0</v>
      </c>
      <c r="M29" s="580">
        <f t="shared" si="9"/>
        <v>0</v>
      </c>
      <c r="N29" s="582">
        <f>N17-J17</f>
        <v>0</v>
      </c>
      <c r="O29" s="581">
        <f t="shared" si="8"/>
        <v>0</v>
      </c>
      <c r="P29" s="583">
        <f t="shared" si="8"/>
        <v>0</v>
      </c>
    </row>
    <row r="30" spans="1:17" ht="22.35" customHeight="1" thickBot="1">
      <c r="A30" s="267"/>
      <c r="B30" s="18">
        <v>23</v>
      </c>
      <c r="C30" s="1143"/>
      <c r="D30" s="1091" t="s">
        <v>380</v>
      </c>
      <c r="E30" s="896" t="s">
        <v>201</v>
      </c>
      <c r="F30" s="1081"/>
      <c r="G30" s="1082"/>
      <c r="H30" s="1083"/>
      <c r="I30" s="1083"/>
      <c r="J30" s="1089"/>
      <c r="K30" s="260">
        <f>K18-J18</f>
        <v>0</v>
      </c>
      <c r="L30" s="575">
        <f t="shared" si="9"/>
        <v>0</v>
      </c>
      <c r="M30" s="260">
        <f t="shared" si="9"/>
        <v>0</v>
      </c>
      <c r="N30" s="584">
        <f>N18-J18</f>
        <v>0</v>
      </c>
      <c r="O30" s="575">
        <f t="shared" si="8"/>
        <v>0</v>
      </c>
      <c r="P30" s="233">
        <f t="shared" si="8"/>
        <v>0</v>
      </c>
    </row>
    <row r="31" spans="1:17">
      <c r="C31" s="1090"/>
      <c r="J31" s="913"/>
      <c r="K31" s="864"/>
      <c r="L31" s="864"/>
      <c r="M31" s="864"/>
      <c r="N31" s="864"/>
      <c r="O31" s="864"/>
      <c r="P31" s="864"/>
      <c r="Q31" s="913"/>
    </row>
    <row r="32" spans="1:17">
      <c r="J32" s="913"/>
      <c r="K32" s="865">
        <f>CSV_CR_SCEN_IM!BH50</f>
        <v>0</v>
      </c>
      <c r="L32" s="865">
        <f>CSV_CR_SCEN_IM!BH72</f>
        <v>0</v>
      </c>
      <c r="M32" s="865">
        <f>CSV_CR_SCEN_IM!BH94</f>
        <v>0</v>
      </c>
      <c r="N32" s="865">
        <f>CSV_CR_SCEN_IM!BH116</f>
        <v>0</v>
      </c>
      <c r="O32" s="865">
        <f>CSV_CR_SCEN_IM!BH138</f>
        <v>0</v>
      </c>
      <c r="P32" s="865">
        <f>CSV_CR_SCEN_IM!BH160</f>
        <v>0</v>
      </c>
      <c r="Q32" s="913"/>
    </row>
    <row r="33" spans="10:17">
      <c r="J33" s="913"/>
      <c r="K33" s="866" t="e">
        <f t="shared" ref="K33:P33" si="10">K32/K9</f>
        <v>#DIV/0!</v>
      </c>
      <c r="L33" s="866" t="e">
        <f t="shared" si="10"/>
        <v>#DIV/0!</v>
      </c>
      <c r="M33" s="866" t="e">
        <f t="shared" si="10"/>
        <v>#DIV/0!</v>
      </c>
      <c r="N33" s="866" t="e">
        <f t="shared" si="10"/>
        <v>#DIV/0!</v>
      </c>
      <c r="O33" s="866" t="e">
        <f t="shared" si="10"/>
        <v>#DIV/0!</v>
      </c>
      <c r="P33" s="866" t="e">
        <f t="shared" si="10"/>
        <v>#DIV/0!</v>
      </c>
      <c r="Q33" s="913"/>
    </row>
    <row r="34" spans="10:17">
      <c r="J34" s="913"/>
      <c r="K34" s="914"/>
      <c r="L34" s="914"/>
      <c r="M34" s="914"/>
      <c r="N34" s="914"/>
      <c r="O34" s="914"/>
      <c r="P34" s="914"/>
      <c r="Q34" s="913"/>
    </row>
    <row r="35" spans="10:17">
      <c r="J35" s="913"/>
      <c r="K35" s="913"/>
      <c r="L35" s="913"/>
      <c r="M35" s="913"/>
      <c r="N35" s="913"/>
      <c r="O35" s="913"/>
      <c r="P35" s="913"/>
      <c r="Q35" s="913"/>
    </row>
    <row r="36" spans="10:17">
      <c r="J36" s="913"/>
      <c r="K36" s="913"/>
      <c r="L36" s="913"/>
      <c r="M36" s="913"/>
      <c r="N36" s="913"/>
      <c r="O36" s="913"/>
      <c r="P36" s="913"/>
      <c r="Q36" s="913"/>
    </row>
    <row r="37" spans="10:17">
      <c r="J37" s="913"/>
      <c r="K37" s="913"/>
      <c r="L37" s="913"/>
      <c r="M37" s="913"/>
      <c r="N37" s="913"/>
      <c r="O37" s="913"/>
      <c r="P37" s="913"/>
      <c r="Q37" s="913"/>
    </row>
    <row r="38" spans="10:17">
      <c r="J38" s="913"/>
      <c r="K38" s="913"/>
      <c r="L38" s="913"/>
      <c r="M38" s="913"/>
      <c r="N38" s="913"/>
      <c r="O38" s="913"/>
      <c r="P38" s="913"/>
      <c r="Q38" s="913"/>
    </row>
    <row r="39" spans="10:17">
      <c r="J39" s="913"/>
      <c r="K39" s="913"/>
      <c r="L39" s="913"/>
      <c r="M39" s="913"/>
      <c r="N39" s="913"/>
      <c r="O39" s="913"/>
      <c r="P39" s="913"/>
      <c r="Q39" s="913"/>
    </row>
    <row r="40" spans="10:17">
      <c r="K40" s="913"/>
      <c r="L40" s="913"/>
      <c r="M40" s="913"/>
      <c r="N40" s="913"/>
      <c r="O40" s="913"/>
      <c r="P40" s="913"/>
    </row>
  </sheetData>
  <mergeCells count="7">
    <mergeCell ref="C27:C30"/>
    <mergeCell ref="N6:P6"/>
    <mergeCell ref="C23:C26"/>
    <mergeCell ref="B6:B7"/>
    <mergeCell ref="C8:C22"/>
    <mergeCell ref="K6:M6"/>
    <mergeCell ref="F6:J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6" tint="-0.499984740745262"/>
    <pageSetUpPr autoPageBreaks="0"/>
  </sheetPr>
  <dimension ref="A1:BO161"/>
  <sheetViews>
    <sheetView showGridLines="0" zoomScale="60" zoomScaleNormal="60" workbookViewId="0">
      <pane xSplit="7" ySplit="6" topLeftCell="H34" activePane="bottomRight" state="frozen"/>
      <selection pane="topRight" activeCell="H1" sqref="H1"/>
      <selection pane="bottomLeft" activeCell="A7" sqref="A7"/>
      <selection pane="bottomRight" activeCell="N33" sqref="N33"/>
    </sheetView>
  </sheetViews>
  <sheetFormatPr defaultColWidth="11.42578125" defaultRowHeight="13.15" customHeight="1"/>
  <cols>
    <col min="1" max="3" width="1.7109375" style="346" customWidth="1"/>
    <col min="4" max="4" width="6" style="346" customWidth="1"/>
    <col min="5" max="5" width="10.28515625" style="347" customWidth="1"/>
    <col min="6" max="6" width="7.7109375" style="347" customWidth="1"/>
    <col min="7" max="7" width="37.7109375" style="347" customWidth="1"/>
    <col min="8" max="9" width="18.7109375" style="347" customWidth="1"/>
    <col min="10" max="19" width="15.5703125" style="375" customWidth="1"/>
    <col min="20" max="20" width="15.5703125" style="15" customWidth="1"/>
    <col min="21" max="24" width="15.5703125" style="375" customWidth="1"/>
    <col min="25" max="26" width="15.5703125" style="15" customWidth="1"/>
    <col min="27" max="29" width="15.5703125" style="376" customWidth="1"/>
    <col min="30" max="43" width="15.5703125" style="15" customWidth="1"/>
    <col min="44" max="44" width="15.5703125" style="432" customWidth="1"/>
    <col min="45" max="48" width="15.5703125" style="15" customWidth="1"/>
    <col min="49" max="50" width="15.5703125" style="377" customWidth="1"/>
    <col min="51" max="53" width="15.5703125" style="376" customWidth="1"/>
    <col min="54" max="55" width="15.5703125" style="375" customWidth="1"/>
    <col min="56" max="56" width="15.5703125" style="430" customWidth="1"/>
    <col min="57" max="65" width="15.5703125" style="375" customWidth="1"/>
    <col min="66" max="66" width="15.5703125" style="15" customWidth="1"/>
    <col min="67" max="16384" width="11.42578125" style="347"/>
  </cols>
  <sheetData>
    <row r="1" spans="1:66" ht="49.15" customHeight="1">
      <c r="G1" s="490" t="s">
        <v>179</v>
      </c>
      <c r="H1" s="490"/>
      <c r="I1" s="490"/>
      <c r="J1" s="348"/>
      <c r="K1" s="348"/>
      <c r="L1" s="348"/>
      <c r="M1" s="454"/>
      <c r="N1" s="454"/>
      <c r="O1" s="454"/>
      <c r="P1" s="484"/>
      <c r="Q1" s="484"/>
      <c r="R1" s="484"/>
      <c r="S1" s="484"/>
      <c r="T1" s="484"/>
      <c r="U1" s="484"/>
      <c r="V1" s="484"/>
      <c r="W1" s="1152"/>
      <c r="X1" s="1152"/>
      <c r="Y1" s="345"/>
      <c r="Z1" s="345"/>
      <c r="AA1" s="350"/>
      <c r="AB1" s="350"/>
      <c r="AC1" s="350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431"/>
      <c r="AS1" s="345"/>
      <c r="AT1" s="345"/>
      <c r="AU1" s="345"/>
      <c r="AV1" s="345"/>
      <c r="AW1" s="345"/>
      <c r="AX1" s="345"/>
      <c r="AY1" s="345"/>
      <c r="AZ1" s="345"/>
      <c r="BA1" s="345"/>
      <c r="BB1" s="349"/>
      <c r="BC1" s="349"/>
      <c r="BD1" s="429"/>
      <c r="BE1" s="349"/>
      <c r="BF1" s="351"/>
      <c r="BG1" s="351"/>
      <c r="BH1" s="351"/>
      <c r="BI1" s="351"/>
      <c r="BJ1" s="351"/>
      <c r="BK1" s="351"/>
      <c r="BL1" s="351"/>
      <c r="BM1" s="351"/>
      <c r="BN1" s="351"/>
    </row>
    <row r="2" spans="1:66" ht="6.6" customHeight="1" thickBot="1">
      <c r="A2" s="352"/>
      <c r="B2" s="352"/>
      <c r="C2" s="352"/>
      <c r="D2" s="352"/>
      <c r="G2" s="344"/>
      <c r="H2" s="344"/>
      <c r="I2" s="344"/>
      <c r="J2" s="276"/>
      <c r="K2" s="276"/>
      <c r="L2" s="276"/>
      <c r="M2" s="276"/>
      <c r="N2" s="276"/>
      <c r="O2" s="276"/>
      <c r="P2" s="354"/>
      <c r="Q2" s="354"/>
      <c r="R2" s="354"/>
      <c r="S2" s="354"/>
      <c r="T2" s="277"/>
      <c r="U2" s="354"/>
      <c r="V2" s="354"/>
      <c r="W2" s="354"/>
      <c r="X2" s="354"/>
      <c r="Y2" s="277"/>
      <c r="Z2" s="277"/>
      <c r="AA2" s="355"/>
      <c r="AB2" s="355"/>
      <c r="AC2" s="355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431"/>
      <c r="AS2" s="277"/>
      <c r="AT2" s="277"/>
      <c r="AU2" s="277"/>
      <c r="AV2" s="277"/>
      <c r="AW2" s="356"/>
      <c r="AX2" s="356"/>
      <c r="AY2" s="355"/>
      <c r="AZ2" s="355"/>
      <c r="BA2" s="355"/>
      <c r="BB2" s="354"/>
      <c r="BC2" s="354"/>
      <c r="BD2" s="429"/>
      <c r="BE2" s="354"/>
      <c r="BF2" s="353"/>
      <c r="BG2" s="353"/>
      <c r="BH2" s="353"/>
      <c r="BI2" s="353"/>
      <c r="BJ2" s="353"/>
      <c r="BK2" s="353"/>
      <c r="BL2" s="353"/>
      <c r="BM2" s="353"/>
      <c r="BN2" s="353"/>
    </row>
    <row r="3" spans="1:66" s="234" customFormat="1" ht="26.65" customHeight="1" thickBot="1">
      <c r="A3" s="357"/>
      <c r="B3" s="357"/>
      <c r="C3" s="357"/>
      <c r="D3" s="358"/>
      <c r="G3" s="359"/>
      <c r="H3" s="869">
        <v>1</v>
      </c>
      <c r="I3" s="870">
        <v>2</v>
      </c>
      <c r="J3" s="870">
        <v>3</v>
      </c>
      <c r="K3" s="870">
        <v>3</v>
      </c>
      <c r="L3" s="870">
        <v>1</v>
      </c>
      <c r="M3" s="870">
        <v>2</v>
      </c>
      <c r="N3" s="870">
        <v>2</v>
      </c>
      <c r="O3" s="870">
        <v>2</v>
      </c>
      <c r="P3" s="870">
        <v>6</v>
      </c>
      <c r="Q3" s="870">
        <v>6</v>
      </c>
      <c r="R3" s="870">
        <v>7</v>
      </c>
      <c r="S3" s="870">
        <v>7</v>
      </c>
      <c r="T3" s="870">
        <v>8</v>
      </c>
      <c r="U3" s="870">
        <v>9</v>
      </c>
      <c r="V3" s="870">
        <v>9</v>
      </c>
      <c r="W3" s="870">
        <v>9</v>
      </c>
      <c r="X3" s="870">
        <v>10</v>
      </c>
      <c r="Y3" s="870">
        <v>27</v>
      </c>
      <c r="Z3" s="870">
        <v>27</v>
      </c>
      <c r="AA3" s="870">
        <v>28</v>
      </c>
      <c r="AB3" s="870">
        <v>29</v>
      </c>
      <c r="AC3" s="870">
        <v>30</v>
      </c>
      <c r="AD3" s="870">
        <v>21</v>
      </c>
      <c r="AE3" s="870">
        <v>22</v>
      </c>
      <c r="AF3" s="870">
        <v>23</v>
      </c>
      <c r="AG3" s="870">
        <v>24</v>
      </c>
      <c r="AH3" s="870">
        <v>25</v>
      </c>
      <c r="AI3" s="870">
        <v>21</v>
      </c>
      <c r="AJ3" s="870">
        <v>21</v>
      </c>
      <c r="AK3" s="870">
        <v>22</v>
      </c>
      <c r="AL3" s="870">
        <v>23</v>
      </c>
      <c r="AM3" s="870">
        <v>24</v>
      </c>
      <c r="AN3" s="870">
        <v>25</v>
      </c>
      <c r="AO3" s="870">
        <v>45</v>
      </c>
      <c r="AP3" s="870">
        <v>46</v>
      </c>
      <c r="AQ3" s="870">
        <v>47</v>
      </c>
      <c r="AR3" s="870">
        <v>48</v>
      </c>
      <c r="AS3" s="870">
        <v>49</v>
      </c>
      <c r="AT3" s="870">
        <v>50</v>
      </c>
      <c r="AU3" s="870">
        <v>51</v>
      </c>
      <c r="AV3" s="870">
        <v>52</v>
      </c>
      <c r="AW3" s="870">
        <v>53</v>
      </c>
      <c r="AX3" s="870">
        <v>54</v>
      </c>
      <c r="AY3" s="870">
        <v>55</v>
      </c>
      <c r="AZ3" s="870">
        <v>56</v>
      </c>
      <c r="BA3" s="870">
        <v>57</v>
      </c>
      <c r="BB3" s="870">
        <v>58</v>
      </c>
      <c r="BC3" s="870">
        <v>59</v>
      </c>
      <c r="BD3" s="870">
        <v>60</v>
      </c>
      <c r="BE3" s="870">
        <v>61</v>
      </c>
      <c r="BF3" s="870">
        <v>68</v>
      </c>
      <c r="BG3" s="870">
        <v>69</v>
      </c>
      <c r="BH3" s="870">
        <v>70</v>
      </c>
      <c r="BI3" s="870">
        <v>72</v>
      </c>
      <c r="BJ3" s="870">
        <v>74</v>
      </c>
      <c r="BK3" s="870">
        <v>76</v>
      </c>
      <c r="BL3" s="870">
        <v>77</v>
      </c>
      <c r="BM3" s="870">
        <v>78</v>
      </c>
      <c r="BN3" s="870">
        <v>79</v>
      </c>
    </row>
    <row r="4" spans="1:66" s="234" customFormat="1" ht="28.15" customHeight="1" thickBot="1">
      <c r="A4" s="360"/>
      <c r="B4" s="360"/>
      <c r="C4" s="360"/>
      <c r="D4" s="362"/>
      <c r="G4" s="359"/>
      <c r="H4" s="915"/>
      <c r="I4" s="915"/>
      <c r="J4" s="915"/>
      <c r="K4" s="1153" t="s">
        <v>544</v>
      </c>
      <c r="L4" s="1154"/>
      <c r="M4" s="1154"/>
      <c r="N4" s="1154"/>
      <c r="O4" s="1154"/>
      <c r="P4" s="1154"/>
      <c r="Q4" s="1155"/>
      <c r="R4" s="1155"/>
      <c r="S4" s="1155"/>
      <c r="T4" s="1155"/>
      <c r="U4" s="1155"/>
      <c r="V4" s="1155"/>
      <c r="W4" s="1155"/>
      <c r="X4" s="1155"/>
      <c r="Y4" s="1159" t="s">
        <v>357</v>
      </c>
      <c r="Z4" s="1155"/>
      <c r="AA4" s="1155"/>
      <c r="AB4" s="1155"/>
      <c r="AC4" s="1155"/>
      <c r="AD4" s="1155"/>
      <c r="AE4" s="1155"/>
      <c r="AF4" s="1155"/>
      <c r="AG4" s="1155"/>
      <c r="AH4" s="1155"/>
      <c r="AI4" s="1155"/>
      <c r="AJ4" s="1155"/>
      <c r="AK4" s="1155"/>
      <c r="AL4" s="1155"/>
      <c r="AM4" s="1155"/>
      <c r="AN4" s="1160"/>
      <c r="AO4" s="1157" t="s">
        <v>549</v>
      </c>
      <c r="AP4" s="1158"/>
      <c r="AQ4" s="1158"/>
      <c r="AR4" s="1158"/>
      <c r="AS4" s="1158"/>
      <c r="AT4" s="1158"/>
      <c r="AU4" s="1158"/>
      <c r="AV4" s="1158"/>
      <c r="AW4" s="1158"/>
      <c r="AX4" s="1158"/>
      <c r="AY4" s="1158"/>
      <c r="AZ4" s="1158"/>
      <c r="BA4" s="1158"/>
      <c r="BB4" s="1158"/>
      <c r="BC4" s="1158"/>
      <c r="BD4" s="1158"/>
      <c r="BE4" s="1158"/>
      <c r="BF4" s="1158"/>
      <c r="BG4" s="1158"/>
      <c r="BH4" s="1158"/>
      <c r="BI4" s="1158"/>
      <c r="BJ4" s="1158"/>
      <c r="BK4" s="1158"/>
      <c r="BL4" s="1158"/>
      <c r="BM4" s="1158"/>
      <c r="BN4" s="1158"/>
    </row>
    <row r="5" spans="1:66" s="234" customFormat="1" ht="27.6" customHeight="1" thickBot="1">
      <c r="A5" s="357"/>
      <c r="B5" s="357"/>
      <c r="C5" s="357"/>
      <c r="D5" s="357"/>
      <c r="E5" s="361"/>
      <c r="G5" s="359" t="s">
        <v>536</v>
      </c>
      <c r="H5" s="915"/>
      <c r="I5" s="915"/>
      <c r="J5" s="1153" t="s">
        <v>353</v>
      </c>
      <c r="K5" s="1154"/>
      <c r="L5" s="1154"/>
      <c r="M5" s="1154"/>
      <c r="N5" s="1154"/>
      <c r="O5" s="1156"/>
      <c r="P5" s="1153" t="s">
        <v>548</v>
      </c>
      <c r="Q5" s="1154"/>
      <c r="R5" s="1154"/>
      <c r="S5" s="1154"/>
      <c r="T5" s="1156"/>
      <c r="U5" s="1153" t="s">
        <v>571</v>
      </c>
      <c r="V5" s="1154"/>
      <c r="W5" s="1154"/>
      <c r="X5" s="1156"/>
      <c r="Y5" s="1153" t="s">
        <v>543</v>
      </c>
      <c r="Z5" s="1154"/>
      <c r="AA5" s="1154"/>
      <c r="AB5" s="1154"/>
      <c r="AC5" s="1156"/>
      <c r="AD5" s="1153" t="s">
        <v>576</v>
      </c>
      <c r="AE5" s="1154"/>
      <c r="AF5" s="1154"/>
      <c r="AG5" s="1154"/>
      <c r="AH5" s="1156"/>
      <c r="AI5" s="1153" t="s">
        <v>547</v>
      </c>
      <c r="AJ5" s="1154"/>
      <c r="AK5" s="1154"/>
      <c r="AL5" s="1154"/>
      <c r="AM5" s="1154"/>
      <c r="AN5" s="1156"/>
      <c r="AO5" s="1153" t="s">
        <v>577</v>
      </c>
      <c r="AP5" s="1154"/>
      <c r="AQ5" s="1154"/>
      <c r="AR5" s="1154"/>
      <c r="AS5" s="1154"/>
      <c r="AT5" s="1154"/>
      <c r="AU5" s="1154"/>
      <c r="AV5" s="1154"/>
      <c r="AW5" s="1154"/>
      <c r="AX5" s="1154"/>
      <c r="AY5" s="1156"/>
      <c r="AZ5" s="1153" t="s">
        <v>353</v>
      </c>
      <c r="BA5" s="1154"/>
      <c r="BB5" s="1154"/>
      <c r="BC5" s="1154"/>
      <c r="BD5" s="1154"/>
      <c r="BE5" s="1156"/>
      <c r="BF5" s="1161" t="s">
        <v>583</v>
      </c>
      <c r="BG5" s="1162"/>
      <c r="BH5" s="1162"/>
      <c r="BI5" s="1162"/>
      <c r="BJ5" s="1163"/>
      <c r="BK5" s="1153" t="s">
        <v>571</v>
      </c>
      <c r="BL5" s="1154"/>
      <c r="BM5" s="1154"/>
      <c r="BN5" s="1156"/>
    </row>
    <row r="6" spans="1:66" s="366" customFormat="1" ht="93.6" customHeight="1" thickBot="1">
      <c r="A6" s="363"/>
      <c r="B6" s="363"/>
      <c r="C6" s="363"/>
      <c r="D6" s="364" t="s">
        <v>13</v>
      </c>
      <c r="E6" s="365" t="s">
        <v>5</v>
      </c>
      <c r="F6" s="365" t="s">
        <v>246</v>
      </c>
      <c r="G6" s="451" t="s">
        <v>175</v>
      </c>
      <c r="H6" s="925" t="s">
        <v>541</v>
      </c>
      <c r="I6" s="989" t="s">
        <v>542</v>
      </c>
      <c r="J6" s="993" t="s">
        <v>561</v>
      </c>
      <c r="K6" s="926" t="s">
        <v>562</v>
      </c>
      <c r="L6" s="926" t="s">
        <v>563</v>
      </c>
      <c r="M6" s="926" t="s">
        <v>247</v>
      </c>
      <c r="N6" s="926" t="s">
        <v>564</v>
      </c>
      <c r="O6" s="994" t="s">
        <v>565</v>
      </c>
      <c r="P6" s="1002" t="s">
        <v>566</v>
      </c>
      <c r="Q6" s="927" t="s">
        <v>567</v>
      </c>
      <c r="R6" s="927" t="s">
        <v>568</v>
      </c>
      <c r="S6" s="927" t="s">
        <v>569</v>
      </c>
      <c r="T6" s="1003" t="s">
        <v>578</v>
      </c>
      <c r="U6" s="1007" t="s">
        <v>572</v>
      </c>
      <c r="V6" s="486" t="s">
        <v>579</v>
      </c>
      <c r="W6" s="486" t="s">
        <v>580</v>
      </c>
      <c r="X6" s="1008" t="s">
        <v>581</v>
      </c>
      <c r="Y6" s="1007" t="s">
        <v>582</v>
      </c>
      <c r="Z6" s="928" t="s">
        <v>108</v>
      </c>
      <c r="AA6" s="928" t="s">
        <v>109</v>
      </c>
      <c r="AB6" s="928" t="s">
        <v>110</v>
      </c>
      <c r="AC6" s="1019" t="s">
        <v>111</v>
      </c>
      <c r="AD6" s="1007" t="s">
        <v>356</v>
      </c>
      <c r="AE6" s="486" t="s">
        <v>354</v>
      </c>
      <c r="AF6" s="486" t="s">
        <v>545</v>
      </c>
      <c r="AG6" s="486" t="s">
        <v>355</v>
      </c>
      <c r="AH6" s="1008" t="s">
        <v>546</v>
      </c>
      <c r="AI6" s="1026" t="s">
        <v>584</v>
      </c>
      <c r="AJ6" s="928" t="s">
        <v>358</v>
      </c>
      <c r="AK6" s="928" t="s">
        <v>359</v>
      </c>
      <c r="AL6" s="928" t="s">
        <v>360</v>
      </c>
      <c r="AM6" s="928" t="s">
        <v>361</v>
      </c>
      <c r="AN6" s="1019" t="s">
        <v>362</v>
      </c>
      <c r="AO6" s="1034" t="s">
        <v>550</v>
      </c>
      <c r="AP6" s="929" t="s">
        <v>551</v>
      </c>
      <c r="AQ6" s="925" t="s">
        <v>559</v>
      </c>
      <c r="AR6" s="925" t="s">
        <v>552</v>
      </c>
      <c r="AS6" s="925" t="s">
        <v>553</v>
      </c>
      <c r="AT6" s="925" t="s">
        <v>554</v>
      </c>
      <c r="AU6" s="925" t="s">
        <v>555</v>
      </c>
      <c r="AV6" s="925" t="s">
        <v>556</v>
      </c>
      <c r="AW6" s="925" t="s">
        <v>557</v>
      </c>
      <c r="AX6" s="925" t="s">
        <v>558</v>
      </c>
      <c r="AY6" s="1035" t="s">
        <v>560</v>
      </c>
      <c r="AZ6" s="1047" t="s">
        <v>561</v>
      </c>
      <c r="BA6" s="925" t="s">
        <v>562</v>
      </c>
      <c r="BB6" s="925" t="s">
        <v>563</v>
      </c>
      <c r="BC6" s="925" t="s">
        <v>247</v>
      </c>
      <c r="BD6" s="925" t="s">
        <v>564</v>
      </c>
      <c r="BE6" s="1035" t="s">
        <v>565</v>
      </c>
      <c r="BF6" s="1047" t="s">
        <v>566</v>
      </c>
      <c r="BG6" s="925" t="s">
        <v>567</v>
      </c>
      <c r="BH6" s="925" t="s">
        <v>568</v>
      </c>
      <c r="BI6" s="925" t="s">
        <v>569</v>
      </c>
      <c r="BJ6" s="1035" t="s">
        <v>570</v>
      </c>
      <c r="BK6" s="1047" t="s">
        <v>572</v>
      </c>
      <c r="BL6" s="925" t="s">
        <v>573</v>
      </c>
      <c r="BM6" s="925" t="s">
        <v>574</v>
      </c>
      <c r="BN6" s="1035" t="s">
        <v>575</v>
      </c>
    </row>
    <row r="7" spans="1:66" s="234" customFormat="1" ht="13.15" customHeight="1">
      <c r="A7" s="373"/>
      <c r="B7" s="373"/>
      <c r="C7" s="373"/>
      <c r="D7" s="368" t="s">
        <v>14</v>
      </c>
      <c r="E7" s="370" t="s">
        <v>153</v>
      </c>
      <c r="F7" s="369">
        <v>2022</v>
      </c>
      <c r="G7" s="371" t="s">
        <v>158</v>
      </c>
      <c r="H7" s="491"/>
      <c r="I7" s="983"/>
      <c r="J7" s="966">
        <f>SUM(K7:L7)</f>
        <v>0</v>
      </c>
      <c r="K7" s="931"/>
      <c r="L7" s="931"/>
      <c r="M7" s="931"/>
      <c r="N7" s="940"/>
      <c r="O7" s="995"/>
      <c r="P7" s="966">
        <f>Q7+T7</f>
        <v>0</v>
      </c>
      <c r="Q7" s="934">
        <f>SUM(R7:S7)</f>
        <v>0</v>
      </c>
      <c r="R7" s="931"/>
      <c r="S7" s="931"/>
      <c r="T7" s="1004"/>
      <c r="U7" s="1009">
        <f>IF(J7=0, 0, Q7/J7)</f>
        <v>0</v>
      </c>
      <c r="V7" s="937">
        <f>IF(K7=0, 0, R7/K7)</f>
        <v>0</v>
      </c>
      <c r="W7" s="937">
        <f>IF(L7=0, 0, S7/L7)</f>
        <v>0</v>
      </c>
      <c r="X7" s="1010">
        <f>IF(M7=0, 0, T7/M7)</f>
        <v>0</v>
      </c>
      <c r="Y7" s="1009">
        <f>IF(J7=0, 0, AF7/J7)</f>
        <v>0</v>
      </c>
      <c r="Z7" s="916"/>
      <c r="AA7" s="916"/>
      <c r="AB7" s="916"/>
      <c r="AC7" s="1020"/>
      <c r="AD7" s="964"/>
      <c r="AE7" s="931"/>
      <c r="AF7" s="934">
        <f>SUM(AG7:AH7)</f>
        <v>0</v>
      </c>
      <c r="AG7" s="931"/>
      <c r="AH7" s="1004"/>
      <c r="AI7" s="1027"/>
      <c r="AJ7" s="985"/>
      <c r="AK7" s="985"/>
      <c r="AL7" s="985"/>
      <c r="AM7" s="985"/>
      <c r="AN7" s="1028"/>
      <c r="AO7" s="1036"/>
      <c r="AP7" s="885"/>
      <c r="AQ7" s="883"/>
      <c r="AR7" s="885"/>
      <c r="AS7" s="885"/>
      <c r="AT7" s="885"/>
      <c r="AU7" s="885"/>
      <c r="AV7" s="885"/>
      <c r="AW7" s="885"/>
      <c r="AX7" s="885"/>
      <c r="AY7" s="1037"/>
      <c r="AZ7" s="1045">
        <f>SUM(BA7:BB7)</f>
        <v>0</v>
      </c>
      <c r="BA7" s="883"/>
      <c r="BB7" s="883"/>
      <c r="BC7" s="883"/>
      <c r="BD7" s="885"/>
      <c r="BE7" s="1048"/>
      <c r="BF7" s="1045">
        <f>BG7+BJ7</f>
        <v>0</v>
      </c>
      <c r="BG7" s="944">
        <f>SUM(BH7:BI7)</f>
        <v>0</v>
      </c>
      <c r="BH7" s="883"/>
      <c r="BI7" s="883"/>
      <c r="BJ7" s="1046">
        <f>AQ7+AY7</f>
        <v>0</v>
      </c>
      <c r="BK7" s="1050">
        <f>IFERROR(BG7/AZ7, 0)</f>
        <v>0</v>
      </c>
      <c r="BL7" s="945">
        <f>IFERROR(BH7/BA7, 0)</f>
        <v>0</v>
      </c>
      <c r="BM7" s="487">
        <f>IFERROR(BI7/BB7, 0)</f>
        <v>0</v>
      </c>
      <c r="BN7" s="488">
        <f t="shared" ref="BM7:BN22" si="0">IFERROR(BJ7/BC7, 0)</f>
        <v>0</v>
      </c>
    </row>
    <row r="8" spans="1:66" s="234" customFormat="1" ht="13.15" customHeight="1">
      <c r="A8" s="367"/>
      <c r="B8" s="367"/>
      <c r="C8" s="367"/>
      <c r="D8" s="368" t="s">
        <v>14</v>
      </c>
      <c r="E8" s="370" t="s">
        <v>153</v>
      </c>
      <c r="F8" s="369">
        <v>2022</v>
      </c>
      <c r="G8" s="371" t="s">
        <v>351</v>
      </c>
      <c r="H8" s="492"/>
      <c r="I8" s="955"/>
      <c r="J8" s="967">
        <f>SUM(J9:J11)</f>
        <v>0</v>
      </c>
      <c r="K8" s="935">
        <f t="shared" ref="K8:T8" si="1">SUM(K9:K11)</f>
        <v>0</v>
      </c>
      <c r="L8" s="935">
        <f t="shared" si="1"/>
        <v>0</v>
      </c>
      <c r="M8" s="935">
        <f t="shared" si="1"/>
        <v>0</v>
      </c>
      <c r="N8" s="941"/>
      <c r="O8" s="996"/>
      <c r="P8" s="967">
        <f t="shared" si="1"/>
        <v>0</v>
      </c>
      <c r="Q8" s="935">
        <f t="shared" si="1"/>
        <v>0</v>
      </c>
      <c r="R8" s="935">
        <f t="shared" si="1"/>
        <v>0</v>
      </c>
      <c r="S8" s="935">
        <f t="shared" si="1"/>
        <v>0</v>
      </c>
      <c r="T8" s="979">
        <f t="shared" si="1"/>
        <v>0</v>
      </c>
      <c r="U8" s="1011">
        <f t="shared" ref="U8:U28" si="2">IF(J8=0, 0, Q8/J8)</f>
        <v>0</v>
      </c>
      <c r="V8" s="938">
        <f t="shared" ref="V8:V28" si="3">IF(K8=0, 0, R8/K8)</f>
        <v>0</v>
      </c>
      <c r="W8" s="938">
        <f t="shared" ref="W8:W28" si="4">IF(L8=0, 0, S8/L8)</f>
        <v>0</v>
      </c>
      <c r="X8" s="1012">
        <f t="shared" ref="X8:X28" si="5">IF(M8=0, 0, T8/M8)</f>
        <v>0</v>
      </c>
      <c r="Y8" s="1011">
        <f t="shared" ref="Y8:Y71" si="6">IF(J8=0, 0, AF8/J8)</f>
        <v>0</v>
      </c>
      <c r="Z8" s="917"/>
      <c r="AA8" s="917"/>
      <c r="AB8" s="917"/>
      <c r="AC8" s="1021"/>
      <c r="AD8" s="967">
        <f>SUM(AD9:AD11)</f>
        <v>0</v>
      </c>
      <c r="AE8" s="935">
        <f>SUM(AE9:AE11)</f>
        <v>0</v>
      </c>
      <c r="AF8" s="935">
        <f>SUM(AF9:AF11)</f>
        <v>0</v>
      </c>
      <c r="AG8" s="935">
        <f>SUM(AG9:AG11)</f>
        <v>0</v>
      </c>
      <c r="AH8" s="979">
        <f>SUM(AH9:AH11)</f>
        <v>0</v>
      </c>
      <c r="AI8" s="1029"/>
      <c r="AJ8" s="986"/>
      <c r="AK8" s="986"/>
      <c r="AL8" s="986"/>
      <c r="AM8" s="986"/>
      <c r="AN8" s="1030"/>
      <c r="AO8" s="1038"/>
      <c r="AP8" s="886"/>
      <c r="AQ8" s="943">
        <f>SUM(AQ9:AQ11)</f>
        <v>0</v>
      </c>
      <c r="AR8" s="886"/>
      <c r="AS8" s="886"/>
      <c r="AT8" s="886"/>
      <c r="AU8" s="886"/>
      <c r="AV8" s="886"/>
      <c r="AW8" s="886"/>
      <c r="AX8" s="886"/>
      <c r="AY8" s="1039">
        <f>SUM(AY9:AY11)</f>
        <v>0</v>
      </c>
      <c r="AZ8" s="1044">
        <f>SUM(AZ9:AZ11)</f>
        <v>0</v>
      </c>
      <c r="BA8" s="943">
        <f>SUM(BA9:BA11)</f>
        <v>0</v>
      </c>
      <c r="BB8" s="943">
        <f>SUM(BB9:BB11)</f>
        <v>0</v>
      </c>
      <c r="BC8" s="943">
        <f>SUM(BC9:BC11)</f>
        <v>0</v>
      </c>
      <c r="BD8" s="886"/>
      <c r="BE8" s="1049"/>
      <c r="BF8" s="1044">
        <f>SUM(BF9:BF11)</f>
        <v>0</v>
      </c>
      <c r="BG8" s="943">
        <f>SUM(BG9:BG11)</f>
        <v>0</v>
      </c>
      <c r="BH8" s="943">
        <f>SUM(BH9:BH11)</f>
        <v>0</v>
      </c>
      <c r="BI8" s="943">
        <f>SUM(BI9:BI11)</f>
        <v>0</v>
      </c>
      <c r="BJ8" s="1039">
        <f>SUM(BJ9:BJ11)</f>
        <v>0</v>
      </c>
      <c r="BK8" s="1051">
        <f t="shared" ref="BK8:BK28" si="7">IFERROR(BG8/AZ8, 0)</f>
        <v>0</v>
      </c>
      <c r="BL8" s="946">
        <f t="shared" ref="BL8:BL28" si="8">IFERROR(BH8/BA8, 0)</f>
        <v>0</v>
      </c>
      <c r="BM8" s="919">
        <f t="shared" si="0"/>
        <v>0</v>
      </c>
      <c r="BN8" s="947">
        <f t="shared" si="0"/>
        <v>0</v>
      </c>
    </row>
    <row r="9" spans="1:66" s="234" customFormat="1" ht="13.15" customHeight="1">
      <c r="A9" s="367"/>
      <c r="B9" s="367"/>
      <c r="C9" s="367"/>
      <c r="D9" s="368" t="s">
        <v>13</v>
      </c>
      <c r="E9" s="370" t="s">
        <v>153</v>
      </c>
      <c r="F9" s="369">
        <v>2022</v>
      </c>
      <c r="G9" s="372" t="s">
        <v>480</v>
      </c>
      <c r="H9" s="492"/>
      <c r="I9" s="955"/>
      <c r="J9" s="967">
        <f t="shared" ref="J9:J27" si="9">SUM(K9:L9)</f>
        <v>0</v>
      </c>
      <c r="K9" s="924"/>
      <c r="L9" s="924"/>
      <c r="M9" s="924"/>
      <c r="N9" s="941"/>
      <c r="O9" s="996"/>
      <c r="P9" s="967">
        <f t="shared" ref="P9:P27" si="10">Q9+T9</f>
        <v>0</v>
      </c>
      <c r="Q9" s="935">
        <f t="shared" ref="Q9:Q16" si="11">SUM(R9:S9)</f>
        <v>0</v>
      </c>
      <c r="R9" s="924"/>
      <c r="S9" s="924"/>
      <c r="T9" s="1005"/>
      <c r="U9" s="1011">
        <f t="shared" si="2"/>
        <v>0</v>
      </c>
      <c r="V9" s="938">
        <f t="shared" si="3"/>
        <v>0</v>
      </c>
      <c r="W9" s="938">
        <f t="shared" si="4"/>
        <v>0</v>
      </c>
      <c r="X9" s="1012">
        <f t="shared" si="5"/>
        <v>0</v>
      </c>
      <c r="Y9" s="1011">
        <f t="shared" si="6"/>
        <v>0</v>
      </c>
      <c r="Z9" s="917"/>
      <c r="AA9" s="917"/>
      <c r="AB9" s="917"/>
      <c r="AC9" s="1021"/>
      <c r="AD9" s="965"/>
      <c r="AE9" s="924"/>
      <c r="AF9" s="935">
        <f t="shared" ref="AF9:AF27" si="12">SUM(AG9:AH9)</f>
        <v>0</v>
      </c>
      <c r="AG9" s="924"/>
      <c r="AH9" s="1005"/>
      <c r="AI9" s="1029"/>
      <c r="AJ9" s="986"/>
      <c r="AK9" s="986"/>
      <c r="AL9" s="986"/>
      <c r="AM9" s="986"/>
      <c r="AN9" s="1030"/>
      <c r="AO9" s="1038"/>
      <c r="AP9" s="886"/>
      <c r="AQ9" s="884"/>
      <c r="AR9" s="886"/>
      <c r="AS9" s="886"/>
      <c r="AT9" s="886"/>
      <c r="AU9" s="886"/>
      <c r="AV9" s="886"/>
      <c r="AW9" s="886"/>
      <c r="AX9" s="886"/>
      <c r="AY9" s="1040"/>
      <c r="AZ9" s="1044">
        <f t="shared" ref="AZ9:AZ27" si="13">SUM(BA9:BB9)</f>
        <v>0</v>
      </c>
      <c r="BA9" s="884"/>
      <c r="BB9" s="884"/>
      <c r="BC9" s="884"/>
      <c r="BD9" s="886"/>
      <c r="BE9" s="1049"/>
      <c r="BF9" s="1044">
        <f t="shared" ref="BF9:BF27" si="14">BG9+BJ9</f>
        <v>0</v>
      </c>
      <c r="BG9" s="943">
        <f t="shared" ref="BG9:BG27" si="15">SUM(BH9:BI9)</f>
        <v>0</v>
      </c>
      <c r="BH9" s="884"/>
      <c r="BI9" s="884"/>
      <c r="BJ9" s="1039">
        <f t="shared" ref="BJ9:BJ27" si="16">AQ9+AY9</f>
        <v>0</v>
      </c>
      <c r="BK9" s="1051">
        <f t="shared" si="7"/>
        <v>0</v>
      </c>
      <c r="BL9" s="946">
        <f t="shared" si="8"/>
        <v>0</v>
      </c>
      <c r="BM9" s="919">
        <f t="shared" si="0"/>
        <v>0</v>
      </c>
      <c r="BN9" s="947">
        <f t="shared" si="0"/>
        <v>0</v>
      </c>
    </row>
    <row r="10" spans="1:66" s="234" customFormat="1" ht="13.15" customHeight="1">
      <c r="A10" s="367"/>
      <c r="B10" s="367"/>
      <c r="C10" s="367"/>
      <c r="D10" s="368" t="s">
        <v>13</v>
      </c>
      <c r="E10" s="370" t="s">
        <v>153</v>
      </c>
      <c r="F10" s="369">
        <v>2022</v>
      </c>
      <c r="G10" s="372" t="s">
        <v>482</v>
      </c>
      <c r="H10" s="492"/>
      <c r="I10" s="955"/>
      <c r="J10" s="967">
        <f t="shared" si="9"/>
        <v>0</v>
      </c>
      <c r="K10" s="924"/>
      <c r="L10" s="924"/>
      <c r="M10" s="924"/>
      <c r="N10" s="941"/>
      <c r="O10" s="996"/>
      <c r="P10" s="967">
        <f t="shared" si="10"/>
        <v>0</v>
      </c>
      <c r="Q10" s="935">
        <f t="shared" si="11"/>
        <v>0</v>
      </c>
      <c r="R10" s="924"/>
      <c r="S10" s="924"/>
      <c r="T10" s="1005"/>
      <c r="U10" s="1011">
        <f t="shared" si="2"/>
        <v>0</v>
      </c>
      <c r="V10" s="938">
        <f t="shared" si="3"/>
        <v>0</v>
      </c>
      <c r="W10" s="938">
        <f t="shared" si="4"/>
        <v>0</v>
      </c>
      <c r="X10" s="1012">
        <f t="shared" si="5"/>
        <v>0</v>
      </c>
      <c r="Y10" s="1011">
        <f t="shared" si="6"/>
        <v>0</v>
      </c>
      <c r="Z10" s="917"/>
      <c r="AA10" s="917"/>
      <c r="AB10" s="917"/>
      <c r="AC10" s="1021"/>
      <c r="AD10" s="965"/>
      <c r="AE10" s="924"/>
      <c r="AF10" s="935">
        <f t="shared" si="12"/>
        <v>0</v>
      </c>
      <c r="AG10" s="924"/>
      <c r="AH10" s="1005"/>
      <c r="AI10" s="1029"/>
      <c r="AJ10" s="986"/>
      <c r="AK10" s="986"/>
      <c r="AL10" s="986"/>
      <c r="AM10" s="986"/>
      <c r="AN10" s="1030"/>
      <c r="AO10" s="1038"/>
      <c r="AP10" s="886"/>
      <c r="AQ10" s="884"/>
      <c r="AR10" s="886"/>
      <c r="AS10" s="886"/>
      <c r="AT10" s="886"/>
      <c r="AU10" s="886"/>
      <c r="AV10" s="886"/>
      <c r="AW10" s="886"/>
      <c r="AX10" s="886"/>
      <c r="AY10" s="1040"/>
      <c r="AZ10" s="1044">
        <f t="shared" si="13"/>
        <v>0</v>
      </c>
      <c r="BA10" s="884"/>
      <c r="BB10" s="884"/>
      <c r="BC10" s="884"/>
      <c r="BD10" s="886"/>
      <c r="BE10" s="1049"/>
      <c r="BF10" s="1044">
        <f t="shared" si="14"/>
        <v>0</v>
      </c>
      <c r="BG10" s="943">
        <f t="shared" si="15"/>
        <v>0</v>
      </c>
      <c r="BH10" s="884"/>
      <c r="BI10" s="884"/>
      <c r="BJ10" s="1039">
        <f t="shared" si="16"/>
        <v>0</v>
      </c>
      <c r="BK10" s="1051">
        <f t="shared" si="7"/>
        <v>0</v>
      </c>
      <c r="BL10" s="946">
        <f t="shared" si="8"/>
        <v>0</v>
      </c>
      <c r="BM10" s="919">
        <f t="shared" si="0"/>
        <v>0</v>
      </c>
      <c r="BN10" s="947">
        <f t="shared" si="0"/>
        <v>0</v>
      </c>
    </row>
    <row r="11" spans="1:66" s="234" customFormat="1" ht="13.15" customHeight="1">
      <c r="A11" s="367"/>
      <c r="B11" s="367"/>
      <c r="C11" s="367"/>
      <c r="D11" s="368" t="s">
        <v>13</v>
      </c>
      <c r="E11" s="370" t="s">
        <v>153</v>
      </c>
      <c r="F11" s="369">
        <v>2022</v>
      </c>
      <c r="G11" s="372" t="s">
        <v>478</v>
      </c>
      <c r="H11" s="492"/>
      <c r="I11" s="955"/>
      <c r="J11" s="967">
        <f t="shared" si="9"/>
        <v>0</v>
      </c>
      <c r="K11" s="924"/>
      <c r="L11" s="924"/>
      <c r="M11" s="924"/>
      <c r="N11" s="941"/>
      <c r="O11" s="996"/>
      <c r="P11" s="967">
        <f t="shared" si="10"/>
        <v>0</v>
      </c>
      <c r="Q11" s="935">
        <f t="shared" si="11"/>
        <v>0</v>
      </c>
      <c r="R11" s="924"/>
      <c r="S11" s="924"/>
      <c r="T11" s="1005"/>
      <c r="U11" s="1011">
        <f t="shared" si="2"/>
        <v>0</v>
      </c>
      <c r="V11" s="938">
        <f t="shared" si="3"/>
        <v>0</v>
      </c>
      <c r="W11" s="938">
        <f t="shared" si="4"/>
        <v>0</v>
      </c>
      <c r="X11" s="1012">
        <f t="shared" si="5"/>
        <v>0</v>
      </c>
      <c r="Y11" s="1011">
        <f t="shared" si="6"/>
        <v>0</v>
      </c>
      <c r="Z11" s="917"/>
      <c r="AA11" s="917"/>
      <c r="AB11" s="917"/>
      <c r="AC11" s="1021"/>
      <c r="AD11" s="965"/>
      <c r="AE11" s="924"/>
      <c r="AF11" s="935">
        <f t="shared" si="12"/>
        <v>0</v>
      </c>
      <c r="AG11" s="924"/>
      <c r="AH11" s="1005"/>
      <c r="AI11" s="1029"/>
      <c r="AJ11" s="986"/>
      <c r="AK11" s="986"/>
      <c r="AL11" s="986"/>
      <c r="AM11" s="986"/>
      <c r="AN11" s="1030"/>
      <c r="AO11" s="1038"/>
      <c r="AP11" s="886"/>
      <c r="AQ11" s="884"/>
      <c r="AR11" s="886"/>
      <c r="AS11" s="886"/>
      <c r="AT11" s="886"/>
      <c r="AU11" s="886"/>
      <c r="AV11" s="886"/>
      <c r="AW11" s="886"/>
      <c r="AX11" s="886"/>
      <c r="AY11" s="1040"/>
      <c r="AZ11" s="1044">
        <f t="shared" si="13"/>
        <v>0</v>
      </c>
      <c r="BA11" s="884"/>
      <c r="BB11" s="884"/>
      <c r="BC11" s="884"/>
      <c r="BD11" s="886"/>
      <c r="BE11" s="1049"/>
      <c r="BF11" s="1044">
        <f t="shared" si="14"/>
        <v>0</v>
      </c>
      <c r="BG11" s="943">
        <f t="shared" si="15"/>
        <v>0</v>
      </c>
      <c r="BH11" s="884"/>
      <c r="BI11" s="884"/>
      <c r="BJ11" s="1039">
        <f t="shared" si="16"/>
        <v>0</v>
      </c>
      <c r="BK11" s="1051">
        <f t="shared" si="7"/>
        <v>0</v>
      </c>
      <c r="BL11" s="946">
        <f t="shared" si="8"/>
        <v>0</v>
      </c>
      <c r="BM11" s="919">
        <f t="shared" si="0"/>
        <v>0</v>
      </c>
      <c r="BN11" s="947">
        <f t="shared" si="0"/>
        <v>0</v>
      </c>
    </row>
    <row r="12" spans="1:66" s="234" customFormat="1" ht="13.15" customHeight="1">
      <c r="A12" s="367"/>
      <c r="B12" s="367"/>
      <c r="C12" s="367"/>
      <c r="D12" s="368" t="s">
        <v>14</v>
      </c>
      <c r="E12" s="370" t="s">
        <v>153</v>
      </c>
      <c r="F12" s="369">
        <v>2022</v>
      </c>
      <c r="G12" s="371" t="s">
        <v>149</v>
      </c>
      <c r="H12" s="492"/>
      <c r="I12" s="955"/>
      <c r="J12" s="967">
        <f t="shared" si="9"/>
        <v>0</v>
      </c>
      <c r="K12" s="924"/>
      <c r="L12" s="924"/>
      <c r="M12" s="924"/>
      <c r="N12" s="941"/>
      <c r="O12" s="996"/>
      <c r="P12" s="967">
        <f t="shared" si="10"/>
        <v>0</v>
      </c>
      <c r="Q12" s="935">
        <f t="shared" si="11"/>
        <v>0</v>
      </c>
      <c r="R12" s="924"/>
      <c r="S12" s="924"/>
      <c r="T12" s="1005"/>
      <c r="U12" s="1011">
        <f t="shared" si="2"/>
        <v>0</v>
      </c>
      <c r="V12" s="938">
        <f t="shared" si="3"/>
        <v>0</v>
      </c>
      <c r="W12" s="938">
        <f t="shared" si="4"/>
        <v>0</v>
      </c>
      <c r="X12" s="1012">
        <f t="shared" si="5"/>
        <v>0</v>
      </c>
      <c r="Y12" s="1011">
        <f t="shared" si="6"/>
        <v>0</v>
      </c>
      <c r="Z12" s="917"/>
      <c r="AA12" s="917"/>
      <c r="AB12" s="917"/>
      <c r="AC12" s="1021"/>
      <c r="AD12" s="965"/>
      <c r="AE12" s="924"/>
      <c r="AF12" s="935">
        <f t="shared" si="12"/>
        <v>0</v>
      </c>
      <c r="AG12" s="924"/>
      <c r="AH12" s="1005"/>
      <c r="AI12" s="1029"/>
      <c r="AJ12" s="986"/>
      <c r="AK12" s="986"/>
      <c r="AL12" s="986"/>
      <c r="AM12" s="986"/>
      <c r="AN12" s="1030"/>
      <c r="AO12" s="1038"/>
      <c r="AP12" s="886"/>
      <c r="AQ12" s="884"/>
      <c r="AR12" s="886"/>
      <c r="AS12" s="886"/>
      <c r="AT12" s="886"/>
      <c r="AU12" s="886"/>
      <c r="AV12" s="886"/>
      <c r="AW12" s="886"/>
      <c r="AX12" s="886"/>
      <c r="AY12" s="1040"/>
      <c r="AZ12" s="1044">
        <f t="shared" si="13"/>
        <v>0</v>
      </c>
      <c r="BA12" s="884"/>
      <c r="BB12" s="884"/>
      <c r="BC12" s="884"/>
      <c r="BD12" s="886"/>
      <c r="BE12" s="1049"/>
      <c r="BF12" s="1044">
        <f t="shared" si="14"/>
        <v>0</v>
      </c>
      <c r="BG12" s="943">
        <f t="shared" si="15"/>
        <v>0</v>
      </c>
      <c r="BH12" s="884"/>
      <c r="BI12" s="884"/>
      <c r="BJ12" s="1039">
        <f t="shared" si="16"/>
        <v>0</v>
      </c>
      <c r="BK12" s="1051">
        <f t="shared" si="7"/>
        <v>0</v>
      </c>
      <c r="BL12" s="946">
        <f t="shared" si="8"/>
        <v>0</v>
      </c>
      <c r="BM12" s="919">
        <f t="shared" si="0"/>
        <v>0</v>
      </c>
      <c r="BN12" s="947">
        <f t="shared" si="0"/>
        <v>0</v>
      </c>
    </row>
    <row r="13" spans="1:66" s="234" customFormat="1" ht="13.15" customHeight="1">
      <c r="A13" s="367"/>
      <c r="B13" s="367"/>
      <c r="C13" s="367"/>
      <c r="D13" s="368" t="s">
        <v>14</v>
      </c>
      <c r="E13" s="370" t="s">
        <v>153</v>
      </c>
      <c r="F13" s="369">
        <v>2022</v>
      </c>
      <c r="G13" s="371" t="s">
        <v>125</v>
      </c>
      <c r="H13" s="492"/>
      <c r="I13" s="955"/>
      <c r="J13" s="967">
        <f t="shared" si="9"/>
        <v>0</v>
      </c>
      <c r="K13" s="924"/>
      <c r="L13" s="924"/>
      <c r="M13" s="924"/>
      <c r="N13" s="941"/>
      <c r="O13" s="996"/>
      <c r="P13" s="967">
        <f t="shared" si="10"/>
        <v>0</v>
      </c>
      <c r="Q13" s="935">
        <f t="shared" si="11"/>
        <v>0</v>
      </c>
      <c r="R13" s="924"/>
      <c r="S13" s="924"/>
      <c r="T13" s="1005"/>
      <c r="U13" s="1011">
        <f t="shared" si="2"/>
        <v>0</v>
      </c>
      <c r="V13" s="938">
        <f t="shared" si="3"/>
        <v>0</v>
      </c>
      <c r="W13" s="938">
        <f t="shared" si="4"/>
        <v>0</v>
      </c>
      <c r="X13" s="1012">
        <f t="shared" si="5"/>
        <v>0</v>
      </c>
      <c r="Y13" s="1011">
        <f t="shared" si="6"/>
        <v>0</v>
      </c>
      <c r="Z13" s="917"/>
      <c r="AA13" s="917"/>
      <c r="AB13" s="917"/>
      <c r="AC13" s="1021"/>
      <c r="AD13" s="965"/>
      <c r="AE13" s="924"/>
      <c r="AF13" s="935">
        <f t="shared" si="12"/>
        <v>0</v>
      </c>
      <c r="AG13" s="924"/>
      <c r="AH13" s="1005"/>
      <c r="AI13" s="1029"/>
      <c r="AJ13" s="986"/>
      <c r="AK13" s="986"/>
      <c r="AL13" s="986"/>
      <c r="AM13" s="986"/>
      <c r="AN13" s="1030"/>
      <c r="AO13" s="1038"/>
      <c r="AP13" s="886"/>
      <c r="AQ13" s="884"/>
      <c r="AR13" s="886"/>
      <c r="AS13" s="886"/>
      <c r="AT13" s="886"/>
      <c r="AU13" s="886"/>
      <c r="AV13" s="886"/>
      <c r="AW13" s="886"/>
      <c r="AX13" s="886"/>
      <c r="AY13" s="1040"/>
      <c r="AZ13" s="1044">
        <f t="shared" si="13"/>
        <v>0</v>
      </c>
      <c r="BA13" s="884"/>
      <c r="BB13" s="884"/>
      <c r="BC13" s="884"/>
      <c r="BD13" s="886"/>
      <c r="BE13" s="1049"/>
      <c r="BF13" s="1044">
        <f t="shared" si="14"/>
        <v>0</v>
      </c>
      <c r="BG13" s="943">
        <f t="shared" si="15"/>
        <v>0</v>
      </c>
      <c r="BH13" s="884"/>
      <c r="BI13" s="884"/>
      <c r="BJ13" s="1039">
        <f t="shared" si="16"/>
        <v>0</v>
      </c>
      <c r="BK13" s="1051">
        <f t="shared" si="7"/>
        <v>0</v>
      </c>
      <c r="BL13" s="946">
        <f t="shared" si="8"/>
        <v>0</v>
      </c>
      <c r="BM13" s="919">
        <f t="shared" si="0"/>
        <v>0</v>
      </c>
      <c r="BN13" s="947">
        <f t="shared" si="0"/>
        <v>0</v>
      </c>
    </row>
    <row r="14" spans="1:66" s="234" customFormat="1" ht="13.15" customHeight="1">
      <c r="A14" s="367"/>
      <c r="B14" s="367"/>
      <c r="C14" s="367"/>
      <c r="D14" s="368" t="s">
        <v>14</v>
      </c>
      <c r="E14" s="370" t="s">
        <v>153</v>
      </c>
      <c r="F14" s="369">
        <v>2022</v>
      </c>
      <c r="G14" s="371" t="s">
        <v>126</v>
      </c>
      <c r="H14" s="492"/>
      <c r="I14" s="955"/>
      <c r="J14" s="967">
        <f t="shared" si="9"/>
        <v>0</v>
      </c>
      <c r="K14" s="924"/>
      <c r="L14" s="924"/>
      <c r="M14" s="924"/>
      <c r="N14" s="941"/>
      <c r="O14" s="996"/>
      <c r="P14" s="967">
        <f t="shared" si="10"/>
        <v>0</v>
      </c>
      <c r="Q14" s="935">
        <f t="shared" si="11"/>
        <v>0</v>
      </c>
      <c r="R14" s="924"/>
      <c r="S14" s="924"/>
      <c r="T14" s="1005"/>
      <c r="U14" s="1011">
        <f t="shared" si="2"/>
        <v>0</v>
      </c>
      <c r="V14" s="938">
        <f t="shared" si="3"/>
        <v>0</v>
      </c>
      <c r="W14" s="938">
        <f t="shared" si="4"/>
        <v>0</v>
      </c>
      <c r="X14" s="1012">
        <f t="shared" si="5"/>
        <v>0</v>
      </c>
      <c r="Y14" s="1011">
        <f t="shared" si="6"/>
        <v>0</v>
      </c>
      <c r="Z14" s="917"/>
      <c r="AA14" s="917"/>
      <c r="AB14" s="917"/>
      <c r="AC14" s="1021"/>
      <c r="AD14" s="965"/>
      <c r="AE14" s="924"/>
      <c r="AF14" s="935">
        <f t="shared" si="12"/>
        <v>0</v>
      </c>
      <c r="AG14" s="924"/>
      <c r="AH14" s="1005"/>
      <c r="AI14" s="1029"/>
      <c r="AJ14" s="986"/>
      <c r="AK14" s="986"/>
      <c r="AL14" s="986"/>
      <c r="AM14" s="986"/>
      <c r="AN14" s="1030"/>
      <c r="AO14" s="1038"/>
      <c r="AP14" s="886"/>
      <c r="AQ14" s="884"/>
      <c r="AR14" s="886"/>
      <c r="AS14" s="886"/>
      <c r="AT14" s="886"/>
      <c r="AU14" s="886"/>
      <c r="AV14" s="886"/>
      <c r="AW14" s="886"/>
      <c r="AX14" s="886"/>
      <c r="AY14" s="1040"/>
      <c r="AZ14" s="1044">
        <f t="shared" si="13"/>
        <v>0</v>
      </c>
      <c r="BA14" s="884"/>
      <c r="BB14" s="884"/>
      <c r="BC14" s="884"/>
      <c r="BD14" s="886"/>
      <c r="BE14" s="1049"/>
      <c r="BF14" s="1044">
        <f t="shared" si="14"/>
        <v>0</v>
      </c>
      <c r="BG14" s="943">
        <f t="shared" si="15"/>
        <v>0</v>
      </c>
      <c r="BH14" s="884"/>
      <c r="BI14" s="884"/>
      <c r="BJ14" s="1039">
        <f t="shared" si="16"/>
        <v>0</v>
      </c>
      <c r="BK14" s="1051">
        <f t="shared" si="7"/>
        <v>0</v>
      </c>
      <c r="BL14" s="946">
        <f t="shared" si="8"/>
        <v>0</v>
      </c>
      <c r="BM14" s="919">
        <f t="shared" si="0"/>
        <v>0</v>
      </c>
      <c r="BN14" s="947">
        <f t="shared" si="0"/>
        <v>0</v>
      </c>
    </row>
    <row r="15" spans="1:66" s="234" customFormat="1" ht="13.15" customHeight="1">
      <c r="A15" s="367"/>
      <c r="B15" s="367"/>
      <c r="C15" s="367"/>
      <c r="D15" s="368" t="s">
        <v>14</v>
      </c>
      <c r="E15" s="370" t="s">
        <v>153</v>
      </c>
      <c r="F15" s="369">
        <v>2022</v>
      </c>
      <c r="G15" s="371" t="s">
        <v>127</v>
      </c>
      <c r="H15" s="492"/>
      <c r="I15" s="955"/>
      <c r="J15" s="967">
        <f t="shared" si="9"/>
        <v>0</v>
      </c>
      <c r="K15" s="924"/>
      <c r="L15" s="924"/>
      <c r="M15" s="924"/>
      <c r="N15" s="941"/>
      <c r="O15" s="996"/>
      <c r="P15" s="967">
        <f t="shared" si="10"/>
        <v>0</v>
      </c>
      <c r="Q15" s="935">
        <f t="shared" si="11"/>
        <v>0</v>
      </c>
      <c r="R15" s="924"/>
      <c r="S15" s="924"/>
      <c r="T15" s="1005"/>
      <c r="U15" s="1011">
        <f t="shared" si="2"/>
        <v>0</v>
      </c>
      <c r="V15" s="938">
        <f t="shared" si="3"/>
        <v>0</v>
      </c>
      <c r="W15" s="938">
        <f t="shared" si="4"/>
        <v>0</v>
      </c>
      <c r="X15" s="1012">
        <f t="shared" si="5"/>
        <v>0</v>
      </c>
      <c r="Y15" s="1011">
        <f t="shared" si="6"/>
        <v>0</v>
      </c>
      <c r="Z15" s="917"/>
      <c r="AA15" s="917"/>
      <c r="AB15" s="917"/>
      <c r="AC15" s="1021"/>
      <c r="AD15" s="965"/>
      <c r="AE15" s="924"/>
      <c r="AF15" s="935">
        <f t="shared" si="12"/>
        <v>0</v>
      </c>
      <c r="AG15" s="924"/>
      <c r="AH15" s="1005"/>
      <c r="AI15" s="1029"/>
      <c r="AJ15" s="986"/>
      <c r="AK15" s="986"/>
      <c r="AL15" s="986"/>
      <c r="AM15" s="986"/>
      <c r="AN15" s="1030"/>
      <c r="AO15" s="1038"/>
      <c r="AP15" s="886"/>
      <c r="AQ15" s="884"/>
      <c r="AR15" s="886"/>
      <c r="AS15" s="886"/>
      <c r="AT15" s="886"/>
      <c r="AU15" s="886"/>
      <c r="AV15" s="886"/>
      <c r="AW15" s="886"/>
      <c r="AX15" s="886"/>
      <c r="AY15" s="1040"/>
      <c r="AZ15" s="1044">
        <f t="shared" si="13"/>
        <v>0</v>
      </c>
      <c r="BA15" s="884"/>
      <c r="BB15" s="884"/>
      <c r="BC15" s="884"/>
      <c r="BD15" s="886"/>
      <c r="BE15" s="1049"/>
      <c r="BF15" s="1044">
        <f t="shared" si="14"/>
        <v>0</v>
      </c>
      <c r="BG15" s="943">
        <f t="shared" si="15"/>
        <v>0</v>
      </c>
      <c r="BH15" s="884"/>
      <c r="BI15" s="884"/>
      <c r="BJ15" s="1039">
        <f t="shared" si="16"/>
        <v>0</v>
      </c>
      <c r="BK15" s="1051">
        <f t="shared" si="7"/>
        <v>0</v>
      </c>
      <c r="BL15" s="946">
        <f t="shared" si="8"/>
        <v>0</v>
      </c>
      <c r="BM15" s="919">
        <f t="shared" si="0"/>
        <v>0</v>
      </c>
      <c r="BN15" s="947">
        <f t="shared" si="0"/>
        <v>0</v>
      </c>
    </row>
    <row r="16" spans="1:66" s="234" customFormat="1" ht="13.15" customHeight="1">
      <c r="A16" s="367"/>
      <c r="B16" s="367"/>
      <c r="C16" s="367"/>
      <c r="D16" s="368" t="s">
        <v>14</v>
      </c>
      <c r="E16" s="370" t="s">
        <v>153</v>
      </c>
      <c r="F16" s="369">
        <v>2022</v>
      </c>
      <c r="G16" s="371" t="s">
        <v>120</v>
      </c>
      <c r="H16" s="492"/>
      <c r="I16" s="955"/>
      <c r="J16" s="967">
        <f t="shared" si="9"/>
        <v>0</v>
      </c>
      <c r="K16" s="924"/>
      <c r="L16" s="924"/>
      <c r="M16" s="924"/>
      <c r="N16" s="941"/>
      <c r="O16" s="996"/>
      <c r="P16" s="967">
        <f t="shared" si="10"/>
        <v>0</v>
      </c>
      <c r="Q16" s="935">
        <f t="shared" si="11"/>
        <v>0</v>
      </c>
      <c r="R16" s="924"/>
      <c r="S16" s="924"/>
      <c r="T16" s="1005"/>
      <c r="U16" s="1011">
        <f t="shared" si="2"/>
        <v>0</v>
      </c>
      <c r="V16" s="938">
        <f t="shared" si="3"/>
        <v>0</v>
      </c>
      <c r="W16" s="938">
        <f t="shared" si="4"/>
        <v>0</v>
      </c>
      <c r="X16" s="1012">
        <f t="shared" si="5"/>
        <v>0</v>
      </c>
      <c r="Y16" s="1011">
        <f t="shared" si="6"/>
        <v>0</v>
      </c>
      <c r="Z16" s="917"/>
      <c r="AA16" s="917"/>
      <c r="AB16" s="917"/>
      <c r="AC16" s="1021"/>
      <c r="AD16" s="965"/>
      <c r="AE16" s="924"/>
      <c r="AF16" s="935">
        <f t="shared" si="12"/>
        <v>0</v>
      </c>
      <c r="AG16" s="924"/>
      <c r="AH16" s="1005"/>
      <c r="AI16" s="1029"/>
      <c r="AJ16" s="986"/>
      <c r="AK16" s="986"/>
      <c r="AL16" s="986"/>
      <c r="AM16" s="986"/>
      <c r="AN16" s="1030"/>
      <c r="AO16" s="1038"/>
      <c r="AP16" s="886"/>
      <c r="AQ16" s="884"/>
      <c r="AR16" s="886"/>
      <c r="AS16" s="886"/>
      <c r="AT16" s="886"/>
      <c r="AU16" s="886"/>
      <c r="AV16" s="886"/>
      <c r="AW16" s="886"/>
      <c r="AX16" s="886"/>
      <c r="AY16" s="1040"/>
      <c r="AZ16" s="1044">
        <f t="shared" si="13"/>
        <v>0</v>
      </c>
      <c r="BA16" s="884"/>
      <c r="BB16" s="884"/>
      <c r="BC16" s="884"/>
      <c r="BD16" s="886"/>
      <c r="BE16" s="1049"/>
      <c r="BF16" s="1044">
        <f t="shared" si="14"/>
        <v>0</v>
      </c>
      <c r="BG16" s="943">
        <f t="shared" si="15"/>
        <v>0</v>
      </c>
      <c r="BH16" s="884"/>
      <c r="BI16" s="884"/>
      <c r="BJ16" s="1039">
        <f t="shared" si="16"/>
        <v>0</v>
      </c>
      <c r="BK16" s="1051">
        <f t="shared" si="7"/>
        <v>0</v>
      </c>
      <c r="BL16" s="946">
        <f t="shared" si="8"/>
        <v>0</v>
      </c>
      <c r="BM16" s="919">
        <f t="shared" si="0"/>
        <v>0</v>
      </c>
      <c r="BN16" s="947">
        <f t="shared" si="0"/>
        <v>0</v>
      </c>
    </row>
    <row r="17" spans="1:66" s="234" customFormat="1" ht="13.15" customHeight="1">
      <c r="A17" s="367"/>
      <c r="B17" s="367"/>
      <c r="C17" s="367"/>
      <c r="D17" s="368" t="s">
        <v>14</v>
      </c>
      <c r="E17" s="370" t="s">
        <v>153</v>
      </c>
      <c r="F17" s="369">
        <v>2022</v>
      </c>
      <c r="G17" s="371" t="s">
        <v>150</v>
      </c>
      <c r="H17" s="492"/>
      <c r="I17" s="955"/>
      <c r="J17" s="967">
        <f t="shared" si="9"/>
        <v>0</v>
      </c>
      <c r="K17" s="935">
        <f>SUM(K18:K19)</f>
        <v>0</v>
      </c>
      <c r="L17" s="935">
        <f t="shared" ref="L17:T17" si="17">SUM(L18:L19)</f>
        <v>0</v>
      </c>
      <c r="M17" s="935">
        <f t="shared" si="17"/>
        <v>0</v>
      </c>
      <c r="N17" s="941"/>
      <c r="O17" s="996"/>
      <c r="P17" s="967">
        <f t="shared" si="17"/>
        <v>0</v>
      </c>
      <c r="Q17" s="935">
        <f t="shared" si="17"/>
        <v>0</v>
      </c>
      <c r="R17" s="935">
        <f t="shared" si="17"/>
        <v>0</v>
      </c>
      <c r="S17" s="935">
        <f t="shared" si="17"/>
        <v>0</v>
      </c>
      <c r="T17" s="979">
        <f t="shared" si="17"/>
        <v>0</v>
      </c>
      <c r="U17" s="1011">
        <f t="shared" si="2"/>
        <v>0</v>
      </c>
      <c r="V17" s="938">
        <f t="shared" si="3"/>
        <v>0</v>
      </c>
      <c r="W17" s="938">
        <f t="shared" si="4"/>
        <v>0</v>
      </c>
      <c r="X17" s="1012">
        <f t="shared" si="5"/>
        <v>0</v>
      </c>
      <c r="Y17" s="1011">
        <f t="shared" si="6"/>
        <v>0</v>
      </c>
      <c r="Z17" s="917"/>
      <c r="AA17" s="917"/>
      <c r="AB17" s="917"/>
      <c r="AC17" s="1021"/>
      <c r="AD17" s="967">
        <f>SUM(AD18:AD19)</f>
        <v>0</v>
      </c>
      <c r="AE17" s="935">
        <f>SUM(AE18:AE19)</f>
        <v>0</v>
      </c>
      <c r="AF17" s="935">
        <f>SUM(AF18:AF19)</f>
        <v>0</v>
      </c>
      <c r="AG17" s="935">
        <f>SUM(AG18:AG19)</f>
        <v>0</v>
      </c>
      <c r="AH17" s="979">
        <f>SUM(AH18:AH19)</f>
        <v>0</v>
      </c>
      <c r="AI17" s="1029"/>
      <c r="AJ17" s="986"/>
      <c r="AK17" s="986"/>
      <c r="AL17" s="986"/>
      <c r="AM17" s="986"/>
      <c r="AN17" s="1030"/>
      <c r="AO17" s="1038"/>
      <c r="AP17" s="886"/>
      <c r="AQ17" s="943">
        <f>SUM(AQ18:AQ19)</f>
        <v>0</v>
      </c>
      <c r="AR17" s="886"/>
      <c r="AS17" s="886"/>
      <c r="AT17" s="886"/>
      <c r="AU17" s="886"/>
      <c r="AV17" s="886"/>
      <c r="AW17" s="886"/>
      <c r="AX17" s="886"/>
      <c r="AY17" s="1039">
        <f>SUM(AY18:AY19)</f>
        <v>0</v>
      </c>
      <c r="AZ17" s="1044">
        <f>SUM(AZ18:AZ19)</f>
        <v>0</v>
      </c>
      <c r="BA17" s="943">
        <f>SUM(BA18:BA19)</f>
        <v>0</v>
      </c>
      <c r="BB17" s="943">
        <f>SUM(BB18:BB19)</f>
        <v>0</v>
      </c>
      <c r="BC17" s="943">
        <f>SUM(BC18:BC19)</f>
        <v>0</v>
      </c>
      <c r="BD17" s="886"/>
      <c r="BE17" s="1049"/>
      <c r="BF17" s="1044">
        <f>SUM(BF18:BF19)</f>
        <v>0</v>
      </c>
      <c r="BG17" s="943">
        <f>SUM(BG18:BG19)</f>
        <v>0</v>
      </c>
      <c r="BH17" s="943">
        <f>SUM(BH18:BH19)</f>
        <v>0</v>
      </c>
      <c r="BI17" s="943">
        <f>SUM(BI18:BI19)</f>
        <v>0</v>
      </c>
      <c r="BJ17" s="1039">
        <f>SUM(BJ18:BJ19)</f>
        <v>0</v>
      </c>
      <c r="BK17" s="1051">
        <f t="shared" si="7"/>
        <v>0</v>
      </c>
      <c r="BL17" s="946">
        <f t="shared" si="8"/>
        <v>0</v>
      </c>
      <c r="BM17" s="919">
        <f t="shared" si="0"/>
        <v>0</v>
      </c>
      <c r="BN17" s="947">
        <f t="shared" si="0"/>
        <v>0</v>
      </c>
    </row>
    <row r="18" spans="1:66" s="234" customFormat="1" ht="13.15" customHeight="1">
      <c r="A18" s="367"/>
      <c r="B18" s="367"/>
      <c r="C18" s="367"/>
      <c r="D18" s="368" t="s">
        <v>13</v>
      </c>
      <c r="E18" s="370" t="s">
        <v>153</v>
      </c>
      <c r="F18" s="369">
        <v>2022</v>
      </c>
      <c r="G18" s="372" t="s">
        <v>121</v>
      </c>
      <c r="H18" s="492"/>
      <c r="I18" s="955"/>
      <c r="J18" s="967">
        <f t="shared" si="9"/>
        <v>0</v>
      </c>
      <c r="K18" s="924"/>
      <c r="L18" s="924"/>
      <c r="M18" s="924"/>
      <c r="N18" s="941"/>
      <c r="O18" s="996"/>
      <c r="P18" s="967">
        <f t="shared" si="10"/>
        <v>0</v>
      </c>
      <c r="Q18" s="935">
        <f>SUM(R18:S18)</f>
        <v>0</v>
      </c>
      <c r="R18" s="924"/>
      <c r="S18" s="924"/>
      <c r="T18" s="1005"/>
      <c r="U18" s="1011">
        <f t="shared" si="2"/>
        <v>0</v>
      </c>
      <c r="V18" s="938">
        <f t="shared" si="3"/>
        <v>0</v>
      </c>
      <c r="W18" s="938">
        <f t="shared" si="4"/>
        <v>0</v>
      </c>
      <c r="X18" s="1012">
        <f t="shared" si="5"/>
        <v>0</v>
      </c>
      <c r="Y18" s="1011">
        <f t="shared" si="6"/>
        <v>0</v>
      </c>
      <c r="Z18" s="917"/>
      <c r="AA18" s="917"/>
      <c r="AB18" s="917"/>
      <c r="AC18" s="1021"/>
      <c r="AD18" s="965"/>
      <c r="AE18" s="924"/>
      <c r="AF18" s="935">
        <f t="shared" si="12"/>
        <v>0</v>
      </c>
      <c r="AG18" s="924"/>
      <c r="AH18" s="1005"/>
      <c r="AI18" s="1029"/>
      <c r="AJ18" s="986"/>
      <c r="AK18" s="986"/>
      <c r="AL18" s="986"/>
      <c r="AM18" s="986"/>
      <c r="AN18" s="1030"/>
      <c r="AO18" s="1038"/>
      <c r="AP18" s="886"/>
      <c r="AQ18" s="884"/>
      <c r="AR18" s="886"/>
      <c r="AS18" s="886"/>
      <c r="AT18" s="886"/>
      <c r="AU18" s="886"/>
      <c r="AV18" s="886"/>
      <c r="AW18" s="886"/>
      <c r="AX18" s="886"/>
      <c r="AY18" s="1040"/>
      <c r="AZ18" s="1044">
        <f t="shared" si="13"/>
        <v>0</v>
      </c>
      <c r="BA18" s="884"/>
      <c r="BB18" s="884"/>
      <c r="BC18" s="884"/>
      <c r="BD18" s="886"/>
      <c r="BE18" s="1049"/>
      <c r="BF18" s="1044">
        <f t="shared" si="14"/>
        <v>0</v>
      </c>
      <c r="BG18" s="943">
        <f t="shared" si="15"/>
        <v>0</v>
      </c>
      <c r="BH18" s="884"/>
      <c r="BI18" s="884"/>
      <c r="BJ18" s="1039">
        <f t="shared" si="16"/>
        <v>0</v>
      </c>
      <c r="BK18" s="1051">
        <f t="shared" si="7"/>
        <v>0</v>
      </c>
      <c r="BL18" s="946">
        <f t="shared" si="8"/>
        <v>0</v>
      </c>
      <c r="BM18" s="919">
        <f t="shared" si="0"/>
        <v>0</v>
      </c>
      <c r="BN18" s="947">
        <f t="shared" si="0"/>
        <v>0</v>
      </c>
    </row>
    <row r="19" spans="1:66" s="234" customFormat="1" ht="13.15" customHeight="1">
      <c r="A19" s="367"/>
      <c r="B19" s="367"/>
      <c r="C19" s="367"/>
      <c r="D19" s="368" t="s">
        <v>13</v>
      </c>
      <c r="E19" s="370" t="s">
        <v>153</v>
      </c>
      <c r="F19" s="369">
        <v>2022</v>
      </c>
      <c r="G19" s="372" t="s">
        <v>128</v>
      </c>
      <c r="H19" s="492"/>
      <c r="I19" s="955"/>
      <c r="J19" s="967">
        <f t="shared" si="9"/>
        <v>0</v>
      </c>
      <c r="K19" s="924"/>
      <c r="L19" s="924"/>
      <c r="M19" s="924"/>
      <c r="N19" s="941"/>
      <c r="O19" s="996"/>
      <c r="P19" s="967">
        <f t="shared" si="10"/>
        <v>0</v>
      </c>
      <c r="Q19" s="935">
        <f>SUM(R19:S19)</f>
        <v>0</v>
      </c>
      <c r="R19" s="924"/>
      <c r="S19" s="924"/>
      <c r="T19" s="1005"/>
      <c r="U19" s="1011">
        <f t="shared" si="2"/>
        <v>0</v>
      </c>
      <c r="V19" s="938">
        <f t="shared" si="3"/>
        <v>0</v>
      </c>
      <c r="W19" s="938">
        <f t="shared" si="4"/>
        <v>0</v>
      </c>
      <c r="X19" s="1012">
        <f t="shared" si="5"/>
        <v>0</v>
      </c>
      <c r="Y19" s="1011">
        <f t="shared" si="6"/>
        <v>0</v>
      </c>
      <c r="Z19" s="917"/>
      <c r="AA19" s="917"/>
      <c r="AB19" s="917"/>
      <c r="AC19" s="1021"/>
      <c r="AD19" s="965"/>
      <c r="AE19" s="924"/>
      <c r="AF19" s="935">
        <f t="shared" si="12"/>
        <v>0</v>
      </c>
      <c r="AG19" s="924"/>
      <c r="AH19" s="1005"/>
      <c r="AI19" s="1029"/>
      <c r="AJ19" s="986"/>
      <c r="AK19" s="986"/>
      <c r="AL19" s="986"/>
      <c r="AM19" s="986"/>
      <c r="AN19" s="1030"/>
      <c r="AO19" s="1038"/>
      <c r="AP19" s="886"/>
      <c r="AQ19" s="884"/>
      <c r="AR19" s="886"/>
      <c r="AS19" s="886"/>
      <c r="AT19" s="886"/>
      <c r="AU19" s="886"/>
      <c r="AV19" s="886"/>
      <c r="AW19" s="886"/>
      <c r="AX19" s="886"/>
      <c r="AY19" s="1040"/>
      <c r="AZ19" s="1044">
        <f t="shared" si="13"/>
        <v>0</v>
      </c>
      <c r="BA19" s="884"/>
      <c r="BB19" s="884"/>
      <c r="BC19" s="884"/>
      <c r="BD19" s="886"/>
      <c r="BE19" s="1049"/>
      <c r="BF19" s="1044">
        <f t="shared" si="14"/>
        <v>0</v>
      </c>
      <c r="BG19" s="943">
        <f t="shared" si="15"/>
        <v>0</v>
      </c>
      <c r="BH19" s="884"/>
      <c r="BI19" s="884"/>
      <c r="BJ19" s="1039">
        <f t="shared" si="16"/>
        <v>0</v>
      </c>
      <c r="BK19" s="1051">
        <f t="shared" si="7"/>
        <v>0</v>
      </c>
      <c r="BL19" s="946">
        <f t="shared" si="8"/>
        <v>0</v>
      </c>
      <c r="BM19" s="919">
        <f t="shared" si="0"/>
        <v>0</v>
      </c>
      <c r="BN19" s="947">
        <f t="shared" si="0"/>
        <v>0</v>
      </c>
    </row>
    <row r="20" spans="1:66" s="234" customFormat="1" ht="13.15" customHeight="1">
      <c r="A20" s="367"/>
      <c r="B20" s="367"/>
      <c r="C20" s="367"/>
      <c r="D20" s="368" t="s">
        <v>14</v>
      </c>
      <c r="E20" s="370" t="s">
        <v>153</v>
      </c>
      <c r="F20" s="369">
        <v>2022</v>
      </c>
      <c r="G20" s="371" t="s">
        <v>123</v>
      </c>
      <c r="H20" s="492"/>
      <c r="I20" s="955"/>
      <c r="J20" s="967">
        <f t="shared" si="9"/>
        <v>0</v>
      </c>
      <c r="K20" s="935">
        <f>SUM(K21:K22)</f>
        <v>0</v>
      </c>
      <c r="L20" s="935">
        <f t="shared" ref="L20:T20" si="18">SUM(L21:L22)</f>
        <v>0</v>
      </c>
      <c r="M20" s="935">
        <f t="shared" si="18"/>
        <v>0</v>
      </c>
      <c r="N20" s="941"/>
      <c r="O20" s="996"/>
      <c r="P20" s="967">
        <f t="shared" si="18"/>
        <v>0</v>
      </c>
      <c r="Q20" s="935">
        <f t="shared" si="18"/>
        <v>0</v>
      </c>
      <c r="R20" s="935">
        <f t="shared" si="18"/>
        <v>0</v>
      </c>
      <c r="S20" s="935">
        <f t="shared" si="18"/>
        <v>0</v>
      </c>
      <c r="T20" s="979">
        <f t="shared" si="18"/>
        <v>0</v>
      </c>
      <c r="U20" s="1011">
        <f t="shared" si="2"/>
        <v>0</v>
      </c>
      <c r="V20" s="938">
        <f t="shared" si="3"/>
        <v>0</v>
      </c>
      <c r="W20" s="938">
        <f t="shared" si="4"/>
        <v>0</v>
      </c>
      <c r="X20" s="1012">
        <f t="shared" si="5"/>
        <v>0</v>
      </c>
      <c r="Y20" s="1011">
        <f t="shared" si="6"/>
        <v>0</v>
      </c>
      <c r="Z20" s="917"/>
      <c r="AA20" s="917"/>
      <c r="AB20" s="917"/>
      <c r="AC20" s="1021"/>
      <c r="AD20" s="967">
        <f>SUM(AD21:AD22)</f>
        <v>0</v>
      </c>
      <c r="AE20" s="935">
        <f>SUM(AE21:AE22)</f>
        <v>0</v>
      </c>
      <c r="AF20" s="935">
        <f>SUM(AF21:AF22)</f>
        <v>0</v>
      </c>
      <c r="AG20" s="935">
        <f>SUM(AG21:AG22)</f>
        <v>0</v>
      </c>
      <c r="AH20" s="979">
        <f>SUM(AH21:AH22)</f>
        <v>0</v>
      </c>
      <c r="AI20" s="1029"/>
      <c r="AJ20" s="986"/>
      <c r="AK20" s="986"/>
      <c r="AL20" s="986"/>
      <c r="AM20" s="986"/>
      <c r="AN20" s="1030"/>
      <c r="AO20" s="1038"/>
      <c r="AP20" s="886"/>
      <c r="AQ20" s="943">
        <f>SUM(AQ21:AQ22)</f>
        <v>0</v>
      </c>
      <c r="AR20" s="886"/>
      <c r="AS20" s="886"/>
      <c r="AT20" s="886"/>
      <c r="AU20" s="886"/>
      <c r="AV20" s="886"/>
      <c r="AW20" s="886"/>
      <c r="AX20" s="886"/>
      <c r="AY20" s="1039">
        <f>SUM(AY21:AY22)</f>
        <v>0</v>
      </c>
      <c r="AZ20" s="1044">
        <f>SUM(AZ21:AZ22)</f>
        <v>0</v>
      </c>
      <c r="BA20" s="943">
        <f>SUM(BA21:BA22)</f>
        <v>0</v>
      </c>
      <c r="BB20" s="943">
        <f>SUM(BB21:BB22)</f>
        <v>0</v>
      </c>
      <c r="BC20" s="943">
        <f>SUM(BC21:BC22)</f>
        <v>0</v>
      </c>
      <c r="BD20" s="886"/>
      <c r="BE20" s="1049"/>
      <c r="BF20" s="1044">
        <f>SUM(BF21:BF22)</f>
        <v>0</v>
      </c>
      <c r="BG20" s="943">
        <f>SUM(BG21:BG22)</f>
        <v>0</v>
      </c>
      <c r="BH20" s="943">
        <f>SUM(BH21:BH22)</f>
        <v>0</v>
      </c>
      <c r="BI20" s="943">
        <f>SUM(BI21:BI22)</f>
        <v>0</v>
      </c>
      <c r="BJ20" s="1039">
        <f>SUM(BJ21:BJ22)</f>
        <v>0</v>
      </c>
      <c r="BK20" s="1051">
        <f t="shared" si="7"/>
        <v>0</v>
      </c>
      <c r="BL20" s="946">
        <f t="shared" si="8"/>
        <v>0</v>
      </c>
      <c r="BM20" s="919">
        <f t="shared" si="0"/>
        <v>0</v>
      </c>
      <c r="BN20" s="947">
        <f t="shared" si="0"/>
        <v>0</v>
      </c>
    </row>
    <row r="21" spans="1:66" s="234" customFormat="1" ht="13.15" customHeight="1">
      <c r="A21" s="367"/>
      <c r="B21" s="367"/>
      <c r="C21" s="367"/>
      <c r="D21" s="368" t="s">
        <v>13</v>
      </c>
      <c r="E21" s="370" t="s">
        <v>153</v>
      </c>
      <c r="F21" s="369">
        <v>2022</v>
      </c>
      <c r="G21" s="372" t="s">
        <v>121</v>
      </c>
      <c r="H21" s="492"/>
      <c r="I21" s="955"/>
      <c r="J21" s="967">
        <f t="shared" si="9"/>
        <v>0</v>
      </c>
      <c r="K21" s="924"/>
      <c r="L21" s="924"/>
      <c r="M21" s="924"/>
      <c r="N21" s="941"/>
      <c r="O21" s="996"/>
      <c r="P21" s="967">
        <f t="shared" si="10"/>
        <v>0</v>
      </c>
      <c r="Q21" s="935">
        <f>SUM(R21:S21)</f>
        <v>0</v>
      </c>
      <c r="R21" s="924"/>
      <c r="S21" s="924"/>
      <c r="T21" s="1005"/>
      <c r="U21" s="1011">
        <f t="shared" si="2"/>
        <v>0</v>
      </c>
      <c r="V21" s="938">
        <f t="shared" si="3"/>
        <v>0</v>
      </c>
      <c r="W21" s="938">
        <f t="shared" si="4"/>
        <v>0</v>
      </c>
      <c r="X21" s="1012">
        <f t="shared" si="5"/>
        <v>0</v>
      </c>
      <c r="Y21" s="1011">
        <f t="shared" si="6"/>
        <v>0</v>
      </c>
      <c r="Z21" s="917"/>
      <c r="AA21" s="917"/>
      <c r="AB21" s="917"/>
      <c r="AC21" s="1021"/>
      <c r="AD21" s="965"/>
      <c r="AE21" s="924"/>
      <c r="AF21" s="935">
        <f t="shared" si="12"/>
        <v>0</v>
      </c>
      <c r="AG21" s="924"/>
      <c r="AH21" s="1005"/>
      <c r="AI21" s="1029"/>
      <c r="AJ21" s="986"/>
      <c r="AK21" s="986"/>
      <c r="AL21" s="986"/>
      <c r="AM21" s="986"/>
      <c r="AN21" s="1030"/>
      <c r="AO21" s="1038"/>
      <c r="AP21" s="886"/>
      <c r="AQ21" s="884"/>
      <c r="AR21" s="886"/>
      <c r="AS21" s="886"/>
      <c r="AT21" s="886"/>
      <c r="AU21" s="886"/>
      <c r="AV21" s="886"/>
      <c r="AW21" s="886"/>
      <c r="AX21" s="886"/>
      <c r="AY21" s="1040"/>
      <c r="AZ21" s="1044">
        <f t="shared" si="13"/>
        <v>0</v>
      </c>
      <c r="BA21" s="884"/>
      <c r="BB21" s="884"/>
      <c r="BC21" s="884"/>
      <c r="BD21" s="886"/>
      <c r="BE21" s="1049"/>
      <c r="BF21" s="1044">
        <f t="shared" si="14"/>
        <v>0</v>
      </c>
      <c r="BG21" s="943">
        <f t="shared" si="15"/>
        <v>0</v>
      </c>
      <c r="BH21" s="884"/>
      <c r="BI21" s="884"/>
      <c r="BJ21" s="1039">
        <f t="shared" si="16"/>
        <v>0</v>
      </c>
      <c r="BK21" s="1051">
        <f t="shared" si="7"/>
        <v>0</v>
      </c>
      <c r="BL21" s="946">
        <f t="shared" si="8"/>
        <v>0</v>
      </c>
      <c r="BM21" s="919">
        <f t="shared" si="0"/>
        <v>0</v>
      </c>
      <c r="BN21" s="947">
        <f t="shared" si="0"/>
        <v>0</v>
      </c>
    </row>
    <row r="22" spans="1:66" s="235" customFormat="1" ht="13.15" customHeight="1">
      <c r="A22" s="367"/>
      <c r="B22" s="367"/>
      <c r="C22" s="367"/>
      <c r="D22" s="368" t="s">
        <v>13</v>
      </c>
      <c r="E22" s="370" t="s">
        <v>153</v>
      </c>
      <c r="F22" s="369">
        <v>2022</v>
      </c>
      <c r="G22" s="372" t="s">
        <v>155</v>
      </c>
      <c r="H22" s="492"/>
      <c r="I22" s="955"/>
      <c r="J22" s="967">
        <f t="shared" si="9"/>
        <v>0</v>
      </c>
      <c r="K22" s="924"/>
      <c r="L22" s="924"/>
      <c r="M22" s="924"/>
      <c r="N22" s="941"/>
      <c r="O22" s="996"/>
      <c r="P22" s="967">
        <f t="shared" si="10"/>
        <v>0</v>
      </c>
      <c r="Q22" s="935">
        <f>SUM(R22:S22)</f>
        <v>0</v>
      </c>
      <c r="R22" s="924"/>
      <c r="S22" s="924"/>
      <c r="T22" s="1005"/>
      <c r="U22" s="1011">
        <f t="shared" si="2"/>
        <v>0</v>
      </c>
      <c r="V22" s="938">
        <f t="shared" si="3"/>
        <v>0</v>
      </c>
      <c r="W22" s="938">
        <f t="shared" si="4"/>
        <v>0</v>
      </c>
      <c r="X22" s="1012">
        <f t="shared" si="5"/>
        <v>0</v>
      </c>
      <c r="Y22" s="1011">
        <f t="shared" si="6"/>
        <v>0</v>
      </c>
      <c r="Z22" s="917"/>
      <c r="AA22" s="917"/>
      <c r="AB22" s="917"/>
      <c r="AC22" s="1021"/>
      <c r="AD22" s="965"/>
      <c r="AE22" s="924"/>
      <c r="AF22" s="935">
        <f t="shared" si="12"/>
        <v>0</v>
      </c>
      <c r="AG22" s="924"/>
      <c r="AH22" s="1005"/>
      <c r="AI22" s="1029"/>
      <c r="AJ22" s="986"/>
      <c r="AK22" s="986"/>
      <c r="AL22" s="986"/>
      <c r="AM22" s="986"/>
      <c r="AN22" s="1030"/>
      <c r="AO22" s="1038"/>
      <c r="AP22" s="886"/>
      <c r="AQ22" s="884"/>
      <c r="AR22" s="886"/>
      <c r="AS22" s="886"/>
      <c r="AT22" s="886"/>
      <c r="AU22" s="886"/>
      <c r="AV22" s="886"/>
      <c r="AW22" s="886"/>
      <c r="AX22" s="886"/>
      <c r="AY22" s="1040"/>
      <c r="AZ22" s="1044">
        <f t="shared" si="13"/>
        <v>0</v>
      </c>
      <c r="BA22" s="884"/>
      <c r="BB22" s="884"/>
      <c r="BC22" s="884"/>
      <c r="BD22" s="886"/>
      <c r="BE22" s="1049"/>
      <c r="BF22" s="1044">
        <f t="shared" si="14"/>
        <v>0</v>
      </c>
      <c r="BG22" s="943">
        <f t="shared" si="15"/>
        <v>0</v>
      </c>
      <c r="BH22" s="884"/>
      <c r="BI22" s="884"/>
      <c r="BJ22" s="1039">
        <f t="shared" si="16"/>
        <v>0</v>
      </c>
      <c r="BK22" s="1051">
        <f t="shared" si="7"/>
        <v>0</v>
      </c>
      <c r="BL22" s="946">
        <f t="shared" si="8"/>
        <v>0</v>
      </c>
      <c r="BM22" s="919">
        <f t="shared" si="0"/>
        <v>0</v>
      </c>
      <c r="BN22" s="947">
        <f t="shared" si="0"/>
        <v>0</v>
      </c>
    </row>
    <row r="23" spans="1:66" s="235" customFormat="1" ht="13.15" customHeight="1">
      <c r="A23" s="367"/>
      <c r="B23" s="367"/>
      <c r="C23" s="367"/>
      <c r="D23" s="368" t="s">
        <v>14</v>
      </c>
      <c r="E23" s="370" t="s">
        <v>153</v>
      </c>
      <c r="F23" s="369">
        <v>2022</v>
      </c>
      <c r="G23" s="371" t="s">
        <v>154</v>
      </c>
      <c r="H23" s="492"/>
      <c r="I23" s="955"/>
      <c r="J23" s="967">
        <f t="shared" si="9"/>
        <v>0</v>
      </c>
      <c r="K23" s="935">
        <f>SUM(K24:K26)</f>
        <v>0</v>
      </c>
      <c r="L23" s="935">
        <f t="shared" ref="L23:T23" si="19">SUM(L24:L26)</f>
        <v>0</v>
      </c>
      <c r="M23" s="935">
        <f t="shared" si="19"/>
        <v>0</v>
      </c>
      <c r="N23" s="941"/>
      <c r="O23" s="996"/>
      <c r="P23" s="967">
        <f t="shared" si="19"/>
        <v>0</v>
      </c>
      <c r="Q23" s="935">
        <f t="shared" si="19"/>
        <v>0</v>
      </c>
      <c r="R23" s="935">
        <f t="shared" si="19"/>
        <v>0</v>
      </c>
      <c r="S23" s="935">
        <f t="shared" si="19"/>
        <v>0</v>
      </c>
      <c r="T23" s="979">
        <f t="shared" si="19"/>
        <v>0</v>
      </c>
      <c r="U23" s="1011">
        <f t="shared" si="2"/>
        <v>0</v>
      </c>
      <c r="V23" s="938">
        <f t="shared" si="3"/>
        <v>0</v>
      </c>
      <c r="W23" s="938">
        <f t="shared" si="4"/>
        <v>0</v>
      </c>
      <c r="X23" s="1012">
        <f t="shared" si="5"/>
        <v>0</v>
      </c>
      <c r="Y23" s="1011">
        <f t="shared" si="6"/>
        <v>0</v>
      </c>
      <c r="Z23" s="917"/>
      <c r="AA23" s="917"/>
      <c r="AB23" s="917"/>
      <c r="AC23" s="1021"/>
      <c r="AD23" s="967">
        <f>SUM(AD24:AD26)</f>
        <v>0</v>
      </c>
      <c r="AE23" s="935">
        <f>SUM(AE24:AE26)</f>
        <v>0</v>
      </c>
      <c r="AF23" s="935">
        <f>SUM(AF24:AF26)</f>
        <v>0</v>
      </c>
      <c r="AG23" s="935">
        <f>SUM(AG24:AG26)</f>
        <v>0</v>
      </c>
      <c r="AH23" s="979">
        <f>SUM(AH24:AH26)</f>
        <v>0</v>
      </c>
      <c r="AI23" s="1029"/>
      <c r="AJ23" s="986"/>
      <c r="AK23" s="986"/>
      <c r="AL23" s="986"/>
      <c r="AM23" s="986"/>
      <c r="AN23" s="1030"/>
      <c r="AO23" s="1038"/>
      <c r="AP23" s="886"/>
      <c r="AQ23" s="943">
        <f>SUM(AQ24:AQ26)</f>
        <v>0</v>
      </c>
      <c r="AR23" s="886"/>
      <c r="AS23" s="886"/>
      <c r="AT23" s="886"/>
      <c r="AU23" s="886"/>
      <c r="AV23" s="886"/>
      <c r="AW23" s="886"/>
      <c r="AX23" s="886"/>
      <c r="AY23" s="1039">
        <f>SUM(AY24:AY26)</f>
        <v>0</v>
      </c>
      <c r="AZ23" s="1044">
        <f>SUM(AZ24:AZ26)</f>
        <v>0</v>
      </c>
      <c r="BA23" s="943">
        <f>SUM(BA24:BA26)</f>
        <v>0</v>
      </c>
      <c r="BB23" s="943">
        <f>SUM(BB24:BB26)</f>
        <v>0</v>
      </c>
      <c r="BC23" s="943">
        <f>SUM(BC24:BC26)</f>
        <v>0</v>
      </c>
      <c r="BD23" s="886"/>
      <c r="BE23" s="1049"/>
      <c r="BF23" s="1044">
        <f>SUM(BF24:BF26)</f>
        <v>0</v>
      </c>
      <c r="BG23" s="943">
        <f>SUM(BG24:BG26)</f>
        <v>0</v>
      </c>
      <c r="BH23" s="943">
        <f>SUM(BH24:BH26)</f>
        <v>0</v>
      </c>
      <c r="BI23" s="943">
        <f>SUM(BI24:BI26)</f>
        <v>0</v>
      </c>
      <c r="BJ23" s="1039">
        <f>SUM(BJ24:BJ26)</f>
        <v>0</v>
      </c>
      <c r="BK23" s="1051">
        <f t="shared" si="7"/>
        <v>0</v>
      </c>
      <c r="BL23" s="946">
        <f t="shared" si="8"/>
        <v>0</v>
      </c>
      <c r="BM23" s="919">
        <f t="shared" ref="BM23:BM28" si="20">IFERROR(BI23/BB23, 0)</f>
        <v>0</v>
      </c>
      <c r="BN23" s="947">
        <f t="shared" ref="BN23:BN28" si="21">IFERROR(BJ23/BC23, 0)</f>
        <v>0</v>
      </c>
    </row>
    <row r="24" spans="1:66" s="234" customFormat="1" ht="13.15" customHeight="1">
      <c r="A24" s="367"/>
      <c r="B24" s="367"/>
      <c r="C24" s="367"/>
      <c r="D24" s="368" t="s">
        <v>13</v>
      </c>
      <c r="E24" s="370" t="s">
        <v>153</v>
      </c>
      <c r="F24" s="369">
        <v>2022</v>
      </c>
      <c r="G24" s="372" t="s">
        <v>352</v>
      </c>
      <c r="H24" s="492"/>
      <c r="I24" s="955"/>
      <c r="J24" s="967">
        <f t="shared" si="9"/>
        <v>0</v>
      </c>
      <c r="K24" s="924"/>
      <c r="L24" s="924"/>
      <c r="M24" s="924"/>
      <c r="N24" s="941"/>
      <c r="O24" s="996"/>
      <c r="P24" s="967">
        <f t="shared" si="10"/>
        <v>0</v>
      </c>
      <c r="Q24" s="935">
        <f>SUM(R24:S24)</f>
        <v>0</v>
      </c>
      <c r="R24" s="924"/>
      <c r="S24" s="924"/>
      <c r="T24" s="1005"/>
      <c r="U24" s="1011">
        <f t="shared" si="2"/>
        <v>0</v>
      </c>
      <c r="V24" s="938">
        <f t="shared" si="3"/>
        <v>0</v>
      </c>
      <c r="W24" s="938">
        <f t="shared" si="4"/>
        <v>0</v>
      </c>
      <c r="X24" s="1012">
        <f t="shared" si="5"/>
        <v>0</v>
      </c>
      <c r="Y24" s="1011">
        <f t="shared" si="6"/>
        <v>0</v>
      </c>
      <c r="Z24" s="917"/>
      <c r="AA24" s="917"/>
      <c r="AB24" s="917"/>
      <c r="AC24" s="1021"/>
      <c r="AD24" s="965"/>
      <c r="AE24" s="924"/>
      <c r="AF24" s="935">
        <f t="shared" si="12"/>
        <v>0</v>
      </c>
      <c r="AG24" s="924"/>
      <c r="AH24" s="1005"/>
      <c r="AI24" s="1029"/>
      <c r="AJ24" s="986"/>
      <c r="AK24" s="986"/>
      <c r="AL24" s="986"/>
      <c r="AM24" s="986"/>
      <c r="AN24" s="1030"/>
      <c r="AO24" s="1038"/>
      <c r="AP24" s="886"/>
      <c r="AQ24" s="884"/>
      <c r="AR24" s="886"/>
      <c r="AS24" s="886"/>
      <c r="AT24" s="886"/>
      <c r="AU24" s="886"/>
      <c r="AV24" s="886"/>
      <c r="AW24" s="886"/>
      <c r="AX24" s="886"/>
      <c r="AY24" s="1040"/>
      <c r="AZ24" s="1044">
        <f t="shared" si="13"/>
        <v>0</v>
      </c>
      <c r="BA24" s="884"/>
      <c r="BB24" s="884"/>
      <c r="BC24" s="884"/>
      <c r="BD24" s="886"/>
      <c r="BE24" s="1049"/>
      <c r="BF24" s="1044">
        <f t="shared" si="14"/>
        <v>0</v>
      </c>
      <c r="BG24" s="943">
        <f t="shared" si="15"/>
        <v>0</v>
      </c>
      <c r="BH24" s="884"/>
      <c r="BI24" s="884"/>
      <c r="BJ24" s="1039">
        <f t="shared" si="16"/>
        <v>0</v>
      </c>
      <c r="BK24" s="1051">
        <f t="shared" si="7"/>
        <v>0</v>
      </c>
      <c r="BL24" s="946">
        <f t="shared" si="8"/>
        <v>0</v>
      </c>
      <c r="BM24" s="919">
        <f t="shared" si="20"/>
        <v>0</v>
      </c>
      <c r="BN24" s="947">
        <f t="shared" si="21"/>
        <v>0</v>
      </c>
    </row>
    <row r="25" spans="1:66" s="234" customFormat="1" ht="13.15" customHeight="1">
      <c r="A25" s="367"/>
      <c r="B25" s="367"/>
      <c r="C25" s="367"/>
      <c r="D25" s="368" t="s">
        <v>13</v>
      </c>
      <c r="E25" s="370" t="s">
        <v>153</v>
      </c>
      <c r="F25" s="369">
        <v>2022</v>
      </c>
      <c r="G25" s="372" t="s">
        <v>121</v>
      </c>
      <c r="H25" s="492"/>
      <c r="I25" s="955"/>
      <c r="J25" s="967">
        <f t="shared" si="9"/>
        <v>0</v>
      </c>
      <c r="K25" s="924"/>
      <c r="L25" s="924"/>
      <c r="M25" s="924"/>
      <c r="N25" s="941"/>
      <c r="O25" s="996"/>
      <c r="P25" s="967">
        <f t="shared" si="10"/>
        <v>0</v>
      </c>
      <c r="Q25" s="935">
        <f>SUM(R25:S25)</f>
        <v>0</v>
      </c>
      <c r="R25" s="924"/>
      <c r="S25" s="924"/>
      <c r="T25" s="1005"/>
      <c r="U25" s="1011">
        <f t="shared" si="2"/>
        <v>0</v>
      </c>
      <c r="V25" s="938">
        <f t="shared" si="3"/>
        <v>0</v>
      </c>
      <c r="W25" s="938">
        <f t="shared" si="4"/>
        <v>0</v>
      </c>
      <c r="X25" s="1012">
        <f t="shared" si="5"/>
        <v>0</v>
      </c>
      <c r="Y25" s="1011">
        <f t="shared" si="6"/>
        <v>0</v>
      </c>
      <c r="Z25" s="917"/>
      <c r="AA25" s="917"/>
      <c r="AB25" s="917"/>
      <c r="AC25" s="1021"/>
      <c r="AD25" s="965"/>
      <c r="AE25" s="924"/>
      <c r="AF25" s="935">
        <f t="shared" si="12"/>
        <v>0</v>
      </c>
      <c r="AG25" s="924"/>
      <c r="AH25" s="1005"/>
      <c r="AI25" s="1029"/>
      <c r="AJ25" s="986"/>
      <c r="AK25" s="986"/>
      <c r="AL25" s="986"/>
      <c r="AM25" s="986"/>
      <c r="AN25" s="1030"/>
      <c r="AO25" s="1038"/>
      <c r="AP25" s="886"/>
      <c r="AQ25" s="884"/>
      <c r="AR25" s="886"/>
      <c r="AS25" s="886"/>
      <c r="AT25" s="886"/>
      <c r="AU25" s="886"/>
      <c r="AV25" s="886"/>
      <c r="AW25" s="886"/>
      <c r="AX25" s="886"/>
      <c r="AY25" s="1040"/>
      <c r="AZ25" s="1044">
        <f t="shared" si="13"/>
        <v>0</v>
      </c>
      <c r="BA25" s="884"/>
      <c r="BB25" s="884"/>
      <c r="BC25" s="884"/>
      <c r="BD25" s="886"/>
      <c r="BE25" s="1049"/>
      <c r="BF25" s="1044">
        <f t="shared" si="14"/>
        <v>0</v>
      </c>
      <c r="BG25" s="943">
        <f t="shared" si="15"/>
        <v>0</v>
      </c>
      <c r="BH25" s="884"/>
      <c r="BI25" s="884"/>
      <c r="BJ25" s="1039">
        <f t="shared" si="16"/>
        <v>0</v>
      </c>
      <c r="BK25" s="1051">
        <f t="shared" si="7"/>
        <v>0</v>
      </c>
      <c r="BL25" s="946">
        <f t="shared" si="8"/>
        <v>0</v>
      </c>
      <c r="BM25" s="919">
        <f t="shared" si="20"/>
        <v>0</v>
      </c>
      <c r="BN25" s="947">
        <f t="shared" si="21"/>
        <v>0</v>
      </c>
    </row>
    <row r="26" spans="1:66" s="234" customFormat="1" ht="13.15" customHeight="1">
      <c r="A26" s="367"/>
      <c r="B26" s="367"/>
      <c r="C26" s="367"/>
      <c r="D26" s="368" t="s">
        <v>13</v>
      </c>
      <c r="E26" s="370" t="s">
        <v>153</v>
      </c>
      <c r="F26" s="369">
        <v>2022</v>
      </c>
      <c r="G26" s="372" t="s">
        <v>155</v>
      </c>
      <c r="H26" s="492"/>
      <c r="I26" s="955"/>
      <c r="J26" s="967">
        <f t="shared" si="9"/>
        <v>0</v>
      </c>
      <c r="K26" s="924"/>
      <c r="L26" s="924"/>
      <c r="M26" s="924"/>
      <c r="N26" s="941"/>
      <c r="O26" s="996"/>
      <c r="P26" s="967">
        <f t="shared" si="10"/>
        <v>0</v>
      </c>
      <c r="Q26" s="935">
        <f>SUM(R26:S26)</f>
        <v>0</v>
      </c>
      <c r="R26" s="924"/>
      <c r="S26" s="924"/>
      <c r="T26" s="1005"/>
      <c r="U26" s="1011">
        <f t="shared" si="2"/>
        <v>0</v>
      </c>
      <c r="V26" s="938">
        <f t="shared" si="3"/>
        <v>0</v>
      </c>
      <c r="W26" s="938">
        <f t="shared" si="4"/>
        <v>0</v>
      </c>
      <c r="X26" s="1012">
        <f t="shared" si="5"/>
        <v>0</v>
      </c>
      <c r="Y26" s="1011">
        <f t="shared" si="6"/>
        <v>0</v>
      </c>
      <c r="Z26" s="917"/>
      <c r="AA26" s="917"/>
      <c r="AB26" s="917"/>
      <c r="AC26" s="1021"/>
      <c r="AD26" s="965"/>
      <c r="AE26" s="924"/>
      <c r="AF26" s="935">
        <f t="shared" si="12"/>
        <v>0</v>
      </c>
      <c r="AG26" s="924"/>
      <c r="AH26" s="1005"/>
      <c r="AI26" s="1029"/>
      <c r="AJ26" s="986"/>
      <c r="AK26" s="986"/>
      <c r="AL26" s="986"/>
      <c r="AM26" s="986"/>
      <c r="AN26" s="1030"/>
      <c r="AO26" s="1038"/>
      <c r="AP26" s="886"/>
      <c r="AQ26" s="884"/>
      <c r="AR26" s="886"/>
      <c r="AS26" s="886"/>
      <c r="AT26" s="886"/>
      <c r="AU26" s="886"/>
      <c r="AV26" s="886"/>
      <c r="AW26" s="886"/>
      <c r="AX26" s="886"/>
      <c r="AY26" s="1040"/>
      <c r="AZ26" s="1044">
        <f t="shared" si="13"/>
        <v>0</v>
      </c>
      <c r="BA26" s="884"/>
      <c r="BB26" s="884"/>
      <c r="BC26" s="884"/>
      <c r="BD26" s="886"/>
      <c r="BE26" s="1049"/>
      <c r="BF26" s="1044">
        <f t="shared" si="14"/>
        <v>0</v>
      </c>
      <c r="BG26" s="943">
        <f t="shared" si="15"/>
        <v>0</v>
      </c>
      <c r="BH26" s="884"/>
      <c r="BI26" s="884"/>
      <c r="BJ26" s="1039">
        <f t="shared" si="16"/>
        <v>0</v>
      </c>
      <c r="BK26" s="1051">
        <f t="shared" si="7"/>
        <v>0</v>
      </c>
      <c r="BL26" s="946">
        <f t="shared" si="8"/>
        <v>0</v>
      </c>
      <c r="BM26" s="919">
        <f t="shared" si="20"/>
        <v>0</v>
      </c>
      <c r="BN26" s="947">
        <f t="shared" si="21"/>
        <v>0</v>
      </c>
    </row>
    <row r="27" spans="1:66" s="234" customFormat="1" ht="13.15" customHeight="1">
      <c r="A27" s="367"/>
      <c r="B27" s="367"/>
      <c r="C27" s="367"/>
      <c r="D27" s="368" t="s">
        <v>14</v>
      </c>
      <c r="E27" s="370" t="s">
        <v>153</v>
      </c>
      <c r="F27" s="369">
        <v>2022</v>
      </c>
      <c r="G27" s="371" t="s">
        <v>145</v>
      </c>
      <c r="H27" s="492"/>
      <c r="I27" s="955"/>
      <c r="J27" s="967">
        <f t="shared" si="9"/>
        <v>0</v>
      </c>
      <c r="K27" s="924"/>
      <c r="L27" s="924"/>
      <c r="M27" s="924"/>
      <c r="N27" s="941"/>
      <c r="O27" s="996"/>
      <c r="P27" s="967">
        <f t="shared" si="10"/>
        <v>0</v>
      </c>
      <c r="Q27" s="935">
        <f>SUM(R27:S27)</f>
        <v>0</v>
      </c>
      <c r="R27" s="924"/>
      <c r="S27" s="924"/>
      <c r="T27" s="1005"/>
      <c r="U27" s="1011">
        <f t="shared" si="2"/>
        <v>0</v>
      </c>
      <c r="V27" s="938">
        <f t="shared" si="3"/>
        <v>0</v>
      </c>
      <c r="W27" s="938">
        <f t="shared" si="4"/>
        <v>0</v>
      </c>
      <c r="X27" s="1012">
        <f t="shared" si="5"/>
        <v>0</v>
      </c>
      <c r="Y27" s="1011">
        <f t="shared" si="6"/>
        <v>0</v>
      </c>
      <c r="Z27" s="917"/>
      <c r="AA27" s="917"/>
      <c r="AB27" s="917"/>
      <c r="AC27" s="1021"/>
      <c r="AD27" s="965"/>
      <c r="AE27" s="924"/>
      <c r="AF27" s="935">
        <f t="shared" si="12"/>
        <v>0</v>
      </c>
      <c r="AG27" s="924"/>
      <c r="AH27" s="1005"/>
      <c r="AI27" s="1029"/>
      <c r="AJ27" s="986"/>
      <c r="AK27" s="986"/>
      <c r="AL27" s="986"/>
      <c r="AM27" s="986"/>
      <c r="AN27" s="1030"/>
      <c r="AO27" s="1038"/>
      <c r="AP27" s="886"/>
      <c r="AQ27" s="884"/>
      <c r="AR27" s="886"/>
      <c r="AS27" s="886"/>
      <c r="AT27" s="886"/>
      <c r="AU27" s="886"/>
      <c r="AV27" s="886"/>
      <c r="AW27" s="886"/>
      <c r="AX27" s="886"/>
      <c r="AY27" s="1040"/>
      <c r="AZ27" s="1044">
        <f t="shared" si="13"/>
        <v>0</v>
      </c>
      <c r="BA27" s="884"/>
      <c r="BB27" s="884"/>
      <c r="BC27" s="884"/>
      <c r="BD27" s="886"/>
      <c r="BE27" s="1049"/>
      <c r="BF27" s="1044">
        <f t="shared" si="14"/>
        <v>0</v>
      </c>
      <c r="BG27" s="943">
        <f t="shared" si="15"/>
        <v>0</v>
      </c>
      <c r="BH27" s="884"/>
      <c r="BI27" s="884"/>
      <c r="BJ27" s="1039">
        <f t="shared" si="16"/>
        <v>0</v>
      </c>
      <c r="BK27" s="1051">
        <f t="shared" si="7"/>
        <v>0</v>
      </c>
      <c r="BL27" s="946">
        <f t="shared" si="8"/>
        <v>0</v>
      </c>
      <c r="BM27" s="919">
        <f t="shared" si="20"/>
        <v>0</v>
      </c>
      <c r="BN27" s="947">
        <f t="shared" si="21"/>
        <v>0</v>
      </c>
    </row>
    <row r="28" spans="1:66" s="234" customFormat="1" ht="13.15" customHeight="1" thickBot="1">
      <c r="A28" s="367"/>
      <c r="B28" s="367"/>
      <c r="C28" s="367"/>
      <c r="D28" s="374" t="s">
        <v>14</v>
      </c>
      <c r="E28" s="370" t="s">
        <v>153</v>
      </c>
      <c r="F28" s="369">
        <v>2022</v>
      </c>
      <c r="G28" s="371" t="s">
        <v>124</v>
      </c>
      <c r="H28" s="932"/>
      <c r="I28" s="990"/>
      <c r="J28" s="968">
        <f>J7+J8+J12+J13+J14+J15+J16+J17+J20+J23+J27</f>
        <v>0</v>
      </c>
      <c r="K28" s="936">
        <f t="shared" ref="K28:T28" si="22">K7+K8+K12+K13+K14+K15+K16+K17+K20+K23+K27</f>
        <v>0</v>
      </c>
      <c r="L28" s="936">
        <f t="shared" si="22"/>
        <v>0</v>
      </c>
      <c r="M28" s="936">
        <f t="shared" si="22"/>
        <v>0</v>
      </c>
      <c r="N28" s="942"/>
      <c r="O28" s="997"/>
      <c r="P28" s="968">
        <f t="shared" si="22"/>
        <v>0</v>
      </c>
      <c r="Q28" s="936">
        <f t="shared" si="22"/>
        <v>0</v>
      </c>
      <c r="R28" s="936">
        <f t="shared" si="22"/>
        <v>0</v>
      </c>
      <c r="S28" s="936">
        <f t="shared" si="22"/>
        <v>0</v>
      </c>
      <c r="T28" s="980">
        <f t="shared" si="22"/>
        <v>0</v>
      </c>
      <c r="U28" s="1013">
        <f t="shared" si="2"/>
        <v>0</v>
      </c>
      <c r="V28" s="939">
        <f t="shared" si="3"/>
        <v>0</v>
      </c>
      <c r="W28" s="939">
        <f t="shared" si="4"/>
        <v>0</v>
      </c>
      <c r="X28" s="1014">
        <f t="shared" si="5"/>
        <v>0</v>
      </c>
      <c r="Y28" s="1013">
        <f t="shared" si="6"/>
        <v>0</v>
      </c>
      <c r="Z28" s="933"/>
      <c r="AA28" s="933"/>
      <c r="AB28" s="933"/>
      <c r="AC28" s="1022"/>
      <c r="AD28" s="968">
        <f>AD7+AD8+AD12+AD13+AD14+AD15+AD16+AD17+AD20+AD23+AD27</f>
        <v>0</v>
      </c>
      <c r="AE28" s="936">
        <f>AE7+AE8+AE12+AE13+AE14+AE15+AE16+AE17+AE20+AE23+AE27</f>
        <v>0</v>
      </c>
      <c r="AF28" s="936">
        <f>AF7+AF8+AF12+AF13+AF14+AF15+AF16+AF17+AF20+AF23+AF27</f>
        <v>0</v>
      </c>
      <c r="AG28" s="936">
        <f>AG7+AG8+AG12+AG13+AG14+AG15+AG16+AG17+AG20+AG23+AG27</f>
        <v>0</v>
      </c>
      <c r="AH28" s="980">
        <f>AH7+AH8+AH12+AH13+AH14+AH15+AH16+AH17+AH20+AH23+AH27</f>
        <v>0</v>
      </c>
      <c r="AI28" s="1031"/>
      <c r="AJ28" s="987"/>
      <c r="AK28" s="987"/>
      <c r="AL28" s="987"/>
      <c r="AM28" s="987"/>
      <c r="AN28" s="1032"/>
      <c r="AO28" s="1041"/>
      <c r="AP28" s="942"/>
      <c r="AQ28" s="936">
        <f>AQ7+AQ8+AQ12+AQ13+AQ14+AQ15+AQ16+AQ17+AQ20+AQ23+AQ27</f>
        <v>0</v>
      </c>
      <c r="AR28" s="942"/>
      <c r="AS28" s="942"/>
      <c r="AT28" s="942"/>
      <c r="AU28" s="942"/>
      <c r="AV28" s="942"/>
      <c r="AW28" s="942"/>
      <c r="AX28" s="942"/>
      <c r="AY28" s="980">
        <f>AY7+AY8+AY12+AY13+AY14+AY15+AY16+AY17+AY20+AY23+AY27</f>
        <v>0</v>
      </c>
      <c r="AZ28" s="968">
        <f>AZ7+AZ8+AZ12+AZ13+AZ14+AZ15+AZ16+AZ17+AZ20+AZ23+AZ27</f>
        <v>0</v>
      </c>
      <c r="BA28" s="936">
        <f>BA7+BA8+BA12+BA13+BA14+BA15+BA16+BA17+BA20+BA23+BA27</f>
        <v>0</v>
      </c>
      <c r="BB28" s="936">
        <f>BB7+BB8+BB12+BB13+BB14+BB15+BB16+BB17+BB20+BB23+BB27</f>
        <v>0</v>
      </c>
      <c r="BC28" s="936">
        <f>BC7+BC8+BC12+BC13+BC14+BC15+BC16+BC17+BC20+BC23+BC27</f>
        <v>0</v>
      </c>
      <c r="BD28" s="942"/>
      <c r="BE28" s="997"/>
      <c r="BF28" s="968">
        <f>BF7+BF8+BF12+BF13+BF14+BF15+BF16+BF17+BF20+BF23+BF27</f>
        <v>0</v>
      </c>
      <c r="BG28" s="936">
        <f>BG7+BG8+BG12+BG13+BG14+BG15+BG16+BG17+BG20+BG23+BG27</f>
        <v>0</v>
      </c>
      <c r="BH28" s="936">
        <f>BH7+BH8+BH12+BH13+BH14+BH15+BH16+BH17+BH20+BH23+BH27</f>
        <v>0</v>
      </c>
      <c r="BI28" s="936">
        <f>BI7+BI8+BI12+BI13+BI14+BI15+BI16+BI17+BI20+BI23+BI27</f>
        <v>0</v>
      </c>
      <c r="BJ28" s="980">
        <f>BJ7+BJ8+BJ12+BJ13+BJ14+BJ15+BJ16+BJ17+BJ20+BJ23+BJ27</f>
        <v>0</v>
      </c>
      <c r="BK28" s="1013">
        <f t="shared" si="7"/>
        <v>0</v>
      </c>
      <c r="BL28" s="939">
        <f t="shared" si="8"/>
        <v>0</v>
      </c>
      <c r="BM28" s="948">
        <f t="shared" si="20"/>
        <v>0</v>
      </c>
      <c r="BN28" s="949">
        <f t="shared" si="21"/>
        <v>0</v>
      </c>
    </row>
    <row r="29" spans="1:66" ht="13.15" customHeight="1">
      <c r="A29" s="367"/>
      <c r="B29" s="367"/>
      <c r="C29" s="367"/>
      <c r="D29" s="368" t="s">
        <v>14</v>
      </c>
      <c r="E29" s="370" t="s">
        <v>176</v>
      </c>
      <c r="F29" s="369">
        <v>2023</v>
      </c>
      <c r="G29" s="371" t="s">
        <v>158</v>
      </c>
      <c r="H29" s="918"/>
      <c r="I29" s="991"/>
      <c r="J29" s="966">
        <f>SUM(K29:L29)</f>
        <v>0</v>
      </c>
      <c r="K29" s="931"/>
      <c r="L29" s="931"/>
      <c r="M29" s="931"/>
      <c r="N29" s="934">
        <f>M29</f>
        <v>0</v>
      </c>
      <c r="O29" s="995"/>
      <c r="P29" s="966">
        <f>Q29+T29</f>
        <v>0</v>
      </c>
      <c r="Q29" s="934">
        <f>SUM(R29:S29)</f>
        <v>0</v>
      </c>
      <c r="R29" s="931"/>
      <c r="S29" s="931"/>
      <c r="T29" s="1004"/>
      <c r="U29" s="1015">
        <f>IF(J29=0, 0, Q29/J29)</f>
        <v>0</v>
      </c>
      <c r="V29" s="950">
        <f>IF(K29=0, 0, R29/K29)</f>
        <v>0</v>
      </c>
      <c r="W29" s="950">
        <f>IF(L29=0, 0, S29/L29)</f>
        <v>0</v>
      </c>
      <c r="X29" s="1016">
        <f>IF(M29=0, 0, T29/M29)</f>
        <v>0</v>
      </c>
      <c r="Y29" s="1015">
        <f>IF(J29=0, 0, AF29/J29)</f>
        <v>0</v>
      </c>
      <c r="Z29" s="930"/>
      <c r="AA29" s="930"/>
      <c r="AB29" s="930"/>
      <c r="AC29" s="1023"/>
      <c r="AD29" s="1000">
        <f>AC29*L29</f>
        <v>0</v>
      </c>
      <c r="AE29" s="951">
        <f>AA29*K29</f>
        <v>0</v>
      </c>
      <c r="AF29" s="951">
        <f>SUM(AG29:AH29)</f>
        <v>0</v>
      </c>
      <c r="AG29" s="951">
        <f>Z29*K29</f>
        <v>0</v>
      </c>
      <c r="AH29" s="1001">
        <f>AB29*L29</f>
        <v>0</v>
      </c>
      <c r="AI29" s="1015">
        <f>IF($Y29*$J29=0, 0, (AJ29*$Z29*$K29+AK29*$AB29*$L29)/($Z29*$K29+$AB29*$L29))</f>
        <v>0</v>
      </c>
      <c r="AJ29" s="988"/>
      <c r="AK29" s="988"/>
      <c r="AL29" s="988"/>
      <c r="AM29" s="988"/>
      <c r="AN29" s="1033"/>
      <c r="AO29" s="1042">
        <f>AE29*AL29</f>
        <v>0</v>
      </c>
      <c r="AP29" s="952">
        <f>L29*(1-AB29-AC29)*AM29</f>
        <v>0</v>
      </c>
      <c r="AQ29" s="952">
        <f>SUM(AR29,AS29)</f>
        <v>0</v>
      </c>
      <c r="AR29" s="952">
        <f>AG29*AJ29</f>
        <v>0</v>
      </c>
      <c r="AS29" s="952">
        <f>AH29*AK29</f>
        <v>0</v>
      </c>
      <c r="AT29" s="952">
        <f>SUM(AU29, AV29)</f>
        <v>0</v>
      </c>
      <c r="AU29" s="952">
        <f>AR29</f>
        <v>0</v>
      </c>
      <c r="AV29" s="952">
        <f>AS29</f>
        <v>0</v>
      </c>
      <c r="AW29" s="952">
        <f>K29*(1-Z29-AA29)*Z51*AJ51</f>
        <v>0</v>
      </c>
      <c r="AX29" s="952">
        <f>AD29*Z51*AJ51</f>
        <v>0</v>
      </c>
      <c r="AY29" s="1043">
        <f>MAX(N29*AN29, T29)</f>
        <v>0</v>
      </c>
      <c r="AZ29" s="1042">
        <f>SUM(BA29,BB29)</f>
        <v>0</v>
      </c>
      <c r="BA29" s="952">
        <f>K29-AE29-AG29+AD29</f>
        <v>0</v>
      </c>
      <c r="BB29" s="952">
        <f>L29+AE29-AD29-AH29</f>
        <v>0</v>
      </c>
      <c r="BC29" s="952">
        <f>SUM(BD29, BE29)</f>
        <v>0</v>
      </c>
      <c r="BD29" s="952">
        <f>N29</f>
        <v>0</v>
      </c>
      <c r="BE29" s="1043">
        <f>AF29</f>
        <v>0</v>
      </c>
      <c r="BF29" s="1042">
        <f>SUM(BG29,BJ29)</f>
        <v>0</v>
      </c>
      <c r="BG29" s="952">
        <f>SUM(BH29,BI29)</f>
        <v>0</v>
      </c>
      <c r="BH29" s="952">
        <f>AW29+AX29</f>
        <v>0</v>
      </c>
      <c r="BI29" s="952">
        <f>AO29+AP29</f>
        <v>0</v>
      </c>
      <c r="BJ29" s="1043">
        <f>AY29+AQ29</f>
        <v>0</v>
      </c>
      <c r="BK29" s="1052">
        <f>IFERROR(BG29/AZ29, 0)</f>
        <v>0</v>
      </c>
      <c r="BL29" s="953">
        <f>IFERROR(BH29/BA29, 0)</f>
        <v>0</v>
      </c>
      <c r="BM29" s="954">
        <f>IFERROR(BI29/BB29, 0)</f>
        <v>0</v>
      </c>
      <c r="BN29" s="1053">
        <f>IFERROR(BJ29/BC29, 0)</f>
        <v>0</v>
      </c>
    </row>
    <row r="30" spans="1:66" ht="13.15" customHeight="1">
      <c r="A30" s="367"/>
      <c r="B30" s="367"/>
      <c r="C30" s="367"/>
      <c r="D30" s="368" t="s">
        <v>14</v>
      </c>
      <c r="E30" s="370" t="s">
        <v>176</v>
      </c>
      <c r="F30" s="369">
        <v>2023</v>
      </c>
      <c r="G30" s="371" t="s">
        <v>351</v>
      </c>
      <c r="H30" s="920"/>
      <c r="I30" s="956"/>
      <c r="J30" s="967">
        <f>SUM(J31:J33)</f>
        <v>0</v>
      </c>
      <c r="K30" s="935">
        <f>SUM(K31:K33)</f>
        <v>0</v>
      </c>
      <c r="L30" s="935">
        <f>SUM(L31:L33)</f>
        <v>0</v>
      </c>
      <c r="M30" s="935">
        <f>SUM(M31:M33)</f>
        <v>0</v>
      </c>
      <c r="N30" s="935">
        <f>SUM(N31:N33)</f>
        <v>0</v>
      </c>
      <c r="O30" s="996"/>
      <c r="P30" s="967">
        <f>SUM(P31:P33)</f>
        <v>0</v>
      </c>
      <c r="Q30" s="935">
        <f>SUM(Q31:Q33)</f>
        <v>0</v>
      </c>
      <c r="R30" s="935">
        <f>SUM(R31:R33)</f>
        <v>0</v>
      </c>
      <c r="S30" s="935">
        <f>SUM(S31:S33)</f>
        <v>0</v>
      </c>
      <c r="T30" s="979">
        <f>SUM(T31:T33)</f>
        <v>0</v>
      </c>
      <c r="U30" s="1011">
        <f t="shared" ref="U30:U50" si="23">IF(J30=0, 0, Q30/J30)</f>
        <v>0</v>
      </c>
      <c r="V30" s="938">
        <f t="shared" ref="V30:V50" si="24">IF(K30=0, 0, R30/K30)</f>
        <v>0</v>
      </c>
      <c r="W30" s="938">
        <f t="shared" ref="W30:W50" si="25">IF(L30=0, 0, S30/L30)</f>
        <v>0</v>
      </c>
      <c r="X30" s="1012">
        <f t="shared" ref="X30:X50" si="26">IF(M30=0, 0, T30/M30)</f>
        <v>0</v>
      </c>
      <c r="Y30" s="1011">
        <f t="shared" si="6"/>
        <v>0</v>
      </c>
      <c r="Z30" s="938">
        <f>IF($K30=0,0, SUM(Z31*K31, Z32*K32, Z33*K33)/SUM(K31, K32, K33))</f>
        <v>0</v>
      </c>
      <c r="AA30" s="938">
        <f>IF($K30=0,0, SUM(AA31*K31, AA32*K32, AA33*K33)/SUM(K31, K32, K33))</f>
        <v>0</v>
      </c>
      <c r="AB30" s="938">
        <f>IF($L30=0,0, SUM(AB31*L31, AB32*L32, AB33*L33)/SUM(L31, L32, L33))</f>
        <v>0</v>
      </c>
      <c r="AC30" s="1012">
        <f>IF($L30=0,0, SUM(AC31*L31, AC32*L32, AC33*L33)/SUM(L31, L32, L33))</f>
        <v>0</v>
      </c>
      <c r="AD30" s="1000">
        <f>SUM(AD31:AD33)</f>
        <v>0</v>
      </c>
      <c r="AE30" s="951">
        <f>SUM(AE31:AE33)</f>
        <v>0</v>
      </c>
      <c r="AF30" s="951">
        <f>SUM(AF31:AF33)</f>
        <v>0</v>
      </c>
      <c r="AG30" s="951">
        <f>SUM(AG31:AG33)</f>
        <v>0</v>
      </c>
      <c r="AH30" s="1001">
        <f>SUM(AH31:AH33)</f>
        <v>0</v>
      </c>
      <c r="AI30" s="1011">
        <f t="shared" ref="AI30:AI72" si="27">IF($Y30*$J30=0, 0, (AJ30*$Z30*$K30+AK30*$AB30*$L30)/($Z30*$K30+$AB30*$L30))</f>
        <v>0</v>
      </c>
      <c r="AJ30" s="938">
        <f>IF($Z30*$K30=0,0,SUM(AJ31*$K31*$Z31,AJ32*$K32*$Z32,AJ33*$K33*$Z33)/(SUM($K31*$Z31,$K32*$Z32,$K33*$Z33)))</f>
        <v>0</v>
      </c>
      <c r="AK30" s="938">
        <f>IF($AB30*$L30=0,0,SUM(AK31*$AB31*$L31,AK32*$AB32*$L32,AK33*$AB33*$L33)/(SUM($L31*$AB31,$L32*$AB32,$L33*$AB33)))</f>
        <v>0</v>
      </c>
      <c r="AL30" s="938">
        <f>IF(OR(K30=0, AND(AL31=0, AL32=0, AL33=0)), 0, SUM(AL31*K31*AA31, AL32*K32*AA32, AL33*K33*AA33)/SUM(K31*AA31, K32*AA32, K33*AA33))</f>
        <v>0</v>
      </c>
      <c r="AM30" s="938">
        <f>IF(L30=0,0,SUM(AM31*L31*(1-AB31-AC31), AM32*L32*(1-AB32-AC32),AM33*L33*(1-AB33-AC33))/SUM(L31*(1-AB31-AC31), L32*(1-AB32-AC32),L33*(1-AB33-AC33)))</f>
        <v>0</v>
      </c>
      <c r="AN30" s="1012">
        <f>IF(N30=0,0,SUM(AN31*N31,AN32*N32,AN33*N33)/SUM(N31,N32,N33))</f>
        <v>0</v>
      </c>
      <c r="AO30" s="1044">
        <f>SUM(AO31:AO33)</f>
        <v>0</v>
      </c>
      <c r="AP30" s="943">
        <f t="shared" ref="AP30:AX30" si="28">SUM(AP31:AP33)</f>
        <v>0</v>
      </c>
      <c r="AQ30" s="943">
        <f t="shared" si="28"/>
        <v>0</v>
      </c>
      <c r="AR30" s="943">
        <f t="shared" si="28"/>
        <v>0</v>
      </c>
      <c r="AS30" s="943">
        <f t="shared" si="28"/>
        <v>0</v>
      </c>
      <c r="AT30" s="943">
        <f t="shared" si="28"/>
        <v>0</v>
      </c>
      <c r="AU30" s="943">
        <f t="shared" si="28"/>
        <v>0</v>
      </c>
      <c r="AV30" s="943">
        <f t="shared" si="28"/>
        <v>0</v>
      </c>
      <c r="AW30" s="943">
        <f t="shared" si="28"/>
        <v>0</v>
      </c>
      <c r="AX30" s="943">
        <f t="shared" si="28"/>
        <v>0</v>
      </c>
      <c r="AY30" s="1039">
        <f>SUM(AY31:AY33)</f>
        <v>0</v>
      </c>
      <c r="AZ30" s="1044">
        <f t="shared" ref="AZ30:BJ30" si="29">SUM(AZ31:AZ33)</f>
        <v>0</v>
      </c>
      <c r="BA30" s="943">
        <f t="shared" si="29"/>
        <v>0</v>
      </c>
      <c r="BB30" s="943">
        <f t="shared" si="29"/>
        <v>0</v>
      </c>
      <c r="BC30" s="943">
        <f t="shared" si="29"/>
        <v>0</v>
      </c>
      <c r="BD30" s="943">
        <f t="shared" si="29"/>
        <v>0</v>
      </c>
      <c r="BE30" s="1039">
        <f t="shared" si="29"/>
        <v>0</v>
      </c>
      <c r="BF30" s="1044">
        <f t="shared" si="29"/>
        <v>0</v>
      </c>
      <c r="BG30" s="943">
        <f t="shared" si="29"/>
        <v>0</v>
      </c>
      <c r="BH30" s="943">
        <f t="shared" si="29"/>
        <v>0</v>
      </c>
      <c r="BI30" s="943">
        <f t="shared" si="29"/>
        <v>0</v>
      </c>
      <c r="BJ30" s="1039">
        <f t="shared" si="29"/>
        <v>0</v>
      </c>
      <c r="BK30" s="1051">
        <f t="shared" ref="BK30:BK50" si="30">IFERROR(BG30/AZ30, 0)</f>
        <v>0</v>
      </c>
      <c r="BL30" s="946">
        <f t="shared" ref="BL30:BL50" si="31">IFERROR(BH30/BA30, 0)</f>
        <v>0</v>
      </c>
      <c r="BM30" s="919">
        <f t="shared" ref="BM30:BM50" si="32">IFERROR(BI30/BB30, 0)</f>
        <v>0</v>
      </c>
      <c r="BN30" s="947">
        <f t="shared" ref="BN30:BN50" si="33">IFERROR(BJ30/BC30, 0)</f>
        <v>0</v>
      </c>
    </row>
    <row r="31" spans="1:66" ht="13.15" customHeight="1">
      <c r="A31" s="367"/>
      <c r="B31" s="367"/>
      <c r="C31" s="367"/>
      <c r="D31" s="368" t="s">
        <v>13</v>
      </c>
      <c r="E31" s="370" t="s">
        <v>176</v>
      </c>
      <c r="F31" s="369">
        <v>2023</v>
      </c>
      <c r="G31" s="372" t="s">
        <v>480</v>
      </c>
      <c r="H31" s="921"/>
      <c r="I31" s="957"/>
      <c r="J31" s="967">
        <f t="shared" ref="J31:J49" si="34">SUM(K31:L31)</f>
        <v>0</v>
      </c>
      <c r="K31" s="924"/>
      <c r="L31" s="924"/>
      <c r="M31" s="924"/>
      <c r="N31" s="935">
        <f>M31</f>
        <v>0</v>
      </c>
      <c r="O31" s="996"/>
      <c r="P31" s="967">
        <f t="shared" ref="P31:P38" si="35">Q31+T31</f>
        <v>0</v>
      </c>
      <c r="Q31" s="935">
        <f t="shared" ref="Q31:Q38" si="36">SUM(R31:S31)</f>
        <v>0</v>
      </c>
      <c r="R31" s="924"/>
      <c r="S31" s="924"/>
      <c r="T31" s="1005"/>
      <c r="U31" s="1011">
        <f t="shared" si="23"/>
        <v>0</v>
      </c>
      <c r="V31" s="938">
        <f t="shared" si="24"/>
        <v>0</v>
      </c>
      <c r="W31" s="938">
        <f t="shared" si="25"/>
        <v>0</v>
      </c>
      <c r="X31" s="1012">
        <f t="shared" si="26"/>
        <v>0</v>
      </c>
      <c r="Y31" s="1011">
        <f t="shared" si="6"/>
        <v>0</v>
      </c>
      <c r="Z31" s="917"/>
      <c r="AA31" s="917"/>
      <c r="AB31" s="917"/>
      <c r="AC31" s="1021"/>
      <c r="AD31" s="1000">
        <f t="shared" ref="AD31:AD49" si="37">AC31*L31</f>
        <v>0</v>
      </c>
      <c r="AE31" s="951">
        <f t="shared" ref="AE31:AE49" si="38">AA31*K31</f>
        <v>0</v>
      </c>
      <c r="AF31" s="951">
        <f t="shared" ref="AF31:AF49" si="39">SUM(AG31:AH31)</f>
        <v>0</v>
      </c>
      <c r="AG31" s="951">
        <f t="shared" ref="AG31:AG49" si="40">Z31*K31</f>
        <v>0</v>
      </c>
      <c r="AH31" s="1001">
        <f t="shared" ref="AH31:AH49" si="41">AB31*L31</f>
        <v>0</v>
      </c>
      <c r="AI31" s="1011">
        <f t="shared" si="27"/>
        <v>0</v>
      </c>
      <c r="AJ31" s="986"/>
      <c r="AK31" s="986"/>
      <c r="AL31" s="986"/>
      <c r="AM31" s="986"/>
      <c r="AN31" s="1030"/>
      <c r="AO31" s="1044">
        <f t="shared" ref="AO31:AO49" si="42">AE31*AL31</f>
        <v>0</v>
      </c>
      <c r="AP31" s="943">
        <f t="shared" ref="AP31:AP38" si="43">L31*(1-AB31-AC31)*AM31</f>
        <v>0</v>
      </c>
      <c r="AQ31" s="943">
        <f t="shared" ref="AQ31:AQ38" si="44">SUM(AR31,AS31)</f>
        <v>0</v>
      </c>
      <c r="AR31" s="943">
        <f t="shared" ref="AR31:AS46" si="45">AG31*AJ31</f>
        <v>0</v>
      </c>
      <c r="AS31" s="943">
        <f t="shared" si="45"/>
        <v>0</v>
      </c>
      <c r="AT31" s="943">
        <f t="shared" ref="AT31:AT38" si="46">SUM(AU31, AV31)</f>
        <v>0</v>
      </c>
      <c r="AU31" s="943">
        <f t="shared" ref="AU31:AU38" si="47">AR31</f>
        <v>0</v>
      </c>
      <c r="AV31" s="943">
        <f t="shared" ref="AV31:AV38" si="48">AS31</f>
        <v>0</v>
      </c>
      <c r="AW31" s="943">
        <f t="shared" ref="AW31:AW38" si="49">K31*(1-Z31-AA31)*Z53*AJ53</f>
        <v>0</v>
      </c>
      <c r="AX31" s="943">
        <f t="shared" ref="AX31:AX38" si="50">AD31*Z53*AJ53</f>
        <v>0</v>
      </c>
      <c r="AY31" s="1039">
        <f t="shared" ref="AY31:AY38" si="51">MAX(N31*AN31, T31)</f>
        <v>0</v>
      </c>
      <c r="AZ31" s="1042">
        <f t="shared" ref="AZ31:AZ49" si="52">SUM(BA31,BB31)</f>
        <v>0</v>
      </c>
      <c r="BA31" s="952">
        <f t="shared" ref="BA31:BA49" si="53">K31-AE31-AG31+AD31</f>
        <v>0</v>
      </c>
      <c r="BB31" s="952">
        <f t="shared" ref="BB31:BB49" si="54">L31+AE31-AD31-AH31</f>
        <v>0</v>
      </c>
      <c r="BC31" s="952">
        <f t="shared" ref="BC31:BC49" si="55">SUM(BD31, BE31)</f>
        <v>0</v>
      </c>
      <c r="BD31" s="952">
        <f t="shared" ref="BD31:BD49" si="56">N31</f>
        <v>0</v>
      </c>
      <c r="BE31" s="1043">
        <f t="shared" ref="BE31:BE49" si="57">AF31</f>
        <v>0</v>
      </c>
      <c r="BF31" s="1044">
        <f t="shared" ref="BF31:BF49" si="58">SUM(BG31,BJ31)</f>
        <v>0</v>
      </c>
      <c r="BG31" s="943">
        <f t="shared" ref="BG31:BG49" si="59">SUM(BH31,BI31)</f>
        <v>0</v>
      </c>
      <c r="BH31" s="952">
        <f t="shared" ref="BH31:BH49" si="60">AW31+AX31</f>
        <v>0</v>
      </c>
      <c r="BI31" s="952">
        <f t="shared" ref="BI31:BI49" si="61">AO31+AP31</f>
        <v>0</v>
      </c>
      <c r="BJ31" s="1043">
        <f t="shared" ref="BJ31:BJ49" si="62">AY31+AQ31</f>
        <v>0</v>
      </c>
      <c r="BK31" s="1051">
        <f t="shared" si="30"/>
        <v>0</v>
      </c>
      <c r="BL31" s="946">
        <f t="shared" si="31"/>
        <v>0</v>
      </c>
      <c r="BM31" s="919">
        <f t="shared" si="32"/>
        <v>0</v>
      </c>
      <c r="BN31" s="947">
        <f t="shared" si="33"/>
        <v>0</v>
      </c>
    </row>
    <row r="32" spans="1:66" ht="13.15" customHeight="1">
      <c r="A32" s="367"/>
      <c r="B32" s="367"/>
      <c r="C32" s="367"/>
      <c r="D32" s="368" t="s">
        <v>13</v>
      </c>
      <c r="E32" s="370" t="s">
        <v>176</v>
      </c>
      <c r="F32" s="369">
        <v>2023</v>
      </c>
      <c r="G32" s="372" t="s">
        <v>482</v>
      </c>
      <c r="H32" s="921"/>
      <c r="I32" s="957"/>
      <c r="J32" s="967">
        <f t="shared" si="34"/>
        <v>0</v>
      </c>
      <c r="K32" s="924"/>
      <c r="L32" s="924"/>
      <c r="M32" s="924"/>
      <c r="N32" s="935">
        <f t="shared" ref="N32:N49" si="63">M32</f>
        <v>0</v>
      </c>
      <c r="O32" s="996"/>
      <c r="P32" s="967">
        <f t="shared" si="35"/>
        <v>0</v>
      </c>
      <c r="Q32" s="935">
        <f t="shared" si="36"/>
        <v>0</v>
      </c>
      <c r="R32" s="924"/>
      <c r="S32" s="924"/>
      <c r="T32" s="1005"/>
      <c r="U32" s="1011">
        <f t="shared" si="23"/>
        <v>0</v>
      </c>
      <c r="V32" s="938">
        <f t="shared" si="24"/>
        <v>0</v>
      </c>
      <c r="W32" s="938">
        <f t="shared" si="25"/>
        <v>0</v>
      </c>
      <c r="X32" s="1012">
        <f t="shared" si="26"/>
        <v>0</v>
      </c>
      <c r="Y32" s="1011">
        <f t="shared" si="6"/>
        <v>0</v>
      </c>
      <c r="Z32" s="917"/>
      <c r="AA32" s="917"/>
      <c r="AB32" s="917"/>
      <c r="AC32" s="1021"/>
      <c r="AD32" s="1000">
        <f t="shared" si="37"/>
        <v>0</v>
      </c>
      <c r="AE32" s="951">
        <f t="shared" si="38"/>
        <v>0</v>
      </c>
      <c r="AF32" s="951">
        <f t="shared" si="39"/>
        <v>0</v>
      </c>
      <c r="AG32" s="951">
        <f t="shared" si="40"/>
        <v>0</v>
      </c>
      <c r="AH32" s="1001">
        <f t="shared" si="41"/>
        <v>0</v>
      </c>
      <c r="AI32" s="1011">
        <f t="shared" si="27"/>
        <v>0</v>
      </c>
      <c r="AJ32" s="986"/>
      <c r="AK32" s="986"/>
      <c r="AL32" s="986"/>
      <c r="AM32" s="986"/>
      <c r="AN32" s="1030"/>
      <c r="AO32" s="1044">
        <f t="shared" si="42"/>
        <v>0</v>
      </c>
      <c r="AP32" s="943">
        <f t="shared" si="43"/>
        <v>0</v>
      </c>
      <c r="AQ32" s="943">
        <f t="shared" si="44"/>
        <v>0</v>
      </c>
      <c r="AR32" s="943">
        <f t="shared" si="45"/>
        <v>0</v>
      </c>
      <c r="AS32" s="943">
        <f t="shared" si="45"/>
        <v>0</v>
      </c>
      <c r="AT32" s="943">
        <f t="shared" si="46"/>
        <v>0</v>
      </c>
      <c r="AU32" s="943">
        <f t="shared" si="47"/>
        <v>0</v>
      </c>
      <c r="AV32" s="943">
        <f t="shared" si="48"/>
        <v>0</v>
      </c>
      <c r="AW32" s="943">
        <f t="shared" si="49"/>
        <v>0</v>
      </c>
      <c r="AX32" s="943">
        <f t="shared" si="50"/>
        <v>0</v>
      </c>
      <c r="AY32" s="1039">
        <f t="shared" si="51"/>
        <v>0</v>
      </c>
      <c r="AZ32" s="1042">
        <f t="shared" si="52"/>
        <v>0</v>
      </c>
      <c r="BA32" s="952">
        <f t="shared" si="53"/>
        <v>0</v>
      </c>
      <c r="BB32" s="952">
        <f t="shared" si="54"/>
        <v>0</v>
      </c>
      <c r="BC32" s="952">
        <f t="shared" si="55"/>
        <v>0</v>
      </c>
      <c r="BD32" s="952">
        <f t="shared" si="56"/>
        <v>0</v>
      </c>
      <c r="BE32" s="1043">
        <f t="shared" si="57"/>
        <v>0</v>
      </c>
      <c r="BF32" s="1044">
        <f t="shared" si="58"/>
        <v>0</v>
      </c>
      <c r="BG32" s="943">
        <f t="shared" si="59"/>
        <v>0</v>
      </c>
      <c r="BH32" s="952">
        <f t="shared" si="60"/>
        <v>0</v>
      </c>
      <c r="BI32" s="952">
        <f t="shared" si="61"/>
        <v>0</v>
      </c>
      <c r="BJ32" s="1043">
        <f t="shared" si="62"/>
        <v>0</v>
      </c>
      <c r="BK32" s="1051">
        <f t="shared" si="30"/>
        <v>0</v>
      </c>
      <c r="BL32" s="946">
        <f t="shared" si="31"/>
        <v>0</v>
      </c>
      <c r="BM32" s="919">
        <f t="shared" si="32"/>
        <v>0</v>
      </c>
      <c r="BN32" s="947">
        <f t="shared" si="33"/>
        <v>0</v>
      </c>
    </row>
    <row r="33" spans="1:66" ht="13.15" customHeight="1">
      <c r="A33" s="367"/>
      <c r="B33" s="367"/>
      <c r="C33" s="367"/>
      <c r="D33" s="368" t="s">
        <v>13</v>
      </c>
      <c r="E33" s="370" t="s">
        <v>176</v>
      </c>
      <c r="F33" s="369">
        <v>2023</v>
      </c>
      <c r="G33" s="372" t="s">
        <v>478</v>
      </c>
      <c r="H33" s="921"/>
      <c r="I33" s="957"/>
      <c r="J33" s="967">
        <f t="shared" si="34"/>
        <v>0</v>
      </c>
      <c r="K33" s="924"/>
      <c r="L33" s="924"/>
      <c r="M33" s="924"/>
      <c r="N33" s="935">
        <f t="shared" si="63"/>
        <v>0</v>
      </c>
      <c r="O33" s="996"/>
      <c r="P33" s="967">
        <f t="shared" si="35"/>
        <v>0</v>
      </c>
      <c r="Q33" s="935">
        <f t="shared" si="36"/>
        <v>0</v>
      </c>
      <c r="R33" s="924"/>
      <c r="S33" s="924"/>
      <c r="T33" s="1005"/>
      <c r="U33" s="1011">
        <f t="shared" si="23"/>
        <v>0</v>
      </c>
      <c r="V33" s="938">
        <f t="shared" si="24"/>
        <v>0</v>
      </c>
      <c r="W33" s="938">
        <f t="shared" si="25"/>
        <v>0</v>
      </c>
      <c r="X33" s="1012">
        <f t="shared" si="26"/>
        <v>0</v>
      </c>
      <c r="Y33" s="1011">
        <f t="shared" si="6"/>
        <v>0</v>
      </c>
      <c r="Z33" s="917"/>
      <c r="AA33" s="917"/>
      <c r="AB33" s="917"/>
      <c r="AC33" s="1021"/>
      <c r="AD33" s="1000">
        <f t="shared" si="37"/>
        <v>0</v>
      </c>
      <c r="AE33" s="951">
        <f t="shared" si="38"/>
        <v>0</v>
      </c>
      <c r="AF33" s="951">
        <f t="shared" si="39"/>
        <v>0</v>
      </c>
      <c r="AG33" s="951">
        <f t="shared" si="40"/>
        <v>0</v>
      </c>
      <c r="AH33" s="1001">
        <f t="shared" si="41"/>
        <v>0</v>
      </c>
      <c r="AI33" s="1011">
        <f t="shared" si="27"/>
        <v>0</v>
      </c>
      <c r="AJ33" s="986"/>
      <c r="AK33" s="986"/>
      <c r="AL33" s="986"/>
      <c r="AM33" s="986"/>
      <c r="AN33" s="1030"/>
      <c r="AO33" s="1044">
        <f t="shared" si="42"/>
        <v>0</v>
      </c>
      <c r="AP33" s="943">
        <f t="shared" si="43"/>
        <v>0</v>
      </c>
      <c r="AQ33" s="943">
        <f t="shared" si="44"/>
        <v>0</v>
      </c>
      <c r="AR33" s="943">
        <f t="shared" si="45"/>
        <v>0</v>
      </c>
      <c r="AS33" s="943">
        <f t="shared" si="45"/>
        <v>0</v>
      </c>
      <c r="AT33" s="943">
        <f t="shared" si="46"/>
        <v>0</v>
      </c>
      <c r="AU33" s="943">
        <f t="shared" si="47"/>
        <v>0</v>
      </c>
      <c r="AV33" s="943">
        <f t="shared" si="48"/>
        <v>0</v>
      </c>
      <c r="AW33" s="943">
        <f t="shared" si="49"/>
        <v>0</v>
      </c>
      <c r="AX33" s="943">
        <f t="shared" si="50"/>
        <v>0</v>
      </c>
      <c r="AY33" s="1039">
        <f t="shared" si="51"/>
        <v>0</v>
      </c>
      <c r="AZ33" s="1042">
        <f t="shared" si="52"/>
        <v>0</v>
      </c>
      <c r="BA33" s="952">
        <f t="shared" si="53"/>
        <v>0</v>
      </c>
      <c r="BB33" s="952">
        <f t="shared" si="54"/>
        <v>0</v>
      </c>
      <c r="BC33" s="952">
        <f t="shared" si="55"/>
        <v>0</v>
      </c>
      <c r="BD33" s="952">
        <f t="shared" si="56"/>
        <v>0</v>
      </c>
      <c r="BE33" s="1043">
        <f t="shared" si="57"/>
        <v>0</v>
      </c>
      <c r="BF33" s="1044">
        <f t="shared" si="58"/>
        <v>0</v>
      </c>
      <c r="BG33" s="943">
        <f t="shared" si="59"/>
        <v>0</v>
      </c>
      <c r="BH33" s="952">
        <f t="shared" si="60"/>
        <v>0</v>
      </c>
      <c r="BI33" s="952">
        <f t="shared" si="61"/>
        <v>0</v>
      </c>
      <c r="BJ33" s="1043">
        <f t="shared" si="62"/>
        <v>0</v>
      </c>
      <c r="BK33" s="1051">
        <f t="shared" si="30"/>
        <v>0</v>
      </c>
      <c r="BL33" s="946">
        <f t="shared" si="31"/>
        <v>0</v>
      </c>
      <c r="BM33" s="919">
        <f t="shared" si="32"/>
        <v>0</v>
      </c>
      <c r="BN33" s="947">
        <f t="shared" si="33"/>
        <v>0</v>
      </c>
    </row>
    <row r="34" spans="1:66" ht="13.15" customHeight="1">
      <c r="A34" s="367"/>
      <c r="B34" s="367"/>
      <c r="C34" s="367"/>
      <c r="D34" s="368" t="s">
        <v>14</v>
      </c>
      <c r="E34" s="370" t="s">
        <v>176</v>
      </c>
      <c r="F34" s="369">
        <v>2023</v>
      </c>
      <c r="G34" s="371" t="s">
        <v>149</v>
      </c>
      <c r="H34" s="920"/>
      <c r="I34" s="956"/>
      <c r="J34" s="967">
        <f t="shared" si="34"/>
        <v>0</v>
      </c>
      <c r="K34" s="924"/>
      <c r="L34" s="924"/>
      <c r="M34" s="924"/>
      <c r="N34" s="935">
        <f t="shared" si="63"/>
        <v>0</v>
      </c>
      <c r="O34" s="996"/>
      <c r="P34" s="967">
        <f t="shared" si="35"/>
        <v>0</v>
      </c>
      <c r="Q34" s="935">
        <f t="shared" si="36"/>
        <v>0</v>
      </c>
      <c r="R34" s="924"/>
      <c r="S34" s="924"/>
      <c r="T34" s="1005"/>
      <c r="U34" s="1011">
        <f t="shared" si="23"/>
        <v>0</v>
      </c>
      <c r="V34" s="938">
        <f t="shared" si="24"/>
        <v>0</v>
      </c>
      <c r="W34" s="938">
        <f t="shared" si="25"/>
        <v>0</v>
      </c>
      <c r="X34" s="1012">
        <f t="shared" si="26"/>
        <v>0</v>
      </c>
      <c r="Y34" s="1011">
        <f t="shared" si="6"/>
        <v>0</v>
      </c>
      <c r="Z34" s="917"/>
      <c r="AA34" s="917"/>
      <c r="AB34" s="917"/>
      <c r="AC34" s="1021"/>
      <c r="AD34" s="1000">
        <f t="shared" si="37"/>
        <v>0</v>
      </c>
      <c r="AE34" s="951">
        <f t="shared" si="38"/>
        <v>0</v>
      </c>
      <c r="AF34" s="951">
        <f t="shared" si="39"/>
        <v>0</v>
      </c>
      <c r="AG34" s="951">
        <f t="shared" si="40"/>
        <v>0</v>
      </c>
      <c r="AH34" s="1001">
        <f t="shared" si="41"/>
        <v>0</v>
      </c>
      <c r="AI34" s="1011">
        <f t="shared" si="27"/>
        <v>0</v>
      </c>
      <c r="AJ34" s="986"/>
      <c r="AK34" s="986"/>
      <c r="AL34" s="986"/>
      <c r="AM34" s="986"/>
      <c r="AN34" s="1030"/>
      <c r="AO34" s="1044">
        <f t="shared" si="42"/>
        <v>0</v>
      </c>
      <c r="AP34" s="943">
        <f t="shared" si="43"/>
        <v>0</v>
      </c>
      <c r="AQ34" s="943">
        <f t="shared" si="44"/>
        <v>0</v>
      </c>
      <c r="AR34" s="943">
        <f t="shared" si="45"/>
        <v>0</v>
      </c>
      <c r="AS34" s="943">
        <f t="shared" si="45"/>
        <v>0</v>
      </c>
      <c r="AT34" s="943">
        <f t="shared" si="46"/>
        <v>0</v>
      </c>
      <c r="AU34" s="943">
        <f t="shared" si="47"/>
        <v>0</v>
      </c>
      <c r="AV34" s="943">
        <f t="shared" si="48"/>
        <v>0</v>
      </c>
      <c r="AW34" s="943">
        <f t="shared" si="49"/>
        <v>0</v>
      </c>
      <c r="AX34" s="943">
        <f t="shared" si="50"/>
        <v>0</v>
      </c>
      <c r="AY34" s="1039">
        <f t="shared" si="51"/>
        <v>0</v>
      </c>
      <c r="AZ34" s="1042">
        <f t="shared" si="52"/>
        <v>0</v>
      </c>
      <c r="BA34" s="952">
        <f t="shared" si="53"/>
        <v>0</v>
      </c>
      <c r="BB34" s="952">
        <f t="shared" si="54"/>
        <v>0</v>
      </c>
      <c r="BC34" s="952">
        <f t="shared" si="55"/>
        <v>0</v>
      </c>
      <c r="BD34" s="952">
        <f t="shared" si="56"/>
        <v>0</v>
      </c>
      <c r="BE34" s="1043">
        <f t="shared" si="57"/>
        <v>0</v>
      </c>
      <c r="BF34" s="1044">
        <f t="shared" si="58"/>
        <v>0</v>
      </c>
      <c r="BG34" s="943">
        <f t="shared" si="59"/>
        <v>0</v>
      </c>
      <c r="BH34" s="952">
        <f t="shared" si="60"/>
        <v>0</v>
      </c>
      <c r="BI34" s="952">
        <f t="shared" si="61"/>
        <v>0</v>
      </c>
      <c r="BJ34" s="1043">
        <f t="shared" si="62"/>
        <v>0</v>
      </c>
      <c r="BK34" s="1051">
        <f t="shared" si="30"/>
        <v>0</v>
      </c>
      <c r="BL34" s="946">
        <f t="shared" si="31"/>
        <v>0</v>
      </c>
      <c r="BM34" s="919">
        <f t="shared" si="32"/>
        <v>0</v>
      </c>
      <c r="BN34" s="947">
        <f t="shared" si="33"/>
        <v>0</v>
      </c>
    </row>
    <row r="35" spans="1:66" ht="13.15" customHeight="1">
      <c r="A35" s="367"/>
      <c r="B35" s="367"/>
      <c r="C35" s="367"/>
      <c r="D35" s="368" t="s">
        <v>14</v>
      </c>
      <c r="E35" s="370" t="s">
        <v>176</v>
      </c>
      <c r="F35" s="369">
        <v>2023</v>
      </c>
      <c r="G35" s="371" t="s">
        <v>125</v>
      </c>
      <c r="H35" s="969"/>
      <c r="I35" s="992"/>
      <c r="J35" s="967">
        <f t="shared" si="34"/>
        <v>0</v>
      </c>
      <c r="K35" s="924"/>
      <c r="L35" s="924"/>
      <c r="M35" s="924"/>
      <c r="N35" s="935">
        <f t="shared" si="63"/>
        <v>0</v>
      </c>
      <c r="O35" s="996"/>
      <c r="P35" s="967">
        <f t="shared" si="35"/>
        <v>0</v>
      </c>
      <c r="Q35" s="935">
        <f t="shared" si="36"/>
        <v>0</v>
      </c>
      <c r="R35" s="924"/>
      <c r="S35" s="924"/>
      <c r="T35" s="1005"/>
      <c r="U35" s="1011">
        <f t="shared" si="23"/>
        <v>0</v>
      </c>
      <c r="V35" s="938">
        <f t="shared" si="24"/>
        <v>0</v>
      </c>
      <c r="W35" s="938">
        <f t="shared" si="25"/>
        <v>0</v>
      </c>
      <c r="X35" s="1012">
        <f t="shared" si="26"/>
        <v>0</v>
      </c>
      <c r="Y35" s="1011">
        <f t="shared" si="6"/>
        <v>0</v>
      </c>
      <c r="Z35" s="917"/>
      <c r="AA35" s="917"/>
      <c r="AB35" s="917"/>
      <c r="AC35" s="1021"/>
      <c r="AD35" s="1000">
        <f t="shared" si="37"/>
        <v>0</v>
      </c>
      <c r="AE35" s="951">
        <f t="shared" si="38"/>
        <v>0</v>
      </c>
      <c r="AF35" s="951">
        <f t="shared" si="39"/>
        <v>0</v>
      </c>
      <c r="AG35" s="951">
        <f t="shared" si="40"/>
        <v>0</v>
      </c>
      <c r="AH35" s="1001">
        <f t="shared" si="41"/>
        <v>0</v>
      </c>
      <c r="AI35" s="1011">
        <f t="shared" si="27"/>
        <v>0</v>
      </c>
      <c r="AJ35" s="986"/>
      <c r="AK35" s="986"/>
      <c r="AL35" s="986"/>
      <c r="AM35" s="986"/>
      <c r="AN35" s="1030"/>
      <c r="AO35" s="1044">
        <f t="shared" si="42"/>
        <v>0</v>
      </c>
      <c r="AP35" s="943">
        <f t="shared" si="43"/>
        <v>0</v>
      </c>
      <c r="AQ35" s="943">
        <f t="shared" si="44"/>
        <v>0</v>
      </c>
      <c r="AR35" s="943">
        <f t="shared" si="45"/>
        <v>0</v>
      </c>
      <c r="AS35" s="943">
        <f t="shared" si="45"/>
        <v>0</v>
      </c>
      <c r="AT35" s="943">
        <f t="shared" si="46"/>
        <v>0</v>
      </c>
      <c r="AU35" s="943">
        <f t="shared" si="47"/>
        <v>0</v>
      </c>
      <c r="AV35" s="943">
        <f t="shared" si="48"/>
        <v>0</v>
      </c>
      <c r="AW35" s="943">
        <f t="shared" si="49"/>
        <v>0</v>
      </c>
      <c r="AX35" s="943">
        <f t="shared" si="50"/>
        <v>0</v>
      </c>
      <c r="AY35" s="1039">
        <f t="shared" si="51"/>
        <v>0</v>
      </c>
      <c r="AZ35" s="1042">
        <f t="shared" si="52"/>
        <v>0</v>
      </c>
      <c r="BA35" s="952">
        <f t="shared" si="53"/>
        <v>0</v>
      </c>
      <c r="BB35" s="952">
        <f t="shared" si="54"/>
        <v>0</v>
      </c>
      <c r="BC35" s="952">
        <f t="shared" si="55"/>
        <v>0</v>
      </c>
      <c r="BD35" s="952">
        <f t="shared" si="56"/>
        <v>0</v>
      </c>
      <c r="BE35" s="1043">
        <f t="shared" si="57"/>
        <v>0</v>
      </c>
      <c r="BF35" s="1044">
        <f t="shared" si="58"/>
        <v>0</v>
      </c>
      <c r="BG35" s="943">
        <f t="shared" si="59"/>
        <v>0</v>
      </c>
      <c r="BH35" s="952">
        <f t="shared" si="60"/>
        <v>0</v>
      </c>
      <c r="BI35" s="952">
        <f t="shared" si="61"/>
        <v>0</v>
      </c>
      <c r="BJ35" s="1043">
        <f t="shared" si="62"/>
        <v>0</v>
      </c>
      <c r="BK35" s="1051">
        <f t="shared" si="30"/>
        <v>0</v>
      </c>
      <c r="BL35" s="946">
        <f t="shared" si="31"/>
        <v>0</v>
      </c>
      <c r="BM35" s="919">
        <f t="shared" si="32"/>
        <v>0</v>
      </c>
      <c r="BN35" s="947">
        <f t="shared" si="33"/>
        <v>0</v>
      </c>
    </row>
    <row r="36" spans="1:66" ht="13.15" customHeight="1">
      <c r="A36" s="367"/>
      <c r="B36" s="367"/>
      <c r="C36" s="367"/>
      <c r="D36" s="368" t="s">
        <v>14</v>
      </c>
      <c r="E36" s="370" t="s">
        <v>176</v>
      </c>
      <c r="F36" s="369">
        <v>2023</v>
      </c>
      <c r="G36" s="371" t="s">
        <v>126</v>
      </c>
      <c r="H36" s="969"/>
      <c r="I36" s="992"/>
      <c r="J36" s="967">
        <f t="shared" si="34"/>
        <v>0</v>
      </c>
      <c r="K36" s="924"/>
      <c r="L36" s="924"/>
      <c r="M36" s="924"/>
      <c r="N36" s="935">
        <f t="shared" si="63"/>
        <v>0</v>
      </c>
      <c r="O36" s="996"/>
      <c r="P36" s="967">
        <f t="shared" si="35"/>
        <v>0</v>
      </c>
      <c r="Q36" s="935">
        <f t="shared" si="36"/>
        <v>0</v>
      </c>
      <c r="R36" s="924"/>
      <c r="S36" s="924"/>
      <c r="T36" s="1005"/>
      <c r="U36" s="1011">
        <f t="shared" si="23"/>
        <v>0</v>
      </c>
      <c r="V36" s="938">
        <f t="shared" si="24"/>
        <v>0</v>
      </c>
      <c r="W36" s="938">
        <f t="shared" si="25"/>
        <v>0</v>
      </c>
      <c r="X36" s="1012">
        <f t="shared" si="26"/>
        <v>0</v>
      </c>
      <c r="Y36" s="1011">
        <f t="shared" si="6"/>
        <v>0</v>
      </c>
      <c r="Z36" s="917"/>
      <c r="AA36" s="917"/>
      <c r="AB36" s="917"/>
      <c r="AC36" s="1021"/>
      <c r="AD36" s="1000">
        <f t="shared" si="37"/>
        <v>0</v>
      </c>
      <c r="AE36" s="951">
        <f t="shared" si="38"/>
        <v>0</v>
      </c>
      <c r="AF36" s="951">
        <f t="shared" si="39"/>
        <v>0</v>
      </c>
      <c r="AG36" s="951">
        <f t="shared" si="40"/>
        <v>0</v>
      </c>
      <c r="AH36" s="1001">
        <f t="shared" si="41"/>
        <v>0</v>
      </c>
      <c r="AI36" s="1011">
        <f t="shared" si="27"/>
        <v>0</v>
      </c>
      <c r="AJ36" s="986"/>
      <c r="AK36" s="986"/>
      <c r="AL36" s="986"/>
      <c r="AM36" s="986"/>
      <c r="AN36" s="1030"/>
      <c r="AO36" s="1044">
        <f t="shared" si="42"/>
        <v>0</v>
      </c>
      <c r="AP36" s="943">
        <f t="shared" si="43"/>
        <v>0</v>
      </c>
      <c r="AQ36" s="943">
        <f t="shared" si="44"/>
        <v>0</v>
      </c>
      <c r="AR36" s="943">
        <f t="shared" si="45"/>
        <v>0</v>
      </c>
      <c r="AS36" s="943">
        <f t="shared" si="45"/>
        <v>0</v>
      </c>
      <c r="AT36" s="943">
        <f t="shared" si="46"/>
        <v>0</v>
      </c>
      <c r="AU36" s="943">
        <f t="shared" si="47"/>
        <v>0</v>
      </c>
      <c r="AV36" s="943">
        <f t="shared" si="48"/>
        <v>0</v>
      </c>
      <c r="AW36" s="943">
        <f t="shared" si="49"/>
        <v>0</v>
      </c>
      <c r="AX36" s="943">
        <f t="shared" si="50"/>
        <v>0</v>
      </c>
      <c r="AY36" s="1039">
        <f t="shared" si="51"/>
        <v>0</v>
      </c>
      <c r="AZ36" s="1042">
        <f t="shared" si="52"/>
        <v>0</v>
      </c>
      <c r="BA36" s="952">
        <f t="shared" si="53"/>
        <v>0</v>
      </c>
      <c r="BB36" s="952">
        <f t="shared" si="54"/>
        <v>0</v>
      </c>
      <c r="BC36" s="952">
        <f t="shared" si="55"/>
        <v>0</v>
      </c>
      <c r="BD36" s="952">
        <f t="shared" si="56"/>
        <v>0</v>
      </c>
      <c r="BE36" s="1043">
        <f t="shared" si="57"/>
        <v>0</v>
      </c>
      <c r="BF36" s="1044">
        <f t="shared" si="58"/>
        <v>0</v>
      </c>
      <c r="BG36" s="943">
        <f t="shared" si="59"/>
        <v>0</v>
      </c>
      <c r="BH36" s="952">
        <f t="shared" si="60"/>
        <v>0</v>
      </c>
      <c r="BI36" s="952">
        <f t="shared" si="61"/>
        <v>0</v>
      </c>
      <c r="BJ36" s="1043">
        <f t="shared" si="62"/>
        <v>0</v>
      </c>
      <c r="BK36" s="1051">
        <f t="shared" si="30"/>
        <v>0</v>
      </c>
      <c r="BL36" s="946">
        <f t="shared" si="31"/>
        <v>0</v>
      </c>
      <c r="BM36" s="919">
        <f t="shared" si="32"/>
        <v>0</v>
      </c>
      <c r="BN36" s="947">
        <f t="shared" si="33"/>
        <v>0</v>
      </c>
    </row>
    <row r="37" spans="1:66" ht="13.15" customHeight="1">
      <c r="A37" s="367"/>
      <c r="B37" s="367"/>
      <c r="C37" s="367"/>
      <c r="D37" s="368" t="s">
        <v>14</v>
      </c>
      <c r="E37" s="370" t="s">
        <v>176</v>
      </c>
      <c r="F37" s="369">
        <v>2023</v>
      </c>
      <c r="G37" s="371" t="s">
        <v>127</v>
      </c>
      <c r="H37" s="920"/>
      <c r="I37" s="956"/>
      <c r="J37" s="967">
        <f t="shared" si="34"/>
        <v>0</v>
      </c>
      <c r="K37" s="924"/>
      <c r="L37" s="924"/>
      <c r="M37" s="924"/>
      <c r="N37" s="935">
        <f t="shared" si="63"/>
        <v>0</v>
      </c>
      <c r="O37" s="996"/>
      <c r="P37" s="967">
        <f t="shared" si="35"/>
        <v>0</v>
      </c>
      <c r="Q37" s="935">
        <f t="shared" si="36"/>
        <v>0</v>
      </c>
      <c r="R37" s="924"/>
      <c r="S37" s="924"/>
      <c r="T37" s="1005"/>
      <c r="U37" s="1011">
        <f t="shared" si="23"/>
        <v>0</v>
      </c>
      <c r="V37" s="938">
        <f t="shared" si="24"/>
        <v>0</v>
      </c>
      <c r="W37" s="938">
        <f t="shared" si="25"/>
        <v>0</v>
      </c>
      <c r="X37" s="1012">
        <f t="shared" si="26"/>
        <v>0</v>
      </c>
      <c r="Y37" s="1011">
        <f t="shared" si="6"/>
        <v>0</v>
      </c>
      <c r="Z37" s="917"/>
      <c r="AA37" s="917"/>
      <c r="AB37" s="917"/>
      <c r="AC37" s="1021"/>
      <c r="AD37" s="1000">
        <f t="shared" si="37"/>
        <v>0</v>
      </c>
      <c r="AE37" s="951">
        <f t="shared" si="38"/>
        <v>0</v>
      </c>
      <c r="AF37" s="951">
        <f t="shared" si="39"/>
        <v>0</v>
      </c>
      <c r="AG37" s="951">
        <f t="shared" si="40"/>
        <v>0</v>
      </c>
      <c r="AH37" s="1001">
        <f t="shared" si="41"/>
        <v>0</v>
      </c>
      <c r="AI37" s="1011">
        <f t="shared" si="27"/>
        <v>0</v>
      </c>
      <c r="AJ37" s="986"/>
      <c r="AK37" s="986"/>
      <c r="AL37" s="986"/>
      <c r="AM37" s="986"/>
      <c r="AN37" s="1030"/>
      <c r="AO37" s="1044">
        <f t="shared" si="42"/>
        <v>0</v>
      </c>
      <c r="AP37" s="943">
        <f t="shared" si="43"/>
        <v>0</v>
      </c>
      <c r="AQ37" s="943">
        <f t="shared" si="44"/>
        <v>0</v>
      </c>
      <c r="AR37" s="943">
        <f t="shared" si="45"/>
        <v>0</v>
      </c>
      <c r="AS37" s="943">
        <f t="shared" si="45"/>
        <v>0</v>
      </c>
      <c r="AT37" s="943">
        <f t="shared" si="46"/>
        <v>0</v>
      </c>
      <c r="AU37" s="943">
        <f t="shared" si="47"/>
        <v>0</v>
      </c>
      <c r="AV37" s="943">
        <f t="shared" si="48"/>
        <v>0</v>
      </c>
      <c r="AW37" s="943">
        <f t="shared" si="49"/>
        <v>0</v>
      </c>
      <c r="AX37" s="943">
        <f t="shared" si="50"/>
        <v>0</v>
      </c>
      <c r="AY37" s="1039">
        <f t="shared" si="51"/>
        <v>0</v>
      </c>
      <c r="AZ37" s="1042">
        <f t="shared" si="52"/>
        <v>0</v>
      </c>
      <c r="BA37" s="952">
        <f t="shared" si="53"/>
        <v>0</v>
      </c>
      <c r="BB37" s="952">
        <f t="shared" si="54"/>
        <v>0</v>
      </c>
      <c r="BC37" s="952">
        <f t="shared" si="55"/>
        <v>0</v>
      </c>
      <c r="BD37" s="952">
        <f t="shared" si="56"/>
        <v>0</v>
      </c>
      <c r="BE37" s="1043">
        <f t="shared" si="57"/>
        <v>0</v>
      </c>
      <c r="BF37" s="1044">
        <f t="shared" si="58"/>
        <v>0</v>
      </c>
      <c r="BG37" s="943">
        <f t="shared" si="59"/>
        <v>0</v>
      </c>
      <c r="BH37" s="952">
        <f t="shared" si="60"/>
        <v>0</v>
      </c>
      <c r="BI37" s="952">
        <f t="shared" si="61"/>
        <v>0</v>
      </c>
      <c r="BJ37" s="1043">
        <f t="shared" si="62"/>
        <v>0</v>
      </c>
      <c r="BK37" s="1051">
        <f t="shared" si="30"/>
        <v>0</v>
      </c>
      <c r="BL37" s="946">
        <f t="shared" si="31"/>
        <v>0</v>
      </c>
      <c r="BM37" s="919">
        <f t="shared" si="32"/>
        <v>0</v>
      </c>
      <c r="BN37" s="947">
        <f t="shared" si="33"/>
        <v>0</v>
      </c>
    </row>
    <row r="38" spans="1:66" ht="13.15" customHeight="1">
      <c r="A38" s="367"/>
      <c r="B38" s="367"/>
      <c r="C38" s="367"/>
      <c r="D38" s="368" t="s">
        <v>14</v>
      </c>
      <c r="E38" s="370" t="s">
        <v>176</v>
      </c>
      <c r="F38" s="369">
        <v>2023</v>
      </c>
      <c r="G38" s="371" t="s">
        <v>120</v>
      </c>
      <c r="H38" s="920"/>
      <c r="I38" s="956"/>
      <c r="J38" s="967">
        <f t="shared" si="34"/>
        <v>0</v>
      </c>
      <c r="K38" s="924"/>
      <c r="L38" s="924"/>
      <c r="M38" s="924"/>
      <c r="N38" s="935">
        <f t="shared" si="63"/>
        <v>0</v>
      </c>
      <c r="O38" s="996"/>
      <c r="P38" s="967">
        <f t="shared" si="35"/>
        <v>0</v>
      </c>
      <c r="Q38" s="935">
        <f t="shared" si="36"/>
        <v>0</v>
      </c>
      <c r="R38" s="924"/>
      <c r="S38" s="924"/>
      <c r="T38" s="1005"/>
      <c r="U38" s="1011">
        <f t="shared" si="23"/>
        <v>0</v>
      </c>
      <c r="V38" s="938">
        <f t="shared" si="24"/>
        <v>0</v>
      </c>
      <c r="W38" s="938">
        <f t="shared" si="25"/>
        <v>0</v>
      </c>
      <c r="X38" s="1012">
        <f t="shared" si="26"/>
        <v>0</v>
      </c>
      <c r="Y38" s="1011">
        <f t="shared" si="6"/>
        <v>0</v>
      </c>
      <c r="Z38" s="917"/>
      <c r="AA38" s="917"/>
      <c r="AB38" s="917"/>
      <c r="AC38" s="1021"/>
      <c r="AD38" s="1000">
        <f t="shared" si="37"/>
        <v>0</v>
      </c>
      <c r="AE38" s="951">
        <f t="shared" si="38"/>
        <v>0</v>
      </c>
      <c r="AF38" s="951">
        <f t="shared" si="39"/>
        <v>0</v>
      </c>
      <c r="AG38" s="951">
        <f t="shared" si="40"/>
        <v>0</v>
      </c>
      <c r="AH38" s="1001">
        <f t="shared" si="41"/>
        <v>0</v>
      </c>
      <c r="AI38" s="1011">
        <f t="shared" si="27"/>
        <v>0</v>
      </c>
      <c r="AJ38" s="986"/>
      <c r="AK38" s="986"/>
      <c r="AL38" s="986"/>
      <c r="AM38" s="986"/>
      <c r="AN38" s="1030"/>
      <c r="AO38" s="1044">
        <f t="shared" si="42"/>
        <v>0</v>
      </c>
      <c r="AP38" s="943">
        <f t="shared" si="43"/>
        <v>0</v>
      </c>
      <c r="AQ38" s="943">
        <f t="shared" si="44"/>
        <v>0</v>
      </c>
      <c r="AR38" s="943">
        <f t="shared" si="45"/>
        <v>0</v>
      </c>
      <c r="AS38" s="943">
        <f t="shared" si="45"/>
        <v>0</v>
      </c>
      <c r="AT38" s="943">
        <f t="shared" si="46"/>
        <v>0</v>
      </c>
      <c r="AU38" s="943">
        <f t="shared" si="47"/>
        <v>0</v>
      </c>
      <c r="AV38" s="943">
        <f t="shared" si="48"/>
        <v>0</v>
      </c>
      <c r="AW38" s="943">
        <f t="shared" si="49"/>
        <v>0</v>
      </c>
      <c r="AX38" s="943">
        <f t="shared" si="50"/>
        <v>0</v>
      </c>
      <c r="AY38" s="1039">
        <f t="shared" si="51"/>
        <v>0</v>
      </c>
      <c r="AZ38" s="1042">
        <f t="shared" si="52"/>
        <v>0</v>
      </c>
      <c r="BA38" s="952">
        <f t="shared" si="53"/>
        <v>0</v>
      </c>
      <c r="BB38" s="952">
        <f t="shared" si="54"/>
        <v>0</v>
      </c>
      <c r="BC38" s="952">
        <f t="shared" si="55"/>
        <v>0</v>
      </c>
      <c r="BD38" s="952">
        <f t="shared" si="56"/>
        <v>0</v>
      </c>
      <c r="BE38" s="1043">
        <f t="shared" si="57"/>
        <v>0</v>
      </c>
      <c r="BF38" s="1044">
        <f t="shared" si="58"/>
        <v>0</v>
      </c>
      <c r="BG38" s="943">
        <f t="shared" si="59"/>
        <v>0</v>
      </c>
      <c r="BH38" s="952">
        <f t="shared" si="60"/>
        <v>0</v>
      </c>
      <c r="BI38" s="952">
        <f t="shared" si="61"/>
        <v>0</v>
      </c>
      <c r="BJ38" s="1043">
        <f t="shared" si="62"/>
        <v>0</v>
      </c>
      <c r="BK38" s="1051">
        <f t="shared" si="30"/>
        <v>0</v>
      </c>
      <c r="BL38" s="946">
        <f t="shared" si="31"/>
        <v>0</v>
      </c>
      <c r="BM38" s="919">
        <f t="shared" si="32"/>
        <v>0</v>
      </c>
      <c r="BN38" s="947">
        <f t="shared" si="33"/>
        <v>0</v>
      </c>
    </row>
    <row r="39" spans="1:66" ht="13.15" customHeight="1">
      <c r="A39" s="367"/>
      <c r="B39" s="367"/>
      <c r="C39" s="367"/>
      <c r="D39" s="368" t="s">
        <v>14</v>
      </c>
      <c r="E39" s="370" t="s">
        <v>176</v>
      </c>
      <c r="F39" s="369">
        <v>2023</v>
      </c>
      <c r="G39" s="371" t="s">
        <v>150</v>
      </c>
      <c r="H39" s="920"/>
      <c r="I39" s="956"/>
      <c r="J39" s="967">
        <f>SUM(J40:J41)</f>
        <v>0</v>
      </c>
      <c r="K39" s="935">
        <f>SUM(K40:K41)</f>
        <v>0</v>
      </c>
      <c r="L39" s="935">
        <f>SUM(L40:L41)</f>
        <v>0</v>
      </c>
      <c r="M39" s="935">
        <f>SUM(M40:M41)</f>
        <v>0</v>
      </c>
      <c r="N39" s="935">
        <f>SUM(N40:N41)</f>
        <v>0</v>
      </c>
      <c r="O39" s="996"/>
      <c r="P39" s="967">
        <f>SUM(P40:P41)</f>
        <v>0</v>
      </c>
      <c r="Q39" s="935">
        <f>SUM(Q40:Q41)</f>
        <v>0</v>
      </c>
      <c r="R39" s="935">
        <f>SUM(R40:R41)</f>
        <v>0</v>
      </c>
      <c r="S39" s="935">
        <f>SUM(S40:S41)</f>
        <v>0</v>
      </c>
      <c r="T39" s="979">
        <f>SUM(T40:T41)</f>
        <v>0</v>
      </c>
      <c r="U39" s="1011">
        <f t="shared" si="23"/>
        <v>0</v>
      </c>
      <c r="V39" s="938">
        <f t="shared" si="24"/>
        <v>0</v>
      </c>
      <c r="W39" s="938">
        <f t="shared" si="25"/>
        <v>0</v>
      </c>
      <c r="X39" s="1012">
        <f t="shared" si="26"/>
        <v>0</v>
      </c>
      <c r="Y39" s="1011">
        <f t="shared" si="6"/>
        <v>0</v>
      </c>
      <c r="Z39" s="938">
        <f>IF($K39=0,0, SUM(Z40*K40, Z41*K41)/SUM(K40, K41))</f>
        <v>0</v>
      </c>
      <c r="AA39" s="938">
        <f>IF($K39=0,0, SUM(AA40*K40, AA41*K41)/SUM(K40, K41))</f>
        <v>0</v>
      </c>
      <c r="AB39" s="938">
        <f>IF($L39=0,0, SUM(AB40*L40, AB41*L41)/SUM(L40, L41))</f>
        <v>0</v>
      </c>
      <c r="AC39" s="1012">
        <f>IF($L39=0,0, SUM(AC40*L40, AC41*L41)/SUM(L40, L41))</f>
        <v>0</v>
      </c>
      <c r="AD39" s="1000">
        <f>SUM(AD40:AD41)</f>
        <v>0</v>
      </c>
      <c r="AE39" s="951">
        <f>SUM(AE40:AE41)</f>
        <v>0</v>
      </c>
      <c r="AF39" s="951">
        <f>SUM(AF40:AF41)</f>
        <v>0</v>
      </c>
      <c r="AG39" s="951">
        <f>SUM(AG40:AG41)</f>
        <v>0</v>
      </c>
      <c r="AH39" s="1001">
        <f>SUM(AH40:AH41)</f>
        <v>0</v>
      </c>
      <c r="AI39" s="1011">
        <f t="shared" si="27"/>
        <v>0</v>
      </c>
      <c r="AJ39" s="938">
        <f>IF($Z39*$K39=0,0,SUM(AJ40*$K40*$Z40,AJ41*$K41*$Z41)/(SUM($K40*$Z40,$K41*$Z41)))</f>
        <v>0</v>
      </c>
      <c r="AK39" s="938">
        <f>IF($AB39*$L39=0,0,SUM(AK40*$AB40*$L40,AK41*$AB41*$L41)/(SUM($L40*$AB40,$L41*$AB41)))</f>
        <v>0</v>
      </c>
      <c r="AL39" s="938">
        <f>IF(OR(K39=0, AND(AL40=0, AL41=0)), 0, SUM(AL40*K40*AA40, AL41*K41*AA41)/SUM(K40*AA40, K41*AA41))</f>
        <v>0</v>
      </c>
      <c r="AM39" s="938">
        <f>IF(L39=0,0,SUM(AM40*L40*(1-AB40-AC40), AM41*L41*(1-AB41-AC41))/SUM(L40*(1-AB40-AC40), L41*(1-AB41-AC41)))</f>
        <v>0</v>
      </c>
      <c r="AN39" s="1012">
        <f>IF(N39=0,0,SUM(AN40*N40,AN41*N41)/SUM(N40,N41))</f>
        <v>0</v>
      </c>
      <c r="AO39" s="1044">
        <f>SUM(AO40:AO41)</f>
        <v>0</v>
      </c>
      <c r="AP39" s="943">
        <f t="shared" ref="AP39:AY39" si="64">SUM(AP40:AP41)</f>
        <v>0</v>
      </c>
      <c r="AQ39" s="943">
        <f t="shared" si="64"/>
        <v>0</v>
      </c>
      <c r="AR39" s="943">
        <f t="shared" si="64"/>
        <v>0</v>
      </c>
      <c r="AS39" s="943">
        <f t="shared" si="64"/>
        <v>0</v>
      </c>
      <c r="AT39" s="943">
        <f t="shared" si="64"/>
        <v>0</v>
      </c>
      <c r="AU39" s="943">
        <f t="shared" si="64"/>
        <v>0</v>
      </c>
      <c r="AV39" s="943">
        <f t="shared" si="64"/>
        <v>0</v>
      </c>
      <c r="AW39" s="943">
        <f t="shared" si="64"/>
        <v>0</v>
      </c>
      <c r="AX39" s="943">
        <f t="shared" si="64"/>
        <v>0</v>
      </c>
      <c r="AY39" s="1039">
        <f t="shared" si="64"/>
        <v>0</v>
      </c>
      <c r="AZ39" s="1044">
        <f t="shared" ref="AZ39:BJ39" si="65">SUM(AZ40:AZ41)</f>
        <v>0</v>
      </c>
      <c r="BA39" s="943">
        <f t="shared" si="65"/>
        <v>0</v>
      </c>
      <c r="BB39" s="943">
        <f t="shared" si="65"/>
        <v>0</v>
      </c>
      <c r="BC39" s="943">
        <f t="shared" si="65"/>
        <v>0</v>
      </c>
      <c r="BD39" s="943">
        <f t="shared" si="65"/>
        <v>0</v>
      </c>
      <c r="BE39" s="1039">
        <f t="shared" si="65"/>
        <v>0</v>
      </c>
      <c r="BF39" s="1044">
        <f t="shared" si="65"/>
        <v>0</v>
      </c>
      <c r="BG39" s="943">
        <f t="shared" si="65"/>
        <v>0</v>
      </c>
      <c r="BH39" s="943">
        <f t="shared" si="65"/>
        <v>0</v>
      </c>
      <c r="BI39" s="943">
        <f t="shared" si="65"/>
        <v>0</v>
      </c>
      <c r="BJ39" s="1039">
        <f t="shared" si="65"/>
        <v>0</v>
      </c>
      <c r="BK39" s="1051">
        <f t="shared" si="30"/>
        <v>0</v>
      </c>
      <c r="BL39" s="946">
        <f t="shared" si="31"/>
        <v>0</v>
      </c>
      <c r="BM39" s="919">
        <f t="shared" si="32"/>
        <v>0</v>
      </c>
      <c r="BN39" s="947">
        <f t="shared" si="33"/>
        <v>0</v>
      </c>
    </row>
    <row r="40" spans="1:66" ht="13.15" customHeight="1">
      <c r="A40" s="367"/>
      <c r="B40" s="367"/>
      <c r="C40" s="367"/>
      <c r="D40" s="368" t="s">
        <v>13</v>
      </c>
      <c r="E40" s="370" t="s">
        <v>176</v>
      </c>
      <c r="F40" s="369">
        <v>2023</v>
      </c>
      <c r="G40" s="372" t="s">
        <v>121</v>
      </c>
      <c r="H40" s="923"/>
      <c r="I40" s="959"/>
      <c r="J40" s="967">
        <f t="shared" si="34"/>
        <v>0</v>
      </c>
      <c r="K40" s="924"/>
      <c r="L40" s="924"/>
      <c r="M40" s="924"/>
      <c r="N40" s="935">
        <f t="shared" si="63"/>
        <v>0</v>
      </c>
      <c r="O40" s="996"/>
      <c r="P40" s="967">
        <f>Q40+T40</f>
        <v>0</v>
      </c>
      <c r="Q40" s="935">
        <f>SUM(R40:S40)</f>
        <v>0</v>
      </c>
      <c r="R40" s="924"/>
      <c r="S40" s="924"/>
      <c r="T40" s="1005"/>
      <c r="U40" s="1011">
        <f t="shared" si="23"/>
        <v>0</v>
      </c>
      <c r="V40" s="938">
        <f t="shared" si="24"/>
        <v>0</v>
      </c>
      <c r="W40" s="938">
        <f t="shared" si="25"/>
        <v>0</v>
      </c>
      <c r="X40" s="1012">
        <f t="shared" si="26"/>
        <v>0</v>
      </c>
      <c r="Y40" s="1011">
        <f t="shared" si="6"/>
        <v>0</v>
      </c>
      <c r="Z40" s="917"/>
      <c r="AA40" s="917"/>
      <c r="AB40" s="917"/>
      <c r="AC40" s="1021"/>
      <c r="AD40" s="1000">
        <f t="shared" si="37"/>
        <v>0</v>
      </c>
      <c r="AE40" s="951">
        <f t="shared" si="38"/>
        <v>0</v>
      </c>
      <c r="AF40" s="951">
        <f t="shared" si="39"/>
        <v>0</v>
      </c>
      <c r="AG40" s="951">
        <f t="shared" si="40"/>
        <v>0</v>
      </c>
      <c r="AH40" s="1001">
        <f t="shared" si="41"/>
        <v>0</v>
      </c>
      <c r="AI40" s="1011">
        <f t="shared" si="27"/>
        <v>0</v>
      </c>
      <c r="AJ40" s="986"/>
      <c r="AK40" s="986"/>
      <c r="AL40" s="986"/>
      <c r="AM40" s="986"/>
      <c r="AN40" s="1030"/>
      <c r="AO40" s="1044">
        <f t="shared" si="42"/>
        <v>0</v>
      </c>
      <c r="AP40" s="943">
        <f>L40*(1-AB40-AC40)*AM40</f>
        <v>0</v>
      </c>
      <c r="AQ40" s="943">
        <f>SUM(AR40,AS40)</f>
        <v>0</v>
      </c>
      <c r="AR40" s="943">
        <f>AG40*AJ40</f>
        <v>0</v>
      </c>
      <c r="AS40" s="943">
        <f t="shared" si="45"/>
        <v>0</v>
      </c>
      <c r="AT40" s="943">
        <f>SUM(AU40, AV40)</f>
        <v>0</v>
      </c>
      <c r="AU40" s="943">
        <f>AR40</f>
        <v>0</v>
      </c>
      <c r="AV40" s="943">
        <f>AS40</f>
        <v>0</v>
      </c>
      <c r="AW40" s="943">
        <f>K40*(1-Z40-AA40)*Z62*AJ62</f>
        <v>0</v>
      </c>
      <c r="AX40" s="943">
        <f>AD40*Z62*AJ62</f>
        <v>0</v>
      </c>
      <c r="AY40" s="1039">
        <f>MAX(N40*AN40, T40)</f>
        <v>0</v>
      </c>
      <c r="AZ40" s="1042">
        <f t="shared" si="52"/>
        <v>0</v>
      </c>
      <c r="BA40" s="952">
        <f t="shared" si="53"/>
        <v>0</v>
      </c>
      <c r="BB40" s="952">
        <f t="shared" si="54"/>
        <v>0</v>
      </c>
      <c r="BC40" s="952">
        <f t="shared" si="55"/>
        <v>0</v>
      </c>
      <c r="BD40" s="952">
        <f t="shared" si="56"/>
        <v>0</v>
      </c>
      <c r="BE40" s="1043">
        <f t="shared" si="57"/>
        <v>0</v>
      </c>
      <c r="BF40" s="1044">
        <f t="shared" si="58"/>
        <v>0</v>
      </c>
      <c r="BG40" s="943">
        <f t="shared" si="59"/>
        <v>0</v>
      </c>
      <c r="BH40" s="952">
        <f t="shared" si="60"/>
        <v>0</v>
      </c>
      <c r="BI40" s="952">
        <f t="shared" si="61"/>
        <v>0</v>
      </c>
      <c r="BJ40" s="1043">
        <f t="shared" si="62"/>
        <v>0</v>
      </c>
      <c r="BK40" s="1051">
        <f t="shared" si="30"/>
        <v>0</v>
      </c>
      <c r="BL40" s="946">
        <f t="shared" si="31"/>
        <v>0</v>
      </c>
      <c r="BM40" s="919">
        <f t="shared" si="32"/>
        <v>0</v>
      </c>
      <c r="BN40" s="947">
        <f t="shared" si="33"/>
        <v>0</v>
      </c>
    </row>
    <row r="41" spans="1:66" ht="13.15" customHeight="1">
      <c r="A41" s="367"/>
      <c r="B41" s="367"/>
      <c r="C41" s="367"/>
      <c r="D41" s="368" t="s">
        <v>13</v>
      </c>
      <c r="E41" s="370" t="s">
        <v>176</v>
      </c>
      <c r="F41" s="369">
        <v>2023</v>
      </c>
      <c r="G41" s="372" t="s">
        <v>128</v>
      </c>
      <c r="H41" s="923"/>
      <c r="I41" s="959"/>
      <c r="J41" s="967">
        <f t="shared" si="34"/>
        <v>0</v>
      </c>
      <c r="K41" s="924"/>
      <c r="L41" s="924"/>
      <c r="M41" s="924"/>
      <c r="N41" s="935">
        <f t="shared" si="63"/>
        <v>0</v>
      </c>
      <c r="O41" s="996"/>
      <c r="P41" s="967">
        <f>Q41+T41</f>
        <v>0</v>
      </c>
      <c r="Q41" s="935">
        <f>SUM(R41:S41)</f>
        <v>0</v>
      </c>
      <c r="R41" s="924"/>
      <c r="S41" s="924"/>
      <c r="T41" s="1005"/>
      <c r="U41" s="1011">
        <f t="shared" si="23"/>
        <v>0</v>
      </c>
      <c r="V41" s="938">
        <f t="shared" si="24"/>
        <v>0</v>
      </c>
      <c r="W41" s="938">
        <f t="shared" si="25"/>
        <v>0</v>
      </c>
      <c r="X41" s="1012">
        <f t="shared" si="26"/>
        <v>0</v>
      </c>
      <c r="Y41" s="1011">
        <f t="shared" si="6"/>
        <v>0</v>
      </c>
      <c r="Z41" s="917"/>
      <c r="AA41" s="917"/>
      <c r="AB41" s="917"/>
      <c r="AC41" s="1021"/>
      <c r="AD41" s="1000">
        <f t="shared" si="37"/>
        <v>0</v>
      </c>
      <c r="AE41" s="951">
        <f t="shared" si="38"/>
        <v>0</v>
      </c>
      <c r="AF41" s="951">
        <f t="shared" si="39"/>
        <v>0</v>
      </c>
      <c r="AG41" s="951">
        <f t="shared" si="40"/>
        <v>0</v>
      </c>
      <c r="AH41" s="1001">
        <f t="shared" si="41"/>
        <v>0</v>
      </c>
      <c r="AI41" s="1011">
        <f t="shared" si="27"/>
        <v>0</v>
      </c>
      <c r="AJ41" s="986"/>
      <c r="AK41" s="986"/>
      <c r="AL41" s="986"/>
      <c r="AM41" s="986"/>
      <c r="AN41" s="1030"/>
      <c r="AO41" s="1044">
        <f t="shared" si="42"/>
        <v>0</v>
      </c>
      <c r="AP41" s="943">
        <f>L41*(1-AB41-AC41)*AM41</f>
        <v>0</v>
      </c>
      <c r="AQ41" s="943">
        <f>SUM(AR41,AS41)</f>
        <v>0</v>
      </c>
      <c r="AR41" s="943">
        <f>AG41*AJ41</f>
        <v>0</v>
      </c>
      <c r="AS41" s="943">
        <f t="shared" si="45"/>
        <v>0</v>
      </c>
      <c r="AT41" s="943">
        <f>SUM(AU41, AV41)</f>
        <v>0</v>
      </c>
      <c r="AU41" s="943">
        <f>AR41</f>
        <v>0</v>
      </c>
      <c r="AV41" s="943">
        <f>AS41</f>
        <v>0</v>
      </c>
      <c r="AW41" s="943">
        <f>K41*(1-Z41-AA41)*Z63*AJ63</f>
        <v>0</v>
      </c>
      <c r="AX41" s="943">
        <f>AD41*Z63*AJ63</f>
        <v>0</v>
      </c>
      <c r="AY41" s="1039">
        <f>MAX(N41*AN41, T41)</f>
        <v>0</v>
      </c>
      <c r="AZ41" s="1042">
        <f t="shared" si="52"/>
        <v>0</v>
      </c>
      <c r="BA41" s="952">
        <f t="shared" si="53"/>
        <v>0</v>
      </c>
      <c r="BB41" s="952">
        <f t="shared" si="54"/>
        <v>0</v>
      </c>
      <c r="BC41" s="952">
        <f t="shared" si="55"/>
        <v>0</v>
      </c>
      <c r="BD41" s="952">
        <f t="shared" si="56"/>
        <v>0</v>
      </c>
      <c r="BE41" s="1043">
        <f t="shared" si="57"/>
        <v>0</v>
      </c>
      <c r="BF41" s="1044">
        <f t="shared" si="58"/>
        <v>0</v>
      </c>
      <c r="BG41" s="943">
        <f t="shared" si="59"/>
        <v>0</v>
      </c>
      <c r="BH41" s="952">
        <f t="shared" si="60"/>
        <v>0</v>
      </c>
      <c r="BI41" s="952">
        <f t="shared" si="61"/>
        <v>0</v>
      </c>
      <c r="BJ41" s="1043">
        <f t="shared" si="62"/>
        <v>0</v>
      </c>
      <c r="BK41" s="1051">
        <f t="shared" si="30"/>
        <v>0</v>
      </c>
      <c r="BL41" s="946">
        <f t="shared" si="31"/>
        <v>0</v>
      </c>
      <c r="BM41" s="919">
        <f t="shared" si="32"/>
        <v>0</v>
      </c>
      <c r="BN41" s="947">
        <f t="shared" si="33"/>
        <v>0</v>
      </c>
    </row>
    <row r="42" spans="1:66" ht="13.15" customHeight="1">
      <c r="A42" s="367"/>
      <c r="B42" s="367"/>
      <c r="C42" s="367"/>
      <c r="D42" s="368" t="s">
        <v>14</v>
      </c>
      <c r="E42" s="370" t="s">
        <v>176</v>
      </c>
      <c r="F42" s="369">
        <v>2023</v>
      </c>
      <c r="G42" s="371" t="s">
        <v>123</v>
      </c>
      <c r="H42" s="920"/>
      <c r="I42" s="956"/>
      <c r="J42" s="967">
        <f>SUM(J43:J44)</f>
        <v>0</v>
      </c>
      <c r="K42" s="935">
        <f>SUM(K43:K44)</f>
        <v>0</v>
      </c>
      <c r="L42" s="935">
        <f>SUM(L43:L44)</f>
        <v>0</v>
      </c>
      <c r="M42" s="935">
        <f>SUM(M43:M44)</f>
        <v>0</v>
      </c>
      <c r="N42" s="935">
        <f>SUM(N43:N44)</f>
        <v>0</v>
      </c>
      <c r="O42" s="996"/>
      <c r="P42" s="967">
        <f>SUM(P43:P44)</f>
        <v>0</v>
      </c>
      <c r="Q42" s="935">
        <f>SUM(Q43:Q44)</f>
        <v>0</v>
      </c>
      <c r="R42" s="935">
        <f>SUM(R43:R44)</f>
        <v>0</v>
      </c>
      <c r="S42" s="935">
        <f>SUM(S43:S44)</f>
        <v>0</v>
      </c>
      <c r="T42" s="979">
        <f>SUM(T43:T44)</f>
        <v>0</v>
      </c>
      <c r="U42" s="1011">
        <f t="shared" si="23"/>
        <v>0</v>
      </c>
      <c r="V42" s="938">
        <f t="shared" si="24"/>
        <v>0</v>
      </c>
      <c r="W42" s="938">
        <f t="shared" si="25"/>
        <v>0</v>
      </c>
      <c r="X42" s="1012">
        <f t="shared" si="26"/>
        <v>0</v>
      </c>
      <c r="Y42" s="1011">
        <f t="shared" si="6"/>
        <v>0</v>
      </c>
      <c r="Z42" s="938">
        <f>IF($K42=0,0, SUM(Z43*K43, Z44*K44)/SUM(K43, K44))</f>
        <v>0</v>
      </c>
      <c r="AA42" s="938">
        <f>IF($K42=0,0, SUM(AA43*K43, AA44*K44)/SUM(K43, K44))</f>
        <v>0</v>
      </c>
      <c r="AB42" s="938">
        <f>IF($L42=0,0, SUM(AB43*L43, AB44*L44)/SUM(L43, L44))</f>
        <v>0</v>
      </c>
      <c r="AC42" s="1012">
        <f>IF($L42=0,0, SUM(AC43*L43, AC44*L44)/SUM(L43, L44))</f>
        <v>0</v>
      </c>
      <c r="AD42" s="1000">
        <f>SUM(AD43:AD44)</f>
        <v>0</v>
      </c>
      <c r="AE42" s="951">
        <f>SUM(AE43:AE44)</f>
        <v>0</v>
      </c>
      <c r="AF42" s="951">
        <f>SUM(AF43:AF44)</f>
        <v>0</v>
      </c>
      <c r="AG42" s="951">
        <f>SUM(AG43:AG44)</f>
        <v>0</v>
      </c>
      <c r="AH42" s="1001">
        <f>SUM(AH43:AH44)</f>
        <v>0</v>
      </c>
      <c r="AI42" s="1011">
        <f t="shared" si="27"/>
        <v>0</v>
      </c>
      <c r="AJ42" s="938">
        <f>IF($Z42*$K42=0,0,SUM(AJ43*$K43*$Z43,AJ44*$K44*$Z44)/(SUM($K43*$Z43,$K44*$Z44)))</f>
        <v>0</v>
      </c>
      <c r="AK42" s="938">
        <f>IF($AB42*$L42=0,0,SUM(AK43*$AB43*$L43,AK44*$AB44*$L44)/(SUM($L43*$AB43,$L44*$AB44)))</f>
        <v>0</v>
      </c>
      <c r="AL42" s="938">
        <f>IF(OR(K42=0, AND(AL43=0, AL44=0)), 0, SUM(AL43*K43*AA43, AL44*K44*AA44)/SUM(K43*AA43, K44*AA44))</f>
        <v>0</v>
      </c>
      <c r="AM42" s="938">
        <f>IF(L42=0,0,SUM(AM43*L43*(1-AB43-AC43), AM44*L44*(1-AB44-AC44))/SUM(L43*(1-AB43-AC43), L44*(1-AB44-AC44)))</f>
        <v>0</v>
      </c>
      <c r="AN42" s="1012">
        <f>IF(N42=0,0,SUM(AN43*N43,AN44*N44)/SUM(N43,N44))</f>
        <v>0</v>
      </c>
      <c r="AO42" s="1044">
        <f>SUM(AO43:AO44)</f>
        <v>0</v>
      </c>
      <c r="AP42" s="943">
        <f t="shared" ref="AP42:AY42" si="66">SUM(AP43:AP44)</f>
        <v>0</v>
      </c>
      <c r="AQ42" s="943">
        <f t="shared" si="66"/>
        <v>0</v>
      </c>
      <c r="AR42" s="943">
        <f t="shared" si="66"/>
        <v>0</v>
      </c>
      <c r="AS42" s="943">
        <f t="shared" si="66"/>
        <v>0</v>
      </c>
      <c r="AT42" s="943">
        <f t="shared" si="66"/>
        <v>0</v>
      </c>
      <c r="AU42" s="943">
        <f t="shared" si="66"/>
        <v>0</v>
      </c>
      <c r="AV42" s="943">
        <f t="shared" si="66"/>
        <v>0</v>
      </c>
      <c r="AW42" s="943">
        <f t="shared" si="66"/>
        <v>0</v>
      </c>
      <c r="AX42" s="943">
        <f t="shared" si="66"/>
        <v>0</v>
      </c>
      <c r="AY42" s="1039">
        <f t="shared" si="66"/>
        <v>0</v>
      </c>
      <c r="AZ42" s="1044">
        <f t="shared" ref="AZ42:BJ42" si="67">SUM(AZ43:AZ44)</f>
        <v>0</v>
      </c>
      <c r="BA42" s="943">
        <f t="shared" si="67"/>
        <v>0</v>
      </c>
      <c r="BB42" s="943">
        <f t="shared" si="67"/>
        <v>0</v>
      </c>
      <c r="BC42" s="943">
        <f t="shared" si="67"/>
        <v>0</v>
      </c>
      <c r="BD42" s="943">
        <f t="shared" si="67"/>
        <v>0</v>
      </c>
      <c r="BE42" s="1039">
        <f t="shared" si="67"/>
        <v>0</v>
      </c>
      <c r="BF42" s="1044">
        <f t="shared" si="67"/>
        <v>0</v>
      </c>
      <c r="BG42" s="943">
        <f t="shared" si="67"/>
        <v>0</v>
      </c>
      <c r="BH42" s="943">
        <f t="shared" si="67"/>
        <v>0</v>
      </c>
      <c r="BI42" s="943">
        <f t="shared" si="67"/>
        <v>0</v>
      </c>
      <c r="BJ42" s="1039">
        <f t="shared" si="67"/>
        <v>0</v>
      </c>
      <c r="BK42" s="1051">
        <f t="shared" si="30"/>
        <v>0</v>
      </c>
      <c r="BL42" s="946">
        <f t="shared" si="31"/>
        <v>0</v>
      </c>
      <c r="BM42" s="919">
        <f t="shared" si="32"/>
        <v>0</v>
      </c>
      <c r="BN42" s="947">
        <f t="shared" si="33"/>
        <v>0</v>
      </c>
    </row>
    <row r="43" spans="1:66" ht="13.15" customHeight="1">
      <c r="A43" s="367"/>
      <c r="B43" s="367"/>
      <c r="C43" s="367"/>
      <c r="D43" s="368" t="s">
        <v>13</v>
      </c>
      <c r="E43" s="370" t="s">
        <v>176</v>
      </c>
      <c r="F43" s="369">
        <v>2023</v>
      </c>
      <c r="G43" s="372" t="s">
        <v>121</v>
      </c>
      <c r="H43" s="923"/>
      <c r="I43" s="959"/>
      <c r="J43" s="967">
        <f t="shared" si="34"/>
        <v>0</v>
      </c>
      <c r="K43" s="924"/>
      <c r="L43" s="924"/>
      <c r="M43" s="924"/>
      <c r="N43" s="935">
        <f t="shared" si="63"/>
        <v>0</v>
      </c>
      <c r="O43" s="996"/>
      <c r="P43" s="967">
        <f>Q43+T43</f>
        <v>0</v>
      </c>
      <c r="Q43" s="935">
        <f>SUM(R43:S43)</f>
        <v>0</v>
      </c>
      <c r="R43" s="924"/>
      <c r="S43" s="924"/>
      <c r="T43" s="1005"/>
      <c r="U43" s="1011">
        <f t="shared" si="23"/>
        <v>0</v>
      </c>
      <c r="V43" s="938">
        <f t="shared" si="24"/>
        <v>0</v>
      </c>
      <c r="W43" s="938">
        <f t="shared" si="25"/>
        <v>0</v>
      </c>
      <c r="X43" s="1012">
        <f t="shared" si="26"/>
        <v>0</v>
      </c>
      <c r="Y43" s="1011">
        <f t="shared" si="6"/>
        <v>0</v>
      </c>
      <c r="Z43" s="917"/>
      <c r="AA43" s="917"/>
      <c r="AB43" s="917"/>
      <c r="AC43" s="1021"/>
      <c r="AD43" s="1000">
        <f t="shared" si="37"/>
        <v>0</v>
      </c>
      <c r="AE43" s="951">
        <f t="shared" si="38"/>
        <v>0</v>
      </c>
      <c r="AF43" s="951">
        <f t="shared" si="39"/>
        <v>0</v>
      </c>
      <c r="AG43" s="951">
        <f t="shared" si="40"/>
        <v>0</v>
      </c>
      <c r="AH43" s="1001">
        <f t="shared" si="41"/>
        <v>0</v>
      </c>
      <c r="AI43" s="1011">
        <f t="shared" si="27"/>
        <v>0</v>
      </c>
      <c r="AJ43" s="986"/>
      <c r="AK43" s="986"/>
      <c r="AL43" s="986"/>
      <c r="AM43" s="986"/>
      <c r="AN43" s="1030"/>
      <c r="AO43" s="1044">
        <f t="shared" si="42"/>
        <v>0</v>
      </c>
      <c r="AP43" s="943">
        <f>L43*(1-AB43-AC43)*AM43</f>
        <v>0</v>
      </c>
      <c r="AQ43" s="943">
        <f>SUM(AR43,AS43)</f>
        <v>0</v>
      </c>
      <c r="AR43" s="943">
        <f>AG43*AJ43</f>
        <v>0</v>
      </c>
      <c r="AS43" s="943">
        <f t="shared" si="45"/>
        <v>0</v>
      </c>
      <c r="AT43" s="943">
        <f>SUM(AU43, AV43)</f>
        <v>0</v>
      </c>
      <c r="AU43" s="943">
        <f>AR43</f>
        <v>0</v>
      </c>
      <c r="AV43" s="943">
        <f>AS43</f>
        <v>0</v>
      </c>
      <c r="AW43" s="943">
        <f>K43*(1-Z43-AA43)*Z65*AJ65</f>
        <v>0</v>
      </c>
      <c r="AX43" s="943">
        <f>AD43*Z65*AJ65</f>
        <v>0</v>
      </c>
      <c r="AY43" s="1039">
        <f>MAX(N43*AN43, T43)</f>
        <v>0</v>
      </c>
      <c r="AZ43" s="1042">
        <f t="shared" si="52"/>
        <v>0</v>
      </c>
      <c r="BA43" s="952">
        <f t="shared" si="53"/>
        <v>0</v>
      </c>
      <c r="BB43" s="952">
        <f t="shared" si="54"/>
        <v>0</v>
      </c>
      <c r="BC43" s="952">
        <f t="shared" si="55"/>
        <v>0</v>
      </c>
      <c r="BD43" s="952">
        <f t="shared" si="56"/>
        <v>0</v>
      </c>
      <c r="BE43" s="1043">
        <f t="shared" si="57"/>
        <v>0</v>
      </c>
      <c r="BF43" s="1044">
        <f t="shared" si="58"/>
        <v>0</v>
      </c>
      <c r="BG43" s="943">
        <f t="shared" si="59"/>
        <v>0</v>
      </c>
      <c r="BH43" s="952">
        <f t="shared" si="60"/>
        <v>0</v>
      </c>
      <c r="BI43" s="952">
        <f t="shared" si="61"/>
        <v>0</v>
      </c>
      <c r="BJ43" s="1043">
        <f t="shared" si="62"/>
        <v>0</v>
      </c>
      <c r="BK43" s="1051">
        <f t="shared" si="30"/>
        <v>0</v>
      </c>
      <c r="BL43" s="946">
        <f t="shared" si="31"/>
        <v>0</v>
      </c>
      <c r="BM43" s="919">
        <f t="shared" si="32"/>
        <v>0</v>
      </c>
      <c r="BN43" s="947">
        <f t="shared" si="33"/>
        <v>0</v>
      </c>
    </row>
    <row r="44" spans="1:66" ht="13.15" customHeight="1">
      <c r="A44" s="367"/>
      <c r="B44" s="367"/>
      <c r="C44" s="367"/>
      <c r="D44" s="368" t="s">
        <v>13</v>
      </c>
      <c r="E44" s="370" t="s">
        <v>176</v>
      </c>
      <c r="F44" s="369">
        <v>2023</v>
      </c>
      <c r="G44" s="372" t="s">
        <v>155</v>
      </c>
      <c r="H44" s="923"/>
      <c r="I44" s="959"/>
      <c r="J44" s="967">
        <f t="shared" si="34"/>
        <v>0</v>
      </c>
      <c r="K44" s="924"/>
      <c r="L44" s="924"/>
      <c r="M44" s="924"/>
      <c r="N44" s="935">
        <f t="shared" si="63"/>
        <v>0</v>
      </c>
      <c r="O44" s="996"/>
      <c r="P44" s="967">
        <f>Q44+T44</f>
        <v>0</v>
      </c>
      <c r="Q44" s="935">
        <f>SUM(R44:S44)</f>
        <v>0</v>
      </c>
      <c r="R44" s="924"/>
      <c r="S44" s="924"/>
      <c r="T44" s="1005"/>
      <c r="U44" s="1011">
        <f t="shared" si="23"/>
        <v>0</v>
      </c>
      <c r="V44" s="938">
        <f t="shared" si="24"/>
        <v>0</v>
      </c>
      <c r="W44" s="938">
        <f t="shared" si="25"/>
        <v>0</v>
      </c>
      <c r="X44" s="1012">
        <f t="shared" si="26"/>
        <v>0</v>
      </c>
      <c r="Y44" s="1011">
        <f t="shared" si="6"/>
        <v>0</v>
      </c>
      <c r="Z44" s="917"/>
      <c r="AA44" s="917"/>
      <c r="AB44" s="917"/>
      <c r="AC44" s="1021"/>
      <c r="AD44" s="1000">
        <f t="shared" si="37"/>
        <v>0</v>
      </c>
      <c r="AE44" s="951">
        <f t="shared" si="38"/>
        <v>0</v>
      </c>
      <c r="AF44" s="951">
        <f t="shared" si="39"/>
        <v>0</v>
      </c>
      <c r="AG44" s="951">
        <f t="shared" si="40"/>
        <v>0</v>
      </c>
      <c r="AH44" s="1001">
        <f t="shared" si="41"/>
        <v>0</v>
      </c>
      <c r="AI44" s="1011">
        <f t="shared" si="27"/>
        <v>0</v>
      </c>
      <c r="AJ44" s="986"/>
      <c r="AK44" s="986"/>
      <c r="AL44" s="986"/>
      <c r="AM44" s="986"/>
      <c r="AN44" s="1030"/>
      <c r="AO44" s="1044">
        <f t="shared" si="42"/>
        <v>0</v>
      </c>
      <c r="AP44" s="943">
        <f>L44*(1-AB44-AC44)*AM44</f>
        <v>0</v>
      </c>
      <c r="AQ44" s="943">
        <f>SUM(AR44,AS44)</f>
        <v>0</v>
      </c>
      <c r="AR44" s="943">
        <f>AG44*AJ44</f>
        <v>0</v>
      </c>
      <c r="AS44" s="943">
        <f t="shared" si="45"/>
        <v>0</v>
      </c>
      <c r="AT44" s="943">
        <f>SUM(AU44, AV44)</f>
        <v>0</v>
      </c>
      <c r="AU44" s="943">
        <f>AR44</f>
        <v>0</v>
      </c>
      <c r="AV44" s="943">
        <f>AS44</f>
        <v>0</v>
      </c>
      <c r="AW44" s="943">
        <f>K44*(1-Z44-AA44)*Z66*AJ66</f>
        <v>0</v>
      </c>
      <c r="AX44" s="943">
        <f>AD44*Z66*AJ66</f>
        <v>0</v>
      </c>
      <c r="AY44" s="1039">
        <f>MAX(N44*AN44, T44)</f>
        <v>0</v>
      </c>
      <c r="AZ44" s="1042">
        <f t="shared" si="52"/>
        <v>0</v>
      </c>
      <c r="BA44" s="952">
        <f t="shared" si="53"/>
        <v>0</v>
      </c>
      <c r="BB44" s="952">
        <f t="shared" si="54"/>
        <v>0</v>
      </c>
      <c r="BC44" s="952">
        <f t="shared" si="55"/>
        <v>0</v>
      </c>
      <c r="BD44" s="952">
        <f t="shared" si="56"/>
        <v>0</v>
      </c>
      <c r="BE44" s="1043">
        <f t="shared" si="57"/>
        <v>0</v>
      </c>
      <c r="BF44" s="1044">
        <f t="shared" si="58"/>
        <v>0</v>
      </c>
      <c r="BG44" s="943">
        <f t="shared" si="59"/>
        <v>0</v>
      </c>
      <c r="BH44" s="952">
        <f t="shared" si="60"/>
        <v>0</v>
      </c>
      <c r="BI44" s="952">
        <f t="shared" si="61"/>
        <v>0</v>
      </c>
      <c r="BJ44" s="1043">
        <f t="shared" si="62"/>
        <v>0</v>
      </c>
      <c r="BK44" s="1051">
        <f t="shared" si="30"/>
        <v>0</v>
      </c>
      <c r="BL44" s="946">
        <f t="shared" si="31"/>
        <v>0</v>
      </c>
      <c r="BM44" s="919">
        <f t="shared" si="32"/>
        <v>0</v>
      </c>
      <c r="BN44" s="947">
        <f t="shared" si="33"/>
        <v>0</v>
      </c>
    </row>
    <row r="45" spans="1:66" ht="13.15" customHeight="1">
      <c r="A45" s="367"/>
      <c r="B45" s="367"/>
      <c r="C45" s="367"/>
      <c r="D45" s="368" t="s">
        <v>14</v>
      </c>
      <c r="E45" s="370" t="s">
        <v>176</v>
      </c>
      <c r="F45" s="369">
        <v>2023</v>
      </c>
      <c r="G45" s="371" t="s">
        <v>154</v>
      </c>
      <c r="H45" s="920"/>
      <c r="I45" s="956"/>
      <c r="J45" s="967">
        <f>SUM(J46:J48)</f>
        <v>0</v>
      </c>
      <c r="K45" s="935">
        <f>SUM(K46:K48)</f>
        <v>0</v>
      </c>
      <c r="L45" s="935">
        <f>SUM(L46:L48)</f>
        <v>0</v>
      </c>
      <c r="M45" s="935">
        <f>SUM(M46:M48)</f>
        <v>0</v>
      </c>
      <c r="N45" s="935">
        <f>SUM(N46:N48)</f>
        <v>0</v>
      </c>
      <c r="O45" s="996"/>
      <c r="P45" s="967">
        <f>SUM(P46:P48)</f>
        <v>0</v>
      </c>
      <c r="Q45" s="935">
        <f>SUM(Q46:Q48)</f>
        <v>0</v>
      </c>
      <c r="R45" s="935">
        <f>SUM(R46:R48)</f>
        <v>0</v>
      </c>
      <c r="S45" s="935">
        <f>SUM(S46:S48)</f>
        <v>0</v>
      </c>
      <c r="T45" s="979">
        <f>SUM(T46:T48)</f>
        <v>0</v>
      </c>
      <c r="U45" s="1011">
        <f t="shared" si="23"/>
        <v>0</v>
      </c>
      <c r="V45" s="938">
        <f t="shared" si="24"/>
        <v>0</v>
      </c>
      <c r="W45" s="938">
        <f t="shared" si="25"/>
        <v>0</v>
      </c>
      <c r="X45" s="1012">
        <f t="shared" si="26"/>
        <v>0</v>
      </c>
      <c r="Y45" s="1011">
        <f t="shared" si="6"/>
        <v>0</v>
      </c>
      <c r="Z45" s="938">
        <f>IF($K45=0,0, SUM(Z46*K46, Z47*K47, Z48*K48)/SUM(K46, K47, K48))</f>
        <v>0</v>
      </c>
      <c r="AA45" s="938">
        <f>IF($K45=0,0, SUM(AA46*K46, AA47*K47, AA48*K48)/SUM(K46, K47, K48))</f>
        <v>0</v>
      </c>
      <c r="AB45" s="938">
        <f>IF($L45=0,0, SUM(AB46*L46, AB47*L47, AB48*L48)/SUM(L46, L47, L48))</f>
        <v>0</v>
      </c>
      <c r="AC45" s="1012">
        <f>IF($L45=0,0, SUM(AC46*L46, AC47*L47, AC48*L48)/SUM(L46, L47, L48))</f>
        <v>0</v>
      </c>
      <c r="AD45" s="1000">
        <f>SUM(AD46:AD48)</f>
        <v>0</v>
      </c>
      <c r="AE45" s="951">
        <f>SUM(AE46:AE48)</f>
        <v>0</v>
      </c>
      <c r="AF45" s="951">
        <f>SUM(AF46:AF48)</f>
        <v>0</v>
      </c>
      <c r="AG45" s="951">
        <f>SUM(AG46:AG48)</f>
        <v>0</v>
      </c>
      <c r="AH45" s="1001">
        <f>SUM(AH46:AH48)</f>
        <v>0</v>
      </c>
      <c r="AI45" s="1011">
        <f t="shared" si="27"/>
        <v>0</v>
      </c>
      <c r="AJ45" s="938">
        <f>IF($Z45*$K45=0,0,SUM(AJ46*$K46*$Z46,AJ47*$K47*$Z47,AJ48*$K48*$Z48)/(SUM($K46*$Z46,$K47*$Z47,$K48*$Z48)))</f>
        <v>0</v>
      </c>
      <c r="AK45" s="938">
        <f>IF($AB45*$L45=0,0,SUM(AK46*$AB46*$L46,AK47*$AB47*$L47,AK48*$AB48*$L48)/(SUM($L46*$AB46,$L47*$AB47,$L48*$AB48)))</f>
        <v>0</v>
      </c>
      <c r="AL45" s="938">
        <f>IF(OR(K45=0, AND(AL46=0, AL47=0, AL48=0)), 0, SUM(AL46*K46*AA46, AL47*K47*AA47, AL48*K48*AA48)/SUM(K46*AA46, K47*AA47, K48*AA48))</f>
        <v>0</v>
      </c>
      <c r="AM45" s="938">
        <f>IF(L45=0,0,SUM(AM46*L46*(1-AB46-AC46), AM47*L47*(1-AB47-AC47),AM48*L48*(1-AB48-AC48))/SUM(L46*(1-AB46-AC46), L47*(1-AB47-AC47),L48*(1-AB48-AC48)))</f>
        <v>0</v>
      </c>
      <c r="AN45" s="1012">
        <f>IF(N45=0,0,SUM(AN46*N46,AN47*N47,AN48*N48)/SUM(N46,N47,N48))</f>
        <v>0</v>
      </c>
      <c r="AO45" s="1044">
        <f>SUM(AO46:AO48)</f>
        <v>0</v>
      </c>
      <c r="AP45" s="943">
        <f t="shared" ref="AP45:AY45" si="68">SUM(AP46:AP48)</f>
        <v>0</v>
      </c>
      <c r="AQ45" s="943">
        <f t="shared" si="68"/>
        <v>0</v>
      </c>
      <c r="AR45" s="943">
        <f t="shared" si="68"/>
        <v>0</v>
      </c>
      <c r="AS45" s="943">
        <f t="shared" si="68"/>
        <v>0</v>
      </c>
      <c r="AT45" s="943">
        <f t="shared" si="68"/>
        <v>0</v>
      </c>
      <c r="AU45" s="943">
        <f t="shared" si="68"/>
        <v>0</v>
      </c>
      <c r="AV45" s="943">
        <f t="shared" si="68"/>
        <v>0</v>
      </c>
      <c r="AW45" s="943">
        <f t="shared" si="68"/>
        <v>0</v>
      </c>
      <c r="AX45" s="943">
        <f t="shared" si="68"/>
        <v>0</v>
      </c>
      <c r="AY45" s="1039">
        <f t="shared" si="68"/>
        <v>0</v>
      </c>
      <c r="AZ45" s="1042">
        <f t="shared" si="52"/>
        <v>0</v>
      </c>
      <c r="BA45" s="952">
        <f t="shared" si="53"/>
        <v>0</v>
      </c>
      <c r="BB45" s="952">
        <f t="shared" si="54"/>
        <v>0</v>
      </c>
      <c r="BC45" s="952">
        <f t="shared" si="55"/>
        <v>0</v>
      </c>
      <c r="BD45" s="952">
        <f t="shared" si="56"/>
        <v>0</v>
      </c>
      <c r="BE45" s="1043">
        <f t="shared" si="57"/>
        <v>0</v>
      </c>
      <c r="BF45" s="1044">
        <f t="shared" si="58"/>
        <v>0</v>
      </c>
      <c r="BG45" s="943">
        <f t="shared" si="59"/>
        <v>0</v>
      </c>
      <c r="BH45" s="952">
        <f t="shared" si="60"/>
        <v>0</v>
      </c>
      <c r="BI45" s="952">
        <f t="shared" si="61"/>
        <v>0</v>
      </c>
      <c r="BJ45" s="1043">
        <f t="shared" si="62"/>
        <v>0</v>
      </c>
      <c r="BK45" s="1051">
        <f t="shared" si="30"/>
        <v>0</v>
      </c>
      <c r="BL45" s="946">
        <f t="shared" si="31"/>
        <v>0</v>
      </c>
      <c r="BM45" s="919">
        <f t="shared" si="32"/>
        <v>0</v>
      </c>
      <c r="BN45" s="947">
        <f t="shared" si="33"/>
        <v>0</v>
      </c>
    </row>
    <row r="46" spans="1:66" ht="13.15" customHeight="1">
      <c r="A46" s="367"/>
      <c r="B46" s="367"/>
      <c r="C46" s="367"/>
      <c r="D46" s="368" t="s">
        <v>13</v>
      </c>
      <c r="E46" s="370" t="s">
        <v>176</v>
      </c>
      <c r="F46" s="369">
        <v>2023</v>
      </c>
      <c r="G46" s="372" t="s">
        <v>352</v>
      </c>
      <c r="H46" s="923"/>
      <c r="I46" s="959"/>
      <c r="J46" s="967">
        <f t="shared" si="34"/>
        <v>0</v>
      </c>
      <c r="K46" s="924"/>
      <c r="L46" s="924"/>
      <c r="M46" s="924"/>
      <c r="N46" s="935">
        <f t="shared" si="63"/>
        <v>0</v>
      </c>
      <c r="O46" s="996"/>
      <c r="P46" s="967">
        <f>Q46+T46</f>
        <v>0</v>
      </c>
      <c r="Q46" s="935">
        <f>SUM(R46:S46)</f>
        <v>0</v>
      </c>
      <c r="R46" s="924"/>
      <c r="S46" s="924"/>
      <c r="T46" s="1005"/>
      <c r="U46" s="1011">
        <f t="shared" si="23"/>
        <v>0</v>
      </c>
      <c r="V46" s="938">
        <f t="shared" si="24"/>
        <v>0</v>
      </c>
      <c r="W46" s="938">
        <f t="shared" si="25"/>
        <v>0</v>
      </c>
      <c r="X46" s="1012">
        <f t="shared" si="26"/>
        <v>0</v>
      </c>
      <c r="Y46" s="1011">
        <f t="shared" si="6"/>
        <v>0</v>
      </c>
      <c r="Z46" s="917"/>
      <c r="AA46" s="917"/>
      <c r="AB46" s="917"/>
      <c r="AC46" s="1021"/>
      <c r="AD46" s="1000">
        <f t="shared" si="37"/>
        <v>0</v>
      </c>
      <c r="AE46" s="951">
        <f t="shared" si="38"/>
        <v>0</v>
      </c>
      <c r="AF46" s="951">
        <f t="shared" si="39"/>
        <v>0</v>
      </c>
      <c r="AG46" s="951">
        <f t="shared" si="40"/>
        <v>0</v>
      </c>
      <c r="AH46" s="1001">
        <f t="shared" si="41"/>
        <v>0</v>
      </c>
      <c r="AI46" s="1011">
        <f t="shared" si="27"/>
        <v>0</v>
      </c>
      <c r="AJ46" s="986"/>
      <c r="AK46" s="986"/>
      <c r="AL46" s="986"/>
      <c r="AM46" s="986"/>
      <c r="AN46" s="1030"/>
      <c r="AO46" s="1044">
        <f t="shared" si="42"/>
        <v>0</v>
      </c>
      <c r="AP46" s="943">
        <f>L46*(1-AB46-AC46)*AM46</f>
        <v>0</v>
      </c>
      <c r="AQ46" s="943">
        <f>SUM(AR46,AS46)</f>
        <v>0</v>
      </c>
      <c r="AR46" s="943">
        <f t="shared" ref="AR46:AS49" si="69">AG46*AJ46</f>
        <v>0</v>
      </c>
      <c r="AS46" s="943">
        <f t="shared" si="45"/>
        <v>0</v>
      </c>
      <c r="AT46" s="943">
        <f>SUM(AU46, AV46)</f>
        <v>0</v>
      </c>
      <c r="AU46" s="943">
        <f t="shared" ref="AU46:AV49" si="70">AR46</f>
        <v>0</v>
      </c>
      <c r="AV46" s="943">
        <f t="shared" si="70"/>
        <v>0</v>
      </c>
      <c r="AW46" s="943">
        <f>K46*(1-Z46-AA46)*Z68*AJ68</f>
        <v>0</v>
      </c>
      <c r="AX46" s="943">
        <f>AD46*Z68*AJ68</f>
        <v>0</v>
      </c>
      <c r="AY46" s="1039">
        <f>MAX(N46*AN46, T46)</f>
        <v>0</v>
      </c>
      <c r="AZ46" s="1042">
        <f t="shared" si="52"/>
        <v>0</v>
      </c>
      <c r="BA46" s="952">
        <f t="shared" si="53"/>
        <v>0</v>
      </c>
      <c r="BB46" s="952">
        <f t="shared" si="54"/>
        <v>0</v>
      </c>
      <c r="BC46" s="952">
        <f t="shared" si="55"/>
        <v>0</v>
      </c>
      <c r="BD46" s="952">
        <f t="shared" si="56"/>
        <v>0</v>
      </c>
      <c r="BE46" s="1043">
        <f t="shared" si="57"/>
        <v>0</v>
      </c>
      <c r="BF46" s="1044">
        <f t="shared" si="58"/>
        <v>0</v>
      </c>
      <c r="BG46" s="943">
        <f t="shared" si="59"/>
        <v>0</v>
      </c>
      <c r="BH46" s="952">
        <f t="shared" si="60"/>
        <v>0</v>
      </c>
      <c r="BI46" s="952">
        <f t="shared" si="61"/>
        <v>0</v>
      </c>
      <c r="BJ46" s="1043">
        <f t="shared" si="62"/>
        <v>0</v>
      </c>
      <c r="BK46" s="1051">
        <f t="shared" si="30"/>
        <v>0</v>
      </c>
      <c r="BL46" s="946">
        <f t="shared" si="31"/>
        <v>0</v>
      </c>
      <c r="BM46" s="919">
        <f t="shared" si="32"/>
        <v>0</v>
      </c>
      <c r="BN46" s="947">
        <f t="shared" si="33"/>
        <v>0</v>
      </c>
    </row>
    <row r="47" spans="1:66" ht="13.15" customHeight="1">
      <c r="A47" s="367"/>
      <c r="B47" s="367"/>
      <c r="C47" s="367"/>
      <c r="D47" s="368" t="s">
        <v>13</v>
      </c>
      <c r="E47" s="370" t="s">
        <v>176</v>
      </c>
      <c r="F47" s="369">
        <v>2023</v>
      </c>
      <c r="G47" s="372" t="s">
        <v>121</v>
      </c>
      <c r="H47" s="923"/>
      <c r="I47" s="959"/>
      <c r="J47" s="967">
        <f t="shared" si="34"/>
        <v>0</v>
      </c>
      <c r="K47" s="924"/>
      <c r="L47" s="924"/>
      <c r="M47" s="924"/>
      <c r="N47" s="935">
        <f t="shared" si="63"/>
        <v>0</v>
      </c>
      <c r="O47" s="996"/>
      <c r="P47" s="967">
        <f>Q47+T47</f>
        <v>0</v>
      </c>
      <c r="Q47" s="935">
        <f>SUM(R47:S47)</f>
        <v>0</v>
      </c>
      <c r="R47" s="924"/>
      <c r="S47" s="924"/>
      <c r="T47" s="1005"/>
      <c r="U47" s="1011">
        <f t="shared" si="23"/>
        <v>0</v>
      </c>
      <c r="V47" s="938">
        <f t="shared" si="24"/>
        <v>0</v>
      </c>
      <c r="W47" s="938">
        <f t="shared" si="25"/>
        <v>0</v>
      </c>
      <c r="X47" s="1012">
        <f t="shared" si="26"/>
        <v>0</v>
      </c>
      <c r="Y47" s="1011">
        <f t="shared" si="6"/>
        <v>0</v>
      </c>
      <c r="Z47" s="917"/>
      <c r="AA47" s="917"/>
      <c r="AB47" s="917"/>
      <c r="AC47" s="1021"/>
      <c r="AD47" s="1000">
        <f t="shared" si="37"/>
        <v>0</v>
      </c>
      <c r="AE47" s="951">
        <f t="shared" si="38"/>
        <v>0</v>
      </c>
      <c r="AF47" s="951">
        <f t="shared" si="39"/>
        <v>0</v>
      </c>
      <c r="AG47" s="951">
        <f t="shared" si="40"/>
        <v>0</v>
      </c>
      <c r="AH47" s="1001">
        <f t="shared" si="41"/>
        <v>0</v>
      </c>
      <c r="AI47" s="1011">
        <f t="shared" si="27"/>
        <v>0</v>
      </c>
      <c r="AJ47" s="986"/>
      <c r="AK47" s="986"/>
      <c r="AL47" s="986"/>
      <c r="AM47" s="986"/>
      <c r="AN47" s="1030"/>
      <c r="AO47" s="1044">
        <f t="shared" si="42"/>
        <v>0</v>
      </c>
      <c r="AP47" s="943">
        <f>L47*(1-AB47-AC47)*AM47</f>
        <v>0</v>
      </c>
      <c r="AQ47" s="943">
        <f>SUM(AR47,AS47)</f>
        <v>0</v>
      </c>
      <c r="AR47" s="943">
        <f t="shared" si="69"/>
        <v>0</v>
      </c>
      <c r="AS47" s="943">
        <f t="shared" si="69"/>
        <v>0</v>
      </c>
      <c r="AT47" s="943">
        <f>SUM(AU47, AV47)</f>
        <v>0</v>
      </c>
      <c r="AU47" s="943">
        <f t="shared" si="70"/>
        <v>0</v>
      </c>
      <c r="AV47" s="943">
        <f t="shared" si="70"/>
        <v>0</v>
      </c>
      <c r="AW47" s="943">
        <f>K47*(1-Z47-AA47)*Z69*AJ69</f>
        <v>0</v>
      </c>
      <c r="AX47" s="943">
        <f>AD47*Z69*AJ69</f>
        <v>0</v>
      </c>
      <c r="AY47" s="1039">
        <f>MAX(N47*AN47, T47)</f>
        <v>0</v>
      </c>
      <c r="AZ47" s="1042">
        <f t="shared" si="52"/>
        <v>0</v>
      </c>
      <c r="BA47" s="952">
        <f t="shared" si="53"/>
        <v>0</v>
      </c>
      <c r="BB47" s="952">
        <f t="shared" si="54"/>
        <v>0</v>
      </c>
      <c r="BC47" s="952">
        <f t="shared" si="55"/>
        <v>0</v>
      </c>
      <c r="BD47" s="952">
        <f t="shared" si="56"/>
        <v>0</v>
      </c>
      <c r="BE47" s="1043">
        <f t="shared" si="57"/>
        <v>0</v>
      </c>
      <c r="BF47" s="1044">
        <f t="shared" si="58"/>
        <v>0</v>
      </c>
      <c r="BG47" s="943">
        <f t="shared" si="59"/>
        <v>0</v>
      </c>
      <c r="BH47" s="952">
        <f t="shared" si="60"/>
        <v>0</v>
      </c>
      <c r="BI47" s="952">
        <f t="shared" si="61"/>
        <v>0</v>
      </c>
      <c r="BJ47" s="1043">
        <f t="shared" si="62"/>
        <v>0</v>
      </c>
      <c r="BK47" s="1051">
        <f t="shared" si="30"/>
        <v>0</v>
      </c>
      <c r="BL47" s="946">
        <f t="shared" si="31"/>
        <v>0</v>
      </c>
      <c r="BM47" s="919">
        <f t="shared" si="32"/>
        <v>0</v>
      </c>
      <c r="BN47" s="947">
        <f t="shared" si="33"/>
        <v>0</v>
      </c>
    </row>
    <row r="48" spans="1:66" ht="13.15" customHeight="1">
      <c r="A48" s="367"/>
      <c r="B48" s="367"/>
      <c r="C48" s="367"/>
      <c r="D48" s="368" t="s">
        <v>13</v>
      </c>
      <c r="E48" s="370" t="s">
        <v>176</v>
      </c>
      <c r="F48" s="369">
        <v>2023</v>
      </c>
      <c r="G48" s="372" t="s">
        <v>155</v>
      </c>
      <c r="H48" s="923"/>
      <c r="I48" s="959"/>
      <c r="J48" s="967">
        <f t="shared" si="34"/>
        <v>0</v>
      </c>
      <c r="K48" s="924"/>
      <c r="L48" s="924"/>
      <c r="M48" s="924"/>
      <c r="N48" s="935">
        <f t="shared" si="63"/>
        <v>0</v>
      </c>
      <c r="O48" s="996"/>
      <c r="P48" s="967">
        <f>Q48+T48</f>
        <v>0</v>
      </c>
      <c r="Q48" s="935">
        <f>SUM(R48:S48)</f>
        <v>0</v>
      </c>
      <c r="R48" s="924"/>
      <c r="S48" s="924"/>
      <c r="T48" s="1005"/>
      <c r="U48" s="1011">
        <f t="shared" si="23"/>
        <v>0</v>
      </c>
      <c r="V48" s="938">
        <f t="shared" si="24"/>
        <v>0</v>
      </c>
      <c r="W48" s="938">
        <f t="shared" si="25"/>
        <v>0</v>
      </c>
      <c r="X48" s="1012">
        <f t="shared" si="26"/>
        <v>0</v>
      </c>
      <c r="Y48" s="1011">
        <f t="shared" si="6"/>
        <v>0</v>
      </c>
      <c r="Z48" s="917"/>
      <c r="AA48" s="917"/>
      <c r="AB48" s="917"/>
      <c r="AC48" s="1021"/>
      <c r="AD48" s="1000">
        <f t="shared" si="37"/>
        <v>0</v>
      </c>
      <c r="AE48" s="951">
        <f t="shared" si="38"/>
        <v>0</v>
      </c>
      <c r="AF48" s="951">
        <f t="shared" si="39"/>
        <v>0</v>
      </c>
      <c r="AG48" s="951">
        <f t="shared" si="40"/>
        <v>0</v>
      </c>
      <c r="AH48" s="1001">
        <f t="shared" si="41"/>
        <v>0</v>
      </c>
      <c r="AI48" s="1011">
        <f t="shared" si="27"/>
        <v>0</v>
      </c>
      <c r="AJ48" s="986"/>
      <c r="AK48" s="986"/>
      <c r="AL48" s="986"/>
      <c r="AM48" s="986"/>
      <c r="AN48" s="1030"/>
      <c r="AO48" s="1044">
        <f t="shared" si="42"/>
        <v>0</v>
      </c>
      <c r="AP48" s="943">
        <f>L48*(1-AB48-AC48)*AM48</f>
        <v>0</v>
      </c>
      <c r="AQ48" s="943">
        <f>SUM(AR48,AS48)</f>
        <v>0</v>
      </c>
      <c r="AR48" s="943">
        <f t="shared" si="69"/>
        <v>0</v>
      </c>
      <c r="AS48" s="943">
        <f t="shared" si="69"/>
        <v>0</v>
      </c>
      <c r="AT48" s="943">
        <f>SUM(AU48, AV48)</f>
        <v>0</v>
      </c>
      <c r="AU48" s="943">
        <f t="shared" si="70"/>
        <v>0</v>
      </c>
      <c r="AV48" s="943">
        <f t="shared" si="70"/>
        <v>0</v>
      </c>
      <c r="AW48" s="943">
        <f>K48*(1-Z48-AA48)*Z70*AJ70</f>
        <v>0</v>
      </c>
      <c r="AX48" s="943">
        <f>AD48*Z70*AJ70</f>
        <v>0</v>
      </c>
      <c r="AY48" s="1039">
        <f>MAX(N48*AN48, T48)</f>
        <v>0</v>
      </c>
      <c r="AZ48" s="1042">
        <f t="shared" si="52"/>
        <v>0</v>
      </c>
      <c r="BA48" s="952">
        <f t="shared" si="53"/>
        <v>0</v>
      </c>
      <c r="BB48" s="952">
        <f t="shared" si="54"/>
        <v>0</v>
      </c>
      <c r="BC48" s="952">
        <f t="shared" si="55"/>
        <v>0</v>
      </c>
      <c r="BD48" s="952">
        <f t="shared" si="56"/>
        <v>0</v>
      </c>
      <c r="BE48" s="1043">
        <f t="shared" si="57"/>
        <v>0</v>
      </c>
      <c r="BF48" s="1044">
        <f t="shared" si="58"/>
        <v>0</v>
      </c>
      <c r="BG48" s="943">
        <f t="shared" si="59"/>
        <v>0</v>
      </c>
      <c r="BH48" s="952">
        <f t="shared" si="60"/>
        <v>0</v>
      </c>
      <c r="BI48" s="952">
        <f t="shared" si="61"/>
        <v>0</v>
      </c>
      <c r="BJ48" s="1043">
        <f t="shared" si="62"/>
        <v>0</v>
      </c>
      <c r="BK48" s="1051">
        <f t="shared" si="30"/>
        <v>0</v>
      </c>
      <c r="BL48" s="946">
        <f t="shared" si="31"/>
        <v>0</v>
      </c>
      <c r="BM48" s="919">
        <f t="shared" si="32"/>
        <v>0</v>
      </c>
      <c r="BN48" s="947">
        <f t="shared" si="33"/>
        <v>0</v>
      </c>
    </row>
    <row r="49" spans="1:66" ht="13.15" customHeight="1">
      <c r="A49" s="367"/>
      <c r="B49" s="367"/>
      <c r="C49" s="367"/>
      <c r="D49" s="368" t="s">
        <v>14</v>
      </c>
      <c r="E49" s="370" t="s">
        <v>176</v>
      </c>
      <c r="F49" s="369">
        <v>2023</v>
      </c>
      <c r="G49" s="371" t="s">
        <v>145</v>
      </c>
      <c r="H49" s="922"/>
      <c r="I49" s="958"/>
      <c r="J49" s="967">
        <f t="shared" si="34"/>
        <v>0</v>
      </c>
      <c r="K49" s="924"/>
      <c r="L49" s="924"/>
      <c r="M49" s="924"/>
      <c r="N49" s="935">
        <f t="shared" si="63"/>
        <v>0</v>
      </c>
      <c r="O49" s="996"/>
      <c r="P49" s="967">
        <f>Q49+T49</f>
        <v>0</v>
      </c>
      <c r="Q49" s="935">
        <f>SUM(R49:S49)</f>
        <v>0</v>
      </c>
      <c r="R49" s="924"/>
      <c r="S49" s="924"/>
      <c r="T49" s="1005"/>
      <c r="U49" s="1011">
        <f t="shared" si="23"/>
        <v>0</v>
      </c>
      <c r="V49" s="938">
        <f t="shared" si="24"/>
        <v>0</v>
      </c>
      <c r="W49" s="938">
        <f t="shared" si="25"/>
        <v>0</v>
      </c>
      <c r="X49" s="1012">
        <f t="shared" si="26"/>
        <v>0</v>
      </c>
      <c r="Y49" s="1011">
        <f t="shared" si="6"/>
        <v>0</v>
      </c>
      <c r="Z49" s="917"/>
      <c r="AA49" s="917"/>
      <c r="AB49" s="917"/>
      <c r="AC49" s="1021"/>
      <c r="AD49" s="1000">
        <f t="shared" si="37"/>
        <v>0</v>
      </c>
      <c r="AE49" s="951">
        <f t="shared" si="38"/>
        <v>0</v>
      </c>
      <c r="AF49" s="951">
        <f t="shared" si="39"/>
        <v>0</v>
      </c>
      <c r="AG49" s="951">
        <f t="shared" si="40"/>
        <v>0</v>
      </c>
      <c r="AH49" s="1001">
        <f t="shared" si="41"/>
        <v>0</v>
      </c>
      <c r="AI49" s="1011">
        <f t="shared" si="27"/>
        <v>0</v>
      </c>
      <c r="AJ49" s="986"/>
      <c r="AK49" s="986"/>
      <c r="AL49" s="986"/>
      <c r="AM49" s="986"/>
      <c r="AN49" s="1030"/>
      <c r="AO49" s="1044">
        <f t="shared" si="42"/>
        <v>0</v>
      </c>
      <c r="AP49" s="943">
        <f>L49*(1-AB49-AC49)*AM49</f>
        <v>0</v>
      </c>
      <c r="AQ49" s="943">
        <f>SUM(AR49,AS49)</f>
        <v>0</v>
      </c>
      <c r="AR49" s="943">
        <f t="shared" si="69"/>
        <v>0</v>
      </c>
      <c r="AS49" s="943">
        <f t="shared" si="69"/>
        <v>0</v>
      </c>
      <c r="AT49" s="943">
        <f>SUM(AU49, AV49)</f>
        <v>0</v>
      </c>
      <c r="AU49" s="943">
        <f t="shared" si="70"/>
        <v>0</v>
      </c>
      <c r="AV49" s="943">
        <f t="shared" si="70"/>
        <v>0</v>
      </c>
      <c r="AW49" s="943">
        <f>K49*(1-Z49-AA49)*Z71*AJ71</f>
        <v>0</v>
      </c>
      <c r="AX49" s="943">
        <f>AD49*Z71*AJ71</f>
        <v>0</v>
      </c>
      <c r="AY49" s="1039">
        <f>MAX(N49*AN49, T49)</f>
        <v>0</v>
      </c>
      <c r="AZ49" s="1042">
        <f t="shared" si="52"/>
        <v>0</v>
      </c>
      <c r="BA49" s="952">
        <f t="shared" si="53"/>
        <v>0</v>
      </c>
      <c r="BB49" s="952">
        <f t="shared" si="54"/>
        <v>0</v>
      </c>
      <c r="BC49" s="952">
        <f t="shared" si="55"/>
        <v>0</v>
      </c>
      <c r="BD49" s="952">
        <f t="shared" si="56"/>
        <v>0</v>
      </c>
      <c r="BE49" s="1043">
        <f t="shared" si="57"/>
        <v>0</v>
      </c>
      <c r="BF49" s="1044">
        <f t="shared" si="58"/>
        <v>0</v>
      </c>
      <c r="BG49" s="943">
        <f t="shared" si="59"/>
        <v>0</v>
      </c>
      <c r="BH49" s="952">
        <f t="shared" si="60"/>
        <v>0</v>
      </c>
      <c r="BI49" s="952">
        <f t="shared" si="61"/>
        <v>0</v>
      </c>
      <c r="BJ49" s="1043">
        <f t="shared" si="62"/>
        <v>0</v>
      </c>
      <c r="BK49" s="1051">
        <f t="shared" si="30"/>
        <v>0</v>
      </c>
      <c r="BL49" s="946">
        <f t="shared" si="31"/>
        <v>0</v>
      </c>
      <c r="BM49" s="919">
        <f t="shared" si="32"/>
        <v>0</v>
      </c>
      <c r="BN49" s="947">
        <f t="shared" si="33"/>
        <v>0</v>
      </c>
    </row>
    <row r="50" spans="1:66" ht="13.15" customHeight="1" thickBot="1">
      <c r="A50" s="367"/>
      <c r="B50" s="367"/>
      <c r="C50" s="367"/>
      <c r="D50" s="374" t="s">
        <v>14</v>
      </c>
      <c r="E50" s="370" t="s">
        <v>176</v>
      </c>
      <c r="F50" s="369">
        <v>2023</v>
      </c>
      <c r="G50" s="371" t="s">
        <v>124</v>
      </c>
      <c r="H50" s="920"/>
      <c r="I50" s="956"/>
      <c r="J50" s="998">
        <f>J29+J30+J34+J35+J36+J37+J38+J39+J42+J45+J49</f>
        <v>0</v>
      </c>
      <c r="K50" s="960">
        <f>K29+K30+K34+K35+K36+K37+K38+K39+K42+K45+K49</f>
        <v>0</v>
      </c>
      <c r="L50" s="960">
        <f>L29+L30+L34+L35+L36+L37+L38+L39+L42+L45+L49</f>
        <v>0</v>
      </c>
      <c r="M50" s="960">
        <f>M29+M30+M34+M35+M36+M37+M38+M39+M42+M45+M49</f>
        <v>0</v>
      </c>
      <c r="N50" s="960">
        <f>N29+N30+N34+N35+N36+N37+N38+N39+N42+N45+N49</f>
        <v>0</v>
      </c>
      <c r="O50" s="999"/>
      <c r="P50" s="998">
        <f>P29+P30+P34+P35+P36+P37+P38+P39+P42+P45+P49</f>
        <v>0</v>
      </c>
      <c r="Q50" s="960">
        <f>Q29+Q30+Q34+Q35+Q36+Q37+Q38+Q39+Q42+Q45+Q49</f>
        <v>0</v>
      </c>
      <c r="R50" s="960">
        <f>R29+R30+R34+R35+R36+R37+R38+R39+R42+R45+R49</f>
        <v>0</v>
      </c>
      <c r="S50" s="960">
        <f>S29+S30+S34+S35+S36+S37+S38+S39+S42+S45+S49</f>
        <v>0</v>
      </c>
      <c r="T50" s="1006">
        <f>T29+T30+T34+T35+T36+T37+T38+T39+T42+T45+T49</f>
        <v>0</v>
      </c>
      <c r="U50" s="1017">
        <f t="shared" si="23"/>
        <v>0</v>
      </c>
      <c r="V50" s="961">
        <f t="shared" si="24"/>
        <v>0</v>
      </c>
      <c r="W50" s="961">
        <f t="shared" si="25"/>
        <v>0</v>
      </c>
      <c r="X50" s="1018">
        <f t="shared" si="26"/>
        <v>0</v>
      </c>
      <c r="Y50" s="1017">
        <f t="shared" si="6"/>
        <v>0</v>
      </c>
      <c r="Z50" s="961">
        <f>IF($K50=0,0, SUM(Z29*K29, Z30*K30, Z34*K34, Z35*K35, Z36*K36, Z37*K37, Z38*K38, Z39*K39, Z42*K42, Z45*K45, Z49*K49)/SUM(K29, K30, K34, K35, K36, K37, K38, K39, K42, K45, K49 ))</f>
        <v>0</v>
      </c>
      <c r="AA50" s="961">
        <f>IF($K50=0,0, SUM(AA29*L29, AA30*L30, AA34*L34, AA35*L35, AA36*L36, AA37*L37, AA38*L38, AA39*L39, AA42*L42, AA45*L45, AA49*L49)/SUM(L29, L30, L34, L35, L36, L37, L38, L39, L42, L45, L49 ))</f>
        <v>0</v>
      </c>
      <c r="AB50" s="961">
        <f>IF($L50=0,0, SUM(AB29*M29, AB30*M30, AB34*M34, AB35*M35, AB36*M36, AB37*M37, AB38*M38, AB39*M39, AB42*M42, AB45*M45, AB49*M49)/SUM(M29, M30, M34, M35, M36, M37, M38, M39, M42, M45, M49 ))</f>
        <v>0</v>
      </c>
      <c r="AC50" s="1018">
        <f>IF($L50=0,0, SUM(AC29*N29, AC30*N30, AC34*N34, AC35*N35, AC36*N36, AC37*N37, AC38*N38, AC39*N39, AC42*N42, AC45*N45, AC49*N49)/SUM(N29, N30, N34, N35, N36, N37, N38, N39, N42, N45, N49 ))</f>
        <v>0</v>
      </c>
      <c r="AD50" s="1024">
        <f>AD29+AD30+AD34+AD35+AD36+AD37+AD38+AD39+AD42+AD45+AD49</f>
        <v>0</v>
      </c>
      <c r="AE50" s="962">
        <f>AE29+AE30+AE34+AE35+AE36+AE37+AE38+AE39+AE42+AE45+AE49</f>
        <v>0</v>
      </c>
      <c r="AF50" s="962">
        <f>AF29+AF30+AF34+AF35+AF36+AF37+AF38+AF39+AF42+AF45+AF49</f>
        <v>0</v>
      </c>
      <c r="AG50" s="962">
        <f>AG29+AG30+AG34+AG35+AG36+AG37+AG38+AG39+AG42+AG45+AG49</f>
        <v>0</v>
      </c>
      <c r="AH50" s="1025">
        <f>AH29+AH30+AH34+AH35+AH36+AH37+AH38+AH39+AH42+AH45+AH49</f>
        <v>0</v>
      </c>
      <c r="AI50" s="1017">
        <f t="shared" si="27"/>
        <v>0</v>
      </c>
      <c r="AJ50" s="961">
        <f>IF($Z50*$K50=0,0,SUM(AJ29*$K29*$Z29, AJ30*$K30*$Z30,AJ34*$K34*$Z34,AJ35*$K35*$Z35,AJ36*$K36*$Z36,AJ37*$K37*$Z37,AJ38*$K38*$Z38,AJ39*$K39*$Z39,AJ42*$K42*$Z42,AJ45*$K45*$Z45,AJ49*$K49*$Z49)/(SUM($K29*$Z29, $K30*$Z30,$K34*$Z34,$K35*$Z35,$K36*$Z36,$K37*$Z37,$K38*$Z38,$K39*$Z39,$K42*$Z42,$K45*$Z45,$K49*$Z49)))</f>
        <v>0</v>
      </c>
      <c r="AK50" s="961">
        <f>IF($Z50*$K50=0,0,SUM(AK29*$K29*$Z29, AK30*$K30*$Z30,AK34*$K34*$Z34,AK35*$K35*$Z35,AK36*$K36*$Z36,AK37*$K37*$Z37,AK38*$K38*$Z38,AK39*$K39*$Z39,AK42*$K42*$Z42,AK45*$K45*$Z45,AK49*$K49*$Z49)/(SUM($K29*$Z29, $K30*$Z30,$K34*$Z34,$K35*$Z35,$K36*$Z36,$K37*$Z37,$K38*$Z38,$K39*$Z39,$K42*$Z42,$K45*$Z45,$K49*$Z49)))</f>
        <v>0</v>
      </c>
      <c r="AL50" s="961">
        <f>IF(OR(K50=0, AND(AL29=0, AL30=0, AL34=0, AL35=0, AL36=0, AL37=0, AL38=0, AL39=0, AL42=0, AL45=0, AL49=0)), 0, SUM(AL29*K29*AA29,AL30*K30*AA30,AL34*K34*AA34,AL35*K35*AA35,AL36*K36*AA36,AL37*K37*AA37,AL38*K38*AA38,AL39*K39*AA39,AL42*K42*AA42,AL45*K45*AA45,AL49*K49*AA49 )/SUM(K29*AA29,K30*AA30,K34*AA34,K35*AA35,K36*AA36,K37*AA37,K38*AA38,K39*AA39,K42*AA42,K45*AA45,K49*AA49))</f>
        <v>0</v>
      </c>
      <c r="AM50" s="961">
        <f>IF(L50=0,0,SUM(AM29*L29*(1-AB29-AC29), AM30*L30*(1-AB30-AC30), AM34*L34*(1-AB34-AC34), AM35*L35*(1-AB35-AC35), AM36*L36*(1-AB36-AC36), AM37*L37*(1-AB37-AC37), AM38*L38*(1-AB38-AC38), AM39*L39*(1-AB39-AC39), AM42*L42*(1-AB42-AC42), AM45*L45*(1-AB45-AC45), AM49*L49*(1-AB49-AC49))/SUM(L29*(1-AB29-AC29), L30*(1-AB30-AC30), L34*(1-AB34-AC34), L35*(1-AB35-AC35), L36*(1-AB36-AC36), L37*(1-AB37-AC37), L38*(1-AB38-AC38), L39*(1-AB39-AC39), L42*(1-AB42-AC42), L45*(1-AB45-AC45), L49*(1-AB49-AC49)))</f>
        <v>0</v>
      </c>
      <c r="AN50" s="1018">
        <f>IF(N50=0,0,SUM(AN29*N29, AN30*N30,AN34*N34,AN35*N35,AN36*N36,AN37*N37,AN38*N38,AN39*N39,AN42*N42,AN45*N45,AN49*N49)/SUM(N29, N30,N34,N35,N36,N37,N38,N39,N42,N45,N49))</f>
        <v>0</v>
      </c>
      <c r="AO50" s="998">
        <f>AO29+AO30+AO34+AO35+AO36+AO37+AO38+AO39+AO42+AO45+AO49</f>
        <v>0</v>
      </c>
      <c r="AP50" s="960">
        <f t="shared" ref="AP50:AY50" si="71">AP29+AP30+AP34+AP35+AP36+AP37+AP38+AP39+AP42+AP45+AP49</f>
        <v>0</v>
      </c>
      <c r="AQ50" s="960">
        <f t="shared" si="71"/>
        <v>0</v>
      </c>
      <c r="AR50" s="960">
        <f t="shared" si="71"/>
        <v>0</v>
      </c>
      <c r="AS50" s="960">
        <f t="shared" si="71"/>
        <v>0</v>
      </c>
      <c r="AT50" s="960">
        <f t="shared" si="71"/>
        <v>0</v>
      </c>
      <c r="AU50" s="960">
        <f t="shared" si="71"/>
        <v>0</v>
      </c>
      <c r="AV50" s="960">
        <f t="shared" si="71"/>
        <v>0</v>
      </c>
      <c r="AW50" s="960">
        <f t="shared" si="71"/>
        <v>0</v>
      </c>
      <c r="AX50" s="960">
        <f t="shared" si="71"/>
        <v>0</v>
      </c>
      <c r="AY50" s="1006">
        <f t="shared" si="71"/>
        <v>0</v>
      </c>
      <c r="AZ50" s="998">
        <f t="shared" ref="AZ50:BJ50" si="72">AZ29+AZ30+AZ34+AZ35+AZ36+AZ37+AZ38+AZ39+AZ42+AZ45+AZ49</f>
        <v>0</v>
      </c>
      <c r="BA50" s="960">
        <f t="shared" si="72"/>
        <v>0</v>
      </c>
      <c r="BB50" s="960">
        <f t="shared" si="72"/>
        <v>0</v>
      </c>
      <c r="BC50" s="960">
        <f t="shared" si="72"/>
        <v>0</v>
      </c>
      <c r="BD50" s="960">
        <f t="shared" si="72"/>
        <v>0</v>
      </c>
      <c r="BE50" s="1006">
        <f t="shared" si="72"/>
        <v>0</v>
      </c>
      <c r="BF50" s="998">
        <f t="shared" si="72"/>
        <v>0</v>
      </c>
      <c r="BG50" s="960">
        <f t="shared" si="72"/>
        <v>0</v>
      </c>
      <c r="BH50" s="960">
        <f t="shared" si="72"/>
        <v>0</v>
      </c>
      <c r="BI50" s="960">
        <f t="shared" si="72"/>
        <v>0</v>
      </c>
      <c r="BJ50" s="1006">
        <f t="shared" si="72"/>
        <v>0</v>
      </c>
      <c r="BK50" s="1017">
        <f t="shared" si="30"/>
        <v>0</v>
      </c>
      <c r="BL50" s="961">
        <f t="shared" si="31"/>
        <v>0</v>
      </c>
      <c r="BM50" s="963">
        <f t="shared" si="32"/>
        <v>0</v>
      </c>
      <c r="BN50" s="1054">
        <f t="shared" si="33"/>
        <v>0</v>
      </c>
    </row>
    <row r="51" spans="1:66" ht="13.15" customHeight="1">
      <c r="A51" s="367"/>
      <c r="B51" s="367"/>
      <c r="C51" s="367"/>
      <c r="D51" s="368" t="s">
        <v>14</v>
      </c>
      <c r="E51" s="370" t="s">
        <v>176</v>
      </c>
      <c r="F51" s="369">
        <v>2024</v>
      </c>
      <c r="G51" s="371" t="s">
        <v>158</v>
      </c>
      <c r="H51" s="489"/>
      <c r="I51" s="955"/>
      <c r="J51" s="966">
        <f>SUM(K51:L51)</f>
        <v>0</v>
      </c>
      <c r="K51" s="934">
        <f>BA29</f>
        <v>0</v>
      </c>
      <c r="L51" s="934">
        <f>BB29</f>
        <v>0</v>
      </c>
      <c r="M51" s="934">
        <f>SUM(N51,O51)</f>
        <v>0</v>
      </c>
      <c r="N51" s="934">
        <f t="shared" ref="N51:T51" si="73">BD29</f>
        <v>0</v>
      </c>
      <c r="O51" s="978">
        <f t="shared" si="73"/>
        <v>0</v>
      </c>
      <c r="P51" s="966">
        <f t="shared" si="73"/>
        <v>0</v>
      </c>
      <c r="Q51" s="934">
        <f t="shared" si="73"/>
        <v>0</v>
      </c>
      <c r="R51" s="934">
        <f t="shared" si="73"/>
        <v>0</v>
      </c>
      <c r="S51" s="934">
        <f t="shared" si="73"/>
        <v>0</v>
      </c>
      <c r="T51" s="978">
        <f t="shared" si="73"/>
        <v>0</v>
      </c>
      <c r="U51" s="1009">
        <f>IF(J51=0, 0, Q51/J51)</f>
        <v>0</v>
      </c>
      <c r="V51" s="937">
        <f>IF(K51=0, 0, R51/K51)</f>
        <v>0</v>
      </c>
      <c r="W51" s="937">
        <f>IF(L51=0, 0, S51/L51)</f>
        <v>0</v>
      </c>
      <c r="X51" s="1010">
        <f>IF(M51=0, 0, T51/M51)</f>
        <v>0</v>
      </c>
      <c r="Y51" s="1009">
        <f>IF(J51=0, 0, AF51/J51)</f>
        <v>0</v>
      </c>
      <c r="Z51" s="916"/>
      <c r="AA51" s="916"/>
      <c r="AB51" s="916"/>
      <c r="AC51" s="1020"/>
      <c r="AD51" s="966">
        <f>AC51*L51</f>
        <v>0</v>
      </c>
      <c r="AE51" s="934">
        <f>AA51*K51</f>
        <v>0</v>
      </c>
      <c r="AF51" s="934">
        <f>SUM(AG51:AH51)</f>
        <v>0</v>
      </c>
      <c r="AG51" s="934">
        <f>Z51*K51</f>
        <v>0</v>
      </c>
      <c r="AH51" s="978">
        <f>AB51*L51</f>
        <v>0</v>
      </c>
      <c r="AI51" s="1009">
        <f>IF($Y51*$J51=0, 0, (AJ51*$Z51*$K51+AK51*$AB51*$L51)/($Z51*$K51+$AB51*$L51))</f>
        <v>0</v>
      </c>
      <c r="AJ51" s="985"/>
      <c r="AK51" s="985"/>
      <c r="AL51" s="985"/>
      <c r="AM51" s="985"/>
      <c r="AN51" s="1010">
        <f>AN29</f>
        <v>0</v>
      </c>
      <c r="AO51" s="1045">
        <f>AE51*AL51</f>
        <v>0</v>
      </c>
      <c r="AP51" s="944">
        <f>L51*(1-AB51-AC51)*AM51</f>
        <v>0</v>
      </c>
      <c r="AQ51" s="944">
        <f>SUM(AR51,AS51)</f>
        <v>0</v>
      </c>
      <c r="AR51" s="944">
        <f>AG51*AJ51</f>
        <v>0</v>
      </c>
      <c r="AS51" s="944">
        <f>AH51*AK51</f>
        <v>0</v>
      </c>
      <c r="AT51" s="944">
        <f>SUM(AU51, AV51)</f>
        <v>0</v>
      </c>
      <c r="AU51" s="944">
        <f>AR51+AU29</f>
        <v>0</v>
      </c>
      <c r="AV51" s="944">
        <f>AS51+AV29</f>
        <v>0</v>
      </c>
      <c r="AW51" s="944">
        <f>K51*(1-Z51-AA51)*Z73*AJ73</f>
        <v>0</v>
      </c>
      <c r="AX51" s="944">
        <f>AD51*Z73*AJ73</f>
        <v>0</v>
      </c>
      <c r="AY51" s="1046">
        <f>MAX(N51*AN51, AY29)</f>
        <v>0</v>
      </c>
      <c r="AZ51" s="1045">
        <f>SUM(BA51,BB51)</f>
        <v>0</v>
      </c>
      <c r="BA51" s="944">
        <f>K51-AE51-AG51+AD51</f>
        <v>0</v>
      </c>
      <c r="BB51" s="944">
        <f>L51+AE51-AD51-AH51</f>
        <v>0</v>
      </c>
      <c r="BC51" s="944">
        <f>SUM(BD51, BE51)</f>
        <v>0</v>
      </c>
      <c r="BD51" s="944">
        <f>N51</f>
        <v>0</v>
      </c>
      <c r="BE51" s="1046">
        <f>AF51</f>
        <v>0</v>
      </c>
      <c r="BF51" s="1045">
        <f>SUM(BG51,BJ51)</f>
        <v>0</v>
      </c>
      <c r="BG51" s="944">
        <f>SUM(BH51,BI51)</f>
        <v>0</v>
      </c>
      <c r="BH51" s="944">
        <f>AW51+AX51</f>
        <v>0</v>
      </c>
      <c r="BI51" s="944">
        <f>AO51+AP51</f>
        <v>0</v>
      </c>
      <c r="BJ51" s="1046">
        <f>AY51+AQ51</f>
        <v>0</v>
      </c>
      <c r="BK51" s="1050">
        <f>IFERROR(BG51/AZ51, 0)</f>
        <v>0</v>
      </c>
      <c r="BL51" s="945">
        <f>IFERROR(BH51/BA51, 0)</f>
        <v>0</v>
      </c>
      <c r="BM51" s="487">
        <f>IFERROR(BI51/BB51, 0)</f>
        <v>0</v>
      </c>
      <c r="BN51" s="488">
        <f>IFERROR(BJ51/BC51, 0)</f>
        <v>0</v>
      </c>
    </row>
    <row r="52" spans="1:66" ht="13.15" customHeight="1">
      <c r="A52" s="367"/>
      <c r="B52" s="367"/>
      <c r="C52" s="367"/>
      <c r="D52" s="368" t="s">
        <v>14</v>
      </c>
      <c r="E52" s="370" t="s">
        <v>176</v>
      </c>
      <c r="F52" s="369">
        <v>2024</v>
      </c>
      <c r="G52" s="371" t="s">
        <v>351</v>
      </c>
      <c r="H52" s="920"/>
      <c r="I52" s="956"/>
      <c r="J52" s="967">
        <f>SUM(J53:J55)</f>
        <v>0</v>
      </c>
      <c r="K52" s="935">
        <f t="shared" ref="K52:T52" si="74">SUM(K53:K55)</f>
        <v>0</v>
      </c>
      <c r="L52" s="935">
        <f t="shared" si="74"/>
        <v>0</v>
      </c>
      <c r="M52" s="935">
        <f t="shared" si="74"/>
        <v>0</v>
      </c>
      <c r="N52" s="935">
        <f t="shared" si="74"/>
        <v>0</v>
      </c>
      <c r="O52" s="979">
        <f t="shared" si="74"/>
        <v>0</v>
      </c>
      <c r="P52" s="967">
        <f t="shared" si="74"/>
        <v>0</v>
      </c>
      <c r="Q52" s="935">
        <f t="shared" si="74"/>
        <v>0</v>
      </c>
      <c r="R52" s="935">
        <f t="shared" si="74"/>
        <v>0</v>
      </c>
      <c r="S52" s="935">
        <f t="shared" si="74"/>
        <v>0</v>
      </c>
      <c r="T52" s="979">
        <f t="shared" si="74"/>
        <v>0</v>
      </c>
      <c r="U52" s="1011">
        <f t="shared" ref="U52:U72" si="75">IF(J52=0, 0, Q52/J52)</f>
        <v>0</v>
      </c>
      <c r="V52" s="938">
        <f t="shared" ref="V52:V72" si="76">IF(K52=0, 0, R52/K52)</f>
        <v>0</v>
      </c>
      <c r="W52" s="938">
        <f t="shared" ref="W52:W72" si="77">IF(L52=0, 0, S52/L52)</f>
        <v>0</v>
      </c>
      <c r="X52" s="1012">
        <f t="shared" ref="X52:X72" si="78">IF(M52=0, 0, T52/M52)</f>
        <v>0</v>
      </c>
      <c r="Y52" s="1011">
        <f t="shared" si="6"/>
        <v>0</v>
      </c>
      <c r="Z52" s="938">
        <f>IF($K52=0,0, SUM(Z53*K53, Z54*K54, Z55*K55)/SUM(K53, K54, K55))</f>
        <v>0</v>
      </c>
      <c r="AA52" s="938">
        <f>IF($K52=0,0, SUM(AA53*K53, AA54*K54, AA55*K55)/SUM(K53, K54, K55))</f>
        <v>0</v>
      </c>
      <c r="AB52" s="938">
        <f>IF($L52=0,0, SUM(AB53*L53, AB54*L54, AB55*L55)/SUM(L53, L54, L55))</f>
        <v>0</v>
      </c>
      <c r="AC52" s="1012">
        <f>IF($L52=0,0, SUM(AC53*L53, AC54*L54, AC55*L55)/SUM(L53, L54, L55))</f>
        <v>0</v>
      </c>
      <c r="AD52" s="967">
        <f>SUM(AD53:AD55)</f>
        <v>0</v>
      </c>
      <c r="AE52" s="935">
        <f>SUM(AE53:AE55)</f>
        <v>0</v>
      </c>
      <c r="AF52" s="935">
        <f>SUM(AF53:AF55)</f>
        <v>0</v>
      </c>
      <c r="AG52" s="935">
        <f>SUM(AG53:AG55)</f>
        <v>0</v>
      </c>
      <c r="AH52" s="979">
        <f>SUM(AH53:AH55)</f>
        <v>0</v>
      </c>
      <c r="AI52" s="1011">
        <f t="shared" si="27"/>
        <v>0</v>
      </c>
      <c r="AJ52" s="938">
        <f>IF($Z52*$K52=0,0,SUM(AJ53*$K53*$Z53,AJ54*$K54*$Z54,AJ55*$K55*$Z55)/(SUM($K53*$Z53,$K54*$Z54,$K55*$Z55)))</f>
        <v>0</v>
      </c>
      <c r="AK52" s="938">
        <f>IF($AB52*$L52=0,0,SUM(AK53*$AB53*$L53,AK54*$AB54*$L54,AK55*$AB55*$L55)/(SUM($L53*$AB53,$L54*$AB54,$L55*$AB55)))</f>
        <v>0</v>
      </c>
      <c r="AL52" s="938">
        <f>IF(OR(K52=0, AND(AL53=0, AL54=0, AL55=0)), 0, SUM(AL53*K53*AA53, AL54*K54*AA54, AL55*K55*AA55)/SUM(K53*AA53, K54*AA54, K55*AA55))</f>
        <v>0</v>
      </c>
      <c r="AM52" s="938">
        <f>IF(L52=0,0,SUM(AM53*L53*(1-AB53-AC53), AM54*L54*(1-AB54-AC54),AM55*L55*(1-AB55-AC55))/SUM(L53*(1-AB53-AC53), L54*(1-AB54-AC54),L55*(1-AB55-AC55)))</f>
        <v>0</v>
      </c>
      <c r="AN52" s="1012">
        <f>IF(N52=0,0,SUM(AN53*N53,AN54*N54,AN55*N55)/SUM(N53,N54,N55))</f>
        <v>0</v>
      </c>
      <c r="AO52" s="1044">
        <f t="shared" ref="AO52:BJ52" si="79">SUM(AO53:AO55)</f>
        <v>0</v>
      </c>
      <c r="AP52" s="943">
        <f t="shared" si="79"/>
        <v>0</v>
      </c>
      <c r="AQ52" s="943">
        <f t="shared" si="79"/>
        <v>0</v>
      </c>
      <c r="AR52" s="943">
        <f t="shared" si="79"/>
        <v>0</v>
      </c>
      <c r="AS52" s="943">
        <f t="shared" si="79"/>
        <v>0</v>
      </c>
      <c r="AT52" s="943">
        <f t="shared" si="79"/>
        <v>0</v>
      </c>
      <c r="AU52" s="943">
        <f t="shared" si="79"/>
        <v>0</v>
      </c>
      <c r="AV52" s="943">
        <f t="shared" si="79"/>
        <v>0</v>
      </c>
      <c r="AW52" s="943">
        <f t="shared" si="79"/>
        <v>0</v>
      </c>
      <c r="AX52" s="943">
        <f t="shared" si="79"/>
        <v>0</v>
      </c>
      <c r="AY52" s="1039">
        <f t="shared" si="79"/>
        <v>0</v>
      </c>
      <c r="AZ52" s="1044">
        <f t="shared" si="79"/>
        <v>0</v>
      </c>
      <c r="BA52" s="943">
        <f t="shared" si="79"/>
        <v>0</v>
      </c>
      <c r="BB52" s="943">
        <f t="shared" si="79"/>
        <v>0</v>
      </c>
      <c r="BC52" s="943">
        <f t="shared" si="79"/>
        <v>0</v>
      </c>
      <c r="BD52" s="943">
        <f t="shared" si="79"/>
        <v>0</v>
      </c>
      <c r="BE52" s="1039">
        <f t="shared" si="79"/>
        <v>0</v>
      </c>
      <c r="BF52" s="1044">
        <f t="shared" si="79"/>
        <v>0</v>
      </c>
      <c r="BG52" s="943">
        <f t="shared" si="79"/>
        <v>0</v>
      </c>
      <c r="BH52" s="943">
        <f t="shared" si="79"/>
        <v>0</v>
      </c>
      <c r="BI52" s="943">
        <f t="shared" si="79"/>
        <v>0</v>
      </c>
      <c r="BJ52" s="1039">
        <f t="shared" si="79"/>
        <v>0</v>
      </c>
      <c r="BK52" s="1051">
        <f t="shared" ref="BK52:BK72" si="80">IFERROR(BG52/AZ52, 0)</f>
        <v>0</v>
      </c>
      <c r="BL52" s="946">
        <f t="shared" ref="BL52:BL72" si="81">IFERROR(BH52/BA52, 0)</f>
        <v>0</v>
      </c>
      <c r="BM52" s="919">
        <f t="shared" ref="BM52:BM72" si="82">IFERROR(BI52/BB52, 0)</f>
        <v>0</v>
      </c>
      <c r="BN52" s="947">
        <f t="shared" ref="BN52:BN72" si="83">IFERROR(BJ52/BC52, 0)</f>
        <v>0</v>
      </c>
    </row>
    <row r="53" spans="1:66" ht="13.15" customHeight="1">
      <c r="A53" s="367"/>
      <c r="B53" s="367"/>
      <c r="C53" s="367"/>
      <c r="D53" s="368" t="s">
        <v>13</v>
      </c>
      <c r="E53" s="370" t="s">
        <v>176</v>
      </c>
      <c r="F53" s="369">
        <v>2024</v>
      </c>
      <c r="G53" s="372" t="s">
        <v>480</v>
      </c>
      <c r="H53" s="921"/>
      <c r="I53" s="957"/>
      <c r="J53" s="967">
        <f t="shared" ref="J53:J71" si="84">SUM(K53:L53)</f>
        <v>0</v>
      </c>
      <c r="K53" s="935">
        <f t="shared" ref="K53:K71" si="85">BA31</f>
        <v>0</v>
      </c>
      <c r="L53" s="935">
        <f t="shared" ref="L53:L71" si="86">BB31</f>
        <v>0</v>
      </c>
      <c r="M53" s="935">
        <f t="shared" ref="M53:M71" si="87">SUM(N53,O53)</f>
        <v>0</v>
      </c>
      <c r="N53" s="935">
        <f t="shared" ref="N53:N71" si="88">BD31</f>
        <v>0</v>
      </c>
      <c r="O53" s="979">
        <f t="shared" ref="O53:O71" si="89">BE31</f>
        <v>0</v>
      </c>
      <c r="P53" s="967">
        <f t="shared" ref="P53:P71" si="90">BF31</f>
        <v>0</v>
      </c>
      <c r="Q53" s="935">
        <f t="shared" ref="Q53:Q71" si="91">BG31</f>
        <v>0</v>
      </c>
      <c r="R53" s="935">
        <f t="shared" ref="R53:R71" si="92">BH31</f>
        <v>0</v>
      </c>
      <c r="S53" s="935">
        <f t="shared" ref="S53:S71" si="93">BI31</f>
        <v>0</v>
      </c>
      <c r="T53" s="979">
        <f t="shared" ref="T53:T71" si="94">BJ31</f>
        <v>0</v>
      </c>
      <c r="U53" s="1011">
        <f t="shared" si="75"/>
        <v>0</v>
      </c>
      <c r="V53" s="938">
        <f t="shared" si="76"/>
        <v>0</v>
      </c>
      <c r="W53" s="938">
        <f t="shared" si="77"/>
        <v>0</v>
      </c>
      <c r="X53" s="1012">
        <f t="shared" si="78"/>
        <v>0</v>
      </c>
      <c r="Y53" s="1011">
        <f t="shared" si="6"/>
        <v>0</v>
      </c>
      <c r="Z53" s="917"/>
      <c r="AA53" s="917"/>
      <c r="AB53" s="917"/>
      <c r="AC53" s="1021"/>
      <c r="AD53" s="967">
        <f t="shared" ref="AD53:AD60" si="95">AC53*L53</f>
        <v>0</v>
      </c>
      <c r="AE53" s="935">
        <f t="shared" ref="AE53:AE60" si="96">AA53*K53</f>
        <v>0</v>
      </c>
      <c r="AF53" s="935">
        <f t="shared" ref="AF53:AF60" si="97">SUM(AG53:AH53)</f>
        <v>0</v>
      </c>
      <c r="AG53" s="935">
        <f t="shared" ref="AG53:AG60" si="98">Z53*K53</f>
        <v>0</v>
      </c>
      <c r="AH53" s="979">
        <f t="shared" ref="AH53:AH60" si="99">AB53*L53</f>
        <v>0</v>
      </c>
      <c r="AI53" s="1011">
        <f t="shared" si="27"/>
        <v>0</v>
      </c>
      <c r="AJ53" s="986"/>
      <c r="AK53" s="986"/>
      <c r="AL53" s="986"/>
      <c r="AM53" s="986"/>
      <c r="AN53" s="1012">
        <f>AN31</f>
        <v>0</v>
      </c>
      <c r="AO53" s="1044">
        <f t="shared" ref="AO53:AO60" si="100">AE53*AL53</f>
        <v>0</v>
      </c>
      <c r="AP53" s="943">
        <f t="shared" ref="AP53:AP60" si="101">L53*(1-AB53-AC53)*AM53</f>
        <v>0</v>
      </c>
      <c r="AQ53" s="943">
        <f t="shared" ref="AQ53:AQ60" si="102">SUM(AR53,AS53)</f>
        <v>0</v>
      </c>
      <c r="AR53" s="943">
        <f t="shared" ref="AR53:AR60" si="103">AG53*AJ53</f>
        <v>0</v>
      </c>
      <c r="AS53" s="943">
        <f t="shared" ref="AS53:AS60" si="104">AH53*AK53</f>
        <v>0</v>
      </c>
      <c r="AT53" s="943">
        <f t="shared" ref="AT53:AT60" si="105">SUM(AU53, AV53)</f>
        <v>0</v>
      </c>
      <c r="AU53" s="943">
        <f t="shared" ref="AU53:AU63" si="106">AR53+AU31</f>
        <v>0</v>
      </c>
      <c r="AV53" s="943">
        <f t="shared" ref="AV53:AV63" si="107">AS53+AV31</f>
        <v>0</v>
      </c>
      <c r="AW53" s="943">
        <f t="shared" ref="AW53:AW60" si="108">K53*(1-Z53-AA53)*Z75*AJ75</f>
        <v>0</v>
      </c>
      <c r="AX53" s="943">
        <f t="shared" ref="AX53:AX60" si="109">AD53*Z75*AJ75</f>
        <v>0</v>
      </c>
      <c r="AY53" s="1039">
        <f t="shared" ref="AY53:AY72" si="110">MAX(N53*AN53, AY31)</f>
        <v>0</v>
      </c>
      <c r="AZ53" s="1044">
        <f t="shared" ref="AZ53:AZ60" si="111">SUM(BA53,BB53)</f>
        <v>0</v>
      </c>
      <c r="BA53" s="943">
        <f t="shared" ref="BA53:BA60" si="112">K53-AE53-AG53+AD53</f>
        <v>0</v>
      </c>
      <c r="BB53" s="943">
        <f t="shared" ref="BB53:BB60" si="113">L53+AE53-AD53-AH53</f>
        <v>0</v>
      </c>
      <c r="BC53" s="943">
        <f t="shared" ref="BC53:BC60" si="114">SUM(BD53, BE53)</f>
        <v>0</v>
      </c>
      <c r="BD53" s="943">
        <f t="shared" ref="BD53:BD60" si="115">N53</f>
        <v>0</v>
      </c>
      <c r="BE53" s="1039">
        <f t="shared" ref="BE53:BE60" si="116">AF53</f>
        <v>0</v>
      </c>
      <c r="BF53" s="1044">
        <f t="shared" ref="BF53:BF60" si="117">SUM(BG53,BJ53)</f>
        <v>0</v>
      </c>
      <c r="BG53" s="943">
        <f t="shared" ref="BG53:BG60" si="118">SUM(BH53,BI53)</f>
        <v>0</v>
      </c>
      <c r="BH53" s="943">
        <f t="shared" ref="BH53:BH60" si="119">AW53+AX53</f>
        <v>0</v>
      </c>
      <c r="BI53" s="943">
        <f t="shared" ref="BI53:BI60" si="120">AO53+AP53</f>
        <v>0</v>
      </c>
      <c r="BJ53" s="1039">
        <f t="shared" ref="BJ53:BJ60" si="121">AY53+AQ53</f>
        <v>0</v>
      </c>
      <c r="BK53" s="1051">
        <f t="shared" si="80"/>
        <v>0</v>
      </c>
      <c r="BL53" s="946">
        <f t="shared" si="81"/>
        <v>0</v>
      </c>
      <c r="BM53" s="919">
        <f t="shared" si="82"/>
        <v>0</v>
      </c>
      <c r="BN53" s="947">
        <f t="shared" si="83"/>
        <v>0</v>
      </c>
    </row>
    <row r="54" spans="1:66" ht="13.15" customHeight="1">
      <c r="A54" s="367"/>
      <c r="B54" s="367"/>
      <c r="C54" s="367"/>
      <c r="D54" s="368" t="s">
        <v>13</v>
      </c>
      <c r="E54" s="370" t="s">
        <v>176</v>
      </c>
      <c r="F54" s="369">
        <v>2024</v>
      </c>
      <c r="G54" s="372" t="s">
        <v>482</v>
      </c>
      <c r="H54" s="921"/>
      <c r="I54" s="957"/>
      <c r="J54" s="967">
        <f t="shared" si="84"/>
        <v>0</v>
      </c>
      <c r="K54" s="935">
        <f t="shared" si="85"/>
        <v>0</v>
      </c>
      <c r="L54" s="935">
        <f t="shared" si="86"/>
        <v>0</v>
      </c>
      <c r="M54" s="935">
        <f t="shared" si="87"/>
        <v>0</v>
      </c>
      <c r="N54" s="935">
        <f t="shared" si="88"/>
        <v>0</v>
      </c>
      <c r="O54" s="979">
        <f t="shared" si="89"/>
        <v>0</v>
      </c>
      <c r="P54" s="967">
        <f t="shared" si="90"/>
        <v>0</v>
      </c>
      <c r="Q54" s="935">
        <f t="shared" si="91"/>
        <v>0</v>
      </c>
      <c r="R54" s="935">
        <f t="shared" si="92"/>
        <v>0</v>
      </c>
      <c r="S54" s="935">
        <f t="shared" si="93"/>
        <v>0</v>
      </c>
      <c r="T54" s="979">
        <f t="shared" si="94"/>
        <v>0</v>
      </c>
      <c r="U54" s="1011">
        <f t="shared" si="75"/>
        <v>0</v>
      </c>
      <c r="V54" s="938">
        <f t="shared" si="76"/>
        <v>0</v>
      </c>
      <c r="W54" s="938">
        <f t="shared" si="77"/>
        <v>0</v>
      </c>
      <c r="X54" s="1012">
        <f t="shared" si="78"/>
        <v>0</v>
      </c>
      <c r="Y54" s="1011">
        <f t="shared" si="6"/>
        <v>0</v>
      </c>
      <c r="Z54" s="917"/>
      <c r="AA54" s="917"/>
      <c r="AB54" s="917"/>
      <c r="AC54" s="1021"/>
      <c r="AD54" s="967">
        <f t="shared" si="95"/>
        <v>0</v>
      </c>
      <c r="AE54" s="935">
        <f t="shared" si="96"/>
        <v>0</v>
      </c>
      <c r="AF54" s="935">
        <f t="shared" si="97"/>
        <v>0</v>
      </c>
      <c r="AG54" s="935">
        <f t="shared" si="98"/>
        <v>0</v>
      </c>
      <c r="AH54" s="979">
        <f t="shared" si="99"/>
        <v>0</v>
      </c>
      <c r="AI54" s="1011">
        <f t="shared" si="27"/>
        <v>0</v>
      </c>
      <c r="AJ54" s="986"/>
      <c r="AK54" s="986"/>
      <c r="AL54" s="986"/>
      <c r="AM54" s="986"/>
      <c r="AN54" s="1012">
        <f t="shared" ref="AN54:AN60" si="122">AN32</f>
        <v>0</v>
      </c>
      <c r="AO54" s="1044">
        <f t="shared" si="100"/>
        <v>0</v>
      </c>
      <c r="AP54" s="943">
        <f t="shared" si="101"/>
        <v>0</v>
      </c>
      <c r="AQ54" s="943">
        <f t="shared" si="102"/>
        <v>0</v>
      </c>
      <c r="AR54" s="943">
        <f t="shared" si="103"/>
        <v>0</v>
      </c>
      <c r="AS54" s="943">
        <f t="shared" si="104"/>
        <v>0</v>
      </c>
      <c r="AT54" s="943">
        <f t="shared" si="105"/>
        <v>0</v>
      </c>
      <c r="AU54" s="943">
        <f t="shared" si="106"/>
        <v>0</v>
      </c>
      <c r="AV54" s="943">
        <f t="shared" si="107"/>
        <v>0</v>
      </c>
      <c r="AW54" s="943">
        <f>K54*(1-Z54-AA54)*Z76*AJ76</f>
        <v>0</v>
      </c>
      <c r="AX54" s="943">
        <f t="shared" si="109"/>
        <v>0</v>
      </c>
      <c r="AY54" s="1039">
        <f t="shared" si="110"/>
        <v>0</v>
      </c>
      <c r="AZ54" s="1044">
        <f t="shared" si="111"/>
        <v>0</v>
      </c>
      <c r="BA54" s="943">
        <f t="shared" si="112"/>
        <v>0</v>
      </c>
      <c r="BB54" s="943">
        <f t="shared" si="113"/>
        <v>0</v>
      </c>
      <c r="BC54" s="943">
        <f t="shared" si="114"/>
        <v>0</v>
      </c>
      <c r="BD54" s="943">
        <f t="shared" si="115"/>
        <v>0</v>
      </c>
      <c r="BE54" s="1039">
        <f t="shared" si="116"/>
        <v>0</v>
      </c>
      <c r="BF54" s="1044">
        <f t="shared" si="117"/>
        <v>0</v>
      </c>
      <c r="BG54" s="943">
        <f t="shared" si="118"/>
        <v>0</v>
      </c>
      <c r="BH54" s="943">
        <f t="shared" si="119"/>
        <v>0</v>
      </c>
      <c r="BI54" s="943">
        <f t="shared" si="120"/>
        <v>0</v>
      </c>
      <c r="BJ54" s="1039">
        <f t="shared" si="121"/>
        <v>0</v>
      </c>
      <c r="BK54" s="1051">
        <f t="shared" si="80"/>
        <v>0</v>
      </c>
      <c r="BL54" s="946">
        <f t="shared" si="81"/>
        <v>0</v>
      </c>
      <c r="BM54" s="919">
        <f t="shared" si="82"/>
        <v>0</v>
      </c>
      <c r="BN54" s="947">
        <f t="shared" si="83"/>
        <v>0</v>
      </c>
    </row>
    <row r="55" spans="1:66" ht="13.15" customHeight="1">
      <c r="A55" s="367"/>
      <c r="B55" s="367"/>
      <c r="C55" s="367"/>
      <c r="D55" s="368" t="s">
        <v>13</v>
      </c>
      <c r="E55" s="370" t="s">
        <v>176</v>
      </c>
      <c r="F55" s="369">
        <v>2024</v>
      </c>
      <c r="G55" s="372" t="s">
        <v>478</v>
      </c>
      <c r="H55" s="921"/>
      <c r="I55" s="957"/>
      <c r="J55" s="967">
        <f t="shared" si="84"/>
        <v>0</v>
      </c>
      <c r="K55" s="935">
        <f t="shared" si="85"/>
        <v>0</v>
      </c>
      <c r="L55" s="935">
        <f t="shared" si="86"/>
        <v>0</v>
      </c>
      <c r="M55" s="935">
        <f t="shared" si="87"/>
        <v>0</v>
      </c>
      <c r="N55" s="935">
        <f t="shared" si="88"/>
        <v>0</v>
      </c>
      <c r="O55" s="979">
        <f t="shared" si="89"/>
        <v>0</v>
      </c>
      <c r="P55" s="967">
        <f t="shared" si="90"/>
        <v>0</v>
      </c>
      <c r="Q55" s="935">
        <f t="shared" si="91"/>
        <v>0</v>
      </c>
      <c r="R55" s="935">
        <f t="shared" si="92"/>
        <v>0</v>
      </c>
      <c r="S55" s="935">
        <f t="shared" si="93"/>
        <v>0</v>
      </c>
      <c r="T55" s="979">
        <f t="shared" si="94"/>
        <v>0</v>
      </c>
      <c r="U55" s="1011">
        <f t="shared" si="75"/>
        <v>0</v>
      </c>
      <c r="V55" s="938">
        <f t="shared" si="76"/>
        <v>0</v>
      </c>
      <c r="W55" s="938">
        <f t="shared" si="77"/>
        <v>0</v>
      </c>
      <c r="X55" s="1012">
        <f t="shared" si="78"/>
        <v>0</v>
      </c>
      <c r="Y55" s="1011">
        <f t="shared" si="6"/>
        <v>0</v>
      </c>
      <c r="Z55" s="917"/>
      <c r="AA55" s="917"/>
      <c r="AB55" s="917"/>
      <c r="AC55" s="1021"/>
      <c r="AD55" s="967">
        <f t="shared" si="95"/>
        <v>0</v>
      </c>
      <c r="AE55" s="935">
        <f t="shared" si="96"/>
        <v>0</v>
      </c>
      <c r="AF55" s="935">
        <f t="shared" si="97"/>
        <v>0</v>
      </c>
      <c r="AG55" s="935">
        <f t="shared" si="98"/>
        <v>0</v>
      </c>
      <c r="AH55" s="979">
        <f t="shared" si="99"/>
        <v>0</v>
      </c>
      <c r="AI55" s="1011">
        <f t="shared" si="27"/>
        <v>0</v>
      </c>
      <c r="AJ55" s="986"/>
      <c r="AK55" s="986"/>
      <c r="AL55" s="986"/>
      <c r="AM55" s="986"/>
      <c r="AN55" s="1012">
        <f t="shared" si="122"/>
        <v>0</v>
      </c>
      <c r="AO55" s="1044">
        <f t="shared" si="100"/>
        <v>0</v>
      </c>
      <c r="AP55" s="943">
        <f t="shared" si="101"/>
        <v>0</v>
      </c>
      <c r="AQ55" s="943">
        <f t="shared" si="102"/>
        <v>0</v>
      </c>
      <c r="AR55" s="943">
        <f t="shared" si="103"/>
        <v>0</v>
      </c>
      <c r="AS55" s="943">
        <f t="shared" si="104"/>
        <v>0</v>
      </c>
      <c r="AT55" s="943">
        <f t="shared" si="105"/>
        <v>0</v>
      </c>
      <c r="AU55" s="943">
        <f t="shared" si="106"/>
        <v>0</v>
      </c>
      <c r="AV55" s="943">
        <f t="shared" si="107"/>
        <v>0</v>
      </c>
      <c r="AW55" s="943">
        <f t="shared" si="108"/>
        <v>0</v>
      </c>
      <c r="AX55" s="943">
        <f t="shared" si="109"/>
        <v>0</v>
      </c>
      <c r="AY55" s="1039">
        <f t="shared" si="110"/>
        <v>0</v>
      </c>
      <c r="AZ55" s="1044">
        <f t="shared" si="111"/>
        <v>0</v>
      </c>
      <c r="BA55" s="943">
        <f t="shared" si="112"/>
        <v>0</v>
      </c>
      <c r="BB55" s="943">
        <f t="shared" si="113"/>
        <v>0</v>
      </c>
      <c r="BC55" s="943">
        <f t="shared" si="114"/>
        <v>0</v>
      </c>
      <c r="BD55" s="943">
        <f t="shared" si="115"/>
        <v>0</v>
      </c>
      <c r="BE55" s="1039">
        <f t="shared" si="116"/>
        <v>0</v>
      </c>
      <c r="BF55" s="1044">
        <f t="shared" si="117"/>
        <v>0</v>
      </c>
      <c r="BG55" s="943">
        <f t="shared" si="118"/>
        <v>0</v>
      </c>
      <c r="BH55" s="943">
        <f t="shared" si="119"/>
        <v>0</v>
      </c>
      <c r="BI55" s="943">
        <f t="shared" si="120"/>
        <v>0</v>
      </c>
      <c r="BJ55" s="1039">
        <f t="shared" si="121"/>
        <v>0</v>
      </c>
      <c r="BK55" s="1051">
        <f t="shared" si="80"/>
        <v>0</v>
      </c>
      <c r="BL55" s="946">
        <f t="shared" si="81"/>
        <v>0</v>
      </c>
      <c r="BM55" s="919">
        <f t="shared" si="82"/>
        <v>0</v>
      </c>
      <c r="BN55" s="947">
        <f t="shared" si="83"/>
        <v>0</v>
      </c>
    </row>
    <row r="56" spans="1:66" ht="13.15" customHeight="1">
      <c r="A56" s="367"/>
      <c r="B56" s="367"/>
      <c r="C56" s="367"/>
      <c r="D56" s="368" t="s">
        <v>14</v>
      </c>
      <c r="E56" s="370" t="s">
        <v>176</v>
      </c>
      <c r="F56" s="369">
        <v>2024</v>
      </c>
      <c r="G56" s="371" t="s">
        <v>149</v>
      </c>
      <c r="H56" s="920"/>
      <c r="I56" s="956"/>
      <c r="J56" s="967">
        <f t="shared" si="84"/>
        <v>0</v>
      </c>
      <c r="K56" s="935">
        <f t="shared" si="85"/>
        <v>0</v>
      </c>
      <c r="L56" s="935">
        <f t="shared" si="86"/>
        <v>0</v>
      </c>
      <c r="M56" s="935">
        <f t="shared" si="87"/>
        <v>0</v>
      </c>
      <c r="N56" s="935">
        <f t="shared" si="88"/>
        <v>0</v>
      </c>
      <c r="O56" s="979">
        <f t="shared" si="89"/>
        <v>0</v>
      </c>
      <c r="P56" s="967">
        <f t="shared" si="90"/>
        <v>0</v>
      </c>
      <c r="Q56" s="935">
        <f t="shared" si="91"/>
        <v>0</v>
      </c>
      <c r="R56" s="935">
        <f t="shared" si="92"/>
        <v>0</v>
      </c>
      <c r="S56" s="935">
        <f t="shared" si="93"/>
        <v>0</v>
      </c>
      <c r="T56" s="979">
        <f t="shared" si="94"/>
        <v>0</v>
      </c>
      <c r="U56" s="1011">
        <f t="shared" si="75"/>
        <v>0</v>
      </c>
      <c r="V56" s="938">
        <f t="shared" si="76"/>
        <v>0</v>
      </c>
      <c r="W56" s="938">
        <f t="shared" si="77"/>
        <v>0</v>
      </c>
      <c r="X56" s="1012">
        <f t="shared" si="78"/>
        <v>0</v>
      </c>
      <c r="Y56" s="1011">
        <f t="shared" si="6"/>
        <v>0</v>
      </c>
      <c r="Z56" s="917"/>
      <c r="AA56" s="917"/>
      <c r="AB56" s="917"/>
      <c r="AC56" s="1021"/>
      <c r="AD56" s="967">
        <f t="shared" si="95"/>
        <v>0</v>
      </c>
      <c r="AE56" s="935">
        <f t="shared" si="96"/>
        <v>0</v>
      </c>
      <c r="AF56" s="935">
        <f t="shared" si="97"/>
        <v>0</v>
      </c>
      <c r="AG56" s="935">
        <f t="shared" si="98"/>
        <v>0</v>
      </c>
      <c r="AH56" s="979">
        <f t="shared" si="99"/>
        <v>0</v>
      </c>
      <c r="AI56" s="1011">
        <f t="shared" si="27"/>
        <v>0</v>
      </c>
      <c r="AJ56" s="986"/>
      <c r="AK56" s="986"/>
      <c r="AL56" s="986"/>
      <c r="AM56" s="986"/>
      <c r="AN56" s="1012">
        <f t="shared" si="122"/>
        <v>0</v>
      </c>
      <c r="AO56" s="1044">
        <f t="shared" si="100"/>
        <v>0</v>
      </c>
      <c r="AP56" s="943">
        <f t="shared" si="101"/>
        <v>0</v>
      </c>
      <c r="AQ56" s="943">
        <f t="shared" si="102"/>
        <v>0</v>
      </c>
      <c r="AR56" s="943">
        <f t="shared" si="103"/>
        <v>0</v>
      </c>
      <c r="AS56" s="943">
        <f t="shared" si="104"/>
        <v>0</v>
      </c>
      <c r="AT56" s="943">
        <f t="shared" si="105"/>
        <v>0</v>
      </c>
      <c r="AU56" s="943">
        <f t="shared" si="106"/>
        <v>0</v>
      </c>
      <c r="AV56" s="943">
        <f t="shared" si="107"/>
        <v>0</v>
      </c>
      <c r="AW56" s="943">
        <f t="shared" si="108"/>
        <v>0</v>
      </c>
      <c r="AX56" s="943">
        <f t="shared" si="109"/>
        <v>0</v>
      </c>
      <c r="AY56" s="1039">
        <f t="shared" si="110"/>
        <v>0</v>
      </c>
      <c r="AZ56" s="1044">
        <f t="shared" si="111"/>
        <v>0</v>
      </c>
      <c r="BA56" s="943">
        <f t="shared" si="112"/>
        <v>0</v>
      </c>
      <c r="BB56" s="943">
        <f t="shared" si="113"/>
        <v>0</v>
      </c>
      <c r="BC56" s="943">
        <f t="shared" si="114"/>
        <v>0</v>
      </c>
      <c r="BD56" s="943">
        <f t="shared" si="115"/>
        <v>0</v>
      </c>
      <c r="BE56" s="1039">
        <f t="shared" si="116"/>
        <v>0</v>
      </c>
      <c r="BF56" s="1044">
        <f t="shared" si="117"/>
        <v>0</v>
      </c>
      <c r="BG56" s="943">
        <f t="shared" si="118"/>
        <v>0</v>
      </c>
      <c r="BH56" s="943">
        <f t="shared" si="119"/>
        <v>0</v>
      </c>
      <c r="BI56" s="943">
        <f t="shared" si="120"/>
        <v>0</v>
      </c>
      <c r="BJ56" s="1039">
        <f t="shared" si="121"/>
        <v>0</v>
      </c>
      <c r="BK56" s="1051">
        <f t="shared" si="80"/>
        <v>0</v>
      </c>
      <c r="BL56" s="946">
        <f t="shared" si="81"/>
        <v>0</v>
      </c>
      <c r="BM56" s="919">
        <f t="shared" si="82"/>
        <v>0</v>
      </c>
      <c r="BN56" s="947">
        <f t="shared" si="83"/>
        <v>0</v>
      </c>
    </row>
    <row r="57" spans="1:66" ht="13.15" customHeight="1">
      <c r="A57" s="367"/>
      <c r="B57" s="367"/>
      <c r="C57" s="367"/>
      <c r="D57" s="368" t="s">
        <v>14</v>
      </c>
      <c r="E57" s="370" t="s">
        <v>176</v>
      </c>
      <c r="F57" s="369">
        <v>2024</v>
      </c>
      <c r="G57" s="371" t="s">
        <v>125</v>
      </c>
      <c r="H57" s="970">
        <f>H35</f>
        <v>0</v>
      </c>
      <c r="I57" s="971">
        <f>I35</f>
        <v>0</v>
      </c>
      <c r="J57" s="967">
        <f t="shared" si="84"/>
        <v>0</v>
      </c>
      <c r="K57" s="935">
        <f t="shared" si="85"/>
        <v>0</v>
      </c>
      <c r="L57" s="935">
        <f t="shared" si="86"/>
        <v>0</v>
      </c>
      <c r="M57" s="935">
        <f t="shared" si="87"/>
        <v>0</v>
      </c>
      <c r="N57" s="935">
        <f t="shared" si="88"/>
        <v>0</v>
      </c>
      <c r="O57" s="979">
        <f t="shared" si="89"/>
        <v>0</v>
      </c>
      <c r="P57" s="967">
        <f t="shared" si="90"/>
        <v>0</v>
      </c>
      <c r="Q57" s="935">
        <f t="shared" si="91"/>
        <v>0</v>
      </c>
      <c r="R57" s="935">
        <f t="shared" si="92"/>
        <v>0</v>
      </c>
      <c r="S57" s="935">
        <f t="shared" si="93"/>
        <v>0</v>
      </c>
      <c r="T57" s="979">
        <f t="shared" si="94"/>
        <v>0</v>
      </c>
      <c r="U57" s="1011">
        <f t="shared" si="75"/>
        <v>0</v>
      </c>
      <c r="V57" s="938">
        <f t="shared" si="76"/>
        <v>0</v>
      </c>
      <c r="W57" s="938">
        <f t="shared" si="77"/>
        <v>0</v>
      </c>
      <c r="X57" s="1012">
        <f t="shared" si="78"/>
        <v>0</v>
      </c>
      <c r="Y57" s="1011">
        <f t="shared" si="6"/>
        <v>0</v>
      </c>
      <c r="Z57" s="917"/>
      <c r="AA57" s="917"/>
      <c r="AB57" s="917"/>
      <c r="AC57" s="1021"/>
      <c r="AD57" s="967">
        <f t="shared" si="95"/>
        <v>0</v>
      </c>
      <c r="AE57" s="935">
        <f t="shared" si="96"/>
        <v>0</v>
      </c>
      <c r="AF57" s="935">
        <f t="shared" si="97"/>
        <v>0</v>
      </c>
      <c r="AG57" s="935">
        <f t="shared" si="98"/>
        <v>0</v>
      </c>
      <c r="AH57" s="979">
        <f t="shared" si="99"/>
        <v>0</v>
      </c>
      <c r="AI57" s="1011">
        <f t="shared" si="27"/>
        <v>0</v>
      </c>
      <c r="AJ57" s="986"/>
      <c r="AK57" s="986"/>
      <c r="AL57" s="986"/>
      <c r="AM57" s="986"/>
      <c r="AN57" s="1012">
        <f t="shared" si="122"/>
        <v>0</v>
      </c>
      <c r="AO57" s="1044">
        <f t="shared" si="100"/>
        <v>0</v>
      </c>
      <c r="AP57" s="943">
        <f t="shared" si="101"/>
        <v>0</v>
      </c>
      <c r="AQ57" s="943">
        <f t="shared" si="102"/>
        <v>0</v>
      </c>
      <c r="AR57" s="943">
        <f t="shared" si="103"/>
        <v>0</v>
      </c>
      <c r="AS57" s="943">
        <f t="shared" si="104"/>
        <v>0</v>
      </c>
      <c r="AT57" s="943">
        <f t="shared" si="105"/>
        <v>0</v>
      </c>
      <c r="AU57" s="943">
        <f t="shared" si="106"/>
        <v>0</v>
      </c>
      <c r="AV57" s="943">
        <f t="shared" si="107"/>
        <v>0</v>
      </c>
      <c r="AW57" s="943">
        <f t="shared" si="108"/>
        <v>0</v>
      </c>
      <c r="AX57" s="943">
        <f t="shared" si="109"/>
        <v>0</v>
      </c>
      <c r="AY57" s="1039">
        <f t="shared" si="110"/>
        <v>0</v>
      </c>
      <c r="AZ57" s="1044">
        <f t="shared" si="111"/>
        <v>0</v>
      </c>
      <c r="BA57" s="943">
        <f t="shared" si="112"/>
        <v>0</v>
      </c>
      <c r="BB57" s="943">
        <f t="shared" si="113"/>
        <v>0</v>
      </c>
      <c r="BC57" s="943">
        <f t="shared" si="114"/>
        <v>0</v>
      </c>
      <c r="BD57" s="943">
        <f t="shared" si="115"/>
        <v>0</v>
      </c>
      <c r="BE57" s="1039">
        <f t="shared" si="116"/>
        <v>0</v>
      </c>
      <c r="BF57" s="1044">
        <f t="shared" si="117"/>
        <v>0</v>
      </c>
      <c r="BG57" s="943">
        <f t="shared" si="118"/>
        <v>0</v>
      </c>
      <c r="BH57" s="943">
        <f t="shared" si="119"/>
        <v>0</v>
      </c>
      <c r="BI57" s="943">
        <f t="shared" si="120"/>
        <v>0</v>
      </c>
      <c r="BJ57" s="1039">
        <f t="shared" si="121"/>
        <v>0</v>
      </c>
      <c r="BK57" s="1051">
        <f t="shared" si="80"/>
        <v>0</v>
      </c>
      <c r="BL57" s="946">
        <f t="shared" si="81"/>
        <v>0</v>
      </c>
      <c r="BM57" s="919">
        <f t="shared" si="82"/>
        <v>0</v>
      </c>
      <c r="BN57" s="947">
        <f t="shared" si="83"/>
        <v>0</v>
      </c>
    </row>
    <row r="58" spans="1:66" ht="13.15" customHeight="1">
      <c r="A58" s="367"/>
      <c r="B58" s="367"/>
      <c r="C58" s="367"/>
      <c r="D58" s="368" t="s">
        <v>14</v>
      </c>
      <c r="E58" s="370" t="s">
        <v>176</v>
      </c>
      <c r="F58" s="369">
        <v>2024</v>
      </c>
      <c r="G58" s="371" t="s">
        <v>126</v>
      </c>
      <c r="H58" s="970">
        <f>H36</f>
        <v>0</v>
      </c>
      <c r="I58" s="971">
        <f>I36</f>
        <v>0</v>
      </c>
      <c r="J58" s="967">
        <f t="shared" si="84"/>
        <v>0</v>
      </c>
      <c r="K58" s="935">
        <f t="shared" si="85"/>
        <v>0</v>
      </c>
      <c r="L58" s="935">
        <f t="shared" si="86"/>
        <v>0</v>
      </c>
      <c r="M58" s="935">
        <f t="shared" si="87"/>
        <v>0</v>
      </c>
      <c r="N58" s="935">
        <f t="shared" si="88"/>
        <v>0</v>
      </c>
      <c r="O58" s="979">
        <f t="shared" si="89"/>
        <v>0</v>
      </c>
      <c r="P58" s="967">
        <f t="shared" si="90"/>
        <v>0</v>
      </c>
      <c r="Q58" s="935">
        <f t="shared" si="91"/>
        <v>0</v>
      </c>
      <c r="R58" s="935">
        <f t="shared" si="92"/>
        <v>0</v>
      </c>
      <c r="S58" s="935">
        <f t="shared" si="93"/>
        <v>0</v>
      </c>
      <c r="T58" s="979">
        <f t="shared" si="94"/>
        <v>0</v>
      </c>
      <c r="U58" s="1011">
        <f t="shared" si="75"/>
        <v>0</v>
      </c>
      <c r="V58" s="938">
        <f t="shared" si="76"/>
        <v>0</v>
      </c>
      <c r="W58" s="938">
        <f t="shared" si="77"/>
        <v>0</v>
      </c>
      <c r="X58" s="1012">
        <f t="shared" si="78"/>
        <v>0</v>
      </c>
      <c r="Y58" s="1011">
        <f t="shared" si="6"/>
        <v>0</v>
      </c>
      <c r="Z58" s="917"/>
      <c r="AA58" s="917"/>
      <c r="AB58" s="917"/>
      <c r="AC58" s="1021"/>
      <c r="AD58" s="967">
        <f t="shared" si="95"/>
        <v>0</v>
      </c>
      <c r="AE58" s="935">
        <f t="shared" si="96"/>
        <v>0</v>
      </c>
      <c r="AF58" s="935">
        <f t="shared" si="97"/>
        <v>0</v>
      </c>
      <c r="AG58" s="935">
        <f t="shared" si="98"/>
        <v>0</v>
      </c>
      <c r="AH58" s="979">
        <f t="shared" si="99"/>
        <v>0</v>
      </c>
      <c r="AI58" s="1011">
        <f t="shared" si="27"/>
        <v>0</v>
      </c>
      <c r="AJ58" s="986"/>
      <c r="AK58" s="986"/>
      <c r="AL58" s="986"/>
      <c r="AM58" s="986"/>
      <c r="AN58" s="1012">
        <f t="shared" si="122"/>
        <v>0</v>
      </c>
      <c r="AO58" s="1044">
        <f t="shared" si="100"/>
        <v>0</v>
      </c>
      <c r="AP58" s="943">
        <f t="shared" si="101"/>
        <v>0</v>
      </c>
      <c r="AQ58" s="943">
        <f t="shared" si="102"/>
        <v>0</v>
      </c>
      <c r="AR58" s="943">
        <f t="shared" si="103"/>
        <v>0</v>
      </c>
      <c r="AS58" s="943">
        <f t="shared" si="104"/>
        <v>0</v>
      </c>
      <c r="AT58" s="943">
        <f t="shared" si="105"/>
        <v>0</v>
      </c>
      <c r="AU58" s="943">
        <f t="shared" si="106"/>
        <v>0</v>
      </c>
      <c r="AV58" s="943">
        <f t="shared" si="107"/>
        <v>0</v>
      </c>
      <c r="AW58" s="943">
        <f t="shared" si="108"/>
        <v>0</v>
      </c>
      <c r="AX58" s="943">
        <f t="shared" si="109"/>
        <v>0</v>
      </c>
      <c r="AY58" s="1039">
        <f t="shared" si="110"/>
        <v>0</v>
      </c>
      <c r="AZ58" s="1044">
        <f t="shared" si="111"/>
        <v>0</v>
      </c>
      <c r="BA58" s="943">
        <f t="shared" si="112"/>
        <v>0</v>
      </c>
      <c r="BB58" s="943">
        <f t="shared" si="113"/>
        <v>0</v>
      </c>
      <c r="BC58" s="943">
        <f t="shared" si="114"/>
        <v>0</v>
      </c>
      <c r="BD58" s="943">
        <f t="shared" si="115"/>
        <v>0</v>
      </c>
      <c r="BE58" s="1039">
        <f t="shared" si="116"/>
        <v>0</v>
      </c>
      <c r="BF58" s="1044">
        <f t="shared" si="117"/>
        <v>0</v>
      </c>
      <c r="BG58" s="943">
        <f t="shared" si="118"/>
        <v>0</v>
      </c>
      <c r="BH58" s="943">
        <f t="shared" si="119"/>
        <v>0</v>
      </c>
      <c r="BI58" s="943">
        <f t="shared" si="120"/>
        <v>0</v>
      </c>
      <c r="BJ58" s="1039">
        <f t="shared" si="121"/>
        <v>0</v>
      </c>
      <c r="BK58" s="1051">
        <f t="shared" si="80"/>
        <v>0</v>
      </c>
      <c r="BL58" s="946">
        <f t="shared" si="81"/>
        <v>0</v>
      </c>
      <c r="BM58" s="919">
        <f t="shared" si="82"/>
        <v>0</v>
      </c>
      <c r="BN58" s="947">
        <f t="shared" si="83"/>
        <v>0</v>
      </c>
    </row>
    <row r="59" spans="1:66" ht="13.15" customHeight="1">
      <c r="A59" s="367"/>
      <c r="B59" s="367"/>
      <c r="C59" s="367"/>
      <c r="D59" s="368" t="s">
        <v>14</v>
      </c>
      <c r="E59" s="370" t="s">
        <v>176</v>
      </c>
      <c r="F59" s="369">
        <v>2024</v>
      </c>
      <c r="G59" s="371" t="s">
        <v>127</v>
      </c>
      <c r="H59" s="920"/>
      <c r="I59" s="956"/>
      <c r="J59" s="967">
        <f t="shared" si="84"/>
        <v>0</v>
      </c>
      <c r="K59" s="935">
        <f t="shared" si="85"/>
        <v>0</v>
      </c>
      <c r="L59" s="935">
        <f t="shared" si="86"/>
        <v>0</v>
      </c>
      <c r="M59" s="935">
        <f t="shared" si="87"/>
        <v>0</v>
      </c>
      <c r="N59" s="935">
        <f t="shared" si="88"/>
        <v>0</v>
      </c>
      <c r="O59" s="979">
        <f t="shared" si="89"/>
        <v>0</v>
      </c>
      <c r="P59" s="967">
        <f t="shared" si="90"/>
        <v>0</v>
      </c>
      <c r="Q59" s="935">
        <f t="shared" si="91"/>
        <v>0</v>
      </c>
      <c r="R59" s="935">
        <f t="shared" si="92"/>
        <v>0</v>
      </c>
      <c r="S59" s="935">
        <f t="shared" si="93"/>
        <v>0</v>
      </c>
      <c r="T59" s="979">
        <f t="shared" si="94"/>
        <v>0</v>
      </c>
      <c r="U59" s="1011">
        <f t="shared" si="75"/>
        <v>0</v>
      </c>
      <c r="V59" s="938">
        <f t="shared" si="76"/>
        <v>0</v>
      </c>
      <c r="W59" s="938">
        <f t="shared" si="77"/>
        <v>0</v>
      </c>
      <c r="X59" s="1012">
        <f t="shared" si="78"/>
        <v>0</v>
      </c>
      <c r="Y59" s="1011">
        <f t="shared" si="6"/>
        <v>0</v>
      </c>
      <c r="Z59" s="917"/>
      <c r="AA59" s="917"/>
      <c r="AB59" s="917"/>
      <c r="AC59" s="1021"/>
      <c r="AD59" s="967">
        <f t="shared" si="95"/>
        <v>0</v>
      </c>
      <c r="AE59" s="935">
        <f t="shared" si="96"/>
        <v>0</v>
      </c>
      <c r="AF59" s="935">
        <f t="shared" si="97"/>
        <v>0</v>
      </c>
      <c r="AG59" s="935">
        <f t="shared" si="98"/>
        <v>0</v>
      </c>
      <c r="AH59" s="979">
        <f t="shared" si="99"/>
        <v>0</v>
      </c>
      <c r="AI59" s="1011">
        <f t="shared" si="27"/>
        <v>0</v>
      </c>
      <c r="AJ59" s="986"/>
      <c r="AK59" s="986"/>
      <c r="AL59" s="986"/>
      <c r="AM59" s="986"/>
      <c r="AN59" s="1012">
        <f t="shared" si="122"/>
        <v>0</v>
      </c>
      <c r="AO59" s="1044">
        <f t="shared" si="100"/>
        <v>0</v>
      </c>
      <c r="AP59" s="943">
        <f t="shared" si="101"/>
        <v>0</v>
      </c>
      <c r="AQ59" s="943">
        <f t="shared" si="102"/>
        <v>0</v>
      </c>
      <c r="AR59" s="943">
        <f t="shared" si="103"/>
        <v>0</v>
      </c>
      <c r="AS59" s="943">
        <f t="shared" si="104"/>
        <v>0</v>
      </c>
      <c r="AT59" s="943">
        <f t="shared" si="105"/>
        <v>0</v>
      </c>
      <c r="AU59" s="943">
        <f t="shared" si="106"/>
        <v>0</v>
      </c>
      <c r="AV59" s="943">
        <f t="shared" si="107"/>
        <v>0</v>
      </c>
      <c r="AW59" s="943">
        <f t="shared" si="108"/>
        <v>0</v>
      </c>
      <c r="AX59" s="943">
        <f t="shared" si="109"/>
        <v>0</v>
      </c>
      <c r="AY59" s="1039">
        <f t="shared" si="110"/>
        <v>0</v>
      </c>
      <c r="AZ59" s="1044">
        <f t="shared" si="111"/>
        <v>0</v>
      </c>
      <c r="BA59" s="943">
        <f t="shared" si="112"/>
        <v>0</v>
      </c>
      <c r="BB59" s="943">
        <f t="shared" si="113"/>
        <v>0</v>
      </c>
      <c r="BC59" s="943">
        <f t="shared" si="114"/>
        <v>0</v>
      </c>
      <c r="BD59" s="943">
        <f t="shared" si="115"/>
        <v>0</v>
      </c>
      <c r="BE59" s="1039">
        <f t="shared" si="116"/>
        <v>0</v>
      </c>
      <c r="BF59" s="1044">
        <f t="shared" si="117"/>
        <v>0</v>
      </c>
      <c r="BG59" s="943">
        <f t="shared" si="118"/>
        <v>0</v>
      </c>
      <c r="BH59" s="943">
        <f t="shared" si="119"/>
        <v>0</v>
      </c>
      <c r="BI59" s="943">
        <f t="shared" si="120"/>
        <v>0</v>
      </c>
      <c r="BJ59" s="1039">
        <f t="shared" si="121"/>
        <v>0</v>
      </c>
      <c r="BK59" s="1051">
        <f t="shared" si="80"/>
        <v>0</v>
      </c>
      <c r="BL59" s="946">
        <f t="shared" si="81"/>
        <v>0</v>
      </c>
      <c r="BM59" s="919">
        <f t="shared" si="82"/>
        <v>0</v>
      </c>
      <c r="BN59" s="947">
        <f t="shared" si="83"/>
        <v>0</v>
      </c>
    </row>
    <row r="60" spans="1:66" ht="13.15" customHeight="1">
      <c r="A60" s="367"/>
      <c r="B60" s="367"/>
      <c r="C60" s="367"/>
      <c r="D60" s="368" t="s">
        <v>14</v>
      </c>
      <c r="E60" s="370" t="s">
        <v>176</v>
      </c>
      <c r="F60" s="369">
        <v>2024</v>
      </c>
      <c r="G60" s="371" t="s">
        <v>120</v>
      </c>
      <c r="H60" s="920"/>
      <c r="I60" s="956"/>
      <c r="J60" s="967">
        <f t="shared" si="84"/>
        <v>0</v>
      </c>
      <c r="K60" s="935">
        <f t="shared" si="85"/>
        <v>0</v>
      </c>
      <c r="L60" s="935">
        <f t="shared" si="86"/>
        <v>0</v>
      </c>
      <c r="M60" s="935">
        <f t="shared" si="87"/>
        <v>0</v>
      </c>
      <c r="N60" s="935">
        <f t="shared" si="88"/>
        <v>0</v>
      </c>
      <c r="O60" s="979">
        <f t="shared" si="89"/>
        <v>0</v>
      </c>
      <c r="P60" s="967">
        <f t="shared" si="90"/>
        <v>0</v>
      </c>
      <c r="Q60" s="935">
        <f t="shared" si="91"/>
        <v>0</v>
      </c>
      <c r="R60" s="935">
        <f t="shared" si="92"/>
        <v>0</v>
      </c>
      <c r="S60" s="935">
        <f t="shared" si="93"/>
        <v>0</v>
      </c>
      <c r="T60" s="979">
        <f t="shared" si="94"/>
        <v>0</v>
      </c>
      <c r="U60" s="1011">
        <f t="shared" si="75"/>
        <v>0</v>
      </c>
      <c r="V60" s="938">
        <f t="shared" si="76"/>
        <v>0</v>
      </c>
      <c r="W60" s="938">
        <f t="shared" si="77"/>
        <v>0</v>
      </c>
      <c r="X60" s="1012">
        <f t="shared" si="78"/>
        <v>0</v>
      </c>
      <c r="Y60" s="1011">
        <f t="shared" si="6"/>
        <v>0</v>
      </c>
      <c r="Z60" s="917"/>
      <c r="AA60" s="917"/>
      <c r="AB60" s="917"/>
      <c r="AC60" s="1021"/>
      <c r="AD60" s="967">
        <f t="shared" si="95"/>
        <v>0</v>
      </c>
      <c r="AE60" s="935">
        <f t="shared" si="96"/>
        <v>0</v>
      </c>
      <c r="AF60" s="935">
        <f t="shared" si="97"/>
        <v>0</v>
      </c>
      <c r="AG60" s="935">
        <f t="shared" si="98"/>
        <v>0</v>
      </c>
      <c r="AH60" s="979">
        <f t="shared" si="99"/>
        <v>0</v>
      </c>
      <c r="AI60" s="1011">
        <f t="shared" si="27"/>
        <v>0</v>
      </c>
      <c r="AJ60" s="986"/>
      <c r="AK60" s="986"/>
      <c r="AL60" s="986"/>
      <c r="AM60" s="986"/>
      <c r="AN60" s="1012">
        <f t="shared" si="122"/>
        <v>0</v>
      </c>
      <c r="AO60" s="1044">
        <f t="shared" si="100"/>
        <v>0</v>
      </c>
      <c r="AP60" s="943">
        <f t="shared" si="101"/>
        <v>0</v>
      </c>
      <c r="AQ60" s="943">
        <f t="shared" si="102"/>
        <v>0</v>
      </c>
      <c r="AR60" s="943">
        <f t="shared" si="103"/>
        <v>0</v>
      </c>
      <c r="AS60" s="943">
        <f t="shared" si="104"/>
        <v>0</v>
      </c>
      <c r="AT60" s="943">
        <f t="shared" si="105"/>
        <v>0</v>
      </c>
      <c r="AU60" s="943">
        <f t="shared" si="106"/>
        <v>0</v>
      </c>
      <c r="AV60" s="943">
        <f t="shared" si="107"/>
        <v>0</v>
      </c>
      <c r="AW60" s="943">
        <f t="shared" si="108"/>
        <v>0</v>
      </c>
      <c r="AX60" s="943">
        <f t="shared" si="109"/>
        <v>0</v>
      </c>
      <c r="AY60" s="1039">
        <f t="shared" si="110"/>
        <v>0</v>
      </c>
      <c r="AZ60" s="1044">
        <f t="shared" si="111"/>
        <v>0</v>
      </c>
      <c r="BA60" s="943">
        <f t="shared" si="112"/>
        <v>0</v>
      </c>
      <c r="BB60" s="943">
        <f t="shared" si="113"/>
        <v>0</v>
      </c>
      <c r="BC60" s="943">
        <f t="shared" si="114"/>
        <v>0</v>
      </c>
      <c r="BD60" s="943">
        <f t="shared" si="115"/>
        <v>0</v>
      </c>
      <c r="BE60" s="1039">
        <f t="shared" si="116"/>
        <v>0</v>
      </c>
      <c r="BF60" s="1044">
        <f t="shared" si="117"/>
        <v>0</v>
      </c>
      <c r="BG60" s="943">
        <f t="shared" si="118"/>
        <v>0</v>
      </c>
      <c r="BH60" s="943">
        <f t="shared" si="119"/>
        <v>0</v>
      </c>
      <c r="BI60" s="943">
        <f t="shared" si="120"/>
        <v>0</v>
      </c>
      <c r="BJ60" s="1039">
        <f t="shared" si="121"/>
        <v>0</v>
      </c>
      <c r="BK60" s="1051">
        <f t="shared" si="80"/>
        <v>0</v>
      </c>
      <c r="BL60" s="946">
        <f t="shared" si="81"/>
        <v>0</v>
      </c>
      <c r="BM60" s="919">
        <f t="shared" si="82"/>
        <v>0</v>
      </c>
      <c r="BN60" s="947">
        <f t="shared" si="83"/>
        <v>0</v>
      </c>
    </row>
    <row r="61" spans="1:66" ht="13.15" customHeight="1">
      <c r="A61" s="367"/>
      <c r="B61" s="367"/>
      <c r="C61" s="367"/>
      <c r="D61" s="368" t="s">
        <v>14</v>
      </c>
      <c r="E61" s="370" t="s">
        <v>176</v>
      </c>
      <c r="F61" s="369">
        <v>2024</v>
      </c>
      <c r="G61" s="371" t="s">
        <v>150</v>
      </c>
      <c r="H61" s="920"/>
      <c r="I61" s="956"/>
      <c r="J61" s="967">
        <f>SUM(J62:J63)</f>
        <v>0</v>
      </c>
      <c r="K61" s="935">
        <f t="shared" ref="K61:T61" si="123">SUM(K62:K63)</f>
        <v>0</v>
      </c>
      <c r="L61" s="935">
        <f t="shared" si="123"/>
        <v>0</v>
      </c>
      <c r="M61" s="935">
        <f t="shared" si="123"/>
        <v>0</v>
      </c>
      <c r="N61" s="935">
        <f t="shared" si="123"/>
        <v>0</v>
      </c>
      <c r="O61" s="979">
        <f t="shared" si="123"/>
        <v>0</v>
      </c>
      <c r="P61" s="967">
        <f t="shared" si="123"/>
        <v>0</v>
      </c>
      <c r="Q61" s="935">
        <f t="shared" si="123"/>
        <v>0</v>
      </c>
      <c r="R61" s="935">
        <f t="shared" si="123"/>
        <v>0</v>
      </c>
      <c r="S61" s="935">
        <f t="shared" si="123"/>
        <v>0</v>
      </c>
      <c r="T61" s="979">
        <f t="shared" si="123"/>
        <v>0</v>
      </c>
      <c r="U61" s="1011">
        <f t="shared" si="75"/>
        <v>0</v>
      </c>
      <c r="V61" s="938">
        <f t="shared" si="76"/>
        <v>0</v>
      </c>
      <c r="W61" s="938">
        <f t="shared" si="77"/>
        <v>0</v>
      </c>
      <c r="X61" s="1012">
        <f t="shared" si="78"/>
        <v>0</v>
      </c>
      <c r="Y61" s="1011">
        <f t="shared" si="6"/>
        <v>0</v>
      </c>
      <c r="Z61" s="938">
        <f>IF($K61=0,0, SUM(Z62*K62, Z63*K63)/SUM(K62, K63))</f>
        <v>0</v>
      </c>
      <c r="AA61" s="938">
        <f>IF($K61=0,0, SUM(AA62*K62, AA63*K63)/SUM(K62, K63))</f>
        <v>0</v>
      </c>
      <c r="AB61" s="938">
        <f>IF($L61=0,0, SUM(AB62*L62, AB63*L63)/SUM(L62, L63))</f>
        <v>0</v>
      </c>
      <c r="AC61" s="1012">
        <f>IF($L61=0,0, SUM(AC62*L62, AC63*L63)/SUM(L62, L63))</f>
        <v>0</v>
      </c>
      <c r="AD61" s="967">
        <f>SUM(AD62:AD63)</f>
        <v>0</v>
      </c>
      <c r="AE61" s="935">
        <f>SUM(AE62:AE63)</f>
        <v>0</v>
      </c>
      <c r="AF61" s="935">
        <f>SUM(AF62:AF63)</f>
        <v>0</v>
      </c>
      <c r="AG61" s="935">
        <f>SUM(AG62:AG63)</f>
        <v>0</v>
      </c>
      <c r="AH61" s="979">
        <f>SUM(AH62:AH63)</f>
        <v>0</v>
      </c>
      <c r="AI61" s="1011">
        <f t="shared" si="27"/>
        <v>0</v>
      </c>
      <c r="AJ61" s="938">
        <f>IF($Z61*$K61=0,0,SUM(AJ62*$K62*$Z62,AJ63*$K63*$Z63)/(SUM($K62*$Z62,$K63*$Z63)))</f>
        <v>0</v>
      </c>
      <c r="AK61" s="938">
        <f>IF($AB61*$L61=0,0,SUM(AK62*$AB62*$L62,AK63*$AB63*$L63)/(SUM($L62*$AB62,$L63*$AB63)))</f>
        <v>0</v>
      </c>
      <c r="AL61" s="938">
        <f>IF(OR(K61=0, AND(AL62=0, AL63=0)), 0, SUM(AL62*K62*AA62, AL63*K63*AA63)/SUM(K62*AA62, K63*AA63))</f>
        <v>0</v>
      </c>
      <c r="AM61" s="938">
        <f>IF(L61=0,0,SUM(AM62*L62*(1-AB62-AC62), AM63*L63*(1-AB63-AC63))/SUM(L62*(1-AB62-AC62), L63*(1-AB63-AC63)))</f>
        <v>0</v>
      </c>
      <c r="AN61" s="1012">
        <f>IF(N61=0,0,SUM(AN62*N62,AN63*N63)/SUM(N62,N63))</f>
        <v>0</v>
      </c>
      <c r="AO61" s="1044">
        <f t="shared" ref="AO61:AT61" si="124">SUM(AO62:AO63)</f>
        <v>0</v>
      </c>
      <c r="AP61" s="943">
        <f t="shared" si="124"/>
        <v>0</v>
      </c>
      <c r="AQ61" s="943">
        <f t="shared" si="124"/>
        <v>0</v>
      </c>
      <c r="AR61" s="943">
        <f t="shared" si="124"/>
        <v>0</v>
      </c>
      <c r="AS61" s="943">
        <f t="shared" si="124"/>
        <v>0</v>
      </c>
      <c r="AT61" s="943">
        <f t="shared" si="124"/>
        <v>0</v>
      </c>
      <c r="AU61" s="943">
        <f t="shared" si="106"/>
        <v>0</v>
      </c>
      <c r="AV61" s="943">
        <f t="shared" si="107"/>
        <v>0</v>
      </c>
      <c r="AW61" s="943">
        <f t="shared" ref="AW61:BJ61" si="125">SUM(AW62:AW63)</f>
        <v>0</v>
      </c>
      <c r="AX61" s="943">
        <f t="shared" si="125"/>
        <v>0</v>
      </c>
      <c r="AY61" s="1039">
        <f t="shared" si="125"/>
        <v>0</v>
      </c>
      <c r="AZ61" s="1044">
        <f t="shared" si="125"/>
        <v>0</v>
      </c>
      <c r="BA61" s="943">
        <f t="shared" si="125"/>
        <v>0</v>
      </c>
      <c r="BB61" s="943">
        <f t="shared" si="125"/>
        <v>0</v>
      </c>
      <c r="BC61" s="943">
        <f t="shared" si="125"/>
        <v>0</v>
      </c>
      <c r="BD61" s="943">
        <f t="shared" si="125"/>
        <v>0</v>
      </c>
      <c r="BE61" s="1039">
        <f t="shared" si="125"/>
        <v>0</v>
      </c>
      <c r="BF61" s="1044">
        <f t="shared" si="125"/>
        <v>0</v>
      </c>
      <c r="BG61" s="943">
        <f t="shared" si="125"/>
        <v>0</v>
      </c>
      <c r="BH61" s="943">
        <f t="shared" si="125"/>
        <v>0</v>
      </c>
      <c r="BI61" s="943">
        <f t="shared" si="125"/>
        <v>0</v>
      </c>
      <c r="BJ61" s="1039">
        <f t="shared" si="125"/>
        <v>0</v>
      </c>
      <c r="BK61" s="1051">
        <f t="shared" si="80"/>
        <v>0</v>
      </c>
      <c r="BL61" s="946">
        <f t="shared" si="81"/>
        <v>0</v>
      </c>
      <c r="BM61" s="919">
        <f t="shared" si="82"/>
        <v>0</v>
      </c>
      <c r="BN61" s="947">
        <f t="shared" si="83"/>
        <v>0</v>
      </c>
    </row>
    <row r="62" spans="1:66" ht="13.15" customHeight="1">
      <c r="A62" s="367"/>
      <c r="B62" s="367"/>
      <c r="C62" s="367"/>
      <c r="D62" s="368" t="s">
        <v>13</v>
      </c>
      <c r="E62" s="370" t="s">
        <v>176</v>
      </c>
      <c r="F62" s="369">
        <v>2024</v>
      </c>
      <c r="G62" s="372" t="s">
        <v>121</v>
      </c>
      <c r="H62" s="970">
        <f>H40</f>
        <v>0</v>
      </c>
      <c r="I62" s="971">
        <f>I40</f>
        <v>0</v>
      </c>
      <c r="J62" s="967">
        <f t="shared" si="84"/>
        <v>0</v>
      </c>
      <c r="K62" s="935">
        <f t="shared" si="85"/>
        <v>0</v>
      </c>
      <c r="L62" s="935">
        <f t="shared" si="86"/>
        <v>0</v>
      </c>
      <c r="M62" s="935">
        <f t="shared" si="87"/>
        <v>0</v>
      </c>
      <c r="N62" s="935">
        <f t="shared" si="88"/>
        <v>0</v>
      </c>
      <c r="O62" s="979">
        <f t="shared" si="89"/>
        <v>0</v>
      </c>
      <c r="P62" s="967">
        <f t="shared" si="90"/>
        <v>0</v>
      </c>
      <c r="Q62" s="935">
        <f t="shared" si="91"/>
        <v>0</v>
      </c>
      <c r="R62" s="935">
        <f t="shared" si="92"/>
        <v>0</v>
      </c>
      <c r="S62" s="935">
        <f t="shared" si="93"/>
        <v>0</v>
      </c>
      <c r="T62" s="979">
        <f t="shared" si="94"/>
        <v>0</v>
      </c>
      <c r="U62" s="1011">
        <f t="shared" si="75"/>
        <v>0</v>
      </c>
      <c r="V62" s="938">
        <f t="shared" si="76"/>
        <v>0</v>
      </c>
      <c r="W62" s="938">
        <f t="shared" si="77"/>
        <v>0</v>
      </c>
      <c r="X62" s="1012">
        <f t="shared" si="78"/>
        <v>0</v>
      </c>
      <c r="Y62" s="1011">
        <f t="shared" si="6"/>
        <v>0</v>
      </c>
      <c r="Z62" s="917"/>
      <c r="AA62" s="917"/>
      <c r="AB62" s="917"/>
      <c r="AC62" s="1021"/>
      <c r="AD62" s="967">
        <f>AC62*L62</f>
        <v>0</v>
      </c>
      <c r="AE62" s="935">
        <f>AA62*K62</f>
        <v>0</v>
      </c>
      <c r="AF62" s="935">
        <f>SUM(AG62:AH62)</f>
        <v>0</v>
      </c>
      <c r="AG62" s="935">
        <f>Z62*K62</f>
        <v>0</v>
      </c>
      <c r="AH62" s="979">
        <f>AB62*L62</f>
        <v>0</v>
      </c>
      <c r="AI62" s="1011">
        <f t="shared" si="27"/>
        <v>0</v>
      </c>
      <c r="AJ62" s="986"/>
      <c r="AK62" s="986"/>
      <c r="AL62" s="986"/>
      <c r="AM62" s="986"/>
      <c r="AN62" s="1012">
        <f>AN40</f>
        <v>0</v>
      </c>
      <c r="AO62" s="1044">
        <f>AE62*AL62</f>
        <v>0</v>
      </c>
      <c r="AP62" s="943">
        <f>L62*(1-AB62-AC62)*AM62</f>
        <v>0</v>
      </c>
      <c r="AQ62" s="943">
        <f>SUM(AR62,AS62)</f>
        <v>0</v>
      </c>
      <c r="AR62" s="943">
        <f>AG62*AJ62</f>
        <v>0</v>
      </c>
      <c r="AS62" s="943">
        <f>AH62*AK62</f>
        <v>0</v>
      </c>
      <c r="AT62" s="943">
        <f>SUM(AU62, AV62)</f>
        <v>0</v>
      </c>
      <c r="AU62" s="943">
        <f t="shared" si="106"/>
        <v>0</v>
      </c>
      <c r="AV62" s="943">
        <f t="shared" si="107"/>
        <v>0</v>
      </c>
      <c r="AW62" s="943">
        <f>K62*(1-Z62-AA62)*Z84*AJ84</f>
        <v>0</v>
      </c>
      <c r="AX62" s="943">
        <f>AD62*Z84*AJ84</f>
        <v>0</v>
      </c>
      <c r="AY62" s="1039">
        <f t="shared" si="110"/>
        <v>0</v>
      </c>
      <c r="AZ62" s="1044">
        <f>SUM(BA62,BB62)</f>
        <v>0</v>
      </c>
      <c r="BA62" s="943">
        <f>K62-AE62-AG62+AD62</f>
        <v>0</v>
      </c>
      <c r="BB62" s="943">
        <f>L62+AE62-AD62-AH62</f>
        <v>0</v>
      </c>
      <c r="BC62" s="943">
        <f>SUM(BD62, BE62)</f>
        <v>0</v>
      </c>
      <c r="BD62" s="943">
        <f>N62</f>
        <v>0</v>
      </c>
      <c r="BE62" s="1039">
        <f>AF62</f>
        <v>0</v>
      </c>
      <c r="BF62" s="1044">
        <f>SUM(BG62,BJ62)</f>
        <v>0</v>
      </c>
      <c r="BG62" s="943">
        <f>SUM(BH62,BI62)</f>
        <v>0</v>
      </c>
      <c r="BH62" s="943">
        <f>AW62+AX62</f>
        <v>0</v>
      </c>
      <c r="BI62" s="943">
        <f>AO62+AP62</f>
        <v>0</v>
      </c>
      <c r="BJ62" s="1039">
        <f>AY62+AQ62</f>
        <v>0</v>
      </c>
      <c r="BK62" s="1051">
        <f t="shared" si="80"/>
        <v>0</v>
      </c>
      <c r="BL62" s="946">
        <f t="shared" si="81"/>
        <v>0</v>
      </c>
      <c r="BM62" s="919">
        <f t="shared" si="82"/>
        <v>0</v>
      </c>
      <c r="BN62" s="947">
        <f t="shared" si="83"/>
        <v>0</v>
      </c>
    </row>
    <row r="63" spans="1:66" ht="13.15" customHeight="1">
      <c r="A63" s="367"/>
      <c r="B63" s="367"/>
      <c r="C63" s="367"/>
      <c r="D63" s="368" t="s">
        <v>13</v>
      </c>
      <c r="E63" s="370" t="s">
        <v>176</v>
      </c>
      <c r="F63" s="369">
        <v>2024</v>
      </c>
      <c r="G63" s="372" t="s">
        <v>128</v>
      </c>
      <c r="H63" s="970">
        <f>H41</f>
        <v>0</v>
      </c>
      <c r="I63" s="971">
        <f>I41</f>
        <v>0</v>
      </c>
      <c r="J63" s="967">
        <f t="shared" si="84"/>
        <v>0</v>
      </c>
      <c r="K63" s="935">
        <f t="shared" si="85"/>
        <v>0</v>
      </c>
      <c r="L63" s="935">
        <f t="shared" si="86"/>
        <v>0</v>
      </c>
      <c r="M63" s="935">
        <f t="shared" si="87"/>
        <v>0</v>
      </c>
      <c r="N63" s="935">
        <f t="shared" si="88"/>
        <v>0</v>
      </c>
      <c r="O63" s="979">
        <f t="shared" si="89"/>
        <v>0</v>
      </c>
      <c r="P63" s="967">
        <f t="shared" si="90"/>
        <v>0</v>
      </c>
      <c r="Q63" s="935">
        <f t="shared" si="91"/>
        <v>0</v>
      </c>
      <c r="R63" s="935">
        <f t="shared" si="92"/>
        <v>0</v>
      </c>
      <c r="S63" s="935">
        <f t="shared" si="93"/>
        <v>0</v>
      </c>
      <c r="T63" s="979">
        <f t="shared" si="94"/>
        <v>0</v>
      </c>
      <c r="U63" s="1011">
        <f t="shared" si="75"/>
        <v>0</v>
      </c>
      <c r="V63" s="938">
        <f t="shared" si="76"/>
        <v>0</v>
      </c>
      <c r="W63" s="938">
        <f t="shared" si="77"/>
        <v>0</v>
      </c>
      <c r="X63" s="1012">
        <f t="shared" si="78"/>
        <v>0</v>
      </c>
      <c r="Y63" s="1011">
        <f t="shared" si="6"/>
        <v>0</v>
      </c>
      <c r="Z63" s="917"/>
      <c r="AA63" s="917"/>
      <c r="AB63" s="917"/>
      <c r="AC63" s="1021"/>
      <c r="AD63" s="967">
        <f>AC63*L63</f>
        <v>0</v>
      </c>
      <c r="AE63" s="935">
        <f>AA63*K63</f>
        <v>0</v>
      </c>
      <c r="AF63" s="935">
        <f>SUM(AG63:AH63)</f>
        <v>0</v>
      </c>
      <c r="AG63" s="935">
        <f>Z63*K63</f>
        <v>0</v>
      </c>
      <c r="AH63" s="979">
        <f>AB63*L63</f>
        <v>0</v>
      </c>
      <c r="AI63" s="1011">
        <f t="shared" si="27"/>
        <v>0</v>
      </c>
      <c r="AJ63" s="986"/>
      <c r="AK63" s="986"/>
      <c r="AL63" s="986"/>
      <c r="AM63" s="986"/>
      <c r="AN63" s="1012">
        <f>AN41</f>
        <v>0</v>
      </c>
      <c r="AO63" s="1044">
        <f>AE63*AL63</f>
        <v>0</v>
      </c>
      <c r="AP63" s="943">
        <f>L63*(1-AB63-AC63)*AM63</f>
        <v>0</v>
      </c>
      <c r="AQ63" s="943">
        <f>SUM(AR63,AS63)</f>
        <v>0</v>
      </c>
      <c r="AR63" s="943">
        <f>AG63*AJ63</f>
        <v>0</v>
      </c>
      <c r="AS63" s="943">
        <f>AH63*AK63</f>
        <v>0</v>
      </c>
      <c r="AT63" s="943">
        <f>SUM(AU63, AV63)</f>
        <v>0</v>
      </c>
      <c r="AU63" s="943">
        <f t="shared" si="106"/>
        <v>0</v>
      </c>
      <c r="AV63" s="943">
        <f t="shared" si="107"/>
        <v>0</v>
      </c>
      <c r="AW63" s="943">
        <f>K63*(1-Z63-AA63)*Z85*AJ85</f>
        <v>0</v>
      </c>
      <c r="AX63" s="943">
        <f>AD63*Z85*AJ85</f>
        <v>0</v>
      </c>
      <c r="AY63" s="1039">
        <f t="shared" si="110"/>
        <v>0</v>
      </c>
      <c r="AZ63" s="1044">
        <f>SUM(BA63,BB63)</f>
        <v>0</v>
      </c>
      <c r="BA63" s="943">
        <f>K63-AE63-AG63+AD63</f>
        <v>0</v>
      </c>
      <c r="BB63" s="943">
        <f>L63+AE63-AD63-AH63</f>
        <v>0</v>
      </c>
      <c r="BC63" s="943">
        <f>SUM(BD63, BE63)</f>
        <v>0</v>
      </c>
      <c r="BD63" s="943">
        <f>N63</f>
        <v>0</v>
      </c>
      <c r="BE63" s="1039">
        <f>AF63</f>
        <v>0</v>
      </c>
      <c r="BF63" s="1044">
        <f>SUM(BG63,BJ63)</f>
        <v>0</v>
      </c>
      <c r="BG63" s="943">
        <f>SUM(BH63,BI63)</f>
        <v>0</v>
      </c>
      <c r="BH63" s="943">
        <f>AW63+AX63</f>
        <v>0</v>
      </c>
      <c r="BI63" s="943">
        <f>AO63+AP63</f>
        <v>0</v>
      </c>
      <c r="BJ63" s="1039">
        <f>AY63+AQ63</f>
        <v>0</v>
      </c>
      <c r="BK63" s="1051">
        <f t="shared" si="80"/>
        <v>0</v>
      </c>
      <c r="BL63" s="946">
        <f t="shared" si="81"/>
        <v>0</v>
      </c>
      <c r="BM63" s="919">
        <f t="shared" si="82"/>
        <v>0</v>
      </c>
      <c r="BN63" s="947">
        <f t="shared" si="83"/>
        <v>0</v>
      </c>
    </row>
    <row r="64" spans="1:66" ht="13.15" customHeight="1">
      <c r="A64" s="367"/>
      <c r="B64" s="367"/>
      <c r="C64" s="367"/>
      <c r="D64" s="368" t="s">
        <v>14</v>
      </c>
      <c r="E64" s="370" t="s">
        <v>176</v>
      </c>
      <c r="F64" s="369">
        <v>2024</v>
      </c>
      <c r="G64" s="371" t="s">
        <v>123</v>
      </c>
      <c r="H64" s="920"/>
      <c r="I64" s="956"/>
      <c r="J64" s="967">
        <f>SUM(J65:J66)</f>
        <v>0</v>
      </c>
      <c r="K64" s="935">
        <f t="shared" ref="K64:T64" si="126">SUM(K65:K66)</f>
        <v>0</v>
      </c>
      <c r="L64" s="935">
        <f t="shared" si="126"/>
        <v>0</v>
      </c>
      <c r="M64" s="935">
        <f t="shared" si="126"/>
        <v>0</v>
      </c>
      <c r="N64" s="935">
        <f t="shared" si="126"/>
        <v>0</v>
      </c>
      <c r="O64" s="979">
        <f t="shared" si="126"/>
        <v>0</v>
      </c>
      <c r="P64" s="967">
        <f t="shared" si="126"/>
        <v>0</v>
      </c>
      <c r="Q64" s="935">
        <f t="shared" si="126"/>
        <v>0</v>
      </c>
      <c r="R64" s="935">
        <f t="shared" si="126"/>
        <v>0</v>
      </c>
      <c r="S64" s="935">
        <f t="shared" si="126"/>
        <v>0</v>
      </c>
      <c r="T64" s="979">
        <f t="shared" si="126"/>
        <v>0</v>
      </c>
      <c r="U64" s="1011">
        <f t="shared" si="75"/>
        <v>0</v>
      </c>
      <c r="V64" s="938">
        <f t="shared" si="76"/>
        <v>0</v>
      </c>
      <c r="W64" s="938">
        <f t="shared" si="77"/>
        <v>0</v>
      </c>
      <c r="X64" s="1012">
        <f t="shared" si="78"/>
        <v>0</v>
      </c>
      <c r="Y64" s="1011">
        <f t="shared" si="6"/>
        <v>0</v>
      </c>
      <c r="Z64" s="938">
        <f>IF($K64=0,0, SUM(Z65*K65, Z66*K66)/SUM(K65, K66))</f>
        <v>0</v>
      </c>
      <c r="AA64" s="938">
        <f>IF($K64=0,0, SUM(AA65*K65, AA66*K66)/SUM(K65, K66))</f>
        <v>0</v>
      </c>
      <c r="AB64" s="938">
        <f>IF($L64=0,0, SUM(AB65*L65, AB66*L66)/SUM(L65, L66))</f>
        <v>0</v>
      </c>
      <c r="AC64" s="1012">
        <f>IF($L64=0,0, SUM(AC65*L65, AC66*L66)/SUM(L65, L66))</f>
        <v>0</v>
      </c>
      <c r="AD64" s="967">
        <f>SUM(AD65:AD66)</f>
        <v>0</v>
      </c>
      <c r="AE64" s="935">
        <f>SUM(AE65:AE66)</f>
        <v>0</v>
      </c>
      <c r="AF64" s="935">
        <f>SUM(AF65:AF66)</f>
        <v>0</v>
      </c>
      <c r="AG64" s="935">
        <f>SUM(AG65:AG66)</f>
        <v>0</v>
      </c>
      <c r="AH64" s="979">
        <f>SUM(AH65:AH66)</f>
        <v>0</v>
      </c>
      <c r="AI64" s="1011">
        <f t="shared" si="27"/>
        <v>0</v>
      </c>
      <c r="AJ64" s="938">
        <f>IF($Z64*$K64=0,0,SUM(AJ65*$K65*$Z65,AJ66*$K66*$Z66)/(SUM($K65*$Z65,$K66*$Z66)))</f>
        <v>0</v>
      </c>
      <c r="AK64" s="938">
        <f>IF($AB64*$L64=0,0,SUM(AK65*$AB65*$L65,AK66*$AB66*$L66)/(SUM($L65*$AB65,$L66*$AB66)))</f>
        <v>0</v>
      </c>
      <c r="AL64" s="938">
        <f>IF(OR(K64=0, AND(AL65=0, AL66=0)), 0, SUM(AL65*K65*AA65, AL66*K66*AA66)/SUM(K65*AA65, K66*AA66))</f>
        <v>0</v>
      </c>
      <c r="AM64" s="938">
        <f>IF(L64=0,0,SUM(AM65*L65*(1-AB65-AC65), AM66*L66*(1-AB66-AC66))/SUM(L65*(1-AB65-AC65), L66*(1-AB66-AC66)))</f>
        <v>0</v>
      </c>
      <c r="AN64" s="1012">
        <f>IF(N64=0,0,SUM(AN65*N65,AN66*N66)/SUM(N65,N66))</f>
        <v>0</v>
      </c>
      <c r="AO64" s="1044">
        <f t="shared" ref="AO64:BJ64" si="127">SUM(AO65:AO66)</f>
        <v>0</v>
      </c>
      <c r="AP64" s="943">
        <f t="shared" si="127"/>
        <v>0</v>
      </c>
      <c r="AQ64" s="943">
        <f t="shared" si="127"/>
        <v>0</v>
      </c>
      <c r="AR64" s="943">
        <f t="shared" si="127"/>
        <v>0</v>
      </c>
      <c r="AS64" s="943">
        <f t="shared" si="127"/>
        <v>0</v>
      </c>
      <c r="AT64" s="943">
        <f t="shared" si="127"/>
        <v>0</v>
      </c>
      <c r="AU64" s="943">
        <f t="shared" si="127"/>
        <v>0</v>
      </c>
      <c r="AV64" s="943">
        <f t="shared" si="127"/>
        <v>0</v>
      </c>
      <c r="AW64" s="943">
        <f t="shared" si="127"/>
        <v>0</v>
      </c>
      <c r="AX64" s="943">
        <f t="shared" si="127"/>
        <v>0</v>
      </c>
      <c r="AY64" s="1039">
        <f t="shared" si="127"/>
        <v>0</v>
      </c>
      <c r="AZ64" s="1044">
        <f t="shared" si="127"/>
        <v>0</v>
      </c>
      <c r="BA64" s="943">
        <f t="shared" si="127"/>
        <v>0</v>
      </c>
      <c r="BB64" s="943">
        <f t="shared" si="127"/>
        <v>0</v>
      </c>
      <c r="BC64" s="943">
        <f t="shared" si="127"/>
        <v>0</v>
      </c>
      <c r="BD64" s="943">
        <f t="shared" si="127"/>
        <v>0</v>
      </c>
      <c r="BE64" s="1039">
        <f t="shared" si="127"/>
        <v>0</v>
      </c>
      <c r="BF64" s="1044">
        <f t="shared" si="127"/>
        <v>0</v>
      </c>
      <c r="BG64" s="943">
        <f t="shared" si="127"/>
        <v>0</v>
      </c>
      <c r="BH64" s="943">
        <f t="shared" si="127"/>
        <v>0</v>
      </c>
      <c r="BI64" s="943">
        <f t="shared" si="127"/>
        <v>0</v>
      </c>
      <c r="BJ64" s="1039">
        <f t="shared" si="127"/>
        <v>0</v>
      </c>
      <c r="BK64" s="1051">
        <f t="shared" si="80"/>
        <v>0</v>
      </c>
      <c r="BL64" s="946">
        <f t="shared" si="81"/>
        <v>0</v>
      </c>
      <c r="BM64" s="919">
        <f t="shared" si="82"/>
        <v>0</v>
      </c>
      <c r="BN64" s="947">
        <f t="shared" si="83"/>
        <v>0</v>
      </c>
    </row>
    <row r="65" spans="1:66" ht="13.15" customHeight="1">
      <c r="A65" s="367"/>
      <c r="B65" s="367"/>
      <c r="C65" s="367"/>
      <c r="D65" s="368" t="s">
        <v>13</v>
      </c>
      <c r="E65" s="370" t="s">
        <v>176</v>
      </c>
      <c r="F65" s="369">
        <v>2024</v>
      </c>
      <c r="G65" s="372" t="s">
        <v>121</v>
      </c>
      <c r="H65" s="970">
        <f>H43</f>
        <v>0</v>
      </c>
      <c r="I65" s="971">
        <f>I43</f>
        <v>0</v>
      </c>
      <c r="J65" s="967">
        <f t="shared" si="84"/>
        <v>0</v>
      </c>
      <c r="K65" s="935">
        <f t="shared" si="85"/>
        <v>0</v>
      </c>
      <c r="L65" s="935">
        <f t="shared" si="86"/>
        <v>0</v>
      </c>
      <c r="M65" s="935">
        <f t="shared" si="87"/>
        <v>0</v>
      </c>
      <c r="N65" s="935">
        <f t="shared" si="88"/>
        <v>0</v>
      </c>
      <c r="O65" s="979">
        <f t="shared" si="89"/>
        <v>0</v>
      </c>
      <c r="P65" s="967">
        <f t="shared" si="90"/>
        <v>0</v>
      </c>
      <c r="Q65" s="935">
        <f t="shared" si="91"/>
        <v>0</v>
      </c>
      <c r="R65" s="935">
        <f t="shared" si="92"/>
        <v>0</v>
      </c>
      <c r="S65" s="935">
        <f t="shared" si="93"/>
        <v>0</v>
      </c>
      <c r="T65" s="979">
        <f t="shared" si="94"/>
        <v>0</v>
      </c>
      <c r="U65" s="1011">
        <f t="shared" si="75"/>
        <v>0</v>
      </c>
      <c r="V65" s="938">
        <f t="shared" si="76"/>
        <v>0</v>
      </c>
      <c r="W65" s="938">
        <f t="shared" si="77"/>
        <v>0</v>
      </c>
      <c r="X65" s="1012">
        <f t="shared" si="78"/>
        <v>0</v>
      </c>
      <c r="Y65" s="1011">
        <f t="shared" si="6"/>
        <v>0</v>
      </c>
      <c r="Z65" s="917"/>
      <c r="AA65" s="917"/>
      <c r="AB65" s="917"/>
      <c r="AC65" s="1021"/>
      <c r="AD65" s="967">
        <f>AC65*L65</f>
        <v>0</v>
      </c>
      <c r="AE65" s="935">
        <f>AA65*K65</f>
        <v>0</v>
      </c>
      <c r="AF65" s="935">
        <f>SUM(AG65:AH65)</f>
        <v>0</v>
      </c>
      <c r="AG65" s="935">
        <f>Z65*K65</f>
        <v>0</v>
      </c>
      <c r="AH65" s="979">
        <f>AB65*L65</f>
        <v>0</v>
      </c>
      <c r="AI65" s="1011">
        <f t="shared" si="27"/>
        <v>0</v>
      </c>
      <c r="AJ65" s="986"/>
      <c r="AK65" s="986"/>
      <c r="AL65" s="986"/>
      <c r="AM65" s="986"/>
      <c r="AN65" s="1012">
        <f>AN43</f>
        <v>0</v>
      </c>
      <c r="AO65" s="1044">
        <f>AE65*AL65</f>
        <v>0</v>
      </c>
      <c r="AP65" s="943">
        <f>L65*(1-AB65-AC65)*AM65</f>
        <v>0</v>
      </c>
      <c r="AQ65" s="943">
        <f>SUM(AR65,AS65)</f>
        <v>0</v>
      </c>
      <c r="AR65" s="943">
        <f>AG65*AJ65</f>
        <v>0</v>
      </c>
      <c r="AS65" s="943">
        <f>AH65*AK65</f>
        <v>0</v>
      </c>
      <c r="AT65" s="943">
        <f>SUM(AU65, AV65)</f>
        <v>0</v>
      </c>
      <c r="AU65" s="943">
        <f>AR65+AU43</f>
        <v>0</v>
      </c>
      <c r="AV65" s="943">
        <f>AS65+AV43</f>
        <v>0</v>
      </c>
      <c r="AW65" s="943">
        <f>K65*(1-Z65-AA65)*Z87*AJ87</f>
        <v>0</v>
      </c>
      <c r="AX65" s="943">
        <f>AD65*Z87*AJ87</f>
        <v>0</v>
      </c>
      <c r="AY65" s="1039">
        <f t="shared" si="110"/>
        <v>0</v>
      </c>
      <c r="AZ65" s="1044">
        <f t="shared" ref="AZ65:AZ71" si="128">SUM(BA65,BB65)</f>
        <v>0</v>
      </c>
      <c r="BA65" s="943">
        <f t="shared" ref="BA65:BA71" si="129">K65-AE65-AG65+AD65</f>
        <v>0</v>
      </c>
      <c r="BB65" s="943">
        <f t="shared" ref="BB65:BB71" si="130">L65+AE65-AD65-AH65</f>
        <v>0</v>
      </c>
      <c r="BC65" s="943">
        <f t="shared" ref="BC65:BC71" si="131">SUM(BD65, BE65)</f>
        <v>0</v>
      </c>
      <c r="BD65" s="943">
        <f t="shared" ref="BD65:BD71" si="132">N65</f>
        <v>0</v>
      </c>
      <c r="BE65" s="1039">
        <f t="shared" ref="BE65:BE71" si="133">AF65</f>
        <v>0</v>
      </c>
      <c r="BF65" s="1044">
        <f t="shared" ref="BF65:BF71" si="134">SUM(BG65,BJ65)</f>
        <v>0</v>
      </c>
      <c r="BG65" s="943">
        <f t="shared" ref="BG65:BG71" si="135">SUM(BH65,BI65)</f>
        <v>0</v>
      </c>
      <c r="BH65" s="943">
        <f t="shared" ref="BH65:BH71" si="136">AW65+AX65</f>
        <v>0</v>
      </c>
      <c r="BI65" s="943">
        <f t="shared" ref="BI65:BI71" si="137">AO65+AP65</f>
        <v>0</v>
      </c>
      <c r="BJ65" s="1039">
        <f t="shared" ref="BJ65:BJ71" si="138">AY65+AQ65</f>
        <v>0</v>
      </c>
      <c r="BK65" s="1051">
        <f t="shared" si="80"/>
        <v>0</v>
      </c>
      <c r="BL65" s="946">
        <f t="shared" si="81"/>
        <v>0</v>
      </c>
      <c r="BM65" s="919">
        <f t="shared" si="82"/>
        <v>0</v>
      </c>
      <c r="BN65" s="947">
        <f t="shared" si="83"/>
        <v>0</v>
      </c>
    </row>
    <row r="66" spans="1:66" ht="13.15" customHeight="1">
      <c r="A66" s="367"/>
      <c r="B66" s="367"/>
      <c r="C66" s="367"/>
      <c r="D66" s="368" t="s">
        <v>13</v>
      </c>
      <c r="E66" s="370" t="s">
        <v>176</v>
      </c>
      <c r="F66" s="369">
        <v>2024</v>
      </c>
      <c r="G66" s="372" t="s">
        <v>155</v>
      </c>
      <c r="H66" s="970">
        <f>H44</f>
        <v>0</v>
      </c>
      <c r="I66" s="971">
        <f>I44</f>
        <v>0</v>
      </c>
      <c r="J66" s="967">
        <f t="shared" si="84"/>
        <v>0</v>
      </c>
      <c r="K66" s="935">
        <f t="shared" si="85"/>
        <v>0</v>
      </c>
      <c r="L66" s="935">
        <f t="shared" si="86"/>
        <v>0</v>
      </c>
      <c r="M66" s="935">
        <f t="shared" si="87"/>
        <v>0</v>
      </c>
      <c r="N66" s="935">
        <f t="shared" si="88"/>
        <v>0</v>
      </c>
      <c r="O66" s="979">
        <f t="shared" si="89"/>
        <v>0</v>
      </c>
      <c r="P66" s="967">
        <f t="shared" si="90"/>
        <v>0</v>
      </c>
      <c r="Q66" s="935">
        <f t="shared" si="91"/>
        <v>0</v>
      </c>
      <c r="R66" s="935">
        <f t="shared" si="92"/>
        <v>0</v>
      </c>
      <c r="S66" s="935">
        <f t="shared" si="93"/>
        <v>0</v>
      </c>
      <c r="T66" s="979">
        <f t="shared" si="94"/>
        <v>0</v>
      </c>
      <c r="U66" s="1011">
        <f t="shared" si="75"/>
        <v>0</v>
      </c>
      <c r="V66" s="938">
        <f t="shared" si="76"/>
        <v>0</v>
      </c>
      <c r="W66" s="938">
        <f t="shared" si="77"/>
        <v>0</v>
      </c>
      <c r="X66" s="1012">
        <f t="shared" si="78"/>
        <v>0</v>
      </c>
      <c r="Y66" s="1011">
        <f t="shared" si="6"/>
        <v>0</v>
      </c>
      <c r="Z66" s="917"/>
      <c r="AA66" s="917"/>
      <c r="AB66" s="917"/>
      <c r="AC66" s="1021"/>
      <c r="AD66" s="967">
        <f>AC66*L66</f>
        <v>0</v>
      </c>
      <c r="AE66" s="935">
        <f>AA66*K66</f>
        <v>0</v>
      </c>
      <c r="AF66" s="935">
        <f>SUM(AG66:AH66)</f>
        <v>0</v>
      </c>
      <c r="AG66" s="935">
        <f>Z66*K66</f>
        <v>0</v>
      </c>
      <c r="AH66" s="979">
        <f>AB66*L66</f>
        <v>0</v>
      </c>
      <c r="AI66" s="1011">
        <f t="shared" si="27"/>
        <v>0</v>
      </c>
      <c r="AJ66" s="986"/>
      <c r="AK66" s="986"/>
      <c r="AL66" s="986"/>
      <c r="AM66" s="986"/>
      <c r="AN66" s="1012">
        <f>AN44</f>
        <v>0</v>
      </c>
      <c r="AO66" s="1044">
        <f>AE66*AL66</f>
        <v>0</v>
      </c>
      <c r="AP66" s="943">
        <f>L66*(1-AB66-AC66)*AM66</f>
        <v>0</v>
      </c>
      <c r="AQ66" s="943">
        <f>SUM(AR66,AS66)</f>
        <v>0</v>
      </c>
      <c r="AR66" s="943">
        <f>AG66*AJ66</f>
        <v>0</v>
      </c>
      <c r="AS66" s="943">
        <f>AH66*AK66</f>
        <v>0</v>
      </c>
      <c r="AT66" s="943">
        <f>SUM(AU66, AV66)</f>
        <v>0</v>
      </c>
      <c r="AU66" s="943">
        <f>AR66+AU44</f>
        <v>0</v>
      </c>
      <c r="AV66" s="943">
        <f>AS66+AV44</f>
        <v>0</v>
      </c>
      <c r="AW66" s="943">
        <f>K66*(1-Z66-AA66)*Z88*AJ88</f>
        <v>0</v>
      </c>
      <c r="AX66" s="943">
        <f>AD66*Z88*AJ88</f>
        <v>0</v>
      </c>
      <c r="AY66" s="1039">
        <f t="shared" si="110"/>
        <v>0</v>
      </c>
      <c r="AZ66" s="1044">
        <f t="shared" si="128"/>
        <v>0</v>
      </c>
      <c r="BA66" s="943">
        <f t="shared" si="129"/>
        <v>0</v>
      </c>
      <c r="BB66" s="943">
        <f t="shared" si="130"/>
        <v>0</v>
      </c>
      <c r="BC66" s="943">
        <f t="shared" si="131"/>
        <v>0</v>
      </c>
      <c r="BD66" s="943">
        <f t="shared" si="132"/>
        <v>0</v>
      </c>
      <c r="BE66" s="1039">
        <f t="shared" si="133"/>
        <v>0</v>
      </c>
      <c r="BF66" s="1044">
        <f t="shared" si="134"/>
        <v>0</v>
      </c>
      <c r="BG66" s="943">
        <f t="shared" si="135"/>
        <v>0</v>
      </c>
      <c r="BH66" s="943">
        <f t="shared" si="136"/>
        <v>0</v>
      </c>
      <c r="BI66" s="943">
        <f t="shared" si="137"/>
        <v>0</v>
      </c>
      <c r="BJ66" s="1039">
        <f t="shared" si="138"/>
        <v>0</v>
      </c>
      <c r="BK66" s="1051">
        <f t="shared" si="80"/>
        <v>0</v>
      </c>
      <c r="BL66" s="946">
        <f t="shared" si="81"/>
        <v>0</v>
      </c>
      <c r="BM66" s="919">
        <f t="shared" si="82"/>
        <v>0</v>
      </c>
      <c r="BN66" s="947">
        <f t="shared" si="83"/>
        <v>0</v>
      </c>
    </row>
    <row r="67" spans="1:66" ht="13.15" customHeight="1">
      <c r="A67" s="367"/>
      <c r="B67" s="367"/>
      <c r="C67" s="367"/>
      <c r="D67" s="368" t="s">
        <v>14</v>
      </c>
      <c r="E67" s="370" t="s">
        <v>176</v>
      </c>
      <c r="F67" s="369">
        <v>2024</v>
      </c>
      <c r="G67" s="371" t="s">
        <v>154</v>
      </c>
      <c r="H67" s="920"/>
      <c r="I67" s="956"/>
      <c r="J67" s="967">
        <f>SUM(J68:J70)</f>
        <v>0</v>
      </c>
      <c r="K67" s="935">
        <f t="shared" ref="K67:T67" si="139">SUM(K68:K70)</f>
        <v>0</v>
      </c>
      <c r="L67" s="935">
        <f t="shared" si="139"/>
        <v>0</v>
      </c>
      <c r="M67" s="935">
        <f t="shared" si="139"/>
        <v>0</v>
      </c>
      <c r="N67" s="935">
        <f t="shared" si="139"/>
        <v>0</v>
      </c>
      <c r="O67" s="979">
        <f t="shared" si="139"/>
        <v>0</v>
      </c>
      <c r="P67" s="967">
        <f t="shared" si="139"/>
        <v>0</v>
      </c>
      <c r="Q67" s="935">
        <f t="shared" si="139"/>
        <v>0</v>
      </c>
      <c r="R67" s="935">
        <f t="shared" si="139"/>
        <v>0</v>
      </c>
      <c r="S67" s="935">
        <f t="shared" si="139"/>
        <v>0</v>
      </c>
      <c r="T67" s="979">
        <f t="shared" si="139"/>
        <v>0</v>
      </c>
      <c r="U67" s="1011">
        <f t="shared" si="75"/>
        <v>0</v>
      </c>
      <c r="V67" s="938">
        <f t="shared" si="76"/>
        <v>0</v>
      </c>
      <c r="W67" s="938">
        <f t="shared" si="77"/>
        <v>0</v>
      </c>
      <c r="X67" s="1012">
        <f t="shared" si="78"/>
        <v>0</v>
      </c>
      <c r="Y67" s="1011">
        <f t="shared" si="6"/>
        <v>0</v>
      </c>
      <c r="Z67" s="938">
        <f>IF($K67=0,0, SUM(Z68*K68, Z69*K69, Z70*K70)/SUM(K68, K69, K70))</f>
        <v>0</v>
      </c>
      <c r="AA67" s="938">
        <f>IF($K67=0,0, SUM(AA68*K68, AA69*K69, AA70*K70)/SUM(K68, K69, K70))</f>
        <v>0</v>
      </c>
      <c r="AB67" s="938">
        <f>IF($L67=0,0, SUM(AB68*L68, AB69*L69, AB70*L70)/SUM(L68, L69, L70))</f>
        <v>0</v>
      </c>
      <c r="AC67" s="1012">
        <f>IF($L67=0,0, SUM(AC68*L68, AC69*L69, AC70*L70)/SUM(L68, L69, L70))</f>
        <v>0</v>
      </c>
      <c r="AD67" s="967">
        <f>SUM(AD68:AD70)</f>
        <v>0</v>
      </c>
      <c r="AE67" s="935">
        <f>SUM(AE68:AE70)</f>
        <v>0</v>
      </c>
      <c r="AF67" s="935">
        <f>SUM(AF68:AF70)</f>
        <v>0</v>
      </c>
      <c r="AG67" s="935">
        <f>SUM(AG68:AG70)</f>
        <v>0</v>
      </c>
      <c r="AH67" s="979">
        <f>SUM(AH68:AH70)</f>
        <v>0</v>
      </c>
      <c r="AI67" s="1011">
        <f t="shared" si="27"/>
        <v>0</v>
      </c>
      <c r="AJ67" s="938">
        <f>IF($Z67*$K67=0,0,SUM(AJ68*$K68*$Z68,AJ69*$K69*$Z69,AJ70*$K70*$Z70)/(SUM($K68*$Z68,$K69*$Z69,$K70*$Z70)))</f>
        <v>0</v>
      </c>
      <c r="AK67" s="938">
        <f>IF($AB67*$L67=0,0,SUM(AK68*$AB68*$L68,AK69*$AB69*$L69,AK70*$AB70*$L70)/(SUM($L68*$AB68,$L69*$AB69,$L70*$AB70)))</f>
        <v>0</v>
      </c>
      <c r="AL67" s="938">
        <f>IF(OR(K67=0, AND(AL68=0, AL69=0, AL70=0)), 0, SUM(AL68*K68*AA68, AL69*K69*AA69, AL70*K70*AA70)/SUM(K68*AA68, K69*AA69, K70*AA70))</f>
        <v>0</v>
      </c>
      <c r="AM67" s="938">
        <f>IF(L67=0,0,SUM(AM68*L68*(1-AB68-AC68), AM69*L69*(1-AB69-AC69),AM70*L70*(1-AB70-AC70))/SUM(L68*(1-AB68-AC68), L69*(1-AB69-AC69),L70*(1-AB70-AC70)))</f>
        <v>0</v>
      </c>
      <c r="AN67" s="1012">
        <f>IF(N67=0,0,SUM(AN68*N68,AN69*N69,AN70*N70)/SUM(N68,N69,N70))</f>
        <v>0</v>
      </c>
      <c r="AO67" s="1044">
        <f t="shared" ref="AO67:AY67" si="140">SUM(AO68:AO70)</f>
        <v>0</v>
      </c>
      <c r="AP67" s="943">
        <f t="shared" si="140"/>
        <v>0</v>
      </c>
      <c r="AQ67" s="943">
        <f t="shared" si="140"/>
        <v>0</v>
      </c>
      <c r="AR67" s="943">
        <f t="shared" si="140"/>
        <v>0</v>
      </c>
      <c r="AS67" s="943">
        <f t="shared" si="140"/>
        <v>0</v>
      </c>
      <c r="AT67" s="943">
        <f t="shared" si="140"/>
        <v>0</v>
      </c>
      <c r="AU67" s="943">
        <f t="shared" si="140"/>
        <v>0</v>
      </c>
      <c r="AV67" s="943">
        <f t="shared" si="140"/>
        <v>0</v>
      </c>
      <c r="AW67" s="943">
        <f t="shared" si="140"/>
        <v>0</v>
      </c>
      <c r="AX67" s="943">
        <f t="shared" si="140"/>
        <v>0</v>
      </c>
      <c r="AY67" s="1039">
        <f t="shared" si="140"/>
        <v>0</v>
      </c>
      <c r="AZ67" s="1044">
        <f t="shared" si="128"/>
        <v>0</v>
      </c>
      <c r="BA67" s="943">
        <f t="shared" si="129"/>
        <v>0</v>
      </c>
      <c r="BB67" s="943">
        <f t="shared" si="130"/>
        <v>0</v>
      </c>
      <c r="BC67" s="943">
        <f t="shared" si="131"/>
        <v>0</v>
      </c>
      <c r="BD67" s="943">
        <f t="shared" si="132"/>
        <v>0</v>
      </c>
      <c r="BE67" s="1039">
        <f t="shared" si="133"/>
        <v>0</v>
      </c>
      <c r="BF67" s="1044">
        <f t="shared" si="134"/>
        <v>0</v>
      </c>
      <c r="BG67" s="943">
        <f t="shared" si="135"/>
        <v>0</v>
      </c>
      <c r="BH67" s="943">
        <f t="shared" si="136"/>
        <v>0</v>
      </c>
      <c r="BI67" s="943">
        <f t="shared" si="137"/>
        <v>0</v>
      </c>
      <c r="BJ67" s="1039">
        <f t="shared" si="138"/>
        <v>0</v>
      </c>
      <c r="BK67" s="1051">
        <f t="shared" si="80"/>
        <v>0</v>
      </c>
      <c r="BL67" s="946">
        <f t="shared" si="81"/>
        <v>0</v>
      </c>
      <c r="BM67" s="919">
        <f t="shared" si="82"/>
        <v>0</v>
      </c>
      <c r="BN67" s="947">
        <f t="shared" si="83"/>
        <v>0</v>
      </c>
    </row>
    <row r="68" spans="1:66" ht="13.15" customHeight="1">
      <c r="A68" s="367"/>
      <c r="B68" s="367"/>
      <c r="C68" s="367"/>
      <c r="D68" s="368" t="s">
        <v>13</v>
      </c>
      <c r="E68" s="370" t="s">
        <v>176</v>
      </c>
      <c r="F68" s="369">
        <v>2024</v>
      </c>
      <c r="G68" s="372" t="s">
        <v>352</v>
      </c>
      <c r="H68" s="970">
        <f t="shared" ref="H68:I71" si="141">H46</f>
        <v>0</v>
      </c>
      <c r="I68" s="971">
        <f t="shared" si="141"/>
        <v>0</v>
      </c>
      <c r="J68" s="967">
        <f t="shared" si="84"/>
        <v>0</v>
      </c>
      <c r="K68" s="935">
        <f t="shared" si="85"/>
        <v>0</v>
      </c>
      <c r="L68" s="935">
        <f t="shared" si="86"/>
        <v>0</v>
      </c>
      <c r="M68" s="935">
        <f t="shared" si="87"/>
        <v>0</v>
      </c>
      <c r="N68" s="935">
        <f t="shared" si="88"/>
        <v>0</v>
      </c>
      <c r="O68" s="979">
        <f t="shared" si="89"/>
        <v>0</v>
      </c>
      <c r="P68" s="967">
        <f t="shared" si="90"/>
        <v>0</v>
      </c>
      <c r="Q68" s="935">
        <f t="shared" si="91"/>
        <v>0</v>
      </c>
      <c r="R68" s="935">
        <f t="shared" si="92"/>
        <v>0</v>
      </c>
      <c r="S68" s="935">
        <f t="shared" si="93"/>
        <v>0</v>
      </c>
      <c r="T68" s="979">
        <f t="shared" si="94"/>
        <v>0</v>
      </c>
      <c r="U68" s="1011">
        <f t="shared" si="75"/>
        <v>0</v>
      </c>
      <c r="V68" s="938">
        <f t="shared" si="76"/>
        <v>0</v>
      </c>
      <c r="W68" s="938">
        <f t="shared" si="77"/>
        <v>0</v>
      </c>
      <c r="X68" s="1012">
        <f t="shared" si="78"/>
        <v>0</v>
      </c>
      <c r="Y68" s="1011">
        <f t="shared" si="6"/>
        <v>0</v>
      </c>
      <c r="Z68" s="917"/>
      <c r="AA68" s="917"/>
      <c r="AB68" s="917"/>
      <c r="AC68" s="1021"/>
      <c r="AD68" s="967">
        <f>AC68*L68</f>
        <v>0</v>
      </c>
      <c r="AE68" s="935">
        <f>AA68*K68</f>
        <v>0</v>
      </c>
      <c r="AF68" s="935">
        <f>SUM(AG68:AH68)</f>
        <v>0</v>
      </c>
      <c r="AG68" s="935">
        <f>Z68*K68</f>
        <v>0</v>
      </c>
      <c r="AH68" s="979">
        <f>AB68*L68</f>
        <v>0</v>
      </c>
      <c r="AI68" s="1011">
        <f t="shared" si="27"/>
        <v>0</v>
      </c>
      <c r="AJ68" s="986"/>
      <c r="AK68" s="986"/>
      <c r="AL68" s="986"/>
      <c r="AM68" s="986"/>
      <c r="AN68" s="1012">
        <f>AN46</f>
        <v>0</v>
      </c>
      <c r="AO68" s="1044">
        <f>AE68*AL68</f>
        <v>0</v>
      </c>
      <c r="AP68" s="943">
        <f>L68*(1-AB68-AC68)*AM68</f>
        <v>0</v>
      </c>
      <c r="AQ68" s="943">
        <f>SUM(AR68,AS68)</f>
        <v>0</v>
      </c>
      <c r="AR68" s="943">
        <f t="shared" ref="AR68:AS71" si="142">AG68*AJ68</f>
        <v>0</v>
      </c>
      <c r="AS68" s="943">
        <f t="shared" si="142"/>
        <v>0</v>
      </c>
      <c r="AT68" s="943">
        <f>SUM(AU68, AV68)</f>
        <v>0</v>
      </c>
      <c r="AU68" s="943">
        <f t="shared" ref="AU68:AV73" si="143">AR68+AU46</f>
        <v>0</v>
      </c>
      <c r="AV68" s="943">
        <f t="shared" si="143"/>
        <v>0</v>
      </c>
      <c r="AW68" s="943">
        <f>K68*(1-Z68-AA68)*Z90*AJ90</f>
        <v>0</v>
      </c>
      <c r="AX68" s="943">
        <f>AD68*Z90*AJ90</f>
        <v>0</v>
      </c>
      <c r="AY68" s="1039">
        <f t="shared" si="110"/>
        <v>0</v>
      </c>
      <c r="AZ68" s="1044">
        <f t="shared" si="128"/>
        <v>0</v>
      </c>
      <c r="BA68" s="943">
        <f t="shared" si="129"/>
        <v>0</v>
      </c>
      <c r="BB68" s="943">
        <f t="shared" si="130"/>
        <v>0</v>
      </c>
      <c r="BC68" s="943">
        <f t="shared" si="131"/>
        <v>0</v>
      </c>
      <c r="BD68" s="943">
        <f t="shared" si="132"/>
        <v>0</v>
      </c>
      <c r="BE68" s="1039">
        <f t="shared" si="133"/>
        <v>0</v>
      </c>
      <c r="BF68" s="1044">
        <f t="shared" si="134"/>
        <v>0</v>
      </c>
      <c r="BG68" s="943">
        <f t="shared" si="135"/>
        <v>0</v>
      </c>
      <c r="BH68" s="943">
        <f t="shared" si="136"/>
        <v>0</v>
      </c>
      <c r="BI68" s="943">
        <f t="shared" si="137"/>
        <v>0</v>
      </c>
      <c r="BJ68" s="1039">
        <f t="shared" si="138"/>
        <v>0</v>
      </c>
      <c r="BK68" s="1051">
        <f t="shared" si="80"/>
        <v>0</v>
      </c>
      <c r="BL68" s="946">
        <f t="shared" si="81"/>
        <v>0</v>
      </c>
      <c r="BM68" s="919">
        <f t="shared" si="82"/>
        <v>0</v>
      </c>
      <c r="BN68" s="947">
        <f t="shared" si="83"/>
        <v>0</v>
      </c>
    </row>
    <row r="69" spans="1:66" ht="13.15" customHeight="1">
      <c r="A69" s="367"/>
      <c r="B69" s="367"/>
      <c r="C69" s="367"/>
      <c r="D69" s="368" t="s">
        <v>13</v>
      </c>
      <c r="E69" s="370" t="s">
        <v>176</v>
      </c>
      <c r="F69" s="369">
        <v>2024</v>
      </c>
      <c r="G69" s="372" t="s">
        <v>121</v>
      </c>
      <c r="H69" s="970">
        <f t="shared" si="141"/>
        <v>0</v>
      </c>
      <c r="I69" s="971">
        <f t="shared" si="141"/>
        <v>0</v>
      </c>
      <c r="J69" s="967">
        <f t="shared" si="84"/>
        <v>0</v>
      </c>
      <c r="K69" s="935">
        <f t="shared" si="85"/>
        <v>0</v>
      </c>
      <c r="L69" s="935">
        <f t="shared" si="86"/>
        <v>0</v>
      </c>
      <c r="M69" s="935">
        <f t="shared" si="87"/>
        <v>0</v>
      </c>
      <c r="N69" s="935">
        <f t="shared" si="88"/>
        <v>0</v>
      </c>
      <c r="O69" s="979">
        <f t="shared" si="89"/>
        <v>0</v>
      </c>
      <c r="P69" s="967">
        <f t="shared" si="90"/>
        <v>0</v>
      </c>
      <c r="Q69" s="935">
        <f t="shared" si="91"/>
        <v>0</v>
      </c>
      <c r="R69" s="935">
        <f t="shared" si="92"/>
        <v>0</v>
      </c>
      <c r="S69" s="935">
        <f t="shared" si="93"/>
        <v>0</v>
      </c>
      <c r="T69" s="979">
        <f t="shared" si="94"/>
        <v>0</v>
      </c>
      <c r="U69" s="1011">
        <f t="shared" si="75"/>
        <v>0</v>
      </c>
      <c r="V69" s="938">
        <f t="shared" si="76"/>
        <v>0</v>
      </c>
      <c r="W69" s="938">
        <f t="shared" si="77"/>
        <v>0</v>
      </c>
      <c r="X69" s="1012">
        <f t="shared" si="78"/>
        <v>0</v>
      </c>
      <c r="Y69" s="1011">
        <f t="shared" si="6"/>
        <v>0</v>
      </c>
      <c r="Z69" s="917"/>
      <c r="AA69" s="917"/>
      <c r="AB69" s="917"/>
      <c r="AC69" s="1021"/>
      <c r="AD69" s="967">
        <f>AC69*L69</f>
        <v>0</v>
      </c>
      <c r="AE69" s="935">
        <f>AA69*K69</f>
        <v>0</v>
      </c>
      <c r="AF69" s="935">
        <f>SUM(AG69:AH69)</f>
        <v>0</v>
      </c>
      <c r="AG69" s="935">
        <f>Z69*K69</f>
        <v>0</v>
      </c>
      <c r="AH69" s="979">
        <f>AB69*L69</f>
        <v>0</v>
      </c>
      <c r="AI69" s="1011">
        <f t="shared" si="27"/>
        <v>0</v>
      </c>
      <c r="AJ69" s="986"/>
      <c r="AK69" s="986"/>
      <c r="AL69" s="986"/>
      <c r="AM69" s="986"/>
      <c r="AN69" s="1012">
        <f>AN47</f>
        <v>0</v>
      </c>
      <c r="AO69" s="1044">
        <f>AE69*AL69</f>
        <v>0</v>
      </c>
      <c r="AP69" s="943">
        <f>L69*(1-AB69-AC69)*AM69</f>
        <v>0</v>
      </c>
      <c r="AQ69" s="943">
        <f>SUM(AR69,AS69)</f>
        <v>0</v>
      </c>
      <c r="AR69" s="943">
        <f t="shared" si="142"/>
        <v>0</v>
      </c>
      <c r="AS69" s="943">
        <f t="shared" si="142"/>
        <v>0</v>
      </c>
      <c r="AT69" s="943">
        <f>SUM(AU69, AV69)</f>
        <v>0</v>
      </c>
      <c r="AU69" s="943">
        <f t="shared" si="143"/>
        <v>0</v>
      </c>
      <c r="AV69" s="943">
        <f t="shared" si="143"/>
        <v>0</v>
      </c>
      <c r="AW69" s="943">
        <f>K69*(1-Z69-AA69)*Z91*AJ91</f>
        <v>0</v>
      </c>
      <c r="AX69" s="943">
        <f>AD69*Z91*AJ91</f>
        <v>0</v>
      </c>
      <c r="AY69" s="1039">
        <f t="shared" si="110"/>
        <v>0</v>
      </c>
      <c r="AZ69" s="1044">
        <f t="shared" si="128"/>
        <v>0</v>
      </c>
      <c r="BA69" s="943">
        <f t="shared" si="129"/>
        <v>0</v>
      </c>
      <c r="BB69" s="943">
        <f t="shared" si="130"/>
        <v>0</v>
      </c>
      <c r="BC69" s="943">
        <f t="shared" si="131"/>
        <v>0</v>
      </c>
      <c r="BD69" s="943">
        <f t="shared" si="132"/>
        <v>0</v>
      </c>
      <c r="BE69" s="1039">
        <f t="shared" si="133"/>
        <v>0</v>
      </c>
      <c r="BF69" s="1044">
        <f t="shared" si="134"/>
        <v>0</v>
      </c>
      <c r="BG69" s="943">
        <f t="shared" si="135"/>
        <v>0</v>
      </c>
      <c r="BH69" s="943">
        <f t="shared" si="136"/>
        <v>0</v>
      </c>
      <c r="BI69" s="943">
        <f t="shared" si="137"/>
        <v>0</v>
      </c>
      <c r="BJ69" s="1039">
        <f t="shared" si="138"/>
        <v>0</v>
      </c>
      <c r="BK69" s="1051">
        <f t="shared" si="80"/>
        <v>0</v>
      </c>
      <c r="BL69" s="946">
        <f t="shared" si="81"/>
        <v>0</v>
      </c>
      <c r="BM69" s="919">
        <f t="shared" si="82"/>
        <v>0</v>
      </c>
      <c r="BN69" s="947">
        <f t="shared" si="83"/>
        <v>0</v>
      </c>
    </row>
    <row r="70" spans="1:66" ht="13.15" customHeight="1">
      <c r="A70" s="367"/>
      <c r="B70" s="367"/>
      <c r="C70" s="367"/>
      <c r="D70" s="368" t="s">
        <v>13</v>
      </c>
      <c r="E70" s="370" t="s">
        <v>176</v>
      </c>
      <c r="F70" s="369">
        <v>2024</v>
      </c>
      <c r="G70" s="372" t="s">
        <v>155</v>
      </c>
      <c r="H70" s="970">
        <f t="shared" si="141"/>
        <v>0</v>
      </c>
      <c r="I70" s="971">
        <f t="shared" si="141"/>
        <v>0</v>
      </c>
      <c r="J70" s="967">
        <f t="shared" si="84"/>
        <v>0</v>
      </c>
      <c r="K70" s="935">
        <f t="shared" si="85"/>
        <v>0</v>
      </c>
      <c r="L70" s="935">
        <f t="shared" si="86"/>
        <v>0</v>
      </c>
      <c r="M70" s="935">
        <f t="shared" si="87"/>
        <v>0</v>
      </c>
      <c r="N70" s="935">
        <f t="shared" si="88"/>
        <v>0</v>
      </c>
      <c r="O70" s="979">
        <f t="shared" si="89"/>
        <v>0</v>
      </c>
      <c r="P70" s="967">
        <f t="shared" si="90"/>
        <v>0</v>
      </c>
      <c r="Q70" s="935">
        <f t="shared" si="91"/>
        <v>0</v>
      </c>
      <c r="R70" s="935">
        <f t="shared" si="92"/>
        <v>0</v>
      </c>
      <c r="S70" s="935">
        <f t="shared" si="93"/>
        <v>0</v>
      </c>
      <c r="T70" s="979">
        <f t="shared" si="94"/>
        <v>0</v>
      </c>
      <c r="U70" s="1011">
        <f t="shared" si="75"/>
        <v>0</v>
      </c>
      <c r="V70" s="938">
        <f t="shared" si="76"/>
        <v>0</v>
      </c>
      <c r="W70" s="938">
        <f t="shared" si="77"/>
        <v>0</v>
      </c>
      <c r="X70" s="1012">
        <f t="shared" si="78"/>
        <v>0</v>
      </c>
      <c r="Y70" s="1011">
        <f t="shared" si="6"/>
        <v>0</v>
      </c>
      <c r="Z70" s="917"/>
      <c r="AA70" s="917"/>
      <c r="AB70" s="917"/>
      <c r="AC70" s="1021"/>
      <c r="AD70" s="967">
        <f>AC70*L70</f>
        <v>0</v>
      </c>
      <c r="AE70" s="935">
        <f>AA70*K70</f>
        <v>0</v>
      </c>
      <c r="AF70" s="935">
        <f>SUM(AG70:AH70)</f>
        <v>0</v>
      </c>
      <c r="AG70" s="935">
        <f>Z70*K70</f>
        <v>0</v>
      </c>
      <c r="AH70" s="979">
        <f>AB70*L70</f>
        <v>0</v>
      </c>
      <c r="AI70" s="1011">
        <f t="shared" si="27"/>
        <v>0</v>
      </c>
      <c r="AJ70" s="986"/>
      <c r="AK70" s="986"/>
      <c r="AL70" s="986"/>
      <c r="AM70" s="986"/>
      <c r="AN70" s="1012">
        <f>AN48</f>
        <v>0</v>
      </c>
      <c r="AO70" s="1044">
        <f>AE70*AL70</f>
        <v>0</v>
      </c>
      <c r="AP70" s="943">
        <f>L70*(1-AB70-AC70)*AM70</f>
        <v>0</v>
      </c>
      <c r="AQ70" s="943">
        <f>SUM(AR70,AS70)</f>
        <v>0</v>
      </c>
      <c r="AR70" s="943">
        <f t="shared" si="142"/>
        <v>0</v>
      </c>
      <c r="AS70" s="943">
        <f t="shared" si="142"/>
        <v>0</v>
      </c>
      <c r="AT70" s="943">
        <f>SUM(AU70, AV70)</f>
        <v>0</v>
      </c>
      <c r="AU70" s="943">
        <f t="shared" si="143"/>
        <v>0</v>
      </c>
      <c r="AV70" s="943">
        <f t="shared" si="143"/>
        <v>0</v>
      </c>
      <c r="AW70" s="943">
        <f>K70*(1-Z70-AA70)*Z92*AJ92</f>
        <v>0</v>
      </c>
      <c r="AX70" s="943">
        <f>AD70*Z92*AJ92</f>
        <v>0</v>
      </c>
      <c r="AY70" s="1039">
        <f t="shared" si="110"/>
        <v>0</v>
      </c>
      <c r="AZ70" s="1044">
        <f t="shared" si="128"/>
        <v>0</v>
      </c>
      <c r="BA70" s="943">
        <f t="shared" si="129"/>
        <v>0</v>
      </c>
      <c r="BB70" s="943">
        <f t="shared" si="130"/>
        <v>0</v>
      </c>
      <c r="BC70" s="943">
        <f t="shared" si="131"/>
        <v>0</v>
      </c>
      <c r="BD70" s="943">
        <f t="shared" si="132"/>
        <v>0</v>
      </c>
      <c r="BE70" s="1039">
        <f t="shared" si="133"/>
        <v>0</v>
      </c>
      <c r="BF70" s="1044">
        <f t="shared" si="134"/>
        <v>0</v>
      </c>
      <c r="BG70" s="943">
        <f t="shared" si="135"/>
        <v>0</v>
      </c>
      <c r="BH70" s="943">
        <f t="shared" si="136"/>
        <v>0</v>
      </c>
      <c r="BI70" s="943">
        <f t="shared" si="137"/>
        <v>0</v>
      </c>
      <c r="BJ70" s="1039">
        <f t="shared" si="138"/>
        <v>0</v>
      </c>
      <c r="BK70" s="1051">
        <f t="shared" si="80"/>
        <v>0</v>
      </c>
      <c r="BL70" s="946">
        <f t="shared" si="81"/>
        <v>0</v>
      </c>
      <c r="BM70" s="919">
        <f t="shared" si="82"/>
        <v>0</v>
      </c>
      <c r="BN70" s="947">
        <f t="shared" si="83"/>
        <v>0</v>
      </c>
    </row>
    <row r="71" spans="1:66" ht="13.15" customHeight="1">
      <c r="A71" s="367"/>
      <c r="B71" s="367"/>
      <c r="C71" s="367"/>
      <c r="D71" s="368" t="s">
        <v>14</v>
      </c>
      <c r="E71" s="370" t="s">
        <v>176</v>
      </c>
      <c r="F71" s="369">
        <v>2024</v>
      </c>
      <c r="G71" s="371" t="s">
        <v>145</v>
      </c>
      <c r="H71" s="970">
        <f t="shared" si="141"/>
        <v>0</v>
      </c>
      <c r="I71" s="971">
        <f t="shared" si="141"/>
        <v>0</v>
      </c>
      <c r="J71" s="967">
        <f t="shared" si="84"/>
        <v>0</v>
      </c>
      <c r="K71" s="935">
        <f t="shared" si="85"/>
        <v>0</v>
      </c>
      <c r="L71" s="935">
        <f t="shared" si="86"/>
        <v>0</v>
      </c>
      <c r="M71" s="935">
        <f t="shared" si="87"/>
        <v>0</v>
      </c>
      <c r="N71" s="935">
        <f t="shared" si="88"/>
        <v>0</v>
      </c>
      <c r="O71" s="979">
        <f t="shared" si="89"/>
        <v>0</v>
      </c>
      <c r="P71" s="967">
        <f t="shared" si="90"/>
        <v>0</v>
      </c>
      <c r="Q71" s="935">
        <f t="shared" si="91"/>
        <v>0</v>
      </c>
      <c r="R71" s="935">
        <f t="shared" si="92"/>
        <v>0</v>
      </c>
      <c r="S71" s="935">
        <f t="shared" si="93"/>
        <v>0</v>
      </c>
      <c r="T71" s="979">
        <f t="shared" si="94"/>
        <v>0</v>
      </c>
      <c r="U71" s="1011">
        <f t="shared" si="75"/>
        <v>0</v>
      </c>
      <c r="V71" s="938">
        <f t="shared" si="76"/>
        <v>0</v>
      </c>
      <c r="W71" s="938">
        <f t="shared" si="77"/>
        <v>0</v>
      </c>
      <c r="X71" s="1012">
        <f t="shared" si="78"/>
        <v>0</v>
      </c>
      <c r="Y71" s="1011">
        <f t="shared" si="6"/>
        <v>0</v>
      </c>
      <c r="Z71" s="917"/>
      <c r="AA71" s="917"/>
      <c r="AB71" s="917"/>
      <c r="AC71" s="1021"/>
      <c r="AD71" s="967">
        <f>AC71*L71</f>
        <v>0</v>
      </c>
      <c r="AE71" s="935">
        <f>AA71*K71</f>
        <v>0</v>
      </c>
      <c r="AF71" s="935">
        <f>SUM(AG71:AH71)</f>
        <v>0</v>
      </c>
      <c r="AG71" s="935">
        <f>Z71*K71</f>
        <v>0</v>
      </c>
      <c r="AH71" s="979">
        <f>AB71*L71</f>
        <v>0</v>
      </c>
      <c r="AI71" s="1011">
        <f t="shared" si="27"/>
        <v>0</v>
      </c>
      <c r="AJ71" s="986"/>
      <c r="AK71" s="986"/>
      <c r="AL71" s="986"/>
      <c r="AM71" s="986"/>
      <c r="AN71" s="1012">
        <f>AN49</f>
        <v>0</v>
      </c>
      <c r="AO71" s="1044">
        <f>AE71*AL71</f>
        <v>0</v>
      </c>
      <c r="AP71" s="943">
        <f>L71*(1-AB71-AC71)*AM71</f>
        <v>0</v>
      </c>
      <c r="AQ71" s="943">
        <f>SUM(AR71,AS71)</f>
        <v>0</v>
      </c>
      <c r="AR71" s="943">
        <f t="shared" si="142"/>
        <v>0</v>
      </c>
      <c r="AS71" s="943">
        <f t="shared" si="142"/>
        <v>0</v>
      </c>
      <c r="AT71" s="943">
        <f>SUM(AU71, AV71)</f>
        <v>0</v>
      </c>
      <c r="AU71" s="943">
        <f t="shared" si="143"/>
        <v>0</v>
      </c>
      <c r="AV71" s="943">
        <f t="shared" si="143"/>
        <v>0</v>
      </c>
      <c r="AW71" s="943">
        <f>K71*(1-Z71-AA71)*Z93*AJ93</f>
        <v>0</v>
      </c>
      <c r="AX71" s="943">
        <f>AD71*Z93*AJ93</f>
        <v>0</v>
      </c>
      <c r="AY71" s="1039">
        <f t="shared" si="110"/>
        <v>0</v>
      </c>
      <c r="AZ71" s="1044">
        <f t="shared" si="128"/>
        <v>0</v>
      </c>
      <c r="BA71" s="943">
        <f t="shared" si="129"/>
        <v>0</v>
      </c>
      <c r="BB71" s="943">
        <f t="shared" si="130"/>
        <v>0</v>
      </c>
      <c r="BC71" s="943">
        <f t="shared" si="131"/>
        <v>0</v>
      </c>
      <c r="BD71" s="943">
        <f t="shared" si="132"/>
        <v>0</v>
      </c>
      <c r="BE71" s="1039">
        <f t="shared" si="133"/>
        <v>0</v>
      </c>
      <c r="BF71" s="1044">
        <f t="shared" si="134"/>
        <v>0</v>
      </c>
      <c r="BG71" s="943">
        <f t="shared" si="135"/>
        <v>0</v>
      </c>
      <c r="BH71" s="943">
        <f t="shared" si="136"/>
        <v>0</v>
      </c>
      <c r="BI71" s="943">
        <f t="shared" si="137"/>
        <v>0</v>
      </c>
      <c r="BJ71" s="1039">
        <f t="shared" si="138"/>
        <v>0</v>
      </c>
      <c r="BK71" s="1051">
        <f t="shared" si="80"/>
        <v>0</v>
      </c>
      <c r="BL71" s="946">
        <f t="shared" si="81"/>
        <v>0</v>
      </c>
      <c r="BM71" s="919">
        <f t="shared" si="82"/>
        <v>0</v>
      </c>
      <c r="BN71" s="947">
        <f t="shared" si="83"/>
        <v>0</v>
      </c>
    </row>
    <row r="72" spans="1:66" ht="13.15" customHeight="1" thickBot="1">
      <c r="A72" s="367"/>
      <c r="B72" s="367"/>
      <c r="C72" s="367"/>
      <c r="D72" s="374" t="s">
        <v>14</v>
      </c>
      <c r="E72" s="370" t="s">
        <v>176</v>
      </c>
      <c r="F72" s="369">
        <v>2024</v>
      </c>
      <c r="G72" s="371" t="s">
        <v>124</v>
      </c>
      <c r="H72" s="972"/>
      <c r="I72" s="973"/>
      <c r="J72" s="968">
        <f>J51+J52+J56+J57+J58+J59+J60+J61+J64+J67+J71</f>
        <v>0</v>
      </c>
      <c r="K72" s="936">
        <f t="shared" ref="K72:T72" si="144">K51+K52+K56+K57+K58+K59+K60+K61+K64+K67+K71</f>
        <v>0</v>
      </c>
      <c r="L72" s="936">
        <f t="shared" si="144"/>
        <v>0</v>
      </c>
      <c r="M72" s="936">
        <f t="shared" si="144"/>
        <v>0</v>
      </c>
      <c r="N72" s="936">
        <f t="shared" si="144"/>
        <v>0</v>
      </c>
      <c r="O72" s="980">
        <f t="shared" si="144"/>
        <v>0</v>
      </c>
      <c r="P72" s="968">
        <f t="shared" si="144"/>
        <v>0</v>
      </c>
      <c r="Q72" s="936">
        <f t="shared" si="144"/>
        <v>0</v>
      </c>
      <c r="R72" s="936">
        <f t="shared" si="144"/>
        <v>0</v>
      </c>
      <c r="S72" s="936">
        <f t="shared" si="144"/>
        <v>0</v>
      </c>
      <c r="T72" s="980">
        <f t="shared" si="144"/>
        <v>0</v>
      </c>
      <c r="U72" s="1013">
        <f t="shared" si="75"/>
        <v>0</v>
      </c>
      <c r="V72" s="939">
        <f t="shared" si="76"/>
        <v>0</v>
      </c>
      <c r="W72" s="939">
        <f t="shared" si="77"/>
        <v>0</v>
      </c>
      <c r="X72" s="1014">
        <f t="shared" si="78"/>
        <v>0</v>
      </c>
      <c r="Y72" s="1013">
        <f>IF(J72=0, 0, AF72/J72)</f>
        <v>0</v>
      </c>
      <c r="Z72" s="939">
        <f>IF($K72=0,0, SUM(Z51*K51, Z52*K52, Z56*K56, Z57*K57, Z58*K58, Z59*K59, Z60*K60, Z61*K61, Z64*K64, Z67*K67, Z71*K71)/SUM(K51, K52, K56, K57, K58, K59, K60, K61, K64, K67, K71 ))</f>
        <v>0</v>
      </c>
      <c r="AA72" s="939">
        <f>IF($K72=0,0, SUM(AA51*L51, AA52*L52, AA56*L56, AA57*L57, AA58*L58, AA59*L59, AA60*L60, AA61*L61, AA64*L64, AA67*L67, AA71*L71)/SUM(L51, L52, L56, L57, L58, L59, L60, L61, L64, L67, L71 ))</f>
        <v>0</v>
      </c>
      <c r="AB72" s="939">
        <f>IF($L72=0,0, SUM(AB51*M51, AB52*M52, AB56*M56, AB57*M57, AB58*M58, AB59*M59, AB60*M60, AB61*M61, AB64*M64, AB67*M67, AB71*M71)/SUM(M51, M52, M56, M57, M58, M59, M60, M61, M64, M67, M71 ))</f>
        <v>0</v>
      </c>
      <c r="AC72" s="1014">
        <f>IF($L72=0,0, SUM(AC51*N51, AC52*N52, AC56*N56, AC57*N57, AC58*N58, AC59*N59, AC60*N60, AC61*N61, AC64*N64, AC67*N67, AC71*N71)/SUM(N51, N52, N56, N57, N58, N59, N60, N61, N64, N67, N71 ))</f>
        <v>0</v>
      </c>
      <c r="AD72" s="968">
        <f>AD51+AD52+AD56+AD57+AD58+AD59+AD60+AD61+AD64+AD67+AD71</f>
        <v>0</v>
      </c>
      <c r="AE72" s="936">
        <f>AE51+AE52+AE56+AE57+AE58+AE59+AE60+AE61+AE64+AE67+AE71</f>
        <v>0</v>
      </c>
      <c r="AF72" s="936">
        <f>AF51+AF52+AF56+AF57+AF58+AF59+AF60+AF61+AF64+AF67+AF71</f>
        <v>0</v>
      </c>
      <c r="AG72" s="936">
        <f>AG51+AG52+AG56+AG57+AG58+AG59+AG60+AG61+AG64+AG67+AG71</f>
        <v>0</v>
      </c>
      <c r="AH72" s="980">
        <f>AH51+AH52+AH56+AH57+AH58+AH59+AH60+AH61+AH64+AH67+AH71</f>
        <v>0</v>
      </c>
      <c r="AI72" s="1013">
        <f t="shared" si="27"/>
        <v>0</v>
      </c>
      <c r="AJ72" s="939">
        <f>IF($Z72*$K72=0,0,SUM(AJ51*$K51*$Z51, AJ52*$K52*$Z52,AJ56*$K56*$Z56,AJ57*$K57*$Z57,AJ58*$K58*$Z58,AJ59*$K59*$Z59,AJ60*$K60*$Z60,AJ61*$K61*$Z61,AJ64*$K64*$Z64,AJ67*$K67*$Z67,AJ71*$K71*$Z71)/(SUM($K51*$Z51, $K52*$Z52,$K56*$Z56,$K57*$Z57,$K58*$Z58,$K59*$Z59,$K60*$Z60,$K61*$Z61,$K64*$Z64,$K67*$Z67,$K71*$Z71)))</f>
        <v>0</v>
      </c>
      <c r="AK72" s="939">
        <f>IF($Z72*$K72=0,0,SUM(AK51*$K51*$Z51, AK52*$K52*$Z52,AK56*$K56*$Z56,AK57*$K57*$Z57,AK58*$K58*$Z58,AK59*$K59*$Z59,AK60*$K60*$Z60,AK61*$K61*$Z61,AK64*$K64*$Z64,AK67*$K67*$Z67,AK71*$K71*$Z71)/(SUM($K51*$Z51, $K52*$Z52,$K56*$Z56,$K57*$Z57,$K58*$Z58,$K59*$Z59,$K60*$Z60,$K61*$Z61,$K64*$Z64,$K67*$Z67,$K71*$Z71)))</f>
        <v>0</v>
      </c>
      <c r="AL72" s="939">
        <f>IF(OR(K72=0, AND(AL51=0, AL52=0, AL56=0, AL57=0, AL58=0, AL59=0, AL60=0, AL61=0, AL64=0, AL67=0, AL71=0)), 0, SUM(AL51*K51*AA51,AL52*K52*AA52,AL56*K56*AA56,AL57*K57*AA57,AL58*K58*AA58,AL59*K59*AA59,AL60*K60*AA60,AL61*K61*AA61,AL64*K64*AA64,AL67*K67*AA67,AL71*K71*AA71 )/SUM(K51*AA51,K52*AA52,K56*AA56,K57*AA57,K58*AA58,K59*AA59,K60*AA60,K61*AA61,K64*AA64,K67*AA67,K71*AA71))</f>
        <v>0</v>
      </c>
      <c r="AM72" s="939">
        <f>IF(L72=0,0,SUM(AM51*L51*(1-AB51-AC51), AM52*L52*(1-AB52-AC52), AM56*L56*(1-AB56-AC56), AM57*L57*(1-AB57-AC57), AM58*L58*(1-AB58-AC58), AM59*L59*(1-AB59-AC59), AM60*L60*(1-AB60-AC60), AM61*L61*(1-AB61-AC61), AM64*L64*(1-AB64-AC64), AM67*L67*(1-AB67-AC67), AM71*L71*(1-AB71-AC71))/SUM(L51*(1-AB51-AC51), L52*(1-AB52-AC52), L56*(1-AB56-AC56), L57*(1-AB57-AC57), L58*(1-AB58-AC58), L59*(1-AB59-AC59), L60*(1-AB60-AC60), L61*(1-AB61-AC61), L64*(1-AB64-AC64), L67*(1-AB67-AC67), L71*(1-AB71-AC71)))</f>
        <v>0</v>
      </c>
      <c r="AN72" s="1014">
        <f>IF(N72=0,0,SUM(AN51*N51, AN52*N52,AN56*N56,AN57*N57,AN58*N58,AN59*N59,AN60*N60,AN61*N61,AN64*N64,AN67*N67,AN71*N71)/SUM(N51, N52,N56,N57,N58,N59,N60,N61,N64,N67,N71))</f>
        <v>0</v>
      </c>
      <c r="AO72" s="968">
        <f t="shared" ref="AO72:AT72" si="145">AO51+AO52+AO56+AO57+AO58+AO59+AO60+AO61+AO64+AO67+AO71</f>
        <v>0</v>
      </c>
      <c r="AP72" s="936">
        <f t="shared" si="145"/>
        <v>0</v>
      </c>
      <c r="AQ72" s="936">
        <f t="shared" si="145"/>
        <v>0</v>
      </c>
      <c r="AR72" s="936">
        <f t="shared" si="145"/>
        <v>0</v>
      </c>
      <c r="AS72" s="936">
        <f t="shared" si="145"/>
        <v>0</v>
      </c>
      <c r="AT72" s="936">
        <f t="shared" si="145"/>
        <v>0</v>
      </c>
      <c r="AU72" s="936">
        <f t="shared" si="143"/>
        <v>0</v>
      </c>
      <c r="AV72" s="936">
        <f t="shared" si="143"/>
        <v>0</v>
      </c>
      <c r="AW72" s="936">
        <f>AW51+AW52+AW56+AW57+AW58+AW59+AW60+AW61+AW64+AW67+AW71</f>
        <v>0</v>
      </c>
      <c r="AX72" s="936">
        <f>AX51+AX52+AX56+AX57+AX58+AX59+AX60+AX61+AX64+AX67+AX71</f>
        <v>0</v>
      </c>
      <c r="AY72" s="980">
        <f t="shared" si="110"/>
        <v>0</v>
      </c>
      <c r="AZ72" s="968">
        <f t="shared" ref="AZ72:BJ72" si="146">AZ51+AZ52+AZ56+AZ57+AZ58+AZ59+AZ60+AZ61+AZ64+AZ67+AZ71</f>
        <v>0</v>
      </c>
      <c r="BA72" s="936">
        <f t="shared" si="146"/>
        <v>0</v>
      </c>
      <c r="BB72" s="936">
        <f t="shared" si="146"/>
        <v>0</v>
      </c>
      <c r="BC72" s="936">
        <f t="shared" si="146"/>
        <v>0</v>
      </c>
      <c r="BD72" s="936">
        <f t="shared" si="146"/>
        <v>0</v>
      </c>
      <c r="BE72" s="980">
        <f t="shared" si="146"/>
        <v>0</v>
      </c>
      <c r="BF72" s="968">
        <f t="shared" si="146"/>
        <v>0</v>
      </c>
      <c r="BG72" s="936">
        <f t="shared" si="146"/>
        <v>0</v>
      </c>
      <c r="BH72" s="936">
        <f t="shared" si="146"/>
        <v>0</v>
      </c>
      <c r="BI72" s="936">
        <f t="shared" si="146"/>
        <v>0</v>
      </c>
      <c r="BJ72" s="980">
        <f t="shared" si="146"/>
        <v>0</v>
      </c>
      <c r="BK72" s="1013">
        <f t="shared" si="80"/>
        <v>0</v>
      </c>
      <c r="BL72" s="939">
        <f t="shared" si="81"/>
        <v>0</v>
      </c>
      <c r="BM72" s="948">
        <f t="shared" si="82"/>
        <v>0</v>
      </c>
      <c r="BN72" s="949">
        <f t="shared" si="83"/>
        <v>0</v>
      </c>
    </row>
    <row r="73" spans="1:66" ht="13.15" customHeight="1" thickBot="1">
      <c r="A73" s="367"/>
      <c r="B73" s="367"/>
      <c r="C73" s="367"/>
      <c r="D73" s="368" t="s">
        <v>14</v>
      </c>
      <c r="E73" s="370" t="s">
        <v>176</v>
      </c>
      <c r="F73" s="369">
        <v>2025</v>
      </c>
      <c r="G73" s="371" t="s">
        <v>158</v>
      </c>
      <c r="H73" s="491"/>
      <c r="I73" s="983"/>
      <c r="J73" s="966">
        <f>SUM(K73:L73)</f>
        <v>0</v>
      </c>
      <c r="K73" s="934">
        <f>BA51</f>
        <v>0</v>
      </c>
      <c r="L73" s="934">
        <f>BB51</f>
        <v>0</v>
      </c>
      <c r="M73" s="934">
        <f>SUM(N73,O73)</f>
        <v>0</v>
      </c>
      <c r="N73" s="934">
        <f t="shared" ref="N73:T73" si="147">BD51</f>
        <v>0</v>
      </c>
      <c r="O73" s="978">
        <f t="shared" si="147"/>
        <v>0</v>
      </c>
      <c r="P73" s="966">
        <f t="shared" si="147"/>
        <v>0</v>
      </c>
      <c r="Q73" s="934">
        <f t="shared" si="147"/>
        <v>0</v>
      </c>
      <c r="R73" s="934">
        <f t="shared" si="147"/>
        <v>0</v>
      </c>
      <c r="S73" s="934">
        <f t="shared" si="147"/>
        <v>0</v>
      </c>
      <c r="T73" s="978">
        <f t="shared" si="147"/>
        <v>0</v>
      </c>
      <c r="U73" s="1009">
        <f>IF(J73=0, 0, Q73/J73)</f>
        <v>0</v>
      </c>
      <c r="V73" s="937">
        <f>IF(K73=0, 0, R73/K73)</f>
        <v>0</v>
      </c>
      <c r="W73" s="937">
        <f>IF(L73=0, 0, S73/L73)</f>
        <v>0</v>
      </c>
      <c r="X73" s="1010">
        <f>IF(M73=0, 0, T73/M73)</f>
        <v>0</v>
      </c>
      <c r="Y73" s="1009">
        <f>IF(J73=0, 0, AF73/J73)</f>
        <v>0</v>
      </c>
      <c r="Z73" s="916"/>
      <c r="AA73" s="916"/>
      <c r="AB73" s="916"/>
      <c r="AC73" s="1020"/>
      <c r="AD73" s="966">
        <f>AC73*L73</f>
        <v>0</v>
      </c>
      <c r="AE73" s="934">
        <f>AA73*K73</f>
        <v>0</v>
      </c>
      <c r="AF73" s="934">
        <f>SUM(AG73:AH73)</f>
        <v>0</v>
      </c>
      <c r="AG73" s="934">
        <f>Z73*K73</f>
        <v>0</v>
      </c>
      <c r="AH73" s="978">
        <f>AB73*L73</f>
        <v>0</v>
      </c>
      <c r="AI73" s="1009">
        <f>IF($Y73*$J73=0, 0, (AJ73*$Z73*$K73+AK73*$AB73*$L73)/($Z73*$K73+$AB73*$L73))</f>
        <v>0</v>
      </c>
      <c r="AJ73" s="985"/>
      <c r="AK73" s="985"/>
      <c r="AL73" s="985"/>
      <c r="AM73" s="985"/>
      <c r="AN73" s="1010">
        <f>AN51</f>
        <v>0</v>
      </c>
      <c r="AO73" s="1045">
        <f>AE73*AL73</f>
        <v>0</v>
      </c>
      <c r="AP73" s="944">
        <f>L73*(1-AB73-AC73)*AM73</f>
        <v>0</v>
      </c>
      <c r="AQ73" s="944">
        <f>SUM(AR73,AS73)</f>
        <v>0</v>
      </c>
      <c r="AR73" s="944">
        <f>AG73*AJ73</f>
        <v>0</v>
      </c>
      <c r="AS73" s="944">
        <f>AH73*AK73</f>
        <v>0</v>
      </c>
      <c r="AT73" s="944">
        <f>SUM(AU73, AV73)</f>
        <v>0</v>
      </c>
      <c r="AU73" s="944">
        <f t="shared" si="143"/>
        <v>0</v>
      </c>
      <c r="AV73" s="944">
        <f t="shared" si="143"/>
        <v>0</v>
      </c>
      <c r="AW73" s="944">
        <f>K73*(1-Z73-AA73)*Z73*AJ73</f>
        <v>0</v>
      </c>
      <c r="AX73" s="944">
        <f>AD73*Z73*AJ73</f>
        <v>0</v>
      </c>
      <c r="AY73" s="1025"/>
      <c r="AZ73" s="1045">
        <f>SUM(BA73,BB73)</f>
        <v>0</v>
      </c>
      <c r="BA73" s="944">
        <f>K73-AE73-AG73+AD73</f>
        <v>0</v>
      </c>
      <c r="BB73" s="944">
        <f>L73+AE73-AD73-AH73</f>
        <v>0</v>
      </c>
      <c r="BC73" s="944">
        <f>SUM(BD73, BE73)</f>
        <v>0</v>
      </c>
      <c r="BD73" s="944">
        <f>N73</f>
        <v>0</v>
      </c>
      <c r="BE73" s="1046">
        <f>AF73</f>
        <v>0</v>
      </c>
      <c r="BF73" s="1045">
        <f>SUM(BG73,BJ73)</f>
        <v>0</v>
      </c>
      <c r="BG73" s="944">
        <f>SUM(BH73,BI73)</f>
        <v>0</v>
      </c>
      <c r="BH73" s="944">
        <f>AW73+AX73</f>
        <v>0</v>
      </c>
      <c r="BI73" s="944">
        <f>AO73+AP73</f>
        <v>0</v>
      </c>
      <c r="BJ73" s="1046">
        <f>AY74+AQ73</f>
        <v>0</v>
      </c>
      <c r="BK73" s="1050">
        <f>IFERROR(BG73/AZ73, 0)</f>
        <v>0</v>
      </c>
      <c r="BL73" s="945">
        <f>IFERROR(BH73/BA73, 0)</f>
        <v>0</v>
      </c>
      <c r="BM73" s="487">
        <f>IFERROR(BI73/BB73, 0)</f>
        <v>0</v>
      </c>
      <c r="BN73" s="488">
        <f>IFERROR(BJ73/BC73, 0)</f>
        <v>0</v>
      </c>
    </row>
    <row r="74" spans="1:66" ht="13.15" customHeight="1">
      <c r="A74" s="367"/>
      <c r="B74" s="367"/>
      <c r="C74" s="367"/>
      <c r="D74" s="368" t="s">
        <v>14</v>
      </c>
      <c r="E74" s="370" t="s">
        <v>176</v>
      </c>
      <c r="F74" s="369">
        <v>2025</v>
      </c>
      <c r="G74" s="371" t="s">
        <v>351</v>
      </c>
      <c r="H74" s="974"/>
      <c r="I74" s="956"/>
      <c r="J74" s="967">
        <f t="shared" ref="J74:T74" si="148">SUM(J75:J77)</f>
        <v>0</v>
      </c>
      <c r="K74" s="935">
        <f t="shared" si="148"/>
        <v>0</v>
      </c>
      <c r="L74" s="935">
        <f t="shared" si="148"/>
        <v>0</v>
      </c>
      <c r="M74" s="935">
        <f t="shared" si="148"/>
        <v>0</v>
      </c>
      <c r="N74" s="935">
        <f t="shared" si="148"/>
        <v>0</v>
      </c>
      <c r="O74" s="979">
        <f t="shared" si="148"/>
        <v>0</v>
      </c>
      <c r="P74" s="967">
        <f t="shared" si="148"/>
        <v>0</v>
      </c>
      <c r="Q74" s="935">
        <f t="shared" si="148"/>
        <v>0</v>
      </c>
      <c r="R74" s="935">
        <f t="shared" si="148"/>
        <v>0</v>
      </c>
      <c r="S74" s="935">
        <f t="shared" si="148"/>
        <v>0</v>
      </c>
      <c r="T74" s="979">
        <f t="shared" si="148"/>
        <v>0</v>
      </c>
      <c r="U74" s="1011">
        <f t="shared" ref="U74:U94" si="149">IF(J74=0, 0, Q74/J74)</f>
        <v>0</v>
      </c>
      <c r="V74" s="938">
        <f t="shared" ref="V74:V94" si="150">IF(K74=0, 0, R74/K74)</f>
        <v>0</v>
      </c>
      <c r="W74" s="938">
        <f t="shared" ref="W74:W94" si="151">IF(L74=0, 0, S74/L74)</f>
        <v>0</v>
      </c>
      <c r="X74" s="1012">
        <f t="shared" ref="X74:X94" si="152">IF(M74=0, 0, T74/M74)</f>
        <v>0</v>
      </c>
      <c r="Y74" s="1011">
        <f t="shared" ref="Y74:Y116" si="153">IF(J74=0, 0, AF74/J74)</f>
        <v>0</v>
      </c>
      <c r="Z74" s="938">
        <f>IF($K74=0,0, SUM(Z75*K75, Z76*K76, Z77*K77)/SUM(K75, K76, K77))</f>
        <v>0</v>
      </c>
      <c r="AA74" s="938">
        <f>IF($K74=0,0, SUM(AA75*K75, AA76*K76, AA77*K77)/SUM(K75, K76, K77))</f>
        <v>0</v>
      </c>
      <c r="AB74" s="938">
        <f>IF($L74=0,0, SUM(AB75*L75, AB76*L76, AB77*L77)/SUM(L75, L76, L77))</f>
        <v>0</v>
      </c>
      <c r="AC74" s="1012">
        <f>IF($L74=0,0, SUM(AC75*L75, AC76*L76, AC77*L77)/SUM(L75, L76, L77))</f>
        <v>0</v>
      </c>
      <c r="AD74" s="967">
        <f>SUM(AD75:AD77)</f>
        <v>0</v>
      </c>
      <c r="AE74" s="935">
        <f>SUM(AE75:AE77)</f>
        <v>0</v>
      </c>
      <c r="AF74" s="935">
        <f>SUM(AF75:AF77)</f>
        <v>0</v>
      </c>
      <c r="AG74" s="935">
        <f>SUM(AG75:AG77)</f>
        <v>0</v>
      </c>
      <c r="AH74" s="979">
        <f>SUM(AH75:AH77)</f>
        <v>0</v>
      </c>
      <c r="AI74" s="1011">
        <f t="shared" ref="AI74:AI116" si="154">IF($Y74*$J74=0, 0, (AJ74*$Z74*$K74+AK74*$AB74*$L74)/($Z74*$K74+$AB74*$L74))</f>
        <v>0</v>
      </c>
      <c r="AJ74" s="938">
        <f>IF($Z74*$K74=0,0,SUM(AJ75*$K75*$Z75,AJ76*$K76*$Z76,AJ77*$K77*$Z77)/(SUM($K75*$Z75,$K76*$Z76,$K77*$Z77)))</f>
        <v>0</v>
      </c>
      <c r="AK74" s="938">
        <f>IF($AB74*$L74=0,0,SUM(AK75*$AB75*$L75,AK76*$AB76*$L76,AK77*$AB77*$L77)/(SUM($L75*$AB75,$L76*$AB76,$L77*$AB77)))</f>
        <v>0</v>
      </c>
      <c r="AL74" s="938">
        <f>IF(OR(K74=0, AND(AL75=0, AL76=0, AL77=0)), 0, SUM(AL75*K75*AA75, AL76*K76*AA76, AL77*K77*AA77)/SUM(K75*AA75, K76*AA76, K77*AA77))</f>
        <v>0</v>
      </c>
      <c r="AM74" s="938">
        <f>IF(L74=0,0,SUM(AM75*L75*(1-AB75-AC75), AM76*L76*(1-AB76-AC76),AM77*L77*(1-AB77-AC77))/SUM(L75*(1-AB75-AC75), L76*(1-AB76-AC76),L77*(1-AB77-AC77)))</f>
        <v>0</v>
      </c>
      <c r="AN74" s="1012">
        <f>IF(N74=0,0,SUM(AN75*N75,AN76*N76,AN77*N77)/SUM(N75,N76,N77))</f>
        <v>0</v>
      </c>
      <c r="AO74" s="1044">
        <f t="shared" ref="AO74:BJ75" si="155">SUM(AO75:AO77)</f>
        <v>0</v>
      </c>
      <c r="AP74" s="943">
        <f t="shared" si="155"/>
        <v>0</v>
      </c>
      <c r="AQ74" s="943">
        <f t="shared" si="155"/>
        <v>0</v>
      </c>
      <c r="AR74" s="943">
        <f t="shared" si="155"/>
        <v>0</v>
      </c>
      <c r="AS74" s="943">
        <f t="shared" si="155"/>
        <v>0</v>
      </c>
      <c r="AT74" s="943">
        <f t="shared" si="155"/>
        <v>0</v>
      </c>
      <c r="AU74" s="943">
        <f t="shared" si="155"/>
        <v>0</v>
      </c>
      <c r="AV74" s="943">
        <f t="shared" si="155"/>
        <v>0</v>
      </c>
      <c r="AW74" s="943">
        <f t="shared" si="155"/>
        <v>0</v>
      </c>
      <c r="AX74" s="943">
        <f t="shared" si="155"/>
        <v>0</v>
      </c>
      <c r="AY74" s="1046">
        <f>MAX(N73*AN73, AY51)</f>
        <v>0</v>
      </c>
      <c r="AZ74" s="1044">
        <f t="shared" si="155"/>
        <v>0</v>
      </c>
      <c r="BA74" s="943">
        <f t="shared" si="155"/>
        <v>0</v>
      </c>
      <c r="BB74" s="943">
        <f t="shared" si="155"/>
        <v>0</v>
      </c>
      <c r="BC74" s="943">
        <f t="shared" si="155"/>
        <v>0</v>
      </c>
      <c r="BD74" s="943">
        <f t="shared" si="155"/>
        <v>0</v>
      </c>
      <c r="BE74" s="1039">
        <f t="shared" si="155"/>
        <v>0</v>
      </c>
      <c r="BF74" s="1044">
        <f t="shared" si="155"/>
        <v>0</v>
      </c>
      <c r="BG74" s="943">
        <f t="shared" si="155"/>
        <v>0</v>
      </c>
      <c r="BH74" s="943">
        <f t="shared" si="155"/>
        <v>0</v>
      </c>
      <c r="BI74" s="943">
        <f t="shared" si="155"/>
        <v>0</v>
      </c>
      <c r="BJ74" s="1039">
        <f t="shared" si="155"/>
        <v>0</v>
      </c>
      <c r="BK74" s="1051">
        <f t="shared" ref="BK74:BK94" si="156">IFERROR(BG74/AZ74, 0)</f>
        <v>0</v>
      </c>
      <c r="BL74" s="946">
        <f t="shared" ref="BL74:BL94" si="157">IFERROR(BH74/BA74, 0)</f>
        <v>0</v>
      </c>
      <c r="BM74" s="919">
        <f t="shared" ref="BM74:BM94" si="158">IFERROR(BI74/BB74, 0)</f>
        <v>0</v>
      </c>
      <c r="BN74" s="947">
        <f t="shared" ref="BN74:BN94" si="159">IFERROR(BJ74/BC74, 0)</f>
        <v>0</v>
      </c>
    </row>
    <row r="75" spans="1:66" ht="13.15" customHeight="1">
      <c r="A75" s="367"/>
      <c r="B75" s="367"/>
      <c r="C75" s="367"/>
      <c r="D75" s="368" t="s">
        <v>13</v>
      </c>
      <c r="E75" s="370" t="s">
        <v>176</v>
      </c>
      <c r="F75" s="369">
        <v>2025</v>
      </c>
      <c r="G75" s="372" t="s">
        <v>480</v>
      </c>
      <c r="H75" s="975"/>
      <c r="I75" s="957"/>
      <c r="J75" s="967">
        <f t="shared" ref="J75:J82" si="160">SUM(K75:L75)</f>
        <v>0</v>
      </c>
      <c r="K75" s="935">
        <f t="shared" ref="K75:K82" si="161">BA53</f>
        <v>0</v>
      </c>
      <c r="L75" s="935">
        <f t="shared" ref="L75:L82" si="162">BB53</f>
        <v>0</v>
      </c>
      <c r="M75" s="935">
        <f t="shared" ref="M75:M82" si="163">SUM(N75,O75)</f>
        <v>0</v>
      </c>
      <c r="N75" s="935">
        <f t="shared" ref="N75:N82" si="164">BD53</f>
        <v>0</v>
      </c>
      <c r="O75" s="979">
        <f t="shared" ref="O75:O82" si="165">BE53</f>
        <v>0</v>
      </c>
      <c r="P75" s="967">
        <f t="shared" ref="P75:P82" si="166">BF53</f>
        <v>0</v>
      </c>
      <c r="Q75" s="935">
        <f t="shared" ref="Q75:Q82" si="167">BG53</f>
        <v>0</v>
      </c>
      <c r="R75" s="935">
        <f t="shared" ref="R75:R82" si="168">BH53</f>
        <v>0</v>
      </c>
      <c r="S75" s="935">
        <f t="shared" ref="S75:S82" si="169">BI53</f>
        <v>0</v>
      </c>
      <c r="T75" s="979">
        <f t="shared" ref="T75:T82" si="170">BJ53</f>
        <v>0</v>
      </c>
      <c r="U75" s="1011">
        <f t="shared" si="149"/>
        <v>0</v>
      </c>
      <c r="V75" s="938">
        <f t="shared" si="150"/>
        <v>0</v>
      </c>
      <c r="W75" s="938">
        <f t="shared" si="151"/>
        <v>0</v>
      </c>
      <c r="X75" s="1012">
        <f t="shared" si="152"/>
        <v>0</v>
      </c>
      <c r="Y75" s="1011">
        <f t="shared" si="153"/>
        <v>0</v>
      </c>
      <c r="Z75" s="917"/>
      <c r="AA75" s="917"/>
      <c r="AB75" s="917"/>
      <c r="AC75" s="1021"/>
      <c r="AD75" s="967">
        <f t="shared" ref="AD75:AD82" si="171">AC75*L75</f>
        <v>0</v>
      </c>
      <c r="AE75" s="935">
        <f t="shared" ref="AE75:AE82" si="172">AA75*K75</f>
        <v>0</v>
      </c>
      <c r="AF75" s="935">
        <f t="shared" ref="AF75:AF82" si="173">SUM(AG75:AH75)</f>
        <v>0</v>
      </c>
      <c r="AG75" s="935">
        <f t="shared" ref="AG75:AG82" si="174">Z75*K75</f>
        <v>0</v>
      </c>
      <c r="AH75" s="979">
        <f t="shared" ref="AH75:AH82" si="175">AB75*L75</f>
        <v>0</v>
      </c>
      <c r="AI75" s="1011">
        <f t="shared" si="154"/>
        <v>0</v>
      </c>
      <c r="AJ75" s="986"/>
      <c r="AK75" s="986"/>
      <c r="AL75" s="986"/>
      <c r="AM75" s="986"/>
      <c r="AN75" s="1012">
        <f>AN53</f>
        <v>0</v>
      </c>
      <c r="AO75" s="1044">
        <f t="shared" ref="AO75:AO82" si="176">AE75*AL75</f>
        <v>0</v>
      </c>
      <c r="AP75" s="943">
        <f t="shared" ref="AP75:AP82" si="177">L75*(1-AB75-AC75)*AM75</f>
        <v>0</v>
      </c>
      <c r="AQ75" s="943">
        <f t="shared" ref="AQ75:AQ82" si="178">SUM(AR75,AS75)</f>
        <v>0</v>
      </c>
      <c r="AR75" s="943">
        <f t="shared" ref="AR75:AR82" si="179">AG75*AJ75</f>
        <v>0</v>
      </c>
      <c r="AS75" s="943">
        <f t="shared" ref="AS75:AS82" si="180">AH75*AK75</f>
        <v>0</v>
      </c>
      <c r="AT75" s="943">
        <f t="shared" ref="AT75:AT82" si="181">SUM(AU75, AV75)</f>
        <v>0</v>
      </c>
      <c r="AU75" s="943">
        <f t="shared" ref="AU75:AU85" si="182">AR75+AU53</f>
        <v>0</v>
      </c>
      <c r="AV75" s="943">
        <f t="shared" ref="AV75:AV85" si="183">AS75+AV53</f>
        <v>0</v>
      </c>
      <c r="AW75" s="943">
        <f t="shared" ref="AW75:AW93" si="184">K75*(1-Z75-AA75)*Z75*AJ75</f>
        <v>0</v>
      </c>
      <c r="AX75" s="943">
        <f t="shared" ref="AX75:AX93" si="185">AD75*Z75*AJ75</f>
        <v>0</v>
      </c>
      <c r="AY75" s="1039">
        <f t="shared" si="155"/>
        <v>0</v>
      </c>
      <c r="AZ75" s="1044">
        <f t="shared" ref="AZ75:AZ82" si="186">SUM(BA75,BB75)</f>
        <v>0</v>
      </c>
      <c r="BA75" s="943">
        <f t="shared" ref="BA75:BA82" si="187">K75-AE75-AG75+AD75</f>
        <v>0</v>
      </c>
      <c r="BB75" s="943">
        <f t="shared" ref="BB75:BB82" si="188">L75+AE75-AD75-AH75</f>
        <v>0</v>
      </c>
      <c r="BC75" s="943">
        <f t="shared" ref="BC75:BC82" si="189">SUM(BD75, BE75)</f>
        <v>0</v>
      </c>
      <c r="BD75" s="943">
        <f t="shared" ref="BD75:BD82" si="190">N75</f>
        <v>0</v>
      </c>
      <c r="BE75" s="1039">
        <f t="shared" ref="BE75:BE82" si="191">AF75</f>
        <v>0</v>
      </c>
      <c r="BF75" s="1044">
        <f t="shared" ref="BF75:BF82" si="192">SUM(BG75,BJ75)</f>
        <v>0</v>
      </c>
      <c r="BG75" s="943">
        <f t="shared" ref="BG75:BG82" si="193">SUM(BH75,BI75)</f>
        <v>0</v>
      </c>
      <c r="BH75" s="943">
        <f t="shared" ref="BH75:BH82" si="194">AW75+AX75</f>
        <v>0</v>
      </c>
      <c r="BI75" s="943">
        <f t="shared" ref="BI75:BI82" si="195">AO75+AP75</f>
        <v>0</v>
      </c>
      <c r="BJ75" s="1039">
        <f t="shared" ref="BJ75:BJ82" si="196">AY76+AQ75</f>
        <v>0</v>
      </c>
      <c r="BK75" s="1051">
        <f t="shared" si="156"/>
        <v>0</v>
      </c>
      <c r="BL75" s="946">
        <f t="shared" si="157"/>
        <v>0</v>
      </c>
      <c r="BM75" s="919">
        <f t="shared" si="158"/>
        <v>0</v>
      </c>
      <c r="BN75" s="947">
        <f t="shared" si="159"/>
        <v>0</v>
      </c>
    </row>
    <row r="76" spans="1:66" ht="13.15" customHeight="1">
      <c r="A76" s="367"/>
      <c r="B76" s="367"/>
      <c r="C76" s="367"/>
      <c r="D76" s="368" t="s">
        <v>13</v>
      </c>
      <c r="E76" s="370" t="s">
        <v>176</v>
      </c>
      <c r="F76" s="369">
        <v>2025</v>
      </c>
      <c r="G76" s="372" t="s">
        <v>482</v>
      </c>
      <c r="H76" s="975"/>
      <c r="I76" s="957"/>
      <c r="J76" s="967">
        <f t="shared" si="160"/>
        <v>0</v>
      </c>
      <c r="K76" s="935">
        <f t="shared" si="161"/>
        <v>0</v>
      </c>
      <c r="L76" s="935">
        <f t="shared" si="162"/>
        <v>0</v>
      </c>
      <c r="M76" s="935">
        <f t="shared" si="163"/>
        <v>0</v>
      </c>
      <c r="N76" s="935">
        <f t="shared" si="164"/>
        <v>0</v>
      </c>
      <c r="O76" s="979">
        <f t="shared" si="165"/>
        <v>0</v>
      </c>
      <c r="P76" s="967">
        <f t="shared" si="166"/>
        <v>0</v>
      </c>
      <c r="Q76" s="935">
        <f t="shared" si="167"/>
        <v>0</v>
      </c>
      <c r="R76" s="935">
        <f t="shared" si="168"/>
        <v>0</v>
      </c>
      <c r="S76" s="935">
        <f t="shared" si="169"/>
        <v>0</v>
      </c>
      <c r="T76" s="979">
        <f t="shared" si="170"/>
        <v>0</v>
      </c>
      <c r="U76" s="1011">
        <f t="shared" si="149"/>
        <v>0</v>
      </c>
      <c r="V76" s="938">
        <f t="shared" si="150"/>
        <v>0</v>
      </c>
      <c r="W76" s="938">
        <f t="shared" si="151"/>
        <v>0</v>
      </c>
      <c r="X76" s="1012">
        <f t="shared" si="152"/>
        <v>0</v>
      </c>
      <c r="Y76" s="1011">
        <f t="shared" si="153"/>
        <v>0</v>
      </c>
      <c r="Z76" s="917"/>
      <c r="AA76" s="917"/>
      <c r="AB76" s="917"/>
      <c r="AC76" s="1021"/>
      <c r="AD76" s="967">
        <f t="shared" si="171"/>
        <v>0</v>
      </c>
      <c r="AE76" s="935">
        <f t="shared" si="172"/>
        <v>0</v>
      </c>
      <c r="AF76" s="935">
        <f t="shared" si="173"/>
        <v>0</v>
      </c>
      <c r="AG76" s="935">
        <f t="shared" si="174"/>
        <v>0</v>
      </c>
      <c r="AH76" s="979">
        <f t="shared" si="175"/>
        <v>0</v>
      </c>
      <c r="AI76" s="1011">
        <f t="shared" si="154"/>
        <v>0</v>
      </c>
      <c r="AJ76" s="986"/>
      <c r="AK76" s="986"/>
      <c r="AL76" s="986"/>
      <c r="AM76" s="986"/>
      <c r="AN76" s="1012">
        <f t="shared" ref="AN76:AN82" si="197">AN54</f>
        <v>0</v>
      </c>
      <c r="AO76" s="1044">
        <f t="shared" si="176"/>
        <v>0</v>
      </c>
      <c r="AP76" s="943">
        <f t="shared" si="177"/>
        <v>0</v>
      </c>
      <c r="AQ76" s="943">
        <f t="shared" si="178"/>
        <v>0</v>
      </c>
      <c r="AR76" s="943">
        <f t="shared" si="179"/>
        <v>0</v>
      </c>
      <c r="AS76" s="943">
        <f t="shared" si="180"/>
        <v>0</v>
      </c>
      <c r="AT76" s="943">
        <f t="shared" si="181"/>
        <v>0</v>
      </c>
      <c r="AU76" s="943">
        <f t="shared" si="182"/>
        <v>0</v>
      </c>
      <c r="AV76" s="943">
        <f t="shared" si="183"/>
        <v>0</v>
      </c>
      <c r="AW76" s="943">
        <f t="shared" si="184"/>
        <v>0</v>
      </c>
      <c r="AX76" s="943">
        <f t="shared" si="185"/>
        <v>0</v>
      </c>
      <c r="AY76" s="1039">
        <f t="shared" ref="AY76:AY83" si="198">MAX(N75*AN75, AY53)</f>
        <v>0</v>
      </c>
      <c r="AZ76" s="1044">
        <f t="shared" si="186"/>
        <v>0</v>
      </c>
      <c r="BA76" s="943">
        <f t="shared" si="187"/>
        <v>0</v>
      </c>
      <c r="BB76" s="943">
        <f t="shared" si="188"/>
        <v>0</v>
      </c>
      <c r="BC76" s="943">
        <f t="shared" si="189"/>
        <v>0</v>
      </c>
      <c r="BD76" s="943">
        <f t="shared" si="190"/>
        <v>0</v>
      </c>
      <c r="BE76" s="1039">
        <f t="shared" si="191"/>
        <v>0</v>
      </c>
      <c r="BF76" s="1044">
        <f t="shared" si="192"/>
        <v>0</v>
      </c>
      <c r="BG76" s="943">
        <f t="shared" si="193"/>
        <v>0</v>
      </c>
      <c r="BH76" s="943">
        <f t="shared" si="194"/>
        <v>0</v>
      </c>
      <c r="BI76" s="943">
        <f t="shared" si="195"/>
        <v>0</v>
      </c>
      <c r="BJ76" s="1039">
        <f t="shared" si="196"/>
        <v>0</v>
      </c>
      <c r="BK76" s="1051">
        <f t="shared" si="156"/>
        <v>0</v>
      </c>
      <c r="BL76" s="946">
        <f t="shared" si="157"/>
        <v>0</v>
      </c>
      <c r="BM76" s="919">
        <f t="shared" si="158"/>
        <v>0</v>
      </c>
      <c r="BN76" s="947">
        <f t="shared" si="159"/>
        <v>0</v>
      </c>
    </row>
    <row r="77" spans="1:66" ht="13.15" customHeight="1">
      <c r="A77" s="367"/>
      <c r="B77" s="367"/>
      <c r="C77" s="367"/>
      <c r="D77" s="368" t="s">
        <v>13</v>
      </c>
      <c r="E77" s="370" t="s">
        <v>176</v>
      </c>
      <c r="F77" s="369">
        <v>2025</v>
      </c>
      <c r="G77" s="372" t="s">
        <v>478</v>
      </c>
      <c r="H77" s="975"/>
      <c r="I77" s="957"/>
      <c r="J77" s="967">
        <f t="shared" si="160"/>
        <v>0</v>
      </c>
      <c r="K77" s="935">
        <f t="shared" si="161"/>
        <v>0</v>
      </c>
      <c r="L77" s="935">
        <f t="shared" si="162"/>
        <v>0</v>
      </c>
      <c r="M77" s="935">
        <f t="shared" si="163"/>
        <v>0</v>
      </c>
      <c r="N77" s="935">
        <f t="shared" si="164"/>
        <v>0</v>
      </c>
      <c r="O77" s="979">
        <f t="shared" si="165"/>
        <v>0</v>
      </c>
      <c r="P77" s="967">
        <f t="shared" si="166"/>
        <v>0</v>
      </c>
      <c r="Q77" s="935">
        <f t="shared" si="167"/>
        <v>0</v>
      </c>
      <c r="R77" s="935">
        <f t="shared" si="168"/>
        <v>0</v>
      </c>
      <c r="S77" s="935">
        <f t="shared" si="169"/>
        <v>0</v>
      </c>
      <c r="T77" s="979">
        <f t="shared" si="170"/>
        <v>0</v>
      </c>
      <c r="U77" s="1011">
        <f t="shared" si="149"/>
        <v>0</v>
      </c>
      <c r="V77" s="938">
        <f t="shared" si="150"/>
        <v>0</v>
      </c>
      <c r="W77" s="938">
        <f t="shared" si="151"/>
        <v>0</v>
      </c>
      <c r="X77" s="1012">
        <f t="shared" si="152"/>
        <v>0</v>
      </c>
      <c r="Y77" s="1011">
        <f t="shared" si="153"/>
        <v>0</v>
      </c>
      <c r="Z77" s="917"/>
      <c r="AA77" s="917"/>
      <c r="AB77" s="917"/>
      <c r="AC77" s="1021"/>
      <c r="AD77" s="967">
        <f t="shared" si="171"/>
        <v>0</v>
      </c>
      <c r="AE77" s="935">
        <f t="shared" si="172"/>
        <v>0</v>
      </c>
      <c r="AF77" s="935">
        <f t="shared" si="173"/>
        <v>0</v>
      </c>
      <c r="AG77" s="935">
        <f t="shared" si="174"/>
        <v>0</v>
      </c>
      <c r="AH77" s="979">
        <f t="shared" si="175"/>
        <v>0</v>
      </c>
      <c r="AI77" s="1011">
        <f t="shared" si="154"/>
        <v>0</v>
      </c>
      <c r="AJ77" s="986"/>
      <c r="AK77" s="986"/>
      <c r="AL77" s="986"/>
      <c r="AM77" s="986"/>
      <c r="AN77" s="1012">
        <f t="shared" si="197"/>
        <v>0</v>
      </c>
      <c r="AO77" s="1044">
        <f t="shared" si="176"/>
        <v>0</v>
      </c>
      <c r="AP77" s="943">
        <f t="shared" si="177"/>
        <v>0</v>
      </c>
      <c r="AQ77" s="943">
        <f t="shared" si="178"/>
        <v>0</v>
      </c>
      <c r="AR77" s="943">
        <f t="shared" si="179"/>
        <v>0</v>
      </c>
      <c r="AS77" s="943">
        <f t="shared" si="180"/>
        <v>0</v>
      </c>
      <c r="AT77" s="943">
        <f t="shared" si="181"/>
        <v>0</v>
      </c>
      <c r="AU77" s="943">
        <f t="shared" si="182"/>
        <v>0</v>
      </c>
      <c r="AV77" s="943">
        <f t="shared" si="183"/>
        <v>0</v>
      </c>
      <c r="AW77" s="943">
        <f t="shared" si="184"/>
        <v>0</v>
      </c>
      <c r="AX77" s="943">
        <f t="shared" si="185"/>
        <v>0</v>
      </c>
      <c r="AY77" s="1039">
        <f t="shared" si="198"/>
        <v>0</v>
      </c>
      <c r="AZ77" s="1044">
        <f t="shared" si="186"/>
        <v>0</v>
      </c>
      <c r="BA77" s="943">
        <f t="shared" si="187"/>
        <v>0</v>
      </c>
      <c r="BB77" s="943">
        <f t="shared" si="188"/>
        <v>0</v>
      </c>
      <c r="BC77" s="943">
        <f t="shared" si="189"/>
        <v>0</v>
      </c>
      <c r="BD77" s="943">
        <f t="shared" si="190"/>
        <v>0</v>
      </c>
      <c r="BE77" s="1039">
        <f t="shared" si="191"/>
        <v>0</v>
      </c>
      <c r="BF77" s="1044">
        <f t="shared" si="192"/>
        <v>0</v>
      </c>
      <c r="BG77" s="943">
        <f t="shared" si="193"/>
        <v>0</v>
      </c>
      <c r="BH77" s="943">
        <f t="shared" si="194"/>
        <v>0</v>
      </c>
      <c r="BI77" s="943">
        <f t="shared" si="195"/>
        <v>0</v>
      </c>
      <c r="BJ77" s="1039">
        <f t="shared" si="196"/>
        <v>0</v>
      </c>
      <c r="BK77" s="1051">
        <f t="shared" si="156"/>
        <v>0</v>
      </c>
      <c r="BL77" s="946">
        <f t="shared" si="157"/>
        <v>0</v>
      </c>
      <c r="BM77" s="919">
        <f t="shared" si="158"/>
        <v>0</v>
      </c>
      <c r="BN77" s="947">
        <f t="shared" si="159"/>
        <v>0</v>
      </c>
    </row>
    <row r="78" spans="1:66" ht="13.15" customHeight="1">
      <c r="A78" s="367"/>
      <c r="B78" s="367"/>
      <c r="C78" s="367"/>
      <c r="D78" s="368" t="s">
        <v>14</v>
      </c>
      <c r="E78" s="370" t="s">
        <v>176</v>
      </c>
      <c r="F78" s="369">
        <v>2025</v>
      </c>
      <c r="G78" s="371" t="s">
        <v>149</v>
      </c>
      <c r="H78" s="974"/>
      <c r="I78" s="956"/>
      <c r="J78" s="967">
        <f t="shared" si="160"/>
        <v>0</v>
      </c>
      <c r="K78" s="935">
        <f t="shared" si="161"/>
        <v>0</v>
      </c>
      <c r="L78" s="935">
        <f t="shared" si="162"/>
        <v>0</v>
      </c>
      <c r="M78" s="935">
        <f t="shared" si="163"/>
        <v>0</v>
      </c>
      <c r="N78" s="935">
        <f t="shared" si="164"/>
        <v>0</v>
      </c>
      <c r="O78" s="979">
        <f t="shared" si="165"/>
        <v>0</v>
      </c>
      <c r="P78" s="967">
        <f t="shared" si="166"/>
        <v>0</v>
      </c>
      <c r="Q78" s="935">
        <f t="shared" si="167"/>
        <v>0</v>
      </c>
      <c r="R78" s="935">
        <f t="shared" si="168"/>
        <v>0</v>
      </c>
      <c r="S78" s="935">
        <f t="shared" si="169"/>
        <v>0</v>
      </c>
      <c r="T78" s="979">
        <f t="shared" si="170"/>
        <v>0</v>
      </c>
      <c r="U78" s="1011">
        <f t="shared" si="149"/>
        <v>0</v>
      </c>
      <c r="V78" s="938">
        <f t="shared" si="150"/>
        <v>0</v>
      </c>
      <c r="W78" s="938">
        <f t="shared" si="151"/>
        <v>0</v>
      </c>
      <c r="X78" s="1012">
        <f t="shared" si="152"/>
        <v>0</v>
      </c>
      <c r="Y78" s="1011">
        <f t="shared" si="153"/>
        <v>0</v>
      </c>
      <c r="Z78" s="917"/>
      <c r="AA78" s="917"/>
      <c r="AB78" s="917"/>
      <c r="AC78" s="1021"/>
      <c r="AD78" s="967">
        <f t="shared" si="171"/>
        <v>0</v>
      </c>
      <c r="AE78" s="935">
        <f t="shared" si="172"/>
        <v>0</v>
      </c>
      <c r="AF78" s="935">
        <f t="shared" si="173"/>
        <v>0</v>
      </c>
      <c r="AG78" s="935">
        <f t="shared" si="174"/>
        <v>0</v>
      </c>
      <c r="AH78" s="979">
        <f t="shared" si="175"/>
        <v>0</v>
      </c>
      <c r="AI78" s="1011">
        <f t="shared" si="154"/>
        <v>0</v>
      </c>
      <c r="AJ78" s="986"/>
      <c r="AK78" s="986"/>
      <c r="AL78" s="986"/>
      <c r="AM78" s="986"/>
      <c r="AN78" s="1012">
        <f t="shared" si="197"/>
        <v>0</v>
      </c>
      <c r="AO78" s="1044">
        <f t="shared" si="176"/>
        <v>0</v>
      </c>
      <c r="AP78" s="943">
        <f t="shared" si="177"/>
        <v>0</v>
      </c>
      <c r="AQ78" s="943">
        <f t="shared" si="178"/>
        <v>0</v>
      </c>
      <c r="AR78" s="943">
        <f t="shared" si="179"/>
        <v>0</v>
      </c>
      <c r="AS78" s="943">
        <f t="shared" si="180"/>
        <v>0</v>
      </c>
      <c r="AT78" s="943">
        <f t="shared" si="181"/>
        <v>0</v>
      </c>
      <c r="AU78" s="943">
        <f t="shared" si="182"/>
        <v>0</v>
      </c>
      <c r="AV78" s="943">
        <f t="shared" si="183"/>
        <v>0</v>
      </c>
      <c r="AW78" s="943">
        <f t="shared" si="184"/>
        <v>0</v>
      </c>
      <c r="AX78" s="943">
        <f t="shared" si="185"/>
        <v>0</v>
      </c>
      <c r="AY78" s="1039">
        <f t="shared" si="198"/>
        <v>0</v>
      </c>
      <c r="AZ78" s="1044">
        <f t="shared" si="186"/>
        <v>0</v>
      </c>
      <c r="BA78" s="943">
        <f t="shared" si="187"/>
        <v>0</v>
      </c>
      <c r="BB78" s="943">
        <f t="shared" si="188"/>
        <v>0</v>
      </c>
      <c r="BC78" s="943">
        <f t="shared" si="189"/>
        <v>0</v>
      </c>
      <c r="BD78" s="943">
        <f t="shared" si="190"/>
        <v>0</v>
      </c>
      <c r="BE78" s="1039">
        <f t="shared" si="191"/>
        <v>0</v>
      </c>
      <c r="BF78" s="1044">
        <f t="shared" si="192"/>
        <v>0</v>
      </c>
      <c r="BG78" s="943">
        <f t="shared" si="193"/>
        <v>0</v>
      </c>
      <c r="BH78" s="943">
        <f t="shared" si="194"/>
        <v>0</v>
      </c>
      <c r="BI78" s="943">
        <f t="shared" si="195"/>
        <v>0</v>
      </c>
      <c r="BJ78" s="1039">
        <f t="shared" si="196"/>
        <v>0</v>
      </c>
      <c r="BK78" s="1051">
        <f t="shared" si="156"/>
        <v>0</v>
      </c>
      <c r="BL78" s="946">
        <f t="shared" si="157"/>
        <v>0</v>
      </c>
      <c r="BM78" s="919">
        <f t="shared" si="158"/>
        <v>0</v>
      </c>
      <c r="BN78" s="947">
        <f t="shared" si="159"/>
        <v>0</v>
      </c>
    </row>
    <row r="79" spans="1:66" ht="13.15" customHeight="1">
      <c r="A79" s="367"/>
      <c r="B79" s="367"/>
      <c r="C79" s="367"/>
      <c r="D79" s="368" t="s">
        <v>14</v>
      </c>
      <c r="E79" s="370" t="s">
        <v>176</v>
      </c>
      <c r="F79" s="369">
        <v>2025</v>
      </c>
      <c r="G79" s="371" t="s">
        <v>125</v>
      </c>
      <c r="H79" s="976">
        <f>H57</f>
        <v>0</v>
      </c>
      <c r="I79" s="971">
        <f>I57</f>
        <v>0</v>
      </c>
      <c r="J79" s="967">
        <f t="shared" si="160"/>
        <v>0</v>
      </c>
      <c r="K79" s="935">
        <f t="shared" si="161"/>
        <v>0</v>
      </c>
      <c r="L79" s="935">
        <f t="shared" si="162"/>
        <v>0</v>
      </c>
      <c r="M79" s="935">
        <f t="shared" si="163"/>
        <v>0</v>
      </c>
      <c r="N79" s="935">
        <f t="shared" si="164"/>
        <v>0</v>
      </c>
      <c r="O79" s="979">
        <f t="shared" si="165"/>
        <v>0</v>
      </c>
      <c r="P79" s="967">
        <f t="shared" si="166"/>
        <v>0</v>
      </c>
      <c r="Q79" s="935">
        <f t="shared" si="167"/>
        <v>0</v>
      </c>
      <c r="R79" s="935">
        <f t="shared" si="168"/>
        <v>0</v>
      </c>
      <c r="S79" s="935">
        <f t="shared" si="169"/>
        <v>0</v>
      </c>
      <c r="T79" s="979">
        <f t="shared" si="170"/>
        <v>0</v>
      </c>
      <c r="U79" s="1011">
        <f t="shared" si="149"/>
        <v>0</v>
      </c>
      <c r="V79" s="938">
        <f t="shared" si="150"/>
        <v>0</v>
      </c>
      <c r="W79" s="938">
        <f t="shared" si="151"/>
        <v>0</v>
      </c>
      <c r="X79" s="1012">
        <f t="shared" si="152"/>
        <v>0</v>
      </c>
      <c r="Y79" s="1011">
        <f t="shared" si="153"/>
        <v>0</v>
      </c>
      <c r="Z79" s="917"/>
      <c r="AA79" s="917"/>
      <c r="AB79" s="917"/>
      <c r="AC79" s="1021"/>
      <c r="AD79" s="967">
        <f t="shared" si="171"/>
        <v>0</v>
      </c>
      <c r="AE79" s="935">
        <f t="shared" si="172"/>
        <v>0</v>
      </c>
      <c r="AF79" s="935">
        <f t="shared" si="173"/>
        <v>0</v>
      </c>
      <c r="AG79" s="935">
        <f t="shared" si="174"/>
        <v>0</v>
      </c>
      <c r="AH79" s="979">
        <f t="shared" si="175"/>
        <v>0</v>
      </c>
      <c r="AI79" s="1011">
        <f t="shared" si="154"/>
        <v>0</v>
      </c>
      <c r="AJ79" s="986"/>
      <c r="AK79" s="986"/>
      <c r="AL79" s="986"/>
      <c r="AM79" s="986"/>
      <c r="AN79" s="1012">
        <f t="shared" si="197"/>
        <v>0</v>
      </c>
      <c r="AO79" s="1044">
        <f t="shared" si="176"/>
        <v>0</v>
      </c>
      <c r="AP79" s="943">
        <f t="shared" si="177"/>
        <v>0</v>
      </c>
      <c r="AQ79" s="943">
        <f t="shared" si="178"/>
        <v>0</v>
      </c>
      <c r="AR79" s="943">
        <f t="shared" si="179"/>
        <v>0</v>
      </c>
      <c r="AS79" s="943">
        <f t="shared" si="180"/>
        <v>0</v>
      </c>
      <c r="AT79" s="943">
        <f t="shared" si="181"/>
        <v>0</v>
      </c>
      <c r="AU79" s="943">
        <f t="shared" si="182"/>
        <v>0</v>
      </c>
      <c r="AV79" s="943">
        <f t="shared" si="183"/>
        <v>0</v>
      </c>
      <c r="AW79" s="943">
        <f t="shared" si="184"/>
        <v>0</v>
      </c>
      <c r="AX79" s="943">
        <f t="shared" si="185"/>
        <v>0</v>
      </c>
      <c r="AY79" s="1039">
        <f t="shared" si="198"/>
        <v>0</v>
      </c>
      <c r="AZ79" s="1044">
        <f t="shared" si="186"/>
        <v>0</v>
      </c>
      <c r="BA79" s="943">
        <f t="shared" si="187"/>
        <v>0</v>
      </c>
      <c r="BB79" s="943">
        <f t="shared" si="188"/>
        <v>0</v>
      </c>
      <c r="BC79" s="943">
        <f t="shared" si="189"/>
        <v>0</v>
      </c>
      <c r="BD79" s="943">
        <f t="shared" si="190"/>
        <v>0</v>
      </c>
      <c r="BE79" s="1039">
        <f t="shared" si="191"/>
        <v>0</v>
      </c>
      <c r="BF79" s="1044">
        <f t="shared" si="192"/>
        <v>0</v>
      </c>
      <c r="BG79" s="943">
        <f t="shared" si="193"/>
        <v>0</v>
      </c>
      <c r="BH79" s="943">
        <f t="shared" si="194"/>
        <v>0</v>
      </c>
      <c r="BI79" s="943">
        <f t="shared" si="195"/>
        <v>0</v>
      </c>
      <c r="BJ79" s="1039">
        <f t="shared" si="196"/>
        <v>0</v>
      </c>
      <c r="BK79" s="1051">
        <f t="shared" si="156"/>
        <v>0</v>
      </c>
      <c r="BL79" s="946">
        <f t="shared" si="157"/>
        <v>0</v>
      </c>
      <c r="BM79" s="919">
        <f t="shared" si="158"/>
        <v>0</v>
      </c>
      <c r="BN79" s="947">
        <f t="shared" si="159"/>
        <v>0</v>
      </c>
    </row>
    <row r="80" spans="1:66" ht="13.15" customHeight="1">
      <c r="A80" s="367"/>
      <c r="B80" s="367"/>
      <c r="C80" s="367"/>
      <c r="D80" s="368" t="s">
        <v>14</v>
      </c>
      <c r="E80" s="370" t="s">
        <v>176</v>
      </c>
      <c r="F80" s="369">
        <v>2025</v>
      </c>
      <c r="G80" s="371" t="s">
        <v>126</v>
      </c>
      <c r="H80" s="976">
        <f>H58</f>
        <v>0</v>
      </c>
      <c r="I80" s="971">
        <f>I58</f>
        <v>0</v>
      </c>
      <c r="J80" s="967">
        <f t="shared" si="160"/>
        <v>0</v>
      </c>
      <c r="K80" s="935">
        <f t="shared" si="161"/>
        <v>0</v>
      </c>
      <c r="L80" s="935">
        <f t="shared" si="162"/>
        <v>0</v>
      </c>
      <c r="M80" s="935">
        <f t="shared" si="163"/>
        <v>0</v>
      </c>
      <c r="N80" s="935">
        <f t="shared" si="164"/>
        <v>0</v>
      </c>
      <c r="O80" s="979">
        <f t="shared" si="165"/>
        <v>0</v>
      </c>
      <c r="P80" s="967">
        <f t="shared" si="166"/>
        <v>0</v>
      </c>
      <c r="Q80" s="935">
        <f t="shared" si="167"/>
        <v>0</v>
      </c>
      <c r="R80" s="935">
        <f t="shared" si="168"/>
        <v>0</v>
      </c>
      <c r="S80" s="935">
        <f t="shared" si="169"/>
        <v>0</v>
      </c>
      <c r="T80" s="979">
        <f t="shared" si="170"/>
        <v>0</v>
      </c>
      <c r="U80" s="1011">
        <f t="shared" si="149"/>
        <v>0</v>
      </c>
      <c r="V80" s="938">
        <f t="shared" si="150"/>
        <v>0</v>
      </c>
      <c r="W80" s="938">
        <f t="shared" si="151"/>
        <v>0</v>
      </c>
      <c r="X80" s="1012">
        <f t="shared" si="152"/>
        <v>0</v>
      </c>
      <c r="Y80" s="1011">
        <f t="shared" si="153"/>
        <v>0</v>
      </c>
      <c r="Z80" s="917"/>
      <c r="AA80" s="917"/>
      <c r="AB80" s="917"/>
      <c r="AC80" s="1021"/>
      <c r="AD80" s="967">
        <f t="shared" si="171"/>
        <v>0</v>
      </c>
      <c r="AE80" s="935">
        <f t="shared" si="172"/>
        <v>0</v>
      </c>
      <c r="AF80" s="935">
        <f t="shared" si="173"/>
        <v>0</v>
      </c>
      <c r="AG80" s="935">
        <f t="shared" si="174"/>
        <v>0</v>
      </c>
      <c r="AH80" s="979">
        <f t="shared" si="175"/>
        <v>0</v>
      </c>
      <c r="AI80" s="1011">
        <f t="shared" si="154"/>
        <v>0</v>
      </c>
      <c r="AJ80" s="986"/>
      <c r="AK80" s="986"/>
      <c r="AL80" s="986"/>
      <c r="AM80" s="986"/>
      <c r="AN80" s="1012">
        <f t="shared" si="197"/>
        <v>0</v>
      </c>
      <c r="AO80" s="1044">
        <f t="shared" si="176"/>
        <v>0</v>
      </c>
      <c r="AP80" s="943">
        <f t="shared" si="177"/>
        <v>0</v>
      </c>
      <c r="AQ80" s="943">
        <f t="shared" si="178"/>
        <v>0</v>
      </c>
      <c r="AR80" s="943">
        <f t="shared" si="179"/>
        <v>0</v>
      </c>
      <c r="AS80" s="943">
        <f t="shared" si="180"/>
        <v>0</v>
      </c>
      <c r="AT80" s="943">
        <f t="shared" si="181"/>
        <v>0</v>
      </c>
      <c r="AU80" s="943">
        <f t="shared" si="182"/>
        <v>0</v>
      </c>
      <c r="AV80" s="943">
        <f t="shared" si="183"/>
        <v>0</v>
      </c>
      <c r="AW80" s="943">
        <f t="shared" si="184"/>
        <v>0</v>
      </c>
      <c r="AX80" s="943">
        <f t="shared" si="185"/>
        <v>0</v>
      </c>
      <c r="AY80" s="1039">
        <f t="shared" si="198"/>
        <v>0</v>
      </c>
      <c r="AZ80" s="1044">
        <f t="shared" si="186"/>
        <v>0</v>
      </c>
      <c r="BA80" s="943">
        <f t="shared" si="187"/>
        <v>0</v>
      </c>
      <c r="BB80" s="943">
        <f t="shared" si="188"/>
        <v>0</v>
      </c>
      <c r="BC80" s="943">
        <f t="shared" si="189"/>
        <v>0</v>
      </c>
      <c r="BD80" s="943">
        <f t="shared" si="190"/>
        <v>0</v>
      </c>
      <c r="BE80" s="1039">
        <f t="shared" si="191"/>
        <v>0</v>
      </c>
      <c r="BF80" s="1044">
        <f t="shared" si="192"/>
        <v>0</v>
      </c>
      <c r="BG80" s="943">
        <f t="shared" si="193"/>
        <v>0</v>
      </c>
      <c r="BH80" s="943">
        <f t="shared" si="194"/>
        <v>0</v>
      </c>
      <c r="BI80" s="943">
        <f t="shared" si="195"/>
        <v>0</v>
      </c>
      <c r="BJ80" s="1039">
        <f t="shared" si="196"/>
        <v>0</v>
      </c>
      <c r="BK80" s="1051">
        <f t="shared" si="156"/>
        <v>0</v>
      </c>
      <c r="BL80" s="946">
        <f t="shared" si="157"/>
        <v>0</v>
      </c>
      <c r="BM80" s="919">
        <f t="shared" si="158"/>
        <v>0</v>
      </c>
      <c r="BN80" s="947">
        <f t="shared" si="159"/>
        <v>0</v>
      </c>
    </row>
    <row r="81" spans="1:66" ht="13.15" customHeight="1">
      <c r="A81" s="367"/>
      <c r="B81" s="367"/>
      <c r="C81" s="367"/>
      <c r="D81" s="368" t="s">
        <v>14</v>
      </c>
      <c r="E81" s="370" t="s">
        <v>176</v>
      </c>
      <c r="F81" s="369">
        <v>2025</v>
      </c>
      <c r="G81" s="371" t="s">
        <v>127</v>
      </c>
      <c r="H81" s="974"/>
      <c r="I81" s="956"/>
      <c r="J81" s="967">
        <f t="shared" si="160"/>
        <v>0</v>
      </c>
      <c r="K81" s="935">
        <f t="shared" si="161"/>
        <v>0</v>
      </c>
      <c r="L81" s="935">
        <f t="shared" si="162"/>
        <v>0</v>
      </c>
      <c r="M81" s="935">
        <f t="shared" si="163"/>
        <v>0</v>
      </c>
      <c r="N81" s="935">
        <f t="shared" si="164"/>
        <v>0</v>
      </c>
      <c r="O81" s="979">
        <f t="shared" si="165"/>
        <v>0</v>
      </c>
      <c r="P81" s="967">
        <f t="shared" si="166"/>
        <v>0</v>
      </c>
      <c r="Q81" s="935">
        <f t="shared" si="167"/>
        <v>0</v>
      </c>
      <c r="R81" s="935">
        <f t="shared" si="168"/>
        <v>0</v>
      </c>
      <c r="S81" s="935">
        <f t="shared" si="169"/>
        <v>0</v>
      </c>
      <c r="T81" s="979">
        <f t="shared" si="170"/>
        <v>0</v>
      </c>
      <c r="U81" s="1011">
        <f t="shared" si="149"/>
        <v>0</v>
      </c>
      <c r="V81" s="938">
        <f t="shared" si="150"/>
        <v>0</v>
      </c>
      <c r="W81" s="938">
        <f t="shared" si="151"/>
        <v>0</v>
      </c>
      <c r="X81" s="1012">
        <f t="shared" si="152"/>
        <v>0</v>
      </c>
      <c r="Y81" s="1011">
        <f t="shared" si="153"/>
        <v>0</v>
      </c>
      <c r="Z81" s="917"/>
      <c r="AA81" s="917"/>
      <c r="AB81" s="917"/>
      <c r="AC81" s="1021"/>
      <c r="AD81" s="967">
        <f t="shared" si="171"/>
        <v>0</v>
      </c>
      <c r="AE81" s="935">
        <f t="shared" si="172"/>
        <v>0</v>
      </c>
      <c r="AF81" s="935">
        <f t="shared" si="173"/>
        <v>0</v>
      </c>
      <c r="AG81" s="935">
        <f t="shared" si="174"/>
        <v>0</v>
      </c>
      <c r="AH81" s="979">
        <f t="shared" si="175"/>
        <v>0</v>
      </c>
      <c r="AI81" s="1011">
        <f t="shared" si="154"/>
        <v>0</v>
      </c>
      <c r="AJ81" s="986"/>
      <c r="AK81" s="986"/>
      <c r="AL81" s="986"/>
      <c r="AM81" s="986"/>
      <c r="AN81" s="1012">
        <f t="shared" si="197"/>
        <v>0</v>
      </c>
      <c r="AO81" s="1044">
        <f t="shared" si="176"/>
        <v>0</v>
      </c>
      <c r="AP81" s="943">
        <f t="shared" si="177"/>
        <v>0</v>
      </c>
      <c r="AQ81" s="943">
        <f t="shared" si="178"/>
        <v>0</v>
      </c>
      <c r="AR81" s="943">
        <f t="shared" si="179"/>
        <v>0</v>
      </c>
      <c r="AS81" s="943">
        <f t="shared" si="180"/>
        <v>0</v>
      </c>
      <c r="AT81" s="943">
        <f t="shared" si="181"/>
        <v>0</v>
      </c>
      <c r="AU81" s="943">
        <f t="shared" si="182"/>
        <v>0</v>
      </c>
      <c r="AV81" s="943">
        <f t="shared" si="183"/>
        <v>0</v>
      </c>
      <c r="AW81" s="943">
        <f t="shared" si="184"/>
        <v>0</v>
      </c>
      <c r="AX81" s="943">
        <f t="shared" si="185"/>
        <v>0</v>
      </c>
      <c r="AY81" s="1039">
        <f t="shared" si="198"/>
        <v>0</v>
      </c>
      <c r="AZ81" s="1044">
        <f t="shared" si="186"/>
        <v>0</v>
      </c>
      <c r="BA81" s="943">
        <f t="shared" si="187"/>
        <v>0</v>
      </c>
      <c r="BB81" s="943">
        <f t="shared" si="188"/>
        <v>0</v>
      </c>
      <c r="BC81" s="943">
        <f t="shared" si="189"/>
        <v>0</v>
      </c>
      <c r="BD81" s="943">
        <f t="shared" si="190"/>
        <v>0</v>
      </c>
      <c r="BE81" s="1039">
        <f t="shared" si="191"/>
        <v>0</v>
      </c>
      <c r="BF81" s="1044">
        <f t="shared" si="192"/>
        <v>0</v>
      </c>
      <c r="BG81" s="943">
        <f t="shared" si="193"/>
        <v>0</v>
      </c>
      <c r="BH81" s="943">
        <f t="shared" si="194"/>
        <v>0</v>
      </c>
      <c r="BI81" s="943">
        <f t="shared" si="195"/>
        <v>0</v>
      </c>
      <c r="BJ81" s="1039">
        <f t="shared" si="196"/>
        <v>0</v>
      </c>
      <c r="BK81" s="1051">
        <f t="shared" si="156"/>
        <v>0</v>
      </c>
      <c r="BL81" s="946">
        <f t="shared" si="157"/>
        <v>0</v>
      </c>
      <c r="BM81" s="919">
        <f t="shared" si="158"/>
        <v>0</v>
      </c>
      <c r="BN81" s="947">
        <f t="shared" si="159"/>
        <v>0</v>
      </c>
    </row>
    <row r="82" spans="1:66" ht="13.15" customHeight="1">
      <c r="A82" s="367"/>
      <c r="B82" s="367"/>
      <c r="C82" s="367"/>
      <c r="D82" s="368" t="s">
        <v>14</v>
      </c>
      <c r="E82" s="370" t="s">
        <v>176</v>
      </c>
      <c r="F82" s="369">
        <v>2025</v>
      </c>
      <c r="G82" s="371" t="s">
        <v>120</v>
      </c>
      <c r="H82" s="974"/>
      <c r="I82" s="956"/>
      <c r="J82" s="967">
        <f t="shared" si="160"/>
        <v>0</v>
      </c>
      <c r="K82" s="935">
        <f t="shared" si="161"/>
        <v>0</v>
      </c>
      <c r="L82" s="935">
        <f t="shared" si="162"/>
        <v>0</v>
      </c>
      <c r="M82" s="935">
        <f t="shared" si="163"/>
        <v>0</v>
      </c>
      <c r="N82" s="935">
        <f t="shared" si="164"/>
        <v>0</v>
      </c>
      <c r="O82" s="979">
        <f t="shared" si="165"/>
        <v>0</v>
      </c>
      <c r="P82" s="967">
        <f t="shared" si="166"/>
        <v>0</v>
      </c>
      <c r="Q82" s="935">
        <f t="shared" si="167"/>
        <v>0</v>
      </c>
      <c r="R82" s="935">
        <f t="shared" si="168"/>
        <v>0</v>
      </c>
      <c r="S82" s="935">
        <f t="shared" si="169"/>
        <v>0</v>
      </c>
      <c r="T82" s="979">
        <f t="shared" si="170"/>
        <v>0</v>
      </c>
      <c r="U82" s="1011">
        <f t="shared" si="149"/>
        <v>0</v>
      </c>
      <c r="V82" s="938">
        <f t="shared" si="150"/>
        <v>0</v>
      </c>
      <c r="W82" s="938">
        <f t="shared" si="151"/>
        <v>0</v>
      </c>
      <c r="X82" s="1012">
        <f t="shared" si="152"/>
        <v>0</v>
      </c>
      <c r="Y82" s="1011">
        <f t="shared" si="153"/>
        <v>0</v>
      </c>
      <c r="Z82" s="917"/>
      <c r="AA82" s="917"/>
      <c r="AB82" s="917"/>
      <c r="AC82" s="1021"/>
      <c r="AD82" s="967">
        <f t="shared" si="171"/>
        <v>0</v>
      </c>
      <c r="AE82" s="935">
        <f t="shared" si="172"/>
        <v>0</v>
      </c>
      <c r="AF82" s="935">
        <f t="shared" si="173"/>
        <v>0</v>
      </c>
      <c r="AG82" s="935">
        <f t="shared" si="174"/>
        <v>0</v>
      </c>
      <c r="AH82" s="979">
        <f t="shared" si="175"/>
        <v>0</v>
      </c>
      <c r="AI82" s="1011">
        <f t="shared" si="154"/>
        <v>0</v>
      </c>
      <c r="AJ82" s="986"/>
      <c r="AK82" s="986"/>
      <c r="AL82" s="986"/>
      <c r="AM82" s="986"/>
      <c r="AN82" s="1012">
        <f t="shared" si="197"/>
        <v>0</v>
      </c>
      <c r="AO82" s="1044">
        <f t="shared" si="176"/>
        <v>0</v>
      </c>
      <c r="AP82" s="943">
        <f t="shared" si="177"/>
        <v>0</v>
      </c>
      <c r="AQ82" s="943">
        <f t="shared" si="178"/>
        <v>0</v>
      </c>
      <c r="AR82" s="943">
        <f t="shared" si="179"/>
        <v>0</v>
      </c>
      <c r="AS82" s="943">
        <f t="shared" si="180"/>
        <v>0</v>
      </c>
      <c r="AT82" s="943">
        <f t="shared" si="181"/>
        <v>0</v>
      </c>
      <c r="AU82" s="943">
        <f t="shared" si="182"/>
        <v>0</v>
      </c>
      <c r="AV82" s="943">
        <f t="shared" si="183"/>
        <v>0</v>
      </c>
      <c r="AW82" s="943">
        <f t="shared" si="184"/>
        <v>0</v>
      </c>
      <c r="AX82" s="943">
        <f t="shared" si="185"/>
        <v>0</v>
      </c>
      <c r="AY82" s="1039">
        <f t="shared" si="198"/>
        <v>0</v>
      </c>
      <c r="AZ82" s="1044">
        <f t="shared" si="186"/>
        <v>0</v>
      </c>
      <c r="BA82" s="943">
        <f t="shared" si="187"/>
        <v>0</v>
      </c>
      <c r="BB82" s="943">
        <f t="shared" si="188"/>
        <v>0</v>
      </c>
      <c r="BC82" s="943">
        <f t="shared" si="189"/>
        <v>0</v>
      </c>
      <c r="BD82" s="943">
        <f t="shared" si="190"/>
        <v>0</v>
      </c>
      <c r="BE82" s="1039">
        <f t="shared" si="191"/>
        <v>0</v>
      </c>
      <c r="BF82" s="1044">
        <f t="shared" si="192"/>
        <v>0</v>
      </c>
      <c r="BG82" s="943">
        <f t="shared" si="193"/>
        <v>0</v>
      </c>
      <c r="BH82" s="943">
        <f t="shared" si="194"/>
        <v>0</v>
      </c>
      <c r="BI82" s="943">
        <f t="shared" si="195"/>
        <v>0</v>
      </c>
      <c r="BJ82" s="1039">
        <f t="shared" si="196"/>
        <v>0</v>
      </c>
      <c r="BK82" s="1051">
        <f t="shared" si="156"/>
        <v>0</v>
      </c>
      <c r="BL82" s="946">
        <f t="shared" si="157"/>
        <v>0</v>
      </c>
      <c r="BM82" s="919">
        <f t="shared" si="158"/>
        <v>0</v>
      </c>
      <c r="BN82" s="947">
        <f t="shared" si="159"/>
        <v>0</v>
      </c>
    </row>
    <row r="83" spans="1:66" ht="13.15" customHeight="1">
      <c r="A83" s="367"/>
      <c r="B83" s="367"/>
      <c r="C83" s="367"/>
      <c r="D83" s="368" t="s">
        <v>14</v>
      </c>
      <c r="E83" s="370" t="s">
        <v>176</v>
      </c>
      <c r="F83" s="369">
        <v>2025</v>
      </c>
      <c r="G83" s="371" t="s">
        <v>150</v>
      </c>
      <c r="H83" s="974"/>
      <c r="I83" s="956"/>
      <c r="J83" s="967">
        <f t="shared" ref="J83:T83" si="199">SUM(J84:J85)</f>
        <v>0</v>
      </c>
      <c r="K83" s="935">
        <f t="shared" si="199"/>
        <v>0</v>
      </c>
      <c r="L83" s="935">
        <f t="shared" si="199"/>
        <v>0</v>
      </c>
      <c r="M83" s="935">
        <f t="shared" si="199"/>
        <v>0</v>
      </c>
      <c r="N83" s="935">
        <f t="shared" si="199"/>
        <v>0</v>
      </c>
      <c r="O83" s="979">
        <f t="shared" si="199"/>
        <v>0</v>
      </c>
      <c r="P83" s="967">
        <f t="shared" si="199"/>
        <v>0</v>
      </c>
      <c r="Q83" s="935">
        <f t="shared" si="199"/>
        <v>0</v>
      </c>
      <c r="R83" s="935">
        <f t="shared" si="199"/>
        <v>0</v>
      </c>
      <c r="S83" s="935">
        <f t="shared" si="199"/>
        <v>0</v>
      </c>
      <c r="T83" s="979">
        <f t="shared" si="199"/>
        <v>0</v>
      </c>
      <c r="U83" s="1011">
        <f t="shared" si="149"/>
        <v>0</v>
      </c>
      <c r="V83" s="938">
        <f t="shared" si="150"/>
        <v>0</v>
      </c>
      <c r="W83" s="938">
        <f t="shared" si="151"/>
        <v>0</v>
      </c>
      <c r="X83" s="1012">
        <f t="shared" si="152"/>
        <v>0</v>
      </c>
      <c r="Y83" s="1011">
        <f t="shared" si="153"/>
        <v>0</v>
      </c>
      <c r="Z83" s="938">
        <f>IF($K83=0,0, SUM(Z84*K84, Z85*K85)/SUM(K84, K85))</f>
        <v>0</v>
      </c>
      <c r="AA83" s="938">
        <f>IF($K83=0,0, SUM(AA84*K84, AA85*K85)/SUM(K84, K85))</f>
        <v>0</v>
      </c>
      <c r="AB83" s="938">
        <f>IF($L83=0,0, SUM(AB84*L84, AB85*L85)/SUM(L84, L85))</f>
        <v>0</v>
      </c>
      <c r="AC83" s="1012">
        <f>IF($L83=0,0, SUM(AC84*L84, AC85*L85)/SUM(L84, L85))</f>
        <v>0</v>
      </c>
      <c r="AD83" s="967">
        <f>SUM(AD84:AD85)</f>
        <v>0</v>
      </c>
      <c r="AE83" s="935">
        <f>SUM(AE84:AE85)</f>
        <v>0</v>
      </c>
      <c r="AF83" s="935">
        <f>SUM(AF84:AF85)</f>
        <v>0</v>
      </c>
      <c r="AG83" s="935">
        <f>SUM(AG84:AG85)</f>
        <v>0</v>
      </c>
      <c r="AH83" s="979">
        <f>SUM(AH84:AH85)</f>
        <v>0</v>
      </c>
      <c r="AI83" s="1011">
        <f t="shared" si="154"/>
        <v>0</v>
      </c>
      <c r="AJ83" s="938">
        <f>IF($Z83*$K83=0,0,SUM(AJ84*$K84*$Z84,AJ85*$K85*$Z85)/(SUM($K84*$Z84,$K85*$Z85)))</f>
        <v>0</v>
      </c>
      <c r="AK83" s="938">
        <f>IF($AB83*$L83=0,0,SUM(AK84*$AB84*$L84,AK85*$AB85*$L85)/(SUM($L84*$AB84,$L85*$AB85)))</f>
        <v>0</v>
      </c>
      <c r="AL83" s="938">
        <f>IF(OR(K83=0, AND(AL84=0, AL85=0)), 0, SUM(AL84*K84*AA84, AL85*K85*AA85)/SUM(K84*AA84, K85*AA85))</f>
        <v>0</v>
      </c>
      <c r="AM83" s="938">
        <f>IF(L83=0,0,SUM(AM84*L84*(1-AB84-AC84), AM85*L85*(1-AB85-AC85))/SUM(L84*(1-AB84-AC84), L85*(1-AB85-AC85)))</f>
        <v>0</v>
      </c>
      <c r="AN83" s="1012">
        <f>IF(N83=0,0,SUM(AN84*N84,AN85*N85)/SUM(N84,N85))</f>
        <v>0</v>
      </c>
      <c r="AO83" s="1044">
        <f t="shared" ref="AO83:AT83" si="200">SUM(AO84:AO85)</f>
        <v>0</v>
      </c>
      <c r="AP83" s="943">
        <f t="shared" si="200"/>
        <v>0</v>
      </c>
      <c r="AQ83" s="943">
        <f t="shared" si="200"/>
        <v>0</v>
      </c>
      <c r="AR83" s="943">
        <f t="shared" si="200"/>
        <v>0</v>
      </c>
      <c r="AS83" s="943">
        <f t="shared" si="200"/>
        <v>0</v>
      </c>
      <c r="AT83" s="943">
        <f t="shared" si="200"/>
        <v>0</v>
      </c>
      <c r="AU83" s="943">
        <f t="shared" si="182"/>
        <v>0</v>
      </c>
      <c r="AV83" s="943">
        <f t="shared" si="183"/>
        <v>0</v>
      </c>
      <c r="AW83" s="943">
        <f t="shared" ref="AW83:BJ84" si="201">SUM(AW84:AW85)</f>
        <v>0</v>
      </c>
      <c r="AX83" s="943">
        <f t="shared" si="201"/>
        <v>0</v>
      </c>
      <c r="AY83" s="1039">
        <f t="shared" si="198"/>
        <v>0</v>
      </c>
      <c r="AZ83" s="1044">
        <f t="shared" si="201"/>
        <v>0</v>
      </c>
      <c r="BA83" s="943">
        <f t="shared" si="201"/>
        <v>0</v>
      </c>
      <c r="BB83" s="943">
        <f t="shared" si="201"/>
        <v>0</v>
      </c>
      <c r="BC83" s="943">
        <f t="shared" si="201"/>
        <v>0</v>
      </c>
      <c r="BD83" s="943">
        <f t="shared" si="201"/>
        <v>0</v>
      </c>
      <c r="BE83" s="1039">
        <f t="shared" si="201"/>
        <v>0</v>
      </c>
      <c r="BF83" s="1044">
        <f t="shared" si="201"/>
        <v>0</v>
      </c>
      <c r="BG83" s="943">
        <f t="shared" si="201"/>
        <v>0</v>
      </c>
      <c r="BH83" s="943">
        <f t="shared" si="201"/>
        <v>0</v>
      </c>
      <c r="BI83" s="943">
        <f t="shared" si="201"/>
        <v>0</v>
      </c>
      <c r="BJ83" s="1039">
        <f t="shared" si="201"/>
        <v>0</v>
      </c>
      <c r="BK83" s="1051">
        <f t="shared" si="156"/>
        <v>0</v>
      </c>
      <c r="BL83" s="946">
        <f t="shared" si="157"/>
        <v>0</v>
      </c>
      <c r="BM83" s="919">
        <f t="shared" si="158"/>
        <v>0</v>
      </c>
      <c r="BN83" s="947">
        <f t="shared" si="159"/>
        <v>0</v>
      </c>
    </row>
    <row r="84" spans="1:66" ht="13.15" customHeight="1">
      <c r="A84" s="367"/>
      <c r="B84" s="367"/>
      <c r="C84" s="367"/>
      <c r="D84" s="368" t="s">
        <v>13</v>
      </c>
      <c r="E84" s="370" t="s">
        <v>176</v>
      </c>
      <c r="F84" s="369">
        <v>2025</v>
      </c>
      <c r="G84" s="372" t="s">
        <v>121</v>
      </c>
      <c r="H84" s="976">
        <f>H62</f>
        <v>0</v>
      </c>
      <c r="I84" s="971">
        <f>I62</f>
        <v>0</v>
      </c>
      <c r="J84" s="967">
        <f>SUM(K84:L84)</f>
        <v>0</v>
      </c>
      <c r="K84" s="935">
        <f>BA62</f>
        <v>0</v>
      </c>
      <c r="L84" s="935">
        <f>BB62</f>
        <v>0</v>
      </c>
      <c r="M84" s="935">
        <f>SUM(N84,O84)</f>
        <v>0</v>
      </c>
      <c r="N84" s="935">
        <f t="shared" ref="N84:T85" si="202">BD62</f>
        <v>0</v>
      </c>
      <c r="O84" s="979">
        <f t="shared" si="202"/>
        <v>0</v>
      </c>
      <c r="P84" s="967">
        <f t="shared" si="202"/>
        <v>0</v>
      </c>
      <c r="Q84" s="935">
        <f t="shared" si="202"/>
        <v>0</v>
      </c>
      <c r="R84" s="935">
        <f t="shared" si="202"/>
        <v>0</v>
      </c>
      <c r="S84" s="935">
        <f t="shared" si="202"/>
        <v>0</v>
      </c>
      <c r="T84" s="979">
        <f t="shared" si="202"/>
        <v>0</v>
      </c>
      <c r="U84" s="1011">
        <f t="shared" si="149"/>
        <v>0</v>
      </c>
      <c r="V84" s="938">
        <f t="shared" si="150"/>
        <v>0</v>
      </c>
      <c r="W84" s="938">
        <f t="shared" si="151"/>
        <v>0</v>
      </c>
      <c r="X84" s="1012">
        <f t="shared" si="152"/>
        <v>0</v>
      </c>
      <c r="Y84" s="1011">
        <f t="shared" si="153"/>
        <v>0</v>
      </c>
      <c r="Z84" s="917"/>
      <c r="AA84" s="917"/>
      <c r="AB84" s="917"/>
      <c r="AC84" s="1021"/>
      <c r="AD84" s="967">
        <f>AC84*L84</f>
        <v>0</v>
      </c>
      <c r="AE84" s="935">
        <f>AA84*K84</f>
        <v>0</v>
      </c>
      <c r="AF84" s="935">
        <f>SUM(AG84:AH84)</f>
        <v>0</v>
      </c>
      <c r="AG84" s="935">
        <f>Z84*K84</f>
        <v>0</v>
      </c>
      <c r="AH84" s="979">
        <f>AB84*L84</f>
        <v>0</v>
      </c>
      <c r="AI84" s="1011">
        <f t="shared" si="154"/>
        <v>0</v>
      </c>
      <c r="AJ84" s="986"/>
      <c r="AK84" s="986"/>
      <c r="AL84" s="986"/>
      <c r="AM84" s="986"/>
      <c r="AN84" s="1012">
        <f>AN62</f>
        <v>0</v>
      </c>
      <c r="AO84" s="1044">
        <f>AE84*AL84</f>
        <v>0</v>
      </c>
      <c r="AP84" s="943">
        <f>L84*(1-AB84-AC84)*AM84</f>
        <v>0</v>
      </c>
      <c r="AQ84" s="943">
        <f>SUM(AR84,AS84)</f>
        <v>0</v>
      </c>
      <c r="AR84" s="943">
        <f>AG84*AJ84</f>
        <v>0</v>
      </c>
      <c r="AS84" s="943">
        <f>AH84*AK84</f>
        <v>0</v>
      </c>
      <c r="AT84" s="943">
        <f>SUM(AU84, AV84)</f>
        <v>0</v>
      </c>
      <c r="AU84" s="943">
        <f t="shared" si="182"/>
        <v>0</v>
      </c>
      <c r="AV84" s="943">
        <f t="shared" si="183"/>
        <v>0</v>
      </c>
      <c r="AW84" s="943">
        <f t="shared" si="184"/>
        <v>0</v>
      </c>
      <c r="AX84" s="943">
        <f t="shared" si="185"/>
        <v>0</v>
      </c>
      <c r="AY84" s="1039">
        <f t="shared" si="201"/>
        <v>0</v>
      </c>
      <c r="AZ84" s="1044">
        <f>SUM(BA84,BB84)</f>
        <v>0</v>
      </c>
      <c r="BA84" s="943">
        <f>K84-AE84-AG84+AD84</f>
        <v>0</v>
      </c>
      <c r="BB84" s="943">
        <f>L84+AE84-AD84-AH84</f>
        <v>0</v>
      </c>
      <c r="BC84" s="943">
        <f>SUM(BD84, BE84)</f>
        <v>0</v>
      </c>
      <c r="BD84" s="943">
        <f>N84</f>
        <v>0</v>
      </c>
      <c r="BE84" s="1039">
        <f>AF84</f>
        <v>0</v>
      </c>
      <c r="BF84" s="1044">
        <f>SUM(BG84,BJ84)</f>
        <v>0</v>
      </c>
      <c r="BG84" s="943">
        <f>SUM(BH84,BI84)</f>
        <v>0</v>
      </c>
      <c r="BH84" s="943">
        <f>AW84+AX84</f>
        <v>0</v>
      </c>
      <c r="BI84" s="943">
        <f>AO84+AP84</f>
        <v>0</v>
      </c>
      <c r="BJ84" s="1039">
        <f>AY85+AQ84</f>
        <v>0</v>
      </c>
      <c r="BK84" s="1051">
        <f t="shared" si="156"/>
        <v>0</v>
      </c>
      <c r="BL84" s="946">
        <f t="shared" si="157"/>
        <v>0</v>
      </c>
      <c r="BM84" s="919">
        <f t="shared" si="158"/>
        <v>0</v>
      </c>
      <c r="BN84" s="947">
        <f t="shared" si="159"/>
        <v>0</v>
      </c>
    </row>
    <row r="85" spans="1:66" ht="13.15" customHeight="1">
      <c r="A85" s="367"/>
      <c r="B85" s="367"/>
      <c r="C85" s="367"/>
      <c r="D85" s="368" t="s">
        <v>13</v>
      </c>
      <c r="E85" s="370" t="s">
        <v>176</v>
      </c>
      <c r="F85" s="369">
        <v>2025</v>
      </c>
      <c r="G85" s="372" t="s">
        <v>128</v>
      </c>
      <c r="H85" s="976">
        <f>H63</f>
        <v>0</v>
      </c>
      <c r="I85" s="971">
        <f>I63</f>
        <v>0</v>
      </c>
      <c r="J85" s="967">
        <f>SUM(K85:L85)</f>
        <v>0</v>
      </c>
      <c r="K85" s="935">
        <f>BA63</f>
        <v>0</v>
      </c>
      <c r="L85" s="935">
        <f>BB63</f>
        <v>0</v>
      </c>
      <c r="M85" s="935">
        <f>SUM(N85,O85)</f>
        <v>0</v>
      </c>
      <c r="N85" s="935">
        <f t="shared" si="202"/>
        <v>0</v>
      </c>
      <c r="O85" s="979">
        <f t="shared" si="202"/>
        <v>0</v>
      </c>
      <c r="P85" s="967">
        <f t="shared" si="202"/>
        <v>0</v>
      </c>
      <c r="Q85" s="935">
        <f t="shared" si="202"/>
        <v>0</v>
      </c>
      <c r="R85" s="935">
        <f t="shared" si="202"/>
        <v>0</v>
      </c>
      <c r="S85" s="935">
        <f t="shared" si="202"/>
        <v>0</v>
      </c>
      <c r="T85" s="979">
        <f t="shared" si="202"/>
        <v>0</v>
      </c>
      <c r="U85" s="1011">
        <f t="shared" si="149"/>
        <v>0</v>
      </c>
      <c r="V85" s="938">
        <f t="shared" si="150"/>
        <v>0</v>
      </c>
      <c r="W85" s="938">
        <f t="shared" si="151"/>
        <v>0</v>
      </c>
      <c r="X85" s="1012">
        <f t="shared" si="152"/>
        <v>0</v>
      </c>
      <c r="Y85" s="1011">
        <f t="shared" si="153"/>
        <v>0</v>
      </c>
      <c r="Z85" s="917"/>
      <c r="AA85" s="917"/>
      <c r="AB85" s="917"/>
      <c r="AC85" s="1021"/>
      <c r="AD85" s="967">
        <f>AC85*L85</f>
        <v>0</v>
      </c>
      <c r="AE85" s="935">
        <f>AA85*K85</f>
        <v>0</v>
      </c>
      <c r="AF85" s="935">
        <f>SUM(AG85:AH85)</f>
        <v>0</v>
      </c>
      <c r="AG85" s="935">
        <f>Z85*K85</f>
        <v>0</v>
      </c>
      <c r="AH85" s="979">
        <f>AB85*L85</f>
        <v>0</v>
      </c>
      <c r="AI85" s="1011">
        <f t="shared" si="154"/>
        <v>0</v>
      </c>
      <c r="AJ85" s="986"/>
      <c r="AK85" s="986"/>
      <c r="AL85" s="986"/>
      <c r="AM85" s="986"/>
      <c r="AN85" s="1012">
        <f>AN63</f>
        <v>0</v>
      </c>
      <c r="AO85" s="1044">
        <f>AE85*AL85</f>
        <v>0</v>
      </c>
      <c r="AP85" s="943">
        <f>L85*(1-AB85-AC85)*AM85</f>
        <v>0</v>
      </c>
      <c r="AQ85" s="943">
        <f>SUM(AR85,AS85)</f>
        <v>0</v>
      </c>
      <c r="AR85" s="943">
        <f>AG85*AJ85</f>
        <v>0</v>
      </c>
      <c r="AS85" s="943">
        <f>AH85*AK85</f>
        <v>0</v>
      </c>
      <c r="AT85" s="943">
        <f>SUM(AU85, AV85)</f>
        <v>0</v>
      </c>
      <c r="AU85" s="943">
        <f t="shared" si="182"/>
        <v>0</v>
      </c>
      <c r="AV85" s="943">
        <f t="shared" si="183"/>
        <v>0</v>
      </c>
      <c r="AW85" s="943">
        <f t="shared" si="184"/>
        <v>0</v>
      </c>
      <c r="AX85" s="943">
        <f t="shared" si="185"/>
        <v>0</v>
      </c>
      <c r="AY85" s="1039">
        <f>MAX(N84*AN84, AY62)</f>
        <v>0</v>
      </c>
      <c r="AZ85" s="1044">
        <f>SUM(BA85,BB85)</f>
        <v>0</v>
      </c>
      <c r="BA85" s="943">
        <f>K85-AE85-AG85+AD85</f>
        <v>0</v>
      </c>
      <c r="BB85" s="943">
        <f>L85+AE85-AD85-AH85</f>
        <v>0</v>
      </c>
      <c r="BC85" s="943">
        <f>SUM(BD85, BE85)</f>
        <v>0</v>
      </c>
      <c r="BD85" s="943">
        <f>N85</f>
        <v>0</v>
      </c>
      <c r="BE85" s="1039">
        <f>AF85</f>
        <v>0</v>
      </c>
      <c r="BF85" s="1044">
        <f>SUM(BG85,BJ85)</f>
        <v>0</v>
      </c>
      <c r="BG85" s="943">
        <f>SUM(BH85,BI85)</f>
        <v>0</v>
      </c>
      <c r="BH85" s="943">
        <f>AW85+AX85</f>
        <v>0</v>
      </c>
      <c r="BI85" s="943">
        <f>AO85+AP85</f>
        <v>0</v>
      </c>
      <c r="BJ85" s="1039">
        <f>AY86+AQ85</f>
        <v>0</v>
      </c>
      <c r="BK85" s="1051">
        <f t="shared" si="156"/>
        <v>0</v>
      </c>
      <c r="BL85" s="946">
        <f t="shared" si="157"/>
        <v>0</v>
      </c>
      <c r="BM85" s="919">
        <f t="shared" si="158"/>
        <v>0</v>
      </c>
      <c r="BN85" s="947">
        <f t="shared" si="159"/>
        <v>0</v>
      </c>
    </row>
    <row r="86" spans="1:66" ht="13.15" customHeight="1">
      <c r="A86" s="367"/>
      <c r="B86" s="367"/>
      <c r="C86" s="367"/>
      <c r="D86" s="368" t="s">
        <v>14</v>
      </c>
      <c r="E86" s="370" t="s">
        <v>176</v>
      </c>
      <c r="F86" s="369">
        <v>2025</v>
      </c>
      <c r="G86" s="371" t="s">
        <v>123</v>
      </c>
      <c r="H86" s="974"/>
      <c r="I86" s="956"/>
      <c r="J86" s="967">
        <f t="shared" ref="J86:T86" si="203">SUM(J87:J88)</f>
        <v>0</v>
      </c>
      <c r="K86" s="935">
        <f t="shared" si="203"/>
        <v>0</v>
      </c>
      <c r="L86" s="935">
        <f t="shared" si="203"/>
        <v>0</v>
      </c>
      <c r="M86" s="935">
        <f t="shared" si="203"/>
        <v>0</v>
      </c>
      <c r="N86" s="935">
        <f t="shared" si="203"/>
        <v>0</v>
      </c>
      <c r="O86" s="979">
        <f t="shared" si="203"/>
        <v>0</v>
      </c>
      <c r="P86" s="967">
        <f t="shared" si="203"/>
        <v>0</v>
      </c>
      <c r="Q86" s="935">
        <f t="shared" si="203"/>
        <v>0</v>
      </c>
      <c r="R86" s="935">
        <f t="shared" si="203"/>
        <v>0</v>
      </c>
      <c r="S86" s="935">
        <f t="shared" si="203"/>
        <v>0</v>
      </c>
      <c r="T86" s="979">
        <f t="shared" si="203"/>
        <v>0</v>
      </c>
      <c r="U86" s="1011">
        <f t="shared" si="149"/>
        <v>0</v>
      </c>
      <c r="V86" s="938">
        <f t="shared" si="150"/>
        <v>0</v>
      </c>
      <c r="W86" s="938">
        <f t="shared" si="151"/>
        <v>0</v>
      </c>
      <c r="X86" s="1012">
        <f t="shared" si="152"/>
        <v>0</v>
      </c>
      <c r="Y86" s="1011">
        <f t="shared" si="153"/>
        <v>0</v>
      </c>
      <c r="Z86" s="938">
        <f>IF($K86=0,0, SUM(Z87*K87, Z88*K88)/SUM(K87, K88))</f>
        <v>0</v>
      </c>
      <c r="AA86" s="938">
        <f>IF($K86=0,0, SUM(AA87*K87, AA88*K88)/SUM(K87, K88))</f>
        <v>0</v>
      </c>
      <c r="AB86" s="938">
        <f>IF($L86=0,0, SUM(AB87*L87, AB88*L88)/SUM(L87, L88))</f>
        <v>0</v>
      </c>
      <c r="AC86" s="1012">
        <f>IF($L86=0,0, SUM(AC87*L87, AC88*L88)/SUM(L87, L88))</f>
        <v>0</v>
      </c>
      <c r="AD86" s="967">
        <f>SUM(AD87:AD88)</f>
        <v>0</v>
      </c>
      <c r="AE86" s="935">
        <f>SUM(AE87:AE88)</f>
        <v>0</v>
      </c>
      <c r="AF86" s="935">
        <f>SUM(AF87:AF88)</f>
        <v>0</v>
      </c>
      <c r="AG86" s="935">
        <f>SUM(AG87:AG88)</f>
        <v>0</v>
      </c>
      <c r="AH86" s="979">
        <f>SUM(AH87:AH88)</f>
        <v>0</v>
      </c>
      <c r="AI86" s="1011">
        <f t="shared" si="154"/>
        <v>0</v>
      </c>
      <c r="AJ86" s="938">
        <f>IF($Z86*$K86=0,0,SUM(AJ87*$K87*$Z87,AJ88*$K88*$Z88)/(SUM($K87*$Z87,$K88*$Z88)))</f>
        <v>0</v>
      </c>
      <c r="AK86" s="938">
        <f>IF($AB86*$L86=0,0,SUM(AK87*$AB87*$L87,AK88*$AB88*$L88)/(SUM($L87*$AB87,$L88*$AB88)))</f>
        <v>0</v>
      </c>
      <c r="AL86" s="938">
        <f>IF(OR(K86=0, AND(AL87=0, AL88=0)), 0, SUM(AL87*K87*AA87, AL88*K88*AA88)/SUM(K87*AA87, K88*AA88))</f>
        <v>0</v>
      </c>
      <c r="AM86" s="938">
        <f>IF(L86=0,0,SUM(AM87*L87*(1-AB87-AC87), AM88*L88*(1-AB88-AC88))/SUM(L87*(1-AB87-AC87), L88*(1-AB88-AC88)))</f>
        <v>0</v>
      </c>
      <c r="AN86" s="1012">
        <f>IF(N86=0,0,SUM(AN87*N87,AN88*N88)/SUM(N87,N88))</f>
        <v>0</v>
      </c>
      <c r="AO86" s="1044">
        <f t="shared" ref="AO86:BJ87" si="204">SUM(AO87:AO88)</f>
        <v>0</v>
      </c>
      <c r="AP86" s="943">
        <f t="shared" si="204"/>
        <v>0</v>
      </c>
      <c r="AQ86" s="943">
        <f t="shared" si="204"/>
        <v>0</v>
      </c>
      <c r="AR86" s="943">
        <f t="shared" si="204"/>
        <v>0</v>
      </c>
      <c r="AS86" s="943">
        <f t="shared" si="204"/>
        <v>0</v>
      </c>
      <c r="AT86" s="943">
        <f t="shared" si="204"/>
        <v>0</v>
      </c>
      <c r="AU86" s="943">
        <f t="shared" si="204"/>
        <v>0</v>
      </c>
      <c r="AV86" s="943">
        <f t="shared" si="204"/>
        <v>0</v>
      </c>
      <c r="AW86" s="943">
        <f t="shared" si="204"/>
        <v>0</v>
      </c>
      <c r="AX86" s="943">
        <f t="shared" si="204"/>
        <v>0</v>
      </c>
      <c r="AY86" s="1039">
        <f>MAX(N85*AN85, AY63)</f>
        <v>0</v>
      </c>
      <c r="AZ86" s="1044">
        <f t="shared" si="204"/>
        <v>0</v>
      </c>
      <c r="BA86" s="943">
        <f t="shared" si="204"/>
        <v>0</v>
      </c>
      <c r="BB86" s="943">
        <f t="shared" si="204"/>
        <v>0</v>
      </c>
      <c r="BC86" s="943">
        <f t="shared" si="204"/>
        <v>0</v>
      </c>
      <c r="BD86" s="943">
        <f t="shared" si="204"/>
        <v>0</v>
      </c>
      <c r="BE86" s="1039">
        <f t="shared" si="204"/>
        <v>0</v>
      </c>
      <c r="BF86" s="1044">
        <f t="shared" si="204"/>
        <v>0</v>
      </c>
      <c r="BG86" s="943">
        <f t="shared" si="204"/>
        <v>0</v>
      </c>
      <c r="BH86" s="943">
        <f t="shared" si="204"/>
        <v>0</v>
      </c>
      <c r="BI86" s="943">
        <f t="shared" si="204"/>
        <v>0</v>
      </c>
      <c r="BJ86" s="1039">
        <f t="shared" si="204"/>
        <v>0</v>
      </c>
      <c r="BK86" s="1051">
        <f t="shared" si="156"/>
        <v>0</v>
      </c>
      <c r="BL86" s="946">
        <f t="shared" si="157"/>
        <v>0</v>
      </c>
      <c r="BM86" s="919">
        <f t="shared" si="158"/>
        <v>0</v>
      </c>
      <c r="BN86" s="947">
        <f t="shared" si="159"/>
        <v>0</v>
      </c>
    </row>
    <row r="87" spans="1:66" ht="13.15" customHeight="1">
      <c r="A87" s="367"/>
      <c r="B87" s="367"/>
      <c r="C87" s="367"/>
      <c r="D87" s="368" t="s">
        <v>13</v>
      </c>
      <c r="E87" s="370" t="s">
        <v>176</v>
      </c>
      <c r="F87" s="369">
        <v>2025</v>
      </c>
      <c r="G87" s="372" t="s">
        <v>121</v>
      </c>
      <c r="H87" s="976">
        <f>H65</f>
        <v>0</v>
      </c>
      <c r="I87" s="971">
        <f>I65</f>
        <v>0</v>
      </c>
      <c r="J87" s="967">
        <f>SUM(K87:L87)</f>
        <v>0</v>
      </c>
      <c r="K87" s="935">
        <f>BA65</f>
        <v>0</v>
      </c>
      <c r="L87" s="935">
        <f>BB65</f>
        <v>0</v>
      </c>
      <c r="M87" s="935">
        <f>SUM(N87,O87)</f>
        <v>0</v>
      </c>
      <c r="N87" s="935">
        <f t="shared" ref="N87:T88" si="205">BD65</f>
        <v>0</v>
      </c>
      <c r="O87" s="979">
        <f t="shared" si="205"/>
        <v>0</v>
      </c>
      <c r="P87" s="967">
        <f t="shared" si="205"/>
        <v>0</v>
      </c>
      <c r="Q87" s="935">
        <f t="shared" si="205"/>
        <v>0</v>
      </c>
      <c r="R87" s="935">
        <f t="shared" si="205"/>
        <v>0</v>
      </c>
      <c r="S87" s="935">
        <f t="shared" si="205"/>
        <v>0</v>
      </c>
      <c r="T87" s="979">
        <f t="shared" si="205"/>
        <v>0</v>
      </c>
      <c r="U87" s="1011">
        <f t="shared" si="149"/>
        <v>0</v>
      </c>
      <c r="V87" s="938">
        <f t="shared" si="150"/>
        <v>0</v>
      </c>
      <c r="W87" s="938">
        <f t="shared" si="151"/>
        <v>0</v>
      </c>
      <c r="X87" s="1012">
        <f t="shared" si="152"/>
        <v>0</v>
      </c>
      <c r="Y87" s="1011">
        <f t="shared" si="153"/>
        <v>0</v>
      </c>
      <c r="Z87" s="917"/>
      <c r="AA87" s="917"/>
      <c r="AB87" s="917"/>
      <c r="AC87" s="1021"/>
      <c r="AD87" s="967">
        <f>AC87*L87</f>
        <v>0</v>
      </c>
      <c r="AE87" s="935">
        <f>AA87*K87</f>
        <v>0</v>
      </c>
      <c r="AF87" s="935">
        <f>SUM(AG87:AH87)</f>
        <v>0</v>
      </c>
      <c r="AG87" s="935">
        <f>Z87*K87</f>
        <v>0</v>
      </c>
      <c r="AH87" s="979">
        <f>AB87*L87</f>
        <v>0</v>
      </c>
      <c r="AI87" s="1011">
        <f t="shared" si="154"/>
        <v>0</v>
      </c>
      <c r="AJ87" s="986"/>
      <c r="AK87" s="986"/>
      <c r="AL87" s="986"/>
      <c r="AM87" s="986"/>
      <c r="AN87" s="1012">
        <f>AN65</f>
        <v>0</v>
      </c>
      <c r="AO87" s="1044">
        <f>AE87*AL87</f>
        <v>0</v>
      </c>
      <c r="AP87" s="943">
        <f>L87*(1-AB87-AC87)*AM87</f>
        <v>0</v>
      </c>
      <c r="AQ87" s="943">
        <f>SUM(AR87,AS87)</f>
        <v>0</v>
      </c>
      <c r="AR87" s="943">
        <f>AG87*AJ87</f>
        <v>0</v>
      </c>
      <c r="AS87" s="943">
        <f>AH87*AK87</f>
        <v>0</v>
      </c>
      <c r="AT87" s="943">
        <f>SUM(AU87, AV87)</f>
        <v>0</v>
      </c>
      <c r="AU87" s="943">
        <f>AR87+AU65</f>
        <v>0</v>
      </c>
      <c r="AV87" s="943">
        <f>AS87+AV65</f>
        <v>0</v>
      </c>
      <c r="AW87" s="943">
        <f t="shared" si="184"/>
        <v>0</v>
      </c>
      <c r="AX87" s="943">
        <f t="shared" si="185"/>
        <v>0</v>
      </c>
      <c r="AY87" s="1039">
        <f t="shared" si="204"/>
        <v>0</v>
      </c>
      <c r="AZ87" s="1044">
        <f t="shared" ref="AZ87:AZ93" si="206">SUM(BA87,BB87)</f>
        <v>0</v>
      </c>
      <c r="BA87" s="943">
        <f t="shared" ref="BA87:BA93" si="207">K87-AE87-AG87+AD87</f>
        <v>0</v>
      </c>
      <c r="BB87" s="943">
        <f t="shared" ref="BB87:BB93" si="208">L87+AE87-AD87-AH87</f>
        <v>0</v>
      </c>
      <c r="BC87" s="943">
        <f t="shared" ref="BC87:BC93" si="209">SUM(BD87, BE87)</f>
        <v>0</v>
      </c>
      <c r="BD87" s="943">
        <f t="shared" ref="BD87:BD93" si="210">N87</f>
        <v>0</v>
      </c>
      <c r="BE87" s="1039">
        <f t="shared" ref="BE87:BE93" si="211">AF87</f>
        <v>0</v>
      </c>
      <c r="BF87" s="1044">
        <f t="shared" ref="BF87:BF93" si="212">SUM(BG87,BJ87)</f>
        <v>0</v>
      </c>
      <c r="BG87" s="943">
        <f t="shared" ref="BG87:BG93" si="213">SUM(BH87,BI87)</f>
        <v>0</v>
      </c>
      <c r="BH87" s="943">
        <f t="shared" ref="BH87:BH93" si="214">AW87+AX87</f>
        <v>0</v>
      </c>
      <c r="BI87" s="943">
        <f t="shared" ref="BI87:BI93" si="215">AO87+AP87</f>
        <v>0</v>
      </c>
      <c r="BJ87" s="1039">
        <f t="shared" ref="BJ87:BJ93" si="216">AY88+AQ87</f>
        <v>0</v>
      </c>
      <c r="BK87" s="1051">
        <f t="shared" si="156"/>
        <v>0</v>
      </c>
      <c r="BL87" s="946">
        <f t="shared" si="157"/>
        <v>0</v>
      </c>
      <c r="BM87" s="919">
        <f t="shared" si="158"/>
        <v>0</v>
      </c>
      <c r="BN87" s="947">
        <f t="shared" si="159"/>
        <v>0</v>
      </c>
    </row>
    <row r="88" spans="1:66" ht="13.15" customHeight="1">
      <c r="A88" s="367"/>
      <c r="B88" s="367"/>
      <c r="C88" s="367"/>
      <c r="D88" s="368" t="s">
        <v>13</v>
      </c>
      <c r="E88" s="370" t="s">
        <v>176</v>
      </c>
      <c r="F88" s="369">
        <v>2025</v>
      </c>
      <c r="G88" s="372" t="s">
        <v>155</v>
      </c>
      <c r="H88" s="976">
        <f>H66</f>
        <v>0</v>
      </c>
      <c r="I88" s="971">
        <f>I66</f>
        <v>0</v>
      </c>
      <c r="J88" s="967">
        <f>SUM(K88:L88)</f>
        <v>0</v>
      </c>
      <c r="K88" s="935">
        <f>BA66</f>
        <v>0</v>
      </c>
      <c r="L88" s="935">
        <f>BB66</f>
        <v>0</v>
      </c>
      <c r="M88" s="935">
        <f>SUM(N88,O88)</f>
        <v>0</v>
      </c>
      <c r="N88" s="935">
        <f t="shared" si="205"/>
        <v>0</v>
      </c>
      <c r="O88" s="979">
        <f t="shared" si="205"/>
        <v>0</v>
      </c>
      <c r="P88" s="967">
        <f t="shared" si="205"/>
        <v>0</v>
      </c>
      <c r="Q88" s="935">
        <f t="shared" si="205"/>
        <v>0</v>
      </c>
      <c r="R88" s="935">
        <f t="shared" si="205"/>
        <v>0</v>
      </c>
      <c r="S88" s="935">
        <f t="shared" si="205"/>
        <v>0</v>
      </c>
      <c r="T88" s="979">
        <f t="shared" si="205"/>
        <v>0</v>
      </c>
      <c r="U88" s="1011">
        <f t="shared" si="149"/>
        <v>0</v>
      </c>
      <c r="V88" s="938">
        <f t="shared" si="150"/>
        <v>0</v>
      </c>
      <c r="W88" s="938">
        <f t="shared" si="151"/>
        <v>0</v>
      </c>
      <c r="X88" s="1012">
        <f t="shared" si="152"/>
        <v>0</v>
      </c>
      <c r="Y88" s="1011">
        <f t="shared" si="153"/>
        <v>0</v>
      </c>
      <c r="Z88" s="917"/>
      <c r="AA88" s="917"/>
      <c r="AB88" s="917"/>
      <c r="AC88" s="1021"/>
      <c r="AD88" s="967">
        <f>AC88*L88</f>
        <v>0</v>
      </c>
      <c r="AE88" s="935">
        <f>AA88*K88</f>
        <v>0</v>
      </c>
      <c r="AF88" s="935">
        <f>SUM(AG88:AH88)</f>
        <v>0</v>
      </c>
      <c r="AG88" s="935">
        <f>Z88*K88</f>
        <v>0</v>
      </c>
      <c r="AH88" s="979">
        <f>AB88*L88</f>
        <v>0</v>
      </c>
      <c r="AI88" s="1011">
        <f t="shared" si="154"/>
        <v>0</v>
      </c>
      <c r="AJ88" s="986"/>
      <c r="AK88" s="986"/>
      <c r="AL88" s="986"/>
      <c r="AM88" s="986"/>
      <c r="AN88" s="1012">
        <f>AN66</f>
        <v>0</v>
      </c>
      <c r="AO88" s="1044">
        <f>AE88*AL88</f>
        <v>0</v>
      </c>
      <c r="AP88" s="943">
        <f>L88*(1-AB88-AC88)*AM88</f>
        <v>0</v>
      </c>
      <c r="AQ88" s="943">
        <f>SUM(AR88,AS88)</f>
        <v>0</v>
      </c>
      <c r="AR88" s="943">
        <f>AG88*AJ88</f>
        <v>0</v>
      </c>
      <c r="AS88" s="943">
        <f>AH88*AK88</f>
        <v>0</v>
      </c>
      <c r="AT88" s="943">
        <f>SUM(AU88, AV88)</f>
        <v>0</v>
      </c>
      <c r="AU88" s="943">
        <f>AR88+AU66</f>
        <v>0</v>
      </c>
      <c r="AV88" s="943">
        <f>AS88+AV66</f>
        <v>0</v>
      </c>
      <c r="AW88" s="943">
        <f t="shared" si="184"/>
        <v>0</v>
      </c>
      <c r="AX88" s="943">
        <f t="shared" si="185"/>
        <v>0</v>
      </c>
      <c r="AY88" s="1039">
        <f>MAX(N87*AN87, AY65)</f>
        <v>0</v>
      </c>
      <c r="AZ88" s="1044">
        <f t="shared" si="206"/>
        <v>0</v>
      </c>
      <c r="BA88" s="943">
        <f t="shared" si="207"/>
        <v>0</v>
      </c>
      <c r="BB88" s="943">
        <f t="shared" si="208"/>
        <v>0</v>
      </c>
      <c r="BC88" s="943">
        <f t="shared" si="209"/>
        <v>0</v>
      </c>
      <c r="BD88" s="943">
        <f t="shared" si="210"/>
        <v>0</v>
      </c>
      <c r="BE88" s="1039">
        <f t="shared" si="211"/>
        <v>0</v>
      </c>
      <c r="BF88" s="1044">
        <f t="shared" si="212"/>
        <v>0</v>
      </c>
      <c r="BG88" s="943">
        <f t="shared" si="213"/>
        <v>0</v>
      </c>
      <c r="BH88" s="943">
        <f t="shared" si="214"/>
        <v>0</v>
      </c>
      <c r="BI88" s="943">
        <f t="shared" si="215"/>
        <v>0</v>
      </c>
      <c r="BJ88" s="1039">
        <f t="shared" si="216"/>
        <v>0</v>
      </c>
      <c r="BK88" s="1051">
        <f t="shared" si="156"/>
        <v>0</v>
      </c>
      <c r="BL88" s="946">
        <f t="shared" si="157"/>
        <v>0</v>
      </c>
      <c r="BM88" s="919">
        <f t="shared" si="158"/>
        <v>0</v>
      </c>
      <c r="BN88" s="947">
        <f t="shared" si="159"/>
        <v>0</v>
      </c>
    </row>
    <row r="89" spans="1:66" ht="13.15" customHeight="1">
      <c r="A89" s="367"/>
      <c r="B89" s="367"/>
      <c r="C89" s="367"/>
      <c r="D89" s="368" t="s">
        <v>14</v>
      </c>
      <c r="E89" s="370" t="s">
        <v>176</v>
      </c>
      <c r="F89" s="369">
        <v>2025</v>
      </c>
      <c r="G89" s="371" t="s">
        <v>154</v>
      </c>
      <c r="H89" s="974"/>
      <c r="I89" s="956"/>
      <c r="J89" s="967">
        <f t="shared" ref="J89:T89" si="217">SUM(J90:J92)</f>
        <v>0</v>
      </c>
      <c r="K89" s="935">
        <f t="shared" si="217"/>
        <v>0</v>
      </c>
      <c r="L89" s="935">
        <f t="shared" si="217"/>
        <v>0</v>
      </c>
      <c r="M89" s="935">
        <f t="shared" si="217"/>
        <v>0</v>
      </c>
      <c r="N89" s="935">
        <f t="shared" si="217"/>
        <v>0</v>
      </c>
      <c r="O89" s="979">
        <f t="shared" si="217"/>
        <v>0</v>
      </c>
      <c r="P89" s="967">
        <f t="shared" si="217"/>
        <v>0</v>
      </c>
      <c r="Q89" s="935">
        <f t="shared" si="217"/>
        <v>0</v>
      </c>
      <c r="R89" s="935">
        <f t="shared" si="217"/>
        <v>0</v>
      </c>
      <c r="S89" s="935">
        <f t="shared" si="217"/>
        <v>0</v>
      </c>
      <c r="T89" s="979">
        <f t="shared" si="217"/>
        <v>0</v>
      </c>
      <c r="U89" s="1011">
        <f t="shared" si="149"/>
        <v>0</v>
      </c>
      <c r="V89" s="938">
        <f t="shared" si="150"/>
        <v>0</v>
      </c>
      <c r="W89" s="938">
        <f t="shared" si="151"/>
        <v>0</v>
      </c>
      <c r="X89" s="1012">
        <f t="shared" si="152"/>
        <v>0</v>
      </c>
      <c r="Y89" s="1011">
        <f t="shared" si="153"/>
        <v>0</v>
      </c>
      <c r="Z89" s="938">
        <f>IF($K89=0,0, SUM(Z90*K90, Z91*K91, Z92*K92)/SUM(K90, K91, K92))</f>
        <v>0</v>
      </c>
      <c r="AA89" s="938">
        <f>IF($K89=0,0, SUM(AA90*K90, AA91*K91, AA92*K92)/SUM(K90, K91, K92))</f>
        <v>0</v>
      </c>
      <c r="AB89" s="938">
        <f>IF($L89=0,0, SUM(AB90*L90, AB91*L91, AB92*L92)/SUM(L90, L91, L92))</f>
        <v>0</v>
      </c>
      <c r="AC89" s="1012">
        <f>IF($L89=0,0, SUM(AC90*L90, AC91*L91, AC92*L92)/SUM(L90, L91, L92))</f>
        <v>0</v>
      </c>
      <c r="AD89" s="967">
        <f>SUM(AD90:AD92)</f>
        <v>0</v>
      </c>
      <c r="AE89" s="935">
        <f>SUM(AE90:AE92)</f>
        <v>0</v>
      </c>
      <c r="AF89" s="935">
        <f>SUM(AF90:AF92)</f>
        <v>0</v>
      </c>
      <c r="AG89" s="935">
        <f>SUM(AG90:AG92)</f>
        <v>0</v>
      </c>
      <c r="AH89" s="979">
        <f>SUM(AH90:AH92)</f>
        <v>0</v>
      </c>
      <c r="AI89" s="1011">
        <f t="shared" si="154"/>
        <v>0</v>
      </c>
      <c r="AJ89" s="938">
        <f>IF($Z89*$K89=0,0,SUM(AJ90*$K90*$Z90,AJ91*$K91*$Z91,AJ92*$K92*$Z92)/(SUM($K90*$Z90,$K91*$Z91,$K92*$Z92)))</f>
        <v>0</v>
      </c>
      <c r="AK89" s="938">
        <f>IF($AB89*$L89=0,0,SUM(AK90*$AB90*$L90,AK91*$AB91*$L91,AK92*$AB92*$L92)/(SUM($L90*$AB90,$L91*$AB91,$L92*$AB92)))</f>
        <v>0</v>
      </c>
      <c r="AL89" s="938">
        <f>IF(OR(K89=0, AND(AL90=0, AL91=0, AL92=0)), 0, SUM(AL90*K90*AA90, AL91*K91*AA91, AL92*K92*AA92)/SUM(K90*AA90, K91*AA91, K92*AA92))</f>
        <v>0</v>
      </c>
      <c r="AM89" s="938">
        <f>IF(L89=0,0,SUM(AM90*L90*(1-AB90-AC90), AM91*L91*(1-AB91-AC91),AM92*L92*(1-AB92-AC92))/SUM(L90*(1-AB90-AC90), L91*(1-AB91-AC91),L92*(1-AB92-AC92)))</f>
        <v>0</v>
      </c>
      <c r="AN89" s="1012">
        <f>IF(N89=0,0,SUM(AN90*N90,AN91*N91,AN92*N92)/SUM(N90,N91,N92))</f>
        <v>0</v>
      </c>
      <c r="AO89" s="1044">
        <f t="shared" ref="AO89:AY90" si="218">SUM(AO90:AO92)</f>
        <v>0</v>
      </c>
      <c r="AP89" s="943">
        <f t="shared" si="218"/>
        <v>0</v>
      </c>
      <c r="AQ89" s="943">
        <f t="shared" si="218"/>
        <v>0</v>
      </c>
      <c r="AR89" s="943">
        <f t="shared" si="218"/>
        <v>0</v>
      </c>
      <c r="AS89" s="943">
        <f t="shared" si="218"/>
        <v>0</v>
      </c>
      <c r="AT89" s="943">
        <f t="shared" si="218"/>
        <v>0</v>
      </c>
      <c r="AU89" s="943">
        <f t="shared" si="218"/>
        <v>0</v>
      </c>
      <c r="AV89" s="943">
        <f t="shared" si="218"/>
        <v>0</v>
      </c>
      <c r="AW89" s="943">
        <f t="shared" si="218"/>
        <v>0</v>
      </c>
      <c r="AX89" s="943">
        <f t="shared" si="218"/>
        <v>0</v>
      </c>
      <c r="AY89" s="1039">
        <f>MAX(N88*AN88, AY66)</f>
        <v>0</v>
      </c>
      <c r="AZ89" s="1044">
        <f t="shared" si="206"/>
        <v>0</v>
      </c>
      <c r="BA89" s="943">
        <f t="shared" si="207"/>
        <v>0</v>
      </c>
      <c r="BB89" s="943">
        <f t="shared" si="208"/>
        <v>0</v>
      </c>
      <c r="BC89" s="943">
        <f t="shared" si="209"/>
        <v>0</v>
      </c>
      <c r="BD89" s="943">
        <f t="shared" si="210"/>
        <v>0</v>
      </c>
      <c r="BE89" s="1039">
        <f t="shared" si="211"/>
        <v>0</v>
      </c>
      <c r="BF89" s="1044">
        <f t="shared" si="212"/>
        <v>0</v>
      </c>
      <c r="BG89" s="943">
        <f t="shared" si="213"/>
        <v>0</v>
      </c>
      <c r="BH89" s="943">
        <f t="shared" si="214"/>
        <v>0</v>
      </c>
      <c r="BI89" s="943">
        <f t="shared" si="215"/>
        <v>0</v>
      </c>
      <c r="BJ89" s="1039">
        <f t="shared" si="216"/>
        <v>0</v>
      </c>
      <c r="BK89" s="1051">
        <f t="shared" si="156"/>
        <v>0</v>
      </c>
      <c r="BL89" s="946">
        <f t="shared" si="157"/>
        <v>0</v>
      </c>
      <c r="BM89" s="919">
        <f t="shared" si="158"/>
        <v>0</v>
      </c>
      <c r="BN89" s="947">
        <f t="shared" si="159"/>
        <v>0</v>
      </c>
    </row>
    <row r="90" spans="1:66" ht="13.15" customHeight="1">
      <c r="A90" s="367"/>
      <c r="B90" s="367"/>
      <c r="C90" s="367"/>
      <c r="D90" s="368" t="s">
        <v>13</v>
      </c>
      <c r="E90" s="370" t="s">
        <v>176</v>
      </c>
      <c r="F90" s="369">
        <v>2025</v>
      </c>
      <c r="G90" s="372" t="s">
        <v>352</v>
      </c>
      <c r="H90" s="976">
        <f t="shared" ref="H90:I93" si="219">H68</f>
        <v>0</v>
      </c>
      <c r="I90" s="971">
        <f t="shared" si="219"/>
        <v>0</v>
      </c>
      <c r="J90" s="967">
        <f>SUM(K90:L90)</f>
        <v>0</v>
      </c>
      <c r="K90" s="935">
        <f t="shared" ref="K90:L93" si="220">BA68</f>
        <v>0</v>
      </c>
      <c r="L90" s="935">
        <f t="shared" si="220"/>
        <v>0</v>
      </c>
      <c r="M90" s="935">
        <f>SUM(N90,O90)</f>
        <v>0</v>
      </c>
      <c r="N90" s="935">
        <f t="shared" ref="N90:T93" si="221">BD68</f>
        <v>0</v>
      </c>
      <c r="O90" s="979">
        <f t="shared" si="221"/>
        <v>0</v>
      </c>
      <c r="P90" s="967">
        <f t="shared" si="221"/>
        <v>0</v>
      </c>
      <c r="Q90" s="935">
        <f t="shared" si="221"/>
        <v>0</v>
      </c>
      <c r="R90" s="935">
        <f t="shared" si="221"/>
        <v>0</v>
      </c>
      <c r="S90" s="935">
        <f t="shared" si="221"/>
        <v>0</v>
      </c>
      <c r="T90" s="979">
        <f t="shared" si="221"/>
        <v>0</v>
      </c>
      <c r="U90" s="1011">
        <f t="shared" si="149"/>
        <v>0</v>
      </c>
      <c r="V90" s="938">
        <f t="shared" si="150"/>
        <v>0</v>
      </c>
      <c r="W90" s="938">
        <f t="shared" si="151"/>
        <v>0</v>
      </c>
      <c r="X90" s="1012">
        <f t="shared" si="152"/>
        <v>0</v>
      </c>
      <c r="Y90" s="1011">
        <f t="shared" si="153"/>
        <v>0</v>
      </c>
      <c r="Z90" s="917"/>
      <c r="AA90" s="917"/>
      <c r="AB90" s="917"/>
      <c r="AC90" s="1021"/>
      <c r="AD90" s="967">
        <f>AC90*L90</f>
        <v>0</v>
      </c>
      <c r="AE90" s="935">
        <f>AA90*K90</f>
        <v>0</v>
      </c>
      <c r="AF90" s="935">
        <f>SUM(AG90:AH90)</f>
        <v>0</v>
      </c>
      <c r="AG90" s="935">
        <f>Z90*K90</f>
        <v>0</v>
      </c>
      <c r="AH90" s="979">
        <f>AB90*L90</f>
        <v>0</v>
      </c>
      <c r="AI90" s="1011">
        <f t="shared" si="154"/>
        <v>0</v>
      </c>
      <c r="AJ90" s="986"/>
      <c r="AK90" s="986"/>
      <c r="AL90" s="986"/>
      <c r="AM90" s="986"/>
      <c r="AN90" s="1012">
        <f>AN68</f>
        <v>0</v>
      </c>
      <c r="AO90" s="1044">
        <f>AE90*AL90</f>
        <v>0</v>
      </c>
      <c r="AP90" s="943">
        <f>L90*(1-AB90-AC90)*AM90</f>
        <v>0</v>
      </c>
      <c r="AQ90" s="943">
        <f>SUM(AR90,AS90)</f>
        <v>0</v>
      </c>
      <c r="AR90" s="943">
        <f t="shared" ref="AR90:AS93" si="222">AG90*AJ90</f>
        <v>0</v>
      </c>
      <c r="AS90" s="943">
        <f t="shared" si="222"/>
        <v>0</v>
      </c>
      <c r="AT90" s="943">
        <f>SUM(AU90, AV90)</f>
        <v>0</v>
      </c>
      <c r="AU90" s="943">
        <f t="shared" ref="AU90:AV94" si="223">AR90+AU68</f>
        <v>0</v>
      </c>
      <c r="AV90" s="943">
        <f t="shared" si="223"/>
        <v>0</v>
      </c>
      <c r="AW90" s="943">
        <f t="shared" si="184"/>
        <v>0</v>
      </c>
      <c r="AX90" s="943">
        <f t="shared" si="185"/>
        <v>0</v>
      </c>
      <c r="AY90" s="1039">
        <f t="shared" si="218"/>
        <v>0</v>
      </c>
      <c r="AZ90" s="1044">
        <f t="shared" si="206"/>
        <v>0</v>
      </c>
      <c r="BA90" s="943">
        <f t="shared" si="207"/>
        <v>0</v>
      </c>
      <c r="BB90" s="943">
        <f t="shared" si="208"/>
        <v>0</v>
      </c>
      <c r="BC90" s="943">
        <f t="shared" si="209"/>
        <v>0</v>
      </c>
      <c r="BD90" s="943">
        <f t="shared" si="210"/>
        <v>0</v>
      </c>
      <c r="BE90" s="1039">
        <f t="shared" si="211"/>
        <v>0</v>
      </c>
      <c r="BF90" s="1044">
        <f t="shared" si="212"/>
        <v>0</v>
      </c>
      <c r="BG90" s="943">
        <f t="shared" si="213"/>
        <v>0</v>
      </c>
      <c r="BH90" s="943">
        <f t="shared" si="214"/>
        <v>0</v>
      </c>
      <c r="BI90" s="943">
        <f t="shared" si="215"/>
        <v>0</v>
      </c>
      <c r="BJ90" s="1039">
        <f t="shared" si="216"/>
        <v>0</v>
      </c>
      <c r="BK90" s="1051">
        <f t="shared" si="156"/>
        <v>0</v>
      </c>
      <c r="BL90" s="946">
        <f t="shared" si="157"/>
        <v>0</v>
      </c>
      <c r="BM90" s="919">
        <f t="shared" si="158"/>
        <v>0</v>
      </c>
      <c r="BN90" s="947">
        <f t="shared" si="159"/>
        <v>0</v>
      </c>
    </row>
    <row r="91" spans="1:66" ht="13.15" customHeight="1">
      <c r="A91" s="367"/>
      <c r="B91" s="367"/>
      <c r="C91" s="367"/>
      <c r="D91" s="368" t="s">
        <v>13</v>
      </c>
      <c r="E91" s="370" t="s">
        <v>176</v>
      </c>
      <c r="F91" s="369">
        <v>2025</v>
      </c>
      <c r="G91" s="372" t="s">
        <v>121</v>
      </c>
      <c r="H91" s="976">
        <f t="shared" si="219"/>
        <v>0</v>
      </c>
      <c r="I91" s="971">
        <f t="shared" si="219"/>
        <v>0</v>
      </c>
      <c r="J91" s="967">
        <f>SUM(K91:L91)</f>
        <v>0</v>
      </c>
      <c r="K91" s="935">
        <f t="shared" si="220"/>
        <v>0</v>
      </c>
      <c r="L91" s="935">
        <f t="shared" si="220"/>
        <v>0</v>
      </c>
      <c r="M91" s="935">
        <f>SUM(N91,O91)</f>
        <v>0</v>
      </c>
      <c r="N91" s="935">
        <f t="shared" si="221"/>
        <v>0</v>
      </c>
      <c r="O91" s="979">
        <f t="shared" si="221"/>
        <v>0</v>
      </c>
      <c r="P91" s="967">
        <f t="shared" si="221"/>
        <v>0</v>
      </c>
      <c r="Q91" s="935">
        <f t="shared" si="221"/>
        <v>0</v>
      </c>
      <c r="R91" s="935">
        <f t="shared" si="221"/>
        <v>0</v>
      </c>
      <c r="S91" s="935">
        <f t="shared" si="221"/>
        <v>0</v>
      </c>
      <c r="T91" s="979">
        <f t="shared" si="221"/>
        <v>0</v>
      </c>
      <c r="U91" s="1011">
        <f t="shared" si="149"/>
        <v>0</v>
      </c>
      <c r="V91" s="938">
        <f t="shared" si="150"/>
        <v>0</v>
      </c>
      <c r="W91" s="938">
        <f t="shared" si="151"/>
        <v>0</v>
      </c>
      <c r="X91" s="1012">
        <f t="shared" si="152"/>
        <v>0</v>
      </c>
      <c r="Y91" s="1011">
        <f t="shared" si="153"/>
        <v>0</v>
      </c>
      <c r="Z91" s="917"/>
      <c r="AA91" s="917"/>
      <c r="AB91" s="917"/>
      <c r="AC91" s="1021"/>
      <c r="AD91" s="967">
        <f>AC91*L91</f>
        <v>0</v>
      </c>
      <c r="AE91" s="935">
        <f>AA91*K91</f>
        <v>0</v>
      </c>
      <c r="AF91" s="935">
        <f>SUM(AG91:AH91)</f>
        <v>0</v>
      </c>
      <c r="AG91" s="935">
        <f>Z91*K91</f>
        <v>0</v>
      </c>
      <c r="AH91" s="979">
        <f>AB91*L91</f>
        <v>0</v>
      </c>
      <c r="AI91" s="1011">
        <f t="shared" si="154"/>
        <v>0</v>
      </c>
      <c r="AJ91" s="986"/>
      <c r="AK91" s="986"/>
      <c r="AL91" s="986"/>
      <c r="AM91" s="986"/>
      <c r="AN91" s="1012">
        <f>AN69</f>
        <v>0</v>
      </c>
      <c r="AO91" s="1044">
        <f>AE91*AL91</f>
        <v>0</v>
      </c>
      <c r="AP91" s="943">
        <f>L91*(1-AB91-AC91)*AM91</f>
        <v>0</v>
      </c>
      <c r="AQ91" s="943">
        <f>SUM(AR91,AS91)</f>
        <v>0</v>
      </c>
      <c r="AR91" s="943">
        <f t="shared" si="222"/>
        <v>0</v>
      </c>
      <c r="AS91" s="943">
        <f t="shared" si="222"/>
        <v>0</v>
      </c>
      <c r="AT91" s="943">
        <f>SUM(AU91, AV91)</f>
        <v>0</v>
      </c>
      <c r="AU91" s="943">
        <f t="shared" si="223"/>
        <v>0</v>
      </c>
      <c r="AV91" s="943">
        <f t="shared" si="223"/>
        <v>0</v>
      </c>
      <c r="AW91" s="943">
        <f t="shared" si="184"/>
        <v>0</v>
      </c>
      <c r="AX91" s="943">
        <f t="shared" si="185"/>
        <v>0</v>
      </c>
      <c r="AY91" s="1039">
        <f>MAX(N90*AN90, AY68)</f>
        <v>0</v>
      </c>
      <c r="AZ91" s="1044">
        <f t="shared" si="206"/>
        <v>0</v>
      </c>
      <c r="BA91" s="943">
        <f t="shared" si="207"/>
        <v>0</v>
      </c>
      <c r="BB91" s="943">
        <f t="shared" si="208"/>
        <v>0</v>
      </c>
      <c r="BC91" s="943">
        <f t="shared" si="209"/>
        <v>0</v>
      </c>
      <c r="BD91" s="943">
        <f t="shared" si="210"/>
        <v>0</v>
      </c>
      <c r="BE91" s="1039">
        <f t="shared" si="211"/>
        <v>0</v>
      </c>
      <c r="BF91" s="1044">
        <f t="shared" si="212"/>
        <v>0</v>
      </c>
      <c r="BG91" s="943">
        <f t="shared" si="213"/>
        <v>0</v>
      </c>
      <c r="BH91" s="943">
        <f t="shared" si="214"/>
        <v>0</v>
      </c>
      <c r="BI91" s="943">
        <f t="shared" si="215"/>
        <v>0</v>
      </c>
      <c r="BJ91" s="1039">
        <f t="shared" si="216"/>
        <v>0</v>
      </c>
      <c r="BK91" s="1051">
        <f t="shared" si="156"/>
        <v>0</v>
      </c>
      <c r="BL91" s="946">
        <f t="shared" si="157"/>
        <v>0</v>
      </c>
      <c r="BM91" s="919">
        <f t="shared" si="158"/>
        <v>0</v>
      </c>
      <c r="BN91" s="947">
        <f t="shared" si="159"/>
        <v>0</v>
      </c>
    </row>
    <row r="92" spans="1:66" ht="13.15" customHeight="1">
      <c r="A92" s="367"/>
      <c r="B92" s="367"/>
      <c r="C92" s="367"/>
      <c r="D92" s="368" t="s">
        <v>13</v>
      </c>
      <c r="E92" s="370" t="s">
        <v>176</v>
      </c>
      <c r="F92" s="369">
        <v>2025</v>
      </c>
      <c r="G92" s="372" t="s">
        <v>155</v>
      </c>
      <c r="H92" s="976">
        <f t="shared" si="219"/>
        <v>0</v>
      </c>
      <c r="I92" s="971">
        <f t="shared" si="219"/>
        <v>0</v>
      </c>
      <c r="J92" s="967">
        <f>SUM(K92:L92)</f>
        <v>0</v>
      </c>
      <c r="K92" s="935">
        <f t="shared" si="220"/>
        <v>0</v>
      </c>
      <c r="L92" s="935">
        <f t="shared" si="220"/>
        <v>0</v>
      </c>
      <c r="M92" s="935">
        <f>SUM(N92,O92)</f>
        <v>0</v>
      </c>
      <c r="N92" s="935">
        <f t="shared" si="221"/>
        <v>0</v>
      </c>
      <c r="O92" s="979">
        <f t="shared" si="221"/>
        <v>0</v>
      </c>
      <c r="P92" s="967">
        <f t="shared" si="221"/>
        <v>0</v>
      </c>
      <c r="Q92" s="935">
        <f t="shared" si="221"/>
        <v>0</v>
      </c>
      <c r="R92" s="935">
        <f t="shared" si="221"/>
        <v>0</v>
      </c>
      <c r="S92" s="935">
        <f t="shared" si="221"/>
        <v>0</v>
      </c>
      <c r="T92" s="979">
        <f t="shared" si="221"/>
        <v>0</v>
      </c>
      <c r="U92" s="1011">
        <f t="shared" si="149"/>
        <v>0</v>
      </c>
      <c r="V92" s="938">
        <f t="shared" si="150"/>
        <v>0</v>
      </c>
      <c r="W92" s="938">
        <f t="shared" si="151"/>
        <v>0</v>
      </c>
      <c r="X92" s="1012">
        <f t="shared" si="152"/>
        <v>0</v>
      </c>
      <c r="Y92" s="1011">
        <f t="shared" si="153"/>
        <v>0</v>
      </c>
      <c r="Z92" s="917"/>
      <c r="AA92" s="917"/>
      <c r="AB92" s="917"/>
      <c r="AC92" s="1021"/>
      <c r="AD92" s="967">
        <f>AC92*L92</f>
        <v>0</v>
      </c>
      <c r="AE92" s="935">
        <f>AA92*K92</f>
        <v>0</v>
      </c>
      <c r="AF92" s="935">
        <f>SUM(AG92:AH92)</f>
        <v>0</v>
      </c>
      <c r="AG92" s="935">
        <f>Z92*K92</f>
        <v>0</v>
      </c>
      <c r="AH92" s="979">
        <f>AB92*L92</f>
        <v>0</v>
      </c>
      <c r="AI92" s="1011">
        <f t="shared" si="154"/>
        <v>0</v>
      </c>
      <c r="AJ92" s="986"/>
      <c r="AK92" s="986"/>
      <c r="AL92" s="986"/>
      <c r="AM92" s="986"/>
      <c r="AN92" s="1012">
        <f>AN70</f>
        <v>0</v>
      </c>
      <c r="AO92" s="1044">
        <f>AE92*AL92</f>
        <v>0</v>
      </c>
      <c r="AP92" s="943">
        <f>L92*(1-AB92-AC92)*AM92</f>
        <v>0</v>
      </c>
      <c r="AQ92" s="943">
        <f>SUM(AR92,AS92)</f>
        <v>0</v>
      </c>
      <c r="AR92" s="943">
        <f t="shared" si="222"/>
        <v>0</v>
      </c>
      <c r="AS92" s="943">
        <f t="shared" si="222"/>
        <v>0</v>
      </c>
      <c r="AT92" s="943">
        <f>SUM(AU92, AV92)</f>
        <v>0</v>
      </c>
      <c r="AU92" s="943">
        <f t="shared" si="223"/>
        <v>0</v>
      </c>
      <c r="AV92" s="943">
        <f t="shared" si="223"/>
        <v>0</v>
      </c>
      <c r="AW92" s="943">
        <f t="shared" si="184"/>
        <v>0</v>
      </c>
      <c r="AX92" s="943">
        <f t="shared" si="185"/>
        <v>0</v>
      </c>
      <c r="AY92" s="1039">
        <f>MAX(N91*AN91, AY69)</f>
        <v>0</v>
      </c>
      <c r="AZ92" s="1044">
        <f t="shared" si="206"/>
        <v>0</v>
      </c>
      <c r="BA92" s="943">
        <f t="shared" si="207"/>
        <v>0</v>
      </c>
      <c r="BB92" s="943">
        <f t="shared" si="208"/>
        <v>0</v>
      </c>
      <c r="BC92" s="943">
        <f t="shared" si="209"/>
        <v>0</v>
      </c>
      <c r="BD92" s="943">
        <f t="shared" si="210"/>
        <v>0</v>
      </c>
      <c r="BE92" s="1039">
        <f t="shared" si="211"/>
        <v>0</v>
      </c>
      <c r="BF92" s="1044">
        <f t="shared" si="212"/>
        <v>0</v>
      </c>
      <c r="BG92" s="943">
        <f t="shared" si="213"/>
        <v>0</v>
      </c>
      <c r="BH92" s="943">
        <f t="shared" si="214"/>
        <v>0</v>
      </c>
      <c r="BI92" s="943">
        <f t="shared" si="215"/>
        <v>0</v>
      </c>
      <c r="BJ92" s="1039">
        <f t="shared" si="216"/>
        <v>0</v>
      </c>
      <c r="BK92" s="1051">
        <f t="shared" si="156"/>
        <v>0</v>
      </c>
      <c r="BL92" s="946">
        <f t="shared" si="157"/>
        <v>0</v>
      </c>
      <c r="BM92" s="919">
        <f t="shared" si="158"/>
        <v>0</v>
      </c>
      <c r="BN92" s="947">
        <f t="shared" si="159"/>
        <v>0</v>
      </c>
    </row>
    <row r="93" spans="1:66" ht="13.15" customHeight="1">
      <c r="A93" s="367"/>
      <c r="B93" s="367"/>
      <c r="C93" s="367"/>
      <c r="D93" s="368" t="s">
        <v>14</v>
      </c>
      <c r="E93" s="370" t="s">
        <v>176</v>
      </c>
      <c r="F93" s="369">
        <v>2025</v>
      </c>
      <c r="G93" s="371" t="s">
        <v>145</v>
      </c>
      <c r="H93" s="976">
        <f t="shared" si="219"/>
        <v>0</v>
      </c>
      <c r="I93" s="971">
        <f t="shared" si="219"/>
        <v>0</v>
      </c>
      <c r="J93" s="967">
        <f>SUM(K93:L93)</f>
        <v>0</v>
      </c>
      <c r="K93" s="935">
        <f t="shared" si="220"/>
        <v>0</v>
      </c>
      <c r="L93" s="935">
        <f t="shared" si="220"/>
        <v>0</v>
      </c>
      <c r="M93" s="935">
        <f>SUM(N93,O93)</f>
        <v>0</v>
      </c>
      <c r="N93" s="935">
        <f t="shared" si="221"/>
        <v>0</v>
      </c>
      <c r="O93" s="979">
        <f t="shared" si="221"/>
        <v>0</v>
      </c>
      <c r="P93" s="967">
        <f t="shared" si="221"/>
        <v>0</v>
      </c>
      <c r="Q93" s="935">
        <f t="shared" si="221"/>
        <v>0</v>
      </c>
      <c r="R93" s="935">
        <f t="shared" si="221"/>
        <v>0</v>
      </c>
      <c r="S93" s="935">
        <f t="shared" si="221"/>
        <v>0</v>
      </c>
      <c r="T93" s="979">
        <f t="shared" si="221"/>
        <v>0</v>
      </c>
      <c r="U93" s="1011">
        <f t="shared" si="149"/>
        <v>0</v>
      </c>
      <c r="V93" s="938">
        <f t="shared" si="150"/>
        <v>0</v>
      </c>
      <c r="W93" s="938">
        <f t="shared" si="151"/>
        <v>0</v>
      </c>
      <c r="X93" s="1012">
        <f t="shared" si="152"/>
        <v>0</v>
      </c>
      <c r="Y93" s="1011">
        <f t="shared" si="153"/>
        <v>0</v>
      </c>
      <c r="Z93" s="917"/>
      <c r="AA93" s="917"/>
      <c r="AB93" s="917"/>
      <c r="AC93" s="1021"/>
      <c r="AD93" s="967">
        <f>AC93*L93</f>
        <v>0</v>
      </c>
      <c r="AE93" s="935">
        <f>AA93*K93</f>
        <v>0</v>
      </c>
      <c r="AF93" s="935">
        <f>SUM(AG93:AH93)</f>
        <v>0</v>
      </c>
      <c r="AG93" s="935">
        <f>Z93*K93</f>
        <v>0</v>
      </c>
      <c r="AH93" s="979">
        <f>AB93*L93</f>
        <v>0</v>
      </c>
      <c r="AI93" s="1011">
        <f t="shared" si="154"/>
        <v>0</v>
      </c>
      <c r="AJ93" s="986"/>
      <c r="AK93" s="986"/>
      <c r="AL93" s="986"/>
      <c r="AM93" s="986"/>
      <c r="AN93" s="1012">
        <f>AN71</f>
        <v>0</v>
      </c>
      <c r="AO93" s="1044">
        <f>AE93*AL93</f>
        <v>0</v>
      </c>
      <c r="AP93" s="943">
        <f>L93*(1-AB93-AC93)*AM93</f>
        <v>0</v>
      </c>
      <c r="AQ93" s="943">
        <f>SUM(AR93,AS93)</f>
        <v>0</v>
      </c>
      <c r="AR93" s="943">
        <f t="shared" si="222"/>
        <v>0</v>
      </c>
      <c r="AS93" s="943">
        <f t="shared" si="222"/>
        <v>0</v>
      </c>
      <c r="AT93" s="943">
        <f>SUM(AU93, AV93)</f>
        <v>0</v>
      </c>
      <c r="AU93" s="943">
        <f t="shared" si="223"/>
        <v>0</v>
      </c>
      <c r="AV93" s="943">
        <f t="shared" si="223"/>
        <v>0</v>
      </c>
      <c r="AW93" s="943">
        <f t="shared" si="184"/>
        <v>0</v>
      </c>
      <c r="AX93" s="943">
        <f t="shared" si="185"/>
        <v>0</v>
      </c>
      <c r="AY93" s="1039">
        <f>MAX(N92*AN92, AY70)</f>
        <v>0</v>
      </c>
      <c r="AZ93" s="1044">
        <f t="shared" si="206"/>
        <v>0</v>
      </c>
      <c r="BA93" s="943">
        <f t="shared" si="207"/>
        <v>0</v>
      </c>
      <c r="BB93" s="943">
        <f t="shared" si="208"/>
        <v>0</v>
      </c>
      <c r="BC93" s="943">
        <f t="shared" si="209"/>
        <v>0</v>
      </c>
      <c r="BD93" s="943">
        <f t="shared" si="210"/>
        <v>0</v>
      </c>
      <c r="BE93" s="1039">
        <f t="shared" si="211"/>
        <v>0</v>
      </c>
      <c r="BF93" s="1044">
        <f t="shared" si="212"/>
        <v>0</v>
      </c>
      <c r="BG93" s="943">
        <f t="shared" si="213"/>
        <v>0</v>
      </c>
      <c r="BH93" s="943">
        <f t="shared" si="214"/>
        <v>0</v>
      </c>
      <c r="BI93" s="943">
        <f t="shared" si="215"/>
        <v>0</v>
      </c>
      <c r="BJ93" s="1039">
        <f t="shared" si="216"/>
        <v>0</v>
      </c>
      <c r="BK93" s="1051">
        <f t="shared" si="156"/>
        <v>0</v>
      </c>
      <c r="BL93" s="946">
        <f t="shared" si="157"/>
        <v>0</v>
      </c>
      <c r="BM93" s="919">
        <f t="shared" si="158"/>
        <v>0</v>
      </c>
      <c r="BN93" s="947">
        <f t="shared" si="159"/>
        <v>0</v>
      </c>
    </row>
    <row r="94" spans="1:66" ht="13.15" customHeight="1" thickBot="1">
      <c r="A94" s="367"/>
      <c r="B94" s="367"/>
      <c r="C94" s="367"/>
      <c r="D94" s="374" t="s">
        <v>14</v>
      </c>
      <c r="E94" s="370" t="s">
        <v>176</v>
      </c>
      <c r="F94" s="369">
        <v>2025</v>
      </c>
      <c r="G94" s="371" t="s">
        <v>124</v>
      </c>
      <c r="H94" s="977"/>
      <c r="I94" s="984"/>
      <c r="J94" s="968">
        <f t="shared" ref="J94:T94" si="224">J73+J74+J78+J79+J80+J81+J82+J83+J86+J89+J93</f>
        <v>0</v>
      </c>
      <c r="K94" s="936">
        <f t="shared" si="224"/>
        <v>0</v>
      </c>
      <c r="L94" s="936">
        <f t="shared" si="224"/>
        <v>0</v>
      </c>
      <c r="M94" s="936">
        <f t="shared" si="224"/>
        <v>0</v>
      </c>
      <c r="N94" s="936">
        <f t="shared" si="224"/>
        <v>0</v>
      </c>
      <c r="O94" s="980">
        <f t="shared" si="224"/>
        <v>0</v>
      </c>
      <c r="P94" s="968">
        <f t="shared" si="224"/>
        <v>0</v>
      </c>
      <c r="Q94" s="936">
        <f t="shared" si="224"/>
        <v>0</v>
      </c>
      <c r="R94" s="936">
        <f t="shared" si="224"/>
        <v>0</v>
      </c>
      <c r="S94" s="936">
        <f t="shared" si="224"/>
        <v>0</v>
      </c>
      <c r="T94" s="980">
        <f t="shared" si="224"/>
        <v>0</v>
      </c>
      <c r="U94" s="1013">
        <f t="shared" si="149"/>
        <v>0</v>
      </c>
      <c r="V94" s="939">
        <f t="shared" si="150"/>
        <v>0</v>
      </c>
      <c r="W94" s="939">
        <f t="shared" si="151"/>
        <v>0</v>
      </c>
      <c r="X94" s="1014">
        <f t="shared" si="152"/>
        <v>0</v>
      </c>
      <c r="Y94" s="1013">
        <f t="shared" si="153"/>
        <v>0</v>
      </c>
      <c r="Z94" s="939">
        <f>IF($K94=0,0, SUM(Z73*K73, Z74*K74, Z78*K78, Z79*K79, Z80*K80, Z81*K81, Z82*K82, Z83*K83, Z86*K86, Z89*K89, Z93*K93)/SUM(K73, K74, K78, K79, K80, K81, K82, K83, K86, K89, K93 ))</f>
        <v>0</v>
      </c>
      <c r="AA94" s="939">
        <f>IF($K94=0,0, SUM(AA73*L73, AA74*L74, AA78*L78, AA79*L79, AA80*L80, AA81*L81, AA82*L82, AA83*L83, AA86*L86, AA89*L89, AA93*L93)/SUM(L73, L74, L78, L79, L80, L81, L82, L83, L86, L89, L93 ))</f>
        <v>0</v>
      </c>
      <c r="AB94" s="939">
        <f>IF($L94=0,0, SUM(AB73*M73, AB74*M74, AB78*M78, AB79*M79, AB80*M80, AB81*M81, AB82*M82, AB83*M83, AB86*M86, AB89*M89, AB93*M93)/SUM(M73, M74, M78, M79, M80, M81, M82, M83, M86, M89, M93 ))</f>
        <v>0</v>
      </c>
      <c r="AC94" s="1014">
        <f>IF($L94=0,0, SUM(AC73*N73, AC74*N74, AC78*N78, AC79*N79, AC80*N80, AC81*N81, AC82*N82, AC83*N83, AC86*N86, AC89*N89, AC93*N93)/SUM(N73, N74, N78, N79, N80, N81, N82, N83, N86, N89, N93 ))</f>
        <v>0</v>
      </c>
      <c r="AD94" s="968">
        <f>AD73+AD74+AD78+AD79+AD80+AD81+AD82+AD83+AD86+AD89+AD93</f>
        <v>0</v>
      </c>
      <c r="AE94" s="936">
        <f>AE73+AE74+AE78+AE79+AE80+AE81+AE82+AE83+AE86+AE89+AE93</f>
        <v>0</v>
      </c>
      <c r="AF94" s="936">
        <f>AF73+AF74+AF78+AF79+AF80+AF81+AF82+AF83+AF86+AF89+AF93</f>
        <v>0</v>
      </c>
      <c r="AG94" s="936">
        <f>AG73+AG74+AG78+AG79+AG80+AG81+AG82+AG83+AG86+AG89+AG93</f>
        <v>0</v>
      </c>
      <c r="AH94" s="980">
        <f>AH73+AH74+AH78+AH79+AH80+AH81+AH82+AH83+AH86+AH89+AH93</f>
        <v>0</v>
      </c>
      <c r="AI94" s="1013">
        <f t="shared" si="154"/>
        <v>0</v>
      </c>
      <c r="AJ94" s="939">
        <f>IF($Z94*$K94=0,0,SUM(AJ73*$K73*$Z73, AJ74*$K74*$Z74,AJ78*$K78*$Z78,AJ79*$K79*$Z79,AJ80*$K80*$Z80,AJ81*$K81*$Z81,AJ82*$K82*$Z82,AJ83*$K83*$Z83,AJ86*$K86*$Z86,AJ89*$K89*$Z89,AJ93*$K93*$Z93)/(SUM($K73*$Z73, $K74*$Z74,$K78*$Z78,$K79*$Z79,$K80*$Z80,$K81*$Z81,$K82*$Z82,$K83*$Z83,$K86*$Z86,$K89*$Z89,$K93*$Z93)))</f>
        <v>0</v>
      </c>
      <c r="AK94" s="939">
        <f>IF($Z94*$K94=0,0,SUM(AK73*$K73*$Z73, AK74*$K74*$Z74,AK78*$K78*$Z78,AK79*$K79*$Z79,AK80*$K80*$Z80,AK81*$K81*$Z81,AK82*$K82*$Z82,AK83*$K83*$Z83,AK86*$K86*$Z86,AK89*$K89*$Z89,AK93*$K93*$Z93)/(SUM($K73*$Z73, $K74*$Z74,$K78*$Z78,$K79*$Z79,$K80*$Z80,$K81*$Z81,$K82*$Z82,$K83*$Z83,$K86*$Z86,$K89*$Z89,$K93*$Z93)))</f>
        <v>0</v>
      </c>
      <c r="AL94" s="939">
        <f>IF(OR(K94=0, AND(AL73=0, AL74=0, AL78=0, AL79=0, AL80=0, AL81=0, AL82=0, AL83=0, AL86=0, AL89=0, AL93=0)), 0, SUM(AL73*K73*AA73,AL74*K74*AA74,AL78*K78*AA78,AL79*K79*AA79,AL80*K80*AA80,AL81*K81*AA81,AL82*K82*AA82,AL83*K83*AA83,AL86*K86*AA86,AL89*K89*AA89,AL93*K93*AA93 )/SUM(K73*AA73,K74*AA74,K78*AA78,K79*AA79,K80*AA80,K81*AA81,K82*AA82,K83*AA83,K86*AA86,K89*AA89,K93*AA93))</f>
        <v>0</v>
      </c>
      <c r="AM94" s="939">
        <f>IF(L94=0,0,SUM(AM73*L73*(1-AB73-AC73), AM74*L74*(1-AB74-AC74), AM78*L78*(1-AB78-AC78), AM79*L79*(1-AB79-AC79), AM80*L80*(1-AB80-AC80), AM81*L81*(1-AB81-AC81), AM82*L82*(1-AB82-AC82), AM83*L83*(1-AB83-AC83), AM86*L86*(1-AB86-AC86), AM89*L89*(1-AB89-AC89), AM93*L93*(1-AB93-AC93))/SUM(L73*(1-AB73-AC73), L74*(1-AB74-AC74), L78*(1-AB78-AC78), L79*(1-AB79-AC79), L80*(1-AB80-AC80), L81*(1-AB81-AC81), L82*(1-AB82-AC82), L83*(1-AB83-AC83), L86*(1-AB86-AC86), L89*(1-AB89-AC89), L93*(1-AB93-AC93)))</f>
        <v>0</v>
      </c>
      <c r="AN94" s="1014">
        <f>IF(N94=0,0,SUM(AN73*N73, AN74*N74,AN78*N78,AN79*N79,AN80*N80,AN81*N81,AN82*N82,AN83*N83,AN86*N86,AN89*N89,AN93*N93)/SUM(N73, N74,N78,N79,N80,N81,N82,N83,N86,N89,N93))</f>
        <v>0</v>
      </c>
      <c r="AO94" s="968">
        <f t="shared" ref="AO94:AT94" si="225">AO73+AO74+AO78+AO79+AO80+AO81+AO82+AO83+AO86+AO89+AO93</f>
        <v>0</v>
      </c>
      <c r="AP94" s="936">
        <f t="shared" si="225"/>
        <v>0</v>
      </c>
      <c r="AQ94" s="936">
        <f t="shared" si="225"/>
        <v>0</v>
      </c>
      <c r="AR94" s="936">
        <f t="shared" si="225"/>
        <v>0</v>
      </c>
      <c r="AS94" s="936">
        <f t="shared" si="225"/>
        <v>0</v>
      </c>
      <c r="AT94" s="936">
        <f t="shared" si="225"/>
        <v>0</v>
      </c>
      <c r="AU94" s="936">
        <f t="shared" si="223"/>
        <v>0</v>
      </c>
      <c r="AV94" s="936">
        <f t="shared" si="223"/>
        <v>0</v>
      </c>
      <c r="AW94" s="936">
        <f>AW73+AW74+AW78+AW79+AW80+AW81+AW82+AW83+AW86+AW89+AW93</f>
        <v>0</v>
      </c>
      <c r="AX94" s="936">
        <f>AX73+AX74+AX78+AX79+AX80+AX81+AX82+AX83+AX86+AX89+AX93</f>
        <v>0</v>
      </c>
      <c r="AY94" s="1039">
        <f>MAX(N93*AN93, AY71)</f>
        <v>0</v>
      </c>
      <c r="AZ94" s="968">
        <f t="shared" ref="AZ94:BJ94" si="226">AZ73+AZ74+AZ78+AZ79+AZ80+AZ81+AZ82+AZ83+AZ86+AZ89+AZ93</f>
        <v>0</v>
      </c>
      <c r="BA94" s="936">
        <f t="shared" si="226"/>
        <v>0</v>
      </c>
      <c r="BB94" s="936">
        <f t="shared" si="226"/>
        <v>0</v>
      </c>
      <c r="BC94" s="936">
        <f t="shared" si="226"/>
        <v>0</v>
      </c>
      <c r="BD94" s="936">
        <f t="shared" si="226"/>
        <v>0</v>
      </c>
      <c r="BE94" s="980">
        <f t="shared" si="226"/>
        <v>0</v>
      </c>
      <c r="BF94" s="968">
        <f t="shared" si="226"/>
        <v>0</v>
      </c>
      <c r="BG94" s="936">
        <f t="shared" si="226"/>
        <v>0</v>
      </c>
      <c r="BH94" s="936">
        <f t="shared" si="226"/>
        <v>0</v>
      </c>
      <c r="BI94" s="936">
        <f t="shared" si="226"/>
        <v>0</v>
      </c>
      <c r="BJ94" s="980">
        <f t="shared" si="226"/>
        <v>0</v>
      </c>
      <c r="BK94" s="1013">
        <f t="shared" si="156"/>
        <v>0</v>
      </c>
      <c r="BL94" s="939">
        <f t="shared" si="157"/>
        <v>0</v>
      </c>
      <c r="BM94" s="948">
        <f t="shared" si="158"/>
        <v>0</v>
      </c>
      <c r="BN94" s="949">
        <f t="shared" si="159"/>
        <v>0</v>
      </c>
    </row>
    <row r="95" spans="1:66" ht="13.15" customHeight="1" thickBot="1">
      <c r="A95" s="367"/>
      <c r="B95" s="367"/>
      <c r="C95" s="367"/>
      <c r="D95" s="368" t="s">
        <v>14</v>
      </c>
      <c r="E95" s="370" t="s">
        <v>129</v>
      </c>
      <c r="F95" s="369">
        <v>2023</v>
      </c>
      <c r="G95" s="371" t="s">
        <v>158</v>
      </c>
      <c r="H95" s="491"/>
      <c r="I95" s="983"/>
      <c r="J95" s="966">
        <f>SUM(K95:L95)</f>
        <v>0</v>
      </c>
      <c r="K95" s="934">
        <f>K29</f>
        <v>0</v>
      </c>
      <c r="L95" s="934">
        <f t="shared" ref="L95:T95" si="227">L29</f>
        <v>0</v>
      </c>
      <c r="M95" s="934">
        <f t="shared" si="227"/>
        <v>0</v>
      </c>
      <c r="N95" s="934">
        <f t="shared" si="227"/>
        <v>0</v>
      </c>
      <c r="O95" s="995"/>
      <c r="P95" s="966">
        <f>SUM(Q95, T95)</f>
        <v>0</v>
      </c>
      <c r="Q95" s="934">
        <f>SUM(R95,S95)</f>
        <v>0</v>
      </c>
      <c r="R95" s="934">
        <f t="shared" si="227"/>
        <v>0</v>
      </c>
      <c r="S95" s="934">
        <f t="shared" si="227"/>
        <v>0</v>
      </c>
      <c r="T95" s="978">
        <f t="shared" si="227"/>
        <v>0</v>
      </c>
      <c r="U95" s="1009">
        <f>IF(J95=0, 0, Q95/J95)</f>
        <v>0</v>
      </c>
      <c r="V95" s="937">
        <f>IF(K95=0, 0, R95/K95)</f>
        <v>0</v>
      </c>
      <c r="W95" s="937">
        <f>IF(L95=0, 0, S95/L95)</f>
        <v>0</v>
      </c>
      <c r="X95" s="1010">
        <f>IF(M95=0, 0, T95/M95)</f>
        <v>0</v>
      </c>
      <c r="Y95" s="1009">
        <f>IF(J95=0, 0, AF95/J95)</f>
        <v>0</v>
      </c>
      <c r="Z95" s="916"/>
      <c r="AA95" s="916"/>
      <c r="AB95" s="916"/>
      <c r="AC95" s="1020"/>
      <c r="AD95" s="966">
        <f>AC95*L95</f>
        <v>0</v>
      </c>
      <c r="AE95" s="934">
        <f>AA95*K95</f>
        <v>0</v>
      </c>
      <c r="AF95" s="934">
        <f>SUM(AG95:AH95)</f>
        <v>0</v>
      </c>
      <c r="AG95" s="934">
        <f>Z95*K95</f>
        <v>0</v>
      </c>
      <c r="AH95" s="978">
        <f>AB95*L95</f>
        <v>0</v>
      </c>
      <c r="AI95" s="1009">
        <f>IF($Y95*$J95=0, 0, (AJ95*$Z95*$K95+AK95*$AB95*$L95)/($Z95*$K95+$AB95*$L95))</f>
        <v>0</v>
      </c>
      <c r="AJ95" s="985"/>
      <c r="AK95" s="985"/>
      <c r="AL95" s="985"/>
      <c r="AM95" s="985"/>
      <c r="AN95" s="1028"/>
      <c r="AO95" s="1045">
        <f>AE95*AL95</f>
        <v>0</v>
      </c>
      <c r="AP95" s="944">
        <f>L95*(1-AB95-AC95)*AM95</f>
        <v>0</v>
      </c>
      <c r="AQ95" s="944">
        <f>SUM(AR95,AS95)</f>
        <v>0</v>
      </c>
      <c r="AR95" s="944">
        <f>AG95*AJ95</f>
        <v>0</v>
      </c>
      <c r="AS95" s="944">
        <f>AH95*AK95</f>
        <v>0</v>
      </c>
      <c r="AT95" s="944">
        <f>SUM(AU95, AV95)</f>
        <v>0</v>
      </c>
      <c r="AU95" s="944">
        <f>AR95</f>
        <v>0</v>
      </c>
      <c r="AV95" s="944">
        <f>AS95</f>
        <v>0</v>
      </c>
      <c r="AW95" s="944">
        <f>K95*(1-Z95-AA95)*Z117*AJ117</f>
        <v>0</v>
      </c>
      <c r="AX95" s="944">
        <f>AD95*Z117*AJ117</f>
        <v>0</v>
      </c>
      <c r="AY95" s="980">
        <f>MAX(N94*AN94, AY72)</f>
        <v>0</v>
      </c>
      <c r="AZ95" s="1045">
        <f>SUM(BA95,BB95)</f>
        <v>0</v>
      </c>
      <c r="BA95" s="944">
        <f>K95-AE95-AG95+AD95</f>
        <v>0</v>
      </c>
      <c r="BB95" s="944">
        <f>L95+AE95-AD95-AH95</f>
        <v>0</v>
      </c>
      <c r="BC95" s="944">
        <f>SUM(BD95, BE95)</f>
        <v>0</v>
      </c>
      <c r="BD95" s="944">
        <f>N95</f>
        <v>0</v>
      </c>
      <c r="BE95" s="1046">
        <f>AF95</f>
        <v>0</v>
      </c>
      <c r="BF95" s="1045">
        <f>SUM(BG95,BJ95)</f>
        <v>0</v>
      </c>
      <c r="BG95" s="944">
        <f>SUM(BH95,BI95)</f>
        <v>0</v>
      </c>
      <c r="BH95" s="944">
        <f>AW95+AX95</f>
        <v>0</v>
      </c>
      <c r="BI95" s="944">
        <f>AO95+AP95</f>
        <v>0</v>
      </c>
      <c r="BJ95" s="1046">
        <f>AY96+AQ95</f>
        <v>0</v>
      </c>
      <c r="BK95" s="1050">
        <f>IFERROR(BG95/AZ95, 0)</f>
        <v>0</v>
      </c>
      <c r="BL95" s="945">
        <f>IFERROR(BH95/BA95, 0)</f>
        <v>0</v>
      </c>
      <c r="BM95" s="487">
        <f>IFERROR(BI95/BB95, 0)</f>
        <v>0</v>
      </c>
      <c r="BN95" s="488">
        <f>IFERROR(BJ95/BC95, 0)</f>
        <v>0</v>
      </c>
    </row>
    <row r="96" spans="1:66" ht="13.15" customHeight="1">
      <c r="A96" s="367"/>
      <c r="B96" s="367"/>
      <c r="C96" s="367"/>
      <c r="D96" s="368" t="s">
        <v>14</v>
      </c>
      <c r="E96" s="370" t="s">
        <v>129</v>
      </c>
      <c r="F96" s="369">
        <v>2023</v>
      </c>
      <c r="G96" s="371" t="s">
        <v>351</v>
      </c>
      <c r="H96" s="974"/>
      <c r="I96" s="956"/>
      <c r="J96" s="967">
        <f>SUM(J97:J99)</f>
        <v>0</v>
      </c>
      <c r="K96" s="935">
        <f t="shared" ref="K96:T96" si="228">K30</f>
        <v>0</v>
      </c>
      <c r="L96" s="935">
        <f t="shared" si="228"/>
        <v>0</v>
      </c>
      <c r="M96" s="935">
        <f t="shared" si="228"/>
        <v>0</v>
      </c>
      <c r="N96" s="935">
        <f t="shared" si="228"/>
        <v>0</v>
      </c>
      <c r="O96" s="996"/>
      <c r="P96" s="967">
        <f t="shared" ref="P96:P116" si="229">SUM(Q96, T96)</f>
        <v>0</v>
      </c>
      <c r="Q96" s="935">
        <f t="shared" ref="Q96:Q116" si="230">SUM(R96,S96)</f>
        <v>0</v>
      </c>
      <c r="R96" s="935">
        <f t="shared" si="228"/>
        <v>0</v>
      </c>
      <c r="S96" s="935">
        <f t="shared" si="228"/>
        <v>0</v>
      </c>
      <c r="T96" s="979">
        <f t="shared" si="228"/>
        <v>0</v>
      </c>
      <c r="U96" s="1011">
        <f t="shared" ref="U96:U116" si="231">IF(J96=0, 0, Q96/J96)</f>
        <v>0</v>
      </c>
      <c r="V96" s="938">
        <f t="shared" ref="V96:V116" si="232">IF(K96=0, 0, R96/K96)</f>
        <v>0</v>
      </c>
      <c r="W96" s="938">
        <f t="shared" ref="W96:W116" si="233">IF(L96=0, 0, S96/L96)</f>
        <v>0</v>
      </c>
      <c r="X96" s="1012">
        <f t="shared" ref="X96:X116" si="234">IF(M96=0, 0, T96/M96)</f>
        <v>0</v>
      </c>
      <c r="Y96" s="1011">
        <f t="shared" si="153"/>
        <v>0</v>
      </c>
      <c r="Z96" s="938">
        <f>IF($K96=0,0, SUM(Z97*K97, Z98*K98, Z99*K99)/SUM(K97, K98, K99))</f>
        <v>0</v>
      </c>
      <c r="AA96" s="938">
        <f>IF($K96=0,0, SUM(AA97*K97, AA98*K98, AA99*K99)/SUM(K97, K98, K99))</f>
        <v>0</v>
      </c>
      <c r="AB96" s="938">
        <f>IF($L96=0,0, SUM(AB97*L97, AB98*L98, AB99*L99)/SUM(L97, L98, L99))</f>
        <v>0</v>
      </c>
      <c r="AC96" s="1012">
        <f>IF($L96=0,0, SUM(AC97*L97, AC98*L98, AC99*L99)/SUM(L97, L98, L99))</f>
        <v>0</v>
      </c>
      <c r="AD96" s="967">
        <f>SUM(AD97:AD99)</f>
        <v>0</v>
      </c>
      <c r="AE96" s="935">
        <f>SUM(AE97:AE99)</f>
        <v>0</v>
      </c>
      <c r="AF96" s="935">
        <f>SUM(AF97:AF99)</f>
        <v>0</v>
      </c>
      <c r="AG96" s="935">
        <f>SUM(AG97:AG99)</f>
        <v>0</v>
      </c>
      <c r="AH96" s="979">
        <f>SUM(AH97:AH99)</f>
        <v>0</v>
      </c>
      <c r="AI96" s="1011">
        <f t="shared" si="154"/>
        <v>0</v>
      </c>
      <c r="AJ96" s="938">
        <f>IF($Z96*$K96=0,0,SUM(AJ97*$K97*$Z97,AJ98*$K98*$Z98,AJ99*$K99*$Z99)/(SUM($K97*$Z97,$K98*$Z98,$K99*$Z99)))</f>
        <v>0</v>
      </c>
      <c r="AK96" s="938">
        <f>IF($AB96*$L96=0,0,SUM(AK97*$AB97*$L97,AK98*$AB98*$L98,AK99*$AB99*$L99)/(SUM($L97*$AB97,$L98*$AB98,$L99*$AB99)))</f>
        <v>0</v>
      </c>
      <c r="AL96" s="938">
        <f>IF(OR(K96=0, AND(AL97=0, AL98=0, AL99=0)), 0, SUM(AL97*K97*AA97, AL98*K98*AA98, AL99*K99*AA99)/SUM(K97*AA97, K98*AA98, K99*AA99))</f>
        <v>0</v>
      </c>
      <c r="AM96" s="938">
        <f>IF(L96=0,0,SUM(AM97*L97*(1-AB97-AC97), AM98*L98*(1-AB98-AC98),AM99*L99*(1-AB99-AC99))/SUM(L97*(1-AB97-AC97), L98*(1-AB98-AC98),L99*(1-AB99-AC99)))</f>
        <v>0</v>
      </c>
      <c r="AN96" s="1012">
        <f>IF(N96=0,0,SUM(AN97*N97,AN98*N98,AN99*N99)/SUM(N97,N98,N99))</f>
        <v>0</v>
      </c>
      <c r="AO96" s="1044">
        <f t="shared" ref="AO96:BJ97" si="235">SUM(AO97:AO99)</f>
        <v>0</v>
      </c>
      <c r="AP96" s="943">
        <f t="shared" si="235"/>
        <v>0</v>
      </c>
      <c r="AQ96" s="943">
        <f t="shared" si="235"/>
        <v>0</v>
      </c>
      <c r="AR96" s="943">
        <f t="shared" si="235"/>
        <v>0</v>
      </c>
      <c r="AS96" s="943">
        <f t="shared" si="235"/>
        <v>0</v>
      </c>
      <c r="AT96" s="943">
        <f t="shared" si="235"/>
        <v>0</v>
      </c>
      <c r="AU96" s="943">
        <f t="shared" si="235"/>
        <v>0</v>
      </c>
      <c r="AV96" s="943">
        <f t="shared" si="235"/>
        <v>0</v>
      </c>
      <c r="AW96" s="943">
        <f t="shared" si="235"/>
        <v>0</v>
      </c>
      <c r="AX96" s="943">
        <f t="shared" si="235"/>
        <v>0</v>
      </c>
      <c r="AY96" s="1046">
        <f>MAX(N95*AN95, T95)</f>
        <v>0</v>
      </c>
      <c r="AZ96" s="1044">
        <f t="shared" si="235"/>
        <v>0</v>
      </c>
      <c r="BA96" s="943">
        <f t="shared" si="235"/>
        <v>0</v>
      </c>
      <c r="BB96" s="943">
        <f t="shared" si="235"/>
        <v>0</v>
      </c>
      <c r="BC96" s="943">
        <f t="shared" si="235"/>
        <v>0</v>
      </c>
      <c r="BD96" s="943">
        <f t="shared" si="235"/>
        <v>0</v>
      </c>
      <c r="BE96" s="1039">
        <f t="shared" si="235"/>
        <v>0</v>
      </c>
      <c r="BF96" s="1044">
        <f t="shared" si="235"/>
        <v>0</v>
      </c>
      <c r="BG96" s="943">
        <f t="shared" si="235"/>
        <v>0</v>
      </c>
      <c r="BH96" s="943">
        <f t="shared" si="235"/>
        <v>0</v>
      </c>
      <c r="BI96" s="943">
        <f t="shared" si="235"/>
        <v>0</v>
      </c>
      <c r="BJ96" s="1039">
        <f t="shared" si="235"/>
        <v>0</v>
      </c>
      <c r="BK96" s="1051">
        <f t="shared" ref="BK96:BK116" si="236">IFERROR(BG96/AZ96, 0)</f>
        <v>0</v>
      </c>
      <c r="BL96" s="946">
        <f t="shared" ref="BL96:BL116" si="237">IFERROR(BH96/BA96, 0)</f>
        <v>0</v>
      </c>
      <c r="BM96" s="919">
        <f t="shared" ref="BM96:BM116" si="238">IFERROR(BI96/BB96, 0)</f>
        <v>0</v>
      </c>
      <c r="BN96" s="947">
        <f t="shared" ref="BN96:BN116" si="239">IFERROR(BJ96/BC96, 0)</f>
        <v>0</v>
      </c>
    </row>
    <row r="97" spans="1:67" ht="13.15" customHeight="1">
      <c r="A97" s="367"/>
      <c r="B97" s="367"/>
      <c r="C97" s="367"/>
      <c r="D97" s="368" t="s">
        <v>13</v>
      </c>
      <c r="E97" s="370" t="s">
        <v>129</v>
      </c>
      <c r="F97" s="369">
        <v>2023</v>
      </c>
      <c r="G97" s="372" t="s">
        <v>480</v>
      </c>
      <c r="H97" s="975"/>
      <c r="I97" s="957"/>
      <c r="J97" s="967">
        <f t="shared" ref="J97:J104" si="240">SUM(K97:L97)</f>
        <v>0</v>
      </c>
      <c r="K97" s="935">
        <f t="shared" ref="K97:T97" si="241">K31</f>
        <v>0</v>
      </c>
      <c r="L97" s="935">
        <f t="shared" si="241"/>
        <v>0</v>
      </c>
      <c r="M97" s="935">
        <f t="shared" si="241"/>
        <v>0</v>
      </c>
      <c r="N97" s="935">
        <f t="shared" si="241"/>
        <v>0</v>
      </c>
      <c r="O97" s="996"/>
      <c r="P97" s="967">
        <f t="shared" si="229"/>
        <v>0</v>
      </c>
      <c r="Q97" s="935">
        <f t="shared" si="230"/>
        <v>0</v>
      </c>
      <c r="R97" s="935">
        <f t="shared" si="241"/>
        <v>0</v>
      </c>
      <c r="S97" s="935">
        <f t="shared" si="241"/>
        <v>0</v>
      </c>
      <c r="T97" s="979">
        <f t="shared" si="241"/>
        <v>0</v>
      </c>
      <c r="U97" s="1011">
        <f t="shared" si="231"/>
        <v>0</v>
      </c>
      <c r="V97" s="938">
        <f t="shared" si="232"/>
        <v>0</v>
      </c>
      <c r="W97" s="938">
        <f t="shared" si="233"/>
        <v>0</v>
      </c>
      <c r="X97" s="1012">
        <f t="shared" si="234"/>
        <v>0</v>
      </c>
      <c r="Y97" s="1011">
        <f t="shared" si="153"/>
        <v>0</v>
      </c>
      <c r="Z97" s="917"/>
      <c r="AA97" s="917"/>
      <c r="AB97" s="917"/>
      <c r="AC97" s="1021"/>
      <c r="AD97" s="967">
        <f t="shared" ref="AD97:AD104" si="242">AC97*L97</f>
        <v>0</v>
      </c>
      <c r="AE97" s="935">
        <f t="shared" ref="AE97:AE104" si="243">AA97*K97</f>
        <v>0</v>
      </c>
      <c r="AF97" s="935">
        <f t="shared" ref="AF97:AF104" si="244">SUM(AG97:AH97)</f>
        <v>0</v>
      </c>
      <c r="AG97" s="935">
        <f t="shared" ref="AG97:AG104" si="245">Z97*K97</f>
        <v>0</v>
      </c>
      <c r="AH97" s="979">
        <f t="shared" ref="AH97:AH104" si="246">AB97*L97</f>
        <v>0</v>
      </c>
      <c r="AI97" s="1011">
        <f t="shared" si="154"/>
        <v>0</v>
      </c>
      <c r="AJ97" s="986"/>
      <c r="AK97" s="986"/>
      <c r="AL97" s="986"/>
      <c r="AM97" s="986"/>
      <c r="AN97" s="1030"/>
      <c r="AO97" s="1044">
        <f t="shared" ref="AO97:AO104" si="247">AE97*AL97</f>
        <v>0</v>
      </c>
      <c r="AP97" s="943">
        <f t="shared" ref="AP97:AP104" si="248">L97*(1-AB97-AC97)*AM97</f>
        <v>0</v>
      </c>
      <c r="AQ97" s="943">
        <f t="shared" ref="AQ97:AQ104" si="249">SUM(AR97,AS97)</f>
        <v>0</v>
      </c>
      <c r="AR97" s="943">
        <f t="shared" ref="AR97:AR104" si="250">AG97*AJ97</f>
        <v>0</v>
      </c>
      <c r="AS97" s="943">
        <f t="shared" ref="AS97:AS104" si="251">AH97*AK97</f>
        <v>0</v>
      </c>
      <c r="AT97" s="943">
        <f t="shared" ref="AT97:AT104" si="252">SUM(AU97, AV97)</f>
        <v>0</v>
      </c>
      <c r="AU97" s="943">
        <f t="shared" ref="AU97:AU104" si="253">AR97</f>
        <v>0</v>
      </c>
      <c r="AV97" s="943">
        <f t="shared" ref="AV97:AV104" si="254">AS97</f>
        <v>0</v>
      </c>
      <c r="AW97" s="943">
        <f>K97*(1-Z97-AA97)*Z119*AJ119</f>
        <v>0</v>
      </c>
      <c r="AX97" s="943">
        <f t="shared" ref="AX97:AX104" si="255">AD97*Z119*AJ119</f>
        <v>0</v>
      </c>
      <c r="AY97" s="1039">
        <f t="shared" si="235"/>
        <v>0</v>
      </c>
      <c r="AZ97" s="1044">
        <f t="shared" ref="AZ97:AZ104" si="256">SUM(BA97,BB97)</f>
        <v>0</v>
      </c>
      <c r="BA97" s="943">
        <f t="shared" ref="BA97:BA104" si="257">K97-AE97-AG97+AD97</f>
        <v>0</v>
      </c>
      <c r="BB97" s="943">
        <f t="shared" ref="BB97:BB104" si="258">L97+AE97-AD97-AH97</f>
        <v>0</v>
      </c>
      <c r="BC97" s="943">
        <f t="shared" ref="BC97:BC104" si="259">SUM(BD97, BE97)</f>
        <v>0</v>
      </c>
      <c r="BD97" s="943">
        <f t="shared" ref="BD97:BD104" si="260">N97</f>
        <v>0</v>
      </c>
      <c r="BE97" s="1039">
        <f t="shared" ref="BE97:BE104" si="261">AF97</f>
        <v>0</v>
      </c>
      <c r="BF97" s="1044">
        <f t="shared" ref="BF97:BF104" si="262">SUM(BG97,BJ97)</f>
        <v>0</v>
      </c>
      <c r="BG97" s="943">
        <f t="shared" ref="BG97:BG104" si="263">SUM(BH97,BI97)</f>
        <v>0</v>
      </c>
      <c r="BH97" s="943">
        <f t="shared" ref="BH97:BH104" si="264">AW97+AX97</f>
        <v>0</v>
      </c>
      <c r="BI97" s="943">
        <f t="shared" ref="BI97:BI104" si="265">AO97+AP97</f>
        <v>0</v>
      </c>
      <c r="BJ97" s="1039">
        <f t="shared" ref="BJ97:BJ104" si="266">AY98+AQ97</f>
        <v>0</v>
      </c>
      <c r="BK97" s="1051">
        <f t="shared" si="236"/>
        <v>0</v>
      </c>
      <c r="BL97" s="946">
        <f t="shared" si="237"/>
        <v>0</v>
      </c>
      <c r="BM97" s="919">
        <f t="shared" si="238"/>
        <v>0</v>
      </c>
      <c r="BN97" s="947">
        <f t="shared" si="239"/>
        <v>0</v>
      </c>
    </row>
    <row r="98" spans="1:67" ht="13.15" customHeight="1">
      <c r="A98" s="367"/>
      <c r="B98" s="367"/>
      <c r="C98" s="367"/>
      <c r="D98" s="368" t="s">
        <v>13</v>
      </c>
      <c r="E98" s="370" t="s">
        <v>129</v>
      </c>
      <c r="F98" s="369">
        <v>2023</v>
      </c>
      <c r="G98" s="372" t="s">
        <v>482</v>
      </c>
      <c r="H98" s="975"/>
      <c r="I98" s="957"/>
      <c r="J98" s="967">
        <f t="shared" si="240"/>
        <v>0</v>
      </c>
      <c r="K98" s="935">
        <f t="shared" ref="K98:T98" si="267">K32</f>
        <v>0</v>
      </c>
      <c r="L98" s="935">
        <f t="shared" si="267"/>
        <v>0</v>
      </c>
      <c r="M98" s="935">
        <f t="shared" si="267"/>
        <v>0</v>
      </c>
      <c r="N98" s="935">
        <f t="shared" si="267"/>
        <v>0</v>
      </c>
      <c r="O98" s="996"/>
      <c r="P98" s="967">
        <f t="shared" si="229"/>
        <v>0</v>
      </c>
      <c r="Q98" s="935">
        <f t="shared" si="230"/>
        <v>0</v>
      </c>
      <c r="R98" s="935">
        <f t="shared" si="267"/>
        <v>0</v>
      </c>
      <c r="S98" s="935">
        <f t="shared" si="267"/>
        <v>0</v>
      </c>
      <c r="T98" s="979">
        <f t="shared" si="267"/>
        <v>0</v>
      </c>
      <c r="U98" s="1011">
        <f t="shared" si="231"/>
        <v>0</v>
      </c>
      <c r="V98" s="938">
        <f t="shared" si="232"/>
        <v>0</v>
      </c>
      <c r="W98" s="938">
        <f t="shared" si="233"/>
        <v>0</v>
      </c>
      <c r="X98" s="1012">
        <f t="shared" si="234"/>
        <v>0</v>
      </c>
      <c r="Y98" s="1011">
        <f t="shared" si="153"/>
        <v>0</v>
      </c>
      <c r="Z98" s="917"/>
      <c r="AA98" s="917"/>
      <c r="AB98" s="917"/>
      <c r="AC98" s="1021"/>
      <c r="AD98" s="967">
        <f t="shared" si="242"/>
        <v>0</v>
      </c>
      <c r="AE98" s="935">
        <f t="shared" si="243"/>
        <v>0</v>
      </c>
      <c r="AF98" s="935">
        <f t="shared" si="244"/>
        <v>0</v>
      </c>
      <c r="AG98" s="935">
        <f t="shared" si="245"/>
        <v>0</v>
      </c>
      <c r="AH98" s="979">
        <f t="shared" si="246"/>
        <v>0</v>
      </c>
      <c r="AI98" s="1011">
        <f t="shared" si="154"/>
        <v>0</v>
      </c>
      <c r="AJ98" s="986"/>
      <c r="AK98" s="986"/>
      <c r="AL98" s="986"/>
      <c r="AM98" s="986"/>
      <c r="AN98" s="1030"/>
      <c r="AO98" s="1044">
        <f t="shared" si="247"/>
        <v>0</v>
      </c>
      <c r="AP98" s="943">
        <f t="shared" si="248"/>
        <v>0</v>
      </c>
      <c r="AQ98" s="943">
        <f t="shared" si="249"/>
        <v>0</v>
      </c>
      <c r="AR98" s="943">
        <f t="shared" si="250"/>
        <v>0</v>
      </c>
      <c r="AS98" s="943">
        <f t="shared" si="251"/>
        <v>0</v>
      </c>
      <c r="AT98" s="943">
        <f t="shared" si="252"/>
        <v>0</v>
      </c>
      <c r="AU98" s="943">
        <f t="shared" si="253"/>
        <v>0</v>
      </c>
      <c r="AV98" s="943">
        <f t="shared" si="254"/>
        <v>0</v>
      </c>
      <c r="AW98" s="943">
        <f>K98*(1-Z98-AA98)*Z120*AJ120</f>
        <v>0</v>
      </c>
      <c r="AX98" s="943">
        <f t="shared" si="255"/>
        <v>0</v>
      </c>
      <c r="AY98" s="1039">
        <f t="shared" ref="AY98:AY105" si="268">MAX(N97*AN97, T97)</f>
        <v>0</v>
      </c>
      <c r="AZ98" s="1044">
        <f t="shared" si="256"/>
        <v>0</v>
      </c>
      <c r="BA98" s="943">
        <f t="shared" si="257"/>
        <v>0</v>
      </c>
      <c r="BB98" s="943">
        <f t="shared" si="258"/>
        <v>0</v>
      </c>
      <c r="BC98" s="943">
        <f t="shared" si="259"/>
        <v>0</v>
      </c>
      <c r="BD98" s="943">
        <f t="shared" si="260"/>
        <v>0</v>
      </c>
      <c r="BE98" s="1039">
        <f t="shared" si="261"/>
        <v>0</v>
      </c>
      <c r="BF98" s="1044">
        <f t="shared" si="262"/>
        <v>0</v>
      </c>
      <c r="BG98" s="943">
        <f t="shared" si="263"/>
        <v>0</v>
      </c>
      <c r="BH98" s="943">
        <f t="shared" si="264"/>
        <v>0</v>
      </c>
      <c r="BI98" s="943">
        <f t="shared" si="265"/>
        <v>0</v>
      </c>
      <c r="BJ98" s="1039">
        <f t="shared" si="266"/>
        <v>0</v>
      </c>
      <c r="BK98" s="1051">
        <f t="shared" si="236"/>
        <v>0</v>
      </c>
      <c r="BL98" s="946">
        <f t="shared" si="237"/>
        <v>0</v>
      </c>
      <c r="BM98" s="919">
        <f t="shared" si="238"/>
        <v>0</v>
      </c>
      <c r="BN98" s="947">
        <f t="shared" si="239"/>
        <v>0</v>
      </c>
    </row>
    <row r="99" spans="1:67" ht="13.15" customHeight="1">
      <c r="A99" s="367"/>
      <c r="B99" s="367"/>
      <c r="C99" s="367"/>
      <c r="D99" s="368" t="s">
        <v>13</v>
      </c>
      <c r="E99" s="370" t="s">
        <v>129</v>
      </c>
      <c r="F99" s="369">
        <v>2023</v>
      </c>
      <c r="G99" s="372" t="s">
        <v>478</v>
      </c>
      <c r="H99" s="975"/>
      <c r="I99" s="957"/>
      <c r="J99" s="967">
        <f t="shared" si="240"/>
        <v>0</v>
      </c>
      <c r="K99" s="935">
        <f t="shared" ref="K99:T99" si="269">K33</f>
        <v>0</v>
      </c>
      <c r="L99" s="935">
        <f t="shared" si="269"/>
        <v>0</v>
      </c>
      <c r="M99" s="935">
        <f t="shared" si="269"/>
        <v>0</v>
      </c>
      <c r="N99" s="935">
        <f t="shared" si="269"/>
        <v>0</v>
      </c>
      <c r="O99" s="996"/>
      <c r="P99" s="967">
        <f t="shared" si="229"/>
        <v>0</v>
      </c>
      <c r="Q99" s="935">
        <f t="shared" si="230"/>
        <v>0</v>
      </c>
      <c r="R99" s="935">
        <f t="shared" si="269"/>
        <v>0</v>
      </c>
      <c r="S99" s="935">
        <f t="shared" si="269"/>
        <v>0</v>
      </c>
      <c r="T99" s="979">
        <f t="shared" si="269"/>
        <v>0</v>
      </c>
      <c r="U99" s="1011">
        <f t="shared" si="231"/>
        <v>0</v>
      </c>
      <c r="V99" s="938">
        <f t="shared" si="232"/>
        <v>0</v>
      </c>
      <c r="W99" s="938">
        <f t="shared" si="233"/>
        <v>0</v>
      </c>
      <c r="X99" s="1012">
        <f t="shared" si="234"/>
        <v>0</v>
      </c>
      <c r="Y99" s="1011">
        <f t="shared" si="153"/>
        <v>0</v>
      </c>
      <c r="Z99" s="917"/>
      <c r="AA99" s="917"/>
      <c r="AB99" s="917"/>
      <c r="AC99" s="1021"/>
      <c r="AD99" s="967">
        <f t="shared" si="242"/>
        <v>0</v>
      </c>
      <c r="AE99" s="935">
        <f t="shared" si="243"/>
        <v>0</v>
      </c>
      <c r="AF99" s="935">
        <f t="shared" si="244"/>
        <v>0</v>
      </c>
      <c r="AG99" s="935">
        <f t="shared" si="245"/>
        <v>0</v>
      </c>
      <c r="AH99" s="979">
        <f t="shared" si="246"/>
        <v>0</v>
      </c>
      <c r="AI99" s="1011">
        <f t="shared" si="154"/>
        <v>0</v>
      </c>
      <c r="AJ99" s="986"/>
      <c r="AK99" s="986"/>
      <c r="AL99" s="986"/>
      <c r="AM99" s="986"/>
      <c r="AN99" s="1030"/>
      <c r="AO99" s="1044">
        <f t="shared" si="247"/>
        <v>0</v>
      </c>
      <c r="AP99" s="943">
        <f t="shared" si="248"/>
        <v>0</v>
      </c>
      <c r="AQ99" s="943">
        <f t="shared" si="249"/>
        <v>0</v>
      </c>
      <c r="AR99" s="943">
        <f t="shared" si="250"/>
        <v>0</v>
      </c>
      <c r="AS99" s="943">
        <f t="shared" si="251"/>
        <v>0</v>
      </c>
      <c r="AT99" s="943">
        <f t="shared" si="252"/>
        <v>0</v>
      </c>
      <c r="AU99" s="943">
        <f t="shared" si="253"/>
        <v>0</v>
      </c>
      <c r="AV99" s="943">
        <f t="shared" si="254"/>
        <v>0</v>
      </c>
      <c r="AW99" s="943">
        <f t="shared" ref="AW99:AW104" si="270">K99*(1-Z99-AA99)*Z121*AJ121</f>
        <v>0</v>
      </c>
      <c r="AX99" s="943">
        <f t="shared" si="255"/>
        <v>0</v>
      </c>
      <c r="AY99" s="1039">
        <f t="shared" si="268"/>
        <v>0</v>
      </c>
      <c r="AZ99" s="1044">
        <f t="shared" si="256"/>
        <v>0</v>
      </c>
      <c r="BA99" s="943">
        <f t="shared" si="257"/>
        <v>0</v>
      </c>
      <c r="BB99" s="943">
        <f t="shared" si="258"/>
        <v>0</v>
      </c>
      <c r="BC99" s="943">
        <f t="shared" si="259"/>
        <v>0</v>
      </c>
      <c r="BD99" s="943">
        <f t="shared" si="260"/>
        <v>0</v>
      </c>
      <c r="BE99" s="1039">
        <f t="shared" si="261"/>
        <v>0</v>
      </c>
      <c r="BF99" s="1044">
        <f t="shared" si="262"/>
        <v>0</v>
      </c>
      <c r="BG99" s="943">
        <f t="shared" si="263"/>
        <v>0</v>
      </c>
      <c r="BH99" s="943">
        <f t="shared" si="264"/>
        <v>0</v>
      </c>
      <c r="BI99" s="943">
        <f t="shared" si="265"/>
        <v>0</v>
      </c>
      <c r="BJ99" s="1039">
        <f t="shared" si="266"/>
        <v>0</v>
      </c>
      <c r="BK99" s="1051">
        <f t="shared" si="236"/>
        <v>0</v>
      </c>
      <c r="BL99" s="946">
        <f t="shared" si="237"/>
        <v>0</v>
      </c>
      <c r="BM99" s="919">
        <f t="shared" si="238"/>
        <v>0</v>
      </c>
      <c r="BN99" s="947">
        <f t="shared" si="239"/>
        <v>0</v>
      </c>
    </row>
    <row r="100" spans="1:67" ht="13.15" customHeight="1">
      <c r="A100" s="367"/>
      <c r="B100" s="367"/>
      <c r="C100" s="367"/>
      <c r="D100" s="368" t="s">
        <v>14</v>
      </c>
      <c r="E100" s="370" t="s">
        <v>129</v>
      </c>
      <c r="F100" s="369">
        <v>2023</v>
      </c>
      <c r="G100" s="371" t="s">
        <v>149</v>
      </c>
      <c r="H100" s="974"/>
      <c r="I100" s="956"/>
      <c r="J100" s="967">
        <f t="shared" si="240"/>
        <v>0</v>
      </c>
      <c r="K100" s="935">
        <f t="shared" ref="K100:T100" si="271">K34</f>
        <v>0</v>
      </c>
      <c r="L100" s="935">
        <f t="shared" si="271"/>
        <v>0</v>
      </c>
      <c r="M100" s="935">
        <f t="shared" si="271"/>
        <v>0</v>
      </c>
      <c r="N100" s="935">
        <f t="shared" si="271"/>
        <v>0</v>
      </c>
      <c r="O100" s="996"/>
      <c r="P100" s="967">
        <f t="shared" si="229"/>
        <v>0</v>
      </c>
      <c r="Q100" s="935">
        <f t="shared" si="230"/>
        <v>0</v>
      </c>
      <c r="R100" s="935">
        <f t="shared" si="271"/>
        <v>0</v>
      </c>
      <c r="S100" s="935">
        <f t="shared" si="271"/>
        <v>0</v>
      </c>
      <c r="T100" s="979">
        <f t="shared" si="271"/>
        <v>0</v>
      </c>
      <c r="U100" s="1011">
        <f t="shared" si="231"/>
        <v>0</v>
      </c>
      <c r="V100" s="938">
        <f t="shared" si="232"/>
        <v>0</v>
      </c>
      <c r="W100" s="938">
        <f t="shared" si="233"/>
        <v>0</v>
      </c>
      <c r="X100" s="1012">
        <f t="shared" si="234"/>
        <v>0</v>
      </c>
      <c r="Y100" s="1011">
        <f t="shared" si="153"/>
        <v>0</v>
      </c>
      <c r="Z100" s="917"/>
      <c r="AA100" s="917"/>
      <c r="AB100" s="917"/>
      <c r="AC100" s="1021"/>
      <c r="AD100" s="967">
        <f t="shared" si="242"/>
        <v>0</v>
      </c>
      <c r="AE100" s="935">
        <f t="shared" si="243"/>
        <v>0</v>
      </c>
      <c r="AF100" s="935">
        <f t="shared" si="244"/>
        <v>0</v>
      </c>
      <c r="AG100" s="935">
        <f t="shared" si="245"/>
        <v>0</v>
      </c>
      <c r="AH100" s="979">
        <f t="shared" si="246"/>
        <v>0</v>
      </c>
      <c r="AI100" s="1011">
        <f t="shared" si="154"/>
        <v>0</v>
      </c>
      <c r="AJ100" s="986"/>
      <c r="AK100" s="986"/>
      <c r="AL100" s="986"/>
      <c r="AM100" s="986"/>
      <c r="AN100" s="1030"/>
      <c r="AO100" s="1044">
        <f t="shared" si="247"/>
        <v>0</v>
      </c>
      <c r="AP100" s="943">
        <f t="shared" si="248"/>
        <v>0</v>
      </c>
      <c r="AQ100" s="943">
        <f t="shared" si="249"/>
        <v>0</v>
      </c>
      <c r="AR100" s="943">
        <f t="shared" si="250"/>
        <v>0</v>
      </c>
      <c r="AS100" s="943">
        <f t="shared" si="251"/>
        <v>0</v>
      </c>
      <c r="AT100" s="943">
        <f t="shared" si="252"/>
        <v>0</v>
      </c>
      <c r="AU100" s="943">
        <f t="shared" si="253"/>
        <v>0</v>
      </c>
      <c r="AV100" s="943">
        <f t="shared" si="254"/>
        <v>0</v>
      </c>
      <c r="AW100" s="943">
        <f t="shared" si="270"/>
        <v>0</v>
      </c>
      <c r="AX100" s="943">
        <f t="shared" si="255"/>
        <v>0</v>
      </c>
      <c r="AY100" s="1039">
        <f t="shared" si="268"/>
        <v>0</v>
      </c>
      <c r="AZ100" s="1044">
        <f t="shared" si="256"/>
        <v>0</v>
      </c>
      <c r="BA100" s="943">
        <f t="shared" si="257"/>
        <v>0</v>
      </c>
      <c r="BB100" s="943">
        <f t="shared" si="258"/>
        <v>0</v>
      </c>
      <c r="BC100" s="943">
        <f t="shared" si="259"/>
        <v>0</v>
      </c>
      <c r="BD100" s="943">
        <f t="shared" si="260"/>
        <v>0</v>
      </c>
      <c r="BE100" s="1039">
        <f t="shared" si="261"/>
        <v>0</v>
      </c>
      <c r="BF100" s="1044">
        <f t="shared" si="262"/>
        <v>0</v>
      </c>
      <c r="BG100" s="943">
        <f t="shared" si="263"/>
        <v>0</v>
      </c>
      <c r="BH100" s="943">
        <f t="shared" si="264"/>
        <v>0</v>
      </c>
      <c r="BI100" s="943">
        <f t="shared" si="265"/>
        <v>0</v>
      </c>
      <c r="BJ100" s="1039">
        <f t="shared" si="266"/>
        <v>0</v>
      </c>
      <c r="BK100" s="1051">
        <f t="shared" si="236"/>
        <v>0</v>
      </c>
      <c r="BL100" s="946">
        <f t="shared" si="237"/>
        <v>0</v>
      </c>
      <c r="BM100" s="919">
        <f t="shared" si="238"/>
        <v>0</v>
      </c>
      <c r="BN100" s="947">
        <f t="shared" si="239"/>
        <v>0</v>
      </c>
    </row>
    <row r="101" spans="1:67" ht="13.15" customHeight="1">
      <c r="A101" s="367"/>
      <c r="B101" s="367"/>
      <c r="C101" s="367"/>
      <c r="D101" s="368" t="s">
        <v>14</v>
      </c>
      <c r="E101" s="370" t="s">
        <v>129</v>
      </c>
      <c r="F101" s="369">
        <v>2023</v>
      </c>
      <c r="G101" s="371" t="s">
        <v>125</v>
      </c>
      <c r="H101" s="981"/>
      <c r="I101" s="958"/>
      <c r="J101" s="967">
        <f t="shared" si="240"/>
        <v>0</v>
      </c>
      <c r="K101" s="935">
        <f t="shared" ref="K101:T101" si="272">K35</f>
        <v>0</v>
      </c>
      <c r="L101" s="935">
        <f t="shared" si="272"/>
        <v>0</v>
      </c>
      <c r="M101" s="935">
        <f t="shared" si="272"/>
        <v>0</v>
      </c>
      <c r="N101" s="935">
        <f t="shared" si="272"/>
        <v>0</v>
      </c>
      <c r="O101" s="996"/>
      <c r="P101" s="967">
        <f t="shared" si="229"/>
        <v>0</v>
      </c>
      <c r="Q101" s="935">
        <f t="shared" si="230"/>
        <v>0</v>
      </c>
      <c r="R101" s="935">
        <f t="shared" si="272"/>
        <v>0</v>
      </c>
      <c r="S101" s="935">
        <f t="shared" si="272"/>
        <v>0</v>
      </c>
      <c r="T101" s="979">
        <f t="shared" si="272"/>
        <v>0</v>
      </c>
      <c r="U101" s="1011">
        <f t="shared" si="231"/>
        <v>0</v>
      </c>
      <c r="V101" s="938">
        <f t="shared" si="232"/>
        <v>0</v>
      </c>
      <c r="W101" s="938">
        <f t="shared" si="233"/>
        <v>0</v>
      </c>
      <c r="X101" s="1012">
        <f t="shared" si="234"/>
        <v>0</v>
      </c>
      <c r="Y101" s="1011">
        <f t="shared" si="153"/>
        <v>0</v>
      </c>
      <c r="Z101" s="917"/>
      <c r="AA101" s="917"/>
      <c r="AB101" s="917"/>
      <c r="AC101" s="1021"/>
      <c r="AD101" s="967">
        <f t="shared" si="242"/>
        <v>0</v>
      </c>
      <c r="AE101" s="935">
        <f t="shared" si="243"/>
        <v>0</v>
      </c>
      <c r="AF101" s="935">
        <f t="shared" si="244"/>
        <v>0</v>
      </c>
      <c r="AG101" s="935">
        <f t="shared" si="245"/>
        <v>0</v>
      </c>
      <c r="AH101" s="979">
        <f t="shared" si="246"/>
        <v>0</v>
      </c>
      <c r="AI101" s="1011">
        <f t="shared" si="154"/>
        <v>0</v>
      </c>
      <c r="AJ101" s="986"/>
      <c r="AK101" s="986"/>
      <c r="AL101" s="986"/>
      <c r="AM101" s="986"/>
      <c r="AN101" s="1030"/>
      <c r="AO101" s="1044">
        <f t="shared" si="247"/>
        <v>0</v>
      </c>
      <c r="AP101" s="943">
        <f t="shared" si="248"/>
        <v>0</v>
      </c>
      <c r="AQ101" s="943">
        <f t="shared" si="249"/>
        <v>0</v>
      </c>
      <c r="AR101" s="943">
        <f t="shared" si="250"/>
        <v>0</v>
      </c>
      <c r="AS101" s="943">
        <f t="shared" si="251"/>
        <v>0</v>
      </c>
      <c r="AT101" s="943">
        <f t="shared" si="252"/>
        <v>0</v>
      </c>
      <c r="AU101" s="943">
        <f t="shared" si="253"/>
        <v>0</v>
      </c>
      <c r="AV101" s="943">
        <f t="shared" si="254"/>
        <v>0</v>
      </c>
      <c r="AW101" s="943">
        <f t="shared" si="270"/>
        <v>0</v>
      </c>
      <c r="AX101" s="943">
        <f t="shared" si="255"/>
        <v>0</v>
      </c>
      <c r="AY101" s="1039">
        <f t="shared" si="268"/>
        <v>0</v>
      </c>
      <c r="AZ101" s="1044">
        <f t="shared" si="256"/>
        <v>0</v>
      </c>
      <c r="BA101" s="943">
        <f t="shared" si="257"/>
        <v>0</v>
      </c>
      <c r="BB101" s="943">
        <f t="shared" si="258"/>
        <v>0</v>
      </c>
      <c r="BC101" s="943">
        <f t="shared" si="259"/>
        <v>0</v>
      </c>
      <c r="BD101" s="943">
        <f t="shared" si="260"/>
        <v>0</v>
      </c>
      <c r="BE101" s="1039">
        <f t="shared" si="261"/>
        <v>0</v>
      </c>
      <c r="BF101" s="1044">
        <f t="shared" si="262"/>
        <v>0</v>
      </c>
      <c r="BG101" s="943">
        <f t="shared" si="263"/>
        <v>0</v>
      </c>
      <c r="BH101" s="943">
        <f t="shared" si="264"/>
        <v>0</v>
      </c>
      <c r="BI101" s="943">
        <f t="shared" si="265"/>
        <v>0</v>
      </c>
      <c r="BJ101" s="1039">
        <f t="shared" si="266"/>
        <v>0</v>
      </c>
      <c r="BK101" s="1051">
        <f t="shared" si="236"/>
        <v>0</v>
      </c>
      <c r="BL101" s="946">
        <f t="shared" si="237"/>
        <v>0</v>
      </c>
      <c r="BM101" s="919">
        <f t="shared" si="238"/>
        <v>0</v>
      </c>
      <c r="BN101" s="947">
        <f t="shared" si="239"/>
        <v>0</v>
      </c>
    </row>
    <row r="102" spans="1:67" ht="13.15" customHeight="1">
      <c r="A102" s="367"/>
      <c r="B102" s="367"/>
      <c r="C102" s="367"/>
      <c r="D102" s="368" t="s">
        <v>14</v>
      </c>
      <c r="E102" s="370" t="s">
        <v>129</v>
      </c>
      <c r="F102" s="369">
        <v>2023</v>
      </c>
      <c r="G102" s="371" t="s">
        <v>126</v>
      </c>
      <c r="H102" s="981"/>
      <c r="I102" s="958"/>
      <c r="J102" s="967">
        <f t="shared" si="240"/>
        <v>0</v>
      </c>
      <c r="K102" s="935">
        <f t="shared" ref="K102:T102" si="273">K36</f>
        <v>0</v>
      </c>
      <c r="L102" s="935">
        <f t="shared" si="273"/>
        <v>0</v>
      </c>
      <c r="M102" s="935">
        <f t="shared" si="273"/>
        <v>0</v>
      </c>
      <c r="N102" s="935">
        <f t="shared" si="273"/>
        <v>0</v>
      </c>
      <c r="O102" s="996"/>
      <c r="P102" s="967">
        <f t="shared" si="229"/>
        <v>0</v>
      </c>
      <c r="Q102" s="935">
        <f t="shared" si="230"/>
        <v>0</v>
      </c>
      <c r="R102" s="935">
        <f t="shared" si="273"/>
        <v>0</v>
      </c>
      <c r="S102" s="935">
        <f t="shared" si="273"/>
        <v>0</v>
      </c>
      <c r="T102" s="979">
        <f t="shared" si="273"/>
        <v>0</v>
      </c>
      <c r="U102" s="1011">
        <f t="shared" si="231"/>
        <v>0</v>
      </c>
      <c r="V102" s="938">
        <f t="shared" si="232"/>
        <v>0</v>
      </c>
      <c r="W102" s="938">
        <f t="shared" si="233"/>
        <v>0</v>
      </c>
      <c r="X102" s="1012">
        <f t="shared" si="234"/>
        <v>0</v>
      </c>
      <c r="Y102" s="1011">
        <f t="shared" si="153"/>
        <v>0</v>
      </c>
      <c r="Z102" s="917"/>
      <c r="AA102" s="917"/>
      <c r="AB102" s="917"/>
      <c r="AC102" s="1021"/>
      <c r="AD102" s="967">
        <f t="shared" si="242"/>
        <v>0</v>
      </c>
      <c r="AE102" s="935">
        <f t="shared" si="243"/>
        <v>0</v>
      </c>
      <c r="AF102" s="935">
        <f t="shared" si="244"/>
        <v>0</v>
      </c>
      <c r="AG102" s="935">
        <f t="shared" si="245"/>
        <v>0</v>
      </c>
      <c r="AH102" s="979">
        <f t="shared" si="246"/>
        <v>0</v>
      </c>
      <c r="AI102" s="1011">
        <f t="shared" si="154"/>
        <v>0</v>
      </c>
      <c r="AJ102" s="986"/>
      <c r="AK102" s="986"/>
      <c r="AL102" s="986"/>
      <c r="AM102" s="986"/>
      <c r="AN102" s="1030"/>
      <c r="AO102" s="1044">
        <f t="shared" si="247"/>
        <v>0</v>
      </c>
      <c r="AP102" s="943">
        <f t="shared" si="248"/>
        <v>0</v>
      </c>
      <c r="AQ102" s="943">
        <f t="shared" si="249"/>
        <v>0</v>
      </c>
      <c r="AR102" s="943">
        <f t="shared" si="250"/>
        <v>0</v>
      </c>
      <c r="AS102" s="943">
        <f t="shared" si="251"/>
        <v>0</v>
      </c>
      <c r="AT102" s="943">
        <f t="shared" si="252"/>
        <v>0</v>
      </c>
      <c r="AU102" s="943">
        <f t="shared" si="253"/>
        <v>0</v>
      </c>
      <c r="AV102" s="943">
        <f t="shared" si="254"/>
        <v>0</v>
      </c>
      <c r="AW102" s="943">
        <f t="shared" si="270"/>
        <v>0</v>
      </c>
      <c r="AX102" s="943">
        <f t="shared" si="255"/>
        <v>0</v>
      </c>
      <c r="AY102" s="1039">
        <f t="shared" si="268"/>
        <v>0</v>
      </c>
      <c r="AZ102" s="1044">
        <f t="shared" si="256"/>
        <v>0</v>
      </c>
      <c r="BA102" s="943">
        <f t="shared" si="257"/>
        <v>0</v>
      </c>
      <c r="BB102" s="943">
        <f t="shared" si="258"/>
        <v>0</v>
      </c>
      <c r="BC102" s="943">
        <f t="shared" si="259"/>
        <v>0</v>
      </c>
      <c r="BD102" s="943">
        <f t="shared" si="260"/>
        <v>0</v>
      </c>
      <c r="BE102" s="1039">
        <f t="shared" si="261"/>
        <v>0</v>
      </c>
      <c r="BF102" s="1044">
        <f t="shared" si="262"/>
        <v>0</v>
      </c>
      <c r="BG102" s="943">
        <f t="shared" si="263"/>
        <v>0</v>
      </c>
      <c r="BH102" s="943">
        <f t="shared" si="264"/>
        <v>0</v>
      </c>
      <c r="BI102" s="943">
        <f t="shared" si="265"/>
        <v>0</v>
      </c>
      <c r="BJ102" s="1039">
        <f t="shared" si="266"/>
        <v>0</v>
      </c>
      <c r="BK102" s="1051">
        <f t="shared" si="236"/>
        <v>0</v>
      </c>
      <c r="BL102" s="946">
        <f t="shared" si="237"/>
        <v>0</v>
      </c>
      <c r="BM102" s="919">
        <f t="shared" si="238"/>
        <v>0</v>
      </c>
      <c r="BN102" s="947">
        <f t="shared" si="239"/>
        <v>0</v>
      </c>
    </row>
    <row r="103" spans="1:67" ht="13.15" customHeight="1">
      <c r="A103" s="367"/>
      <c r="B103" s="367"/>
      <c r="C103" s="367"/>
      <c r="D103" s="368" t="s">
        <v>14</v>
      </c>
      <c r="E103" s="370" t="s">
        <v>129</v>
      </c>
      <c r="F103" s="369">
        <v>2023</v>
      </c>
      <c r="G103" s="371" t="s">
        <v>127</v>
      </c>
      <c r="H103" s="974"/>
      <c r="I103" s="956"/>
      <c r="J103" s="967">
        <f t="shared" si="240"/>
        <v>0</v>
      </c>
      <c r="K103" s="935">
        <f t="shared" ref="K103:T103" si="274">K37</f>
        <v>0</v>
      </c>
      <c r="L103" s="935">
        <f t="shared" si="274"/>
        <v>0</v>
      </c>
      <c r="M103" s="935">
        <f t="shared" si="274"/>
        <v>0</v>
      </c>
      <c r="N103" s="935">
        <f t="shared" si="274"/>
        <v>0</v>
      </c>
      <c r="O103" s="996"/>
      <c r="P103" s="967">
        <f t="shared" si="229"/>
        <v>0</v>
      </c>
      <c r="Q103" s="935">
        <f t="shared" si="230"/>
        <v>0</v>
      </c>
      <c r="R103" s="935">
        <f t="shared" si="274"/>
        <v>0</v>
      </c>
      <c r="S103" s="935">
        <f t="shared" si="274"/>
        <v>0</v>
      </c>
      <c r="T103" s="979">
        <f t="shared" si="274"/>
        <v>0</v>
      </c>
      <c r="U103" s="1011">
        <f t="shared" si="231"/>
        <v>0</v>
      </c>
      <c r="V103" s="938">
        <f t="shared" si="232"/>
        <v>0</v>
      </c>
      <c r="W103" s="938">
        <f t="shared" si="233"/>
        <v>0</v>
      </c>
      <c r="X103" s="1012">
        <f t="shared" si="234"/>
        <v>0</v>
      </c>
      <c r="Y103" s="1011">
        <f t="shared" si="153"/>
        <v>0</v>
      </c>
      <c r="Z103" s="917"/>
      <c r="AA103" s="917"/>
      <c r="AB103" s="917"/>
      <c r="AC103" s="1021"/>
      <c r="AD103" s="967">
        <f t="shared" si="242"/>
        <v>0</v>
      </c>
      <c r="AE103" s="935">
        <f t="shared" si="243"/>
        <v>0</v>
      </c>
      <c r="AF103" s="935">
        <f t="shared" si="244"/>
        <v>0</v>
      </c>
      <c r="AG103" s="935">
        <f t="shared" si="245"/>
        <v>0</v>
      </c>
      <c r="AH103" s="979">
        <f t="shared" si="246"/>
        <v>0</v>
      </c>
      <c r="AI103" s="1011">
        <f t="shared" si="154"/>
        <v>0</v>
      </c>
      <c r="AJ103" s="986"/>
      <c r="AK103" s="986"/>
      <c r="AL103" s="986"/>
      <c r="AM103" s="986"/>
      <c r="AN103" s="1030"/>
      <c r="AO103" s="1044">
        <f t="shared" si="247"/>
        <v>0</v>
      </c>
      <c r="AP103" s="943">
        <f t="shared" si="248"/>
        <v>0</v>
      </c>
      <c r="AQ103" s="943">
        <f t="shared" si="249"/>
        <v>0</v>
      </c>
      <c r="AR103" s="943">
        <f t="shared" si="250"/>
        <v>0</v>
      </c>
      <c r="AS103" s="943">
        <f t="shared" si="251"/>
        <v>0</v>
      </c>
      <c r="AT103" s="943">
        <f t="shared" si="252"/>
        <v>0</v>
      </c>
      <c r="AU103" s="943">
        <f t="shared" si="253"/>
        <v>0</v>
      </c>
      <c r="AV103" s="943">
        <f t="shared" si="254"/>
        <v>0</v>
      </c>
      <c r="AW103" s="943">
        <f t="shared" si="270"/>
        <v>0</v>
      </c>
      <c r="AX103" s="943">
        <f t="shared" si="255"/>
        <v>0</v>
      </c>
      <c r="AY103" s="1039">
        <f t="shared" si="268"/>
        <v>0</v>
      </c>
      <c r="AZ103" s="1044">
        <f t="shared" si="256"/>
        <v>0</v>
      </c>
      <c r="BA103" s="943">
        <f t="shared" si="257"/>
        <v>0</v>
      </c>
      <c r="BB103" s="943">
        <f t="shared" si="258"/>
        <v>0</v>
      </c>
      <c r="BC103" s="943">
        <f t="shared" si="259"/>
        <v>0</v>
      </c>
      <c r="BD103" s="943">
        <f t="shared" si="260"/>
        <v>0</v>
      </c>
      <c r="BE103" s="1039">
        <f t="shared" si="261"/>
        <v>0</v>
      </c>
      <c r="BF103" s="1044">
        <f t="shared" si="262"/>
        <v>0</v>
      </c>
      <c r="BG103" s="943">
        <f t="shared" si="263"/>
        <v>0</v>
      </c>
      <c r="BH103" s="943">
        <f t="shared" si="264"/>
        <v>0</v>
      </c>
      <c r="BI103" s="943">
        <f t="shared" si="265"/>
        <v>0</v>
      </c>
      <c r="BJ103" s="1039">
        <f t="shared" si="266"/>
        <v>0</v>
      </c>
      <c r="BK103" s="1051">
        <f t="shared" si="236"/>
        <v>0</v>
      </c>
      <c r="BL103" s="946">
        <f t="shared" si="237"/>
        <v>0</v>
      </c>
      <c r="BM103" s="919">
        <f t="shared" si="238"/>
        <v>0</v>
      </c>
      <c r="BN103" s="947">
        <f t="shared" si="239"/>
        <v>0</v>
      </c>
    </row>
    <row r="104" spans="1:67" ht="13.15" customHeight="1">
      <c r="A104" s="367"/>
      <c r="B104" s="367"/>
      <c r="C104" s="367"/>
      <c r="D104" s="368" t="s">
        <v>14</v>
      </c>
      <c r="E104" s="370" t="s">
        <v>129</v>
      </c>
      <c r="F104" s="369">
        <v>2023</v>
      </c>
      <c r="G104" s="371" t="s">
        <v>120</v>
      </c>
      <c r="H104" s="974"/>
      <c r="I104" s="956"/>
      <c r="J104" s="967">
        <f t="shared" si="240"/>
        <v>0</v>
      </c>
      <c r="K104" s="935">
        <f t="shared" ref="K104:T104" si="275">K38</f>
        <v>0</v>
      </c>
      <c r="L104" s="935">
        <f t="shared" si="275"/>
        <v>0</v>
      </c>
      <c r="M104" s="935">
        <f t="shared" si="275"/>
        <v>0</v>
      </c>
      <c r="N104" s="935">
        <f t="shared" si="275"/>
        <v>0</v>
      </c>
      <c r="O104" s="996"/>
      <c r="P104" s="967">
        <f t="shared" si="229"/>
        <v>0</v>
      </c>
      <c r="Q104" s="935">
        <f t="shared" si="230"/>
        <v>0</v>
      </c>
      <c r="R104" s="935">
        <f t="shared" si="275"/>
        <v>0</v>
      </c>
      <c r="S104" s="935">
        <f t="shared" si="275"/>
        <v>0</v>
      </c>
      <c r="T104" s="979">
        <f t="shared" si="275"/>
        <v>0</v>
      </c>
      <c r="U104" s="1011">
        <f t="shared" si="231"/>
        <v>0</v>
      </c>
      <c r="V104" s="938">
        <f t="shared" si="232"/>
        <v>0</v>
      </c>
      <c r="W104" s="938">
        <f t="shared" si="233"/>
        <v>0</v>
      </c>
      <c r="X104" s="1012">
        <f t="shared" si="234"/>
        <v>0</v>
      </c>
      <c r="Y104" s="1011">
        <f t="shared" si="153"/>
        <v>0</v>
      </c>
      <c r="Z104" s="917"/>
      <c r="AA104" s="917"/>
      <c r="AB104" s="917"/>
      <c r="AC104" s="1021"/>
      <c r="AD104" s="967">
        <f t="shared" si="242"/>
        <v>0</v>
      </c>
      <c r="AE104" s="935">
        <f t="shared" si="243"/>
        <v>0</v>
      </c>
      <c r="AF104" s="935">
        <f t="shared" si="244"/>
        <v>0</v>
      </c>
      <c r="AG104" s="935">
        <f t="shared" si="245"/>
        <v>0</v>
      </c>
      <c r="AH104" s="979">
        <f t="shared" si="246"/>
        <v>0</v>
      </c>
      <c r="AI104" s="1011">
        <f t="shared" si="154"/>
        <v>0</v>
      </c>
      <c r="AJ104" s="986"/>
      <c r="AK104" s="986"/>
      <c r="AL104" s="986"/>
      <c r="AM104" s="986"/>
      <c r="AN104" s="1030"/>
      <c r="AO104" s="1044">
        <f t="shared" si="247"/>
        <v>0</v>
      </c>
      <c r="AP104" s="943">
        <f t="shared" si="248"/>
        <v>0</v>
      </c>
      <c r="AQ104" s="943">
        <f t="shared" si="249"/>
        <v>0</v>
      </c>
      <c r="AR104" s="943">
        <f t="shared" si="250"/>
        <v>0</v>
      </c>
      <c r="AS104" s="943">
        <f t="shared" si="251"/>
        <v>0</v>
      </c>
      <c r="AT104" s="943">
        <f t="shared" si="252"/>
        <v>0</v>
      </c>
      <c r="AU104" s="943">
        <f t="shared" si="253"/>
        <v>0</v>
      </c>
      <c r="AV104" s="943">
        <f t="shared" si="254"/>
        <v>0</v>
      </c>
      <c r="AW104" s="943">
        <f t="shared" si="270"/>
        <v>0</v>
      </c>
      <c r="AX104" s="943">
        <f t="shared" si="255"/>
        <v>0</v>
      </c>
      <c r="AY104" s="1039">
        <f t="shared" si="268"/>
        <v>0</v>
      </c>
      <c r="AZ104" s="1044">
        <f t="shared" si="256"/>
        <v>0</v>
      </c>
      <c r="BA104" s="943">
        <f t="shared" si="257"/>
        <v>0</v>
      </c>
      <c r="BB104" s="943">
        <f t="shared" si="258"/>
        <v>0</v>
      </c>
      <c r="BC104" s="943">
        <f t="shared" si="259"/>
        <v>0</v>
      </c>
      <c r="BD104" s="943">
        <f t="shared" si="260"/>
        <v>0</v>
      </c>
      <c r="BE104" s="1039">
        <f t="shared" si="261"/>
        <v>0</v>
      </c>
      <c r="BF104" s="1044">
        <f t="shared" si="262"/>
        <v>0</v>
      </c>
      <c r="BG104" s="943">
        <f t="shared" si="263"/>
        <v>0</v>
      </c>
      <c r="BH104" s="943">
        <f t="shared" si="264"/>
        <v>0</v>
      </c>
      <c r="BI104" s="943">
        <f t="shared" si="265"/>
        <v>0</v>
      </c>
      <c r="BJ104" s="1039">
        <f t="shared" si="266"/>
        <v>0</v>
      </c>
      <c r="BK104" s="1051">
        <f t="shared" si="236"/>
        <v>0</v>
      </c>
      <c r="BL104" s="946">
        <f t="shared" si="237"/>
        <v>0</v>
      </c>
      <c r="BM104" s="919">
        <f t="shared" si="238"/>
        <v>0</v>
      </c>
      <c r="BN104" s="947">
        <f t="shared" si="239"/>
        <v>0</v>
      </c>
    </row>
    <row r="105" spans="1:67" ht="13.15" customHeight="1">
      <c r="A105" s="367"/>
      <c r="B105" s="367"/>
      <c r="C105" s="367"/>
      <c r="D105" s="368" t="s">
        <v>14</v>
      </c>
      <c r="E105" s="370" t="s">
        <v>129</v>
      </c>
      <c r="F105" s="369">
        <v>2023</v>
      </c>
      <c r="G105" s="371" t="s">
        <v>150</v>
      </c>
      <c r="H105" s="974"/>
      <c r="I105" s="956"/>
      <c r="J105" s="967">
        <f>SUM(J106:J107)</f>
        <v>0</v>
      </c>
      <c r="K105" s="935">
        <f t="shared" ref="K105:T105" si="276">K39</f>
        <v>0</v>
      </c>
      <c r="L105" s="935">
        <f t="shared" si="276"/>
        <v>0</v>
      </c>
      <c r="M105" s="935">
        <f t="shared" si="276"/>
        <v>0</v>
      </c>
      <c r="N105" s="935">
        <f t="shared" si="276"/>
        <v>0</v>
      </c>
      <c r="O105" s="996"/>
      <c r="P105" s="967">
        <f t="shared" si="229"/>
        <v>0</v>
      </c>
      <c r="Q105" s="935">
        <f t="shared" si="230"/>
        <v>0</v>
      </c>
      <c r="R105" s="935">
        <f t="shared" si="276"/>
        <v>0</v>
      </c>
      <c r="S105" s="935">
        <f t="shared" si="276"/>
        <v>0</v>
      </c>
      <c r="T105" s="979">
        <f t="shared" si="276"/>
        <v>0</v>
      </c>
      <c r="U105" s="1011">
        <f t="shared" si="231"/>
        <v>0</v>
      </c>
      <c r="V105" s="938">
        <f t="shared" si="232"/>
        <v>0</v>
      </c>
      <c r="W105" s="938">
        <f t="shared" si="233"/>
        <v>0</v>
      </c>
      <c r="X105" s="1012">
        <f t="shared" si="234"/>
        <v>0</v>
      </c>
      <c r="Y105" s="1011">
        <f t="shared" si="153"/>
        <v>0</v>
      </c>
      <c r="Z105" s="938">
        <f>IF($K105=0,0, SUM(Z106*K106, Z107*K107)/SUM(K106, K107))</f>
        <v>0</v>
      </c>
      <c r="AA105" s="938">
        <f>IF($K105=0,0, SUM(AA106*K106, AA107*K107)/SUM(K106, K107))</f>
        <v>0</v>
      </c>
      <c r="AB105" s="938">
        <f>IF($L105=0,0, SUM(AB106*L106, AB107*L107)/SUM(L106, L107))</f>
        <v>0</v>
      </c>
      <c r="AC105" s="1012">
        <f>IF($L105=0,0, SUM(AC106*L106, AC107*L107)/SUM(L106, L107))</f>
        <v>0</v>
      </c>
      <c r="AD105" s="967">
        <f>SUM(AD106:AD107)</f>
        <v>0</v>
      </c>
      <c r="AE105" s="935">
        <f>SUM(AE106:AE107)</f>
        <v>0</v>
      </c>
      <c r="AF105" s="935">
        <f>SUM(AF106:AF107)</f>
        <v>0</v>
      </c>
      <c r="AG105" s="935">
        <f>SUM(AG106:AG107)</f>
        <v>0</v>
      </c>
      <c r="AH105" s="979">
        <f>SUM(AH106:AH107)</f>
        <v>0</v>
      </c>
      <c r="AI105" s="1011">
        <f t="shared" si="154"/>
        <v>0</v>
      </c>
      <c r="AJ105" s="938">
        <f>IF($Z105*$K105=0,0,SUM(AJ106*$K106*$Z106,AJ107*$K107*$Z107)/(SUM($K106*$Z106,$K107*$Z107)))</f>
        <v>0</v>
      </c>
      <c r="AK105" s="938">
        <f>IF($AB105*$L105=0,0,SUM(AK106*$AB106*$L106,AK107*$AB107*$L107)/(SUM($L106*$AB106,$L107*$AB107)))</f>
        <v>0</v>
      </c>
      <c r="AL105" s="938">
        <f>IF(OR(K105=0, AND(AL106=0, AL107=0)), 0, SUM(AL106*K106*AA106, AL107*K107*AA107)/SUM(K106*AA106, K107*AA107))</f>
        <v>0</v>
      </c>
      <c r="AM105" s="938">
        <f>IF(L105=0,0,SUM(AM106*L106*(1-AB106-AC106), AM107*L107*(1-AB107-AC107))/SUM(L106*(1-AB106-AC106), L107*(1-AB107-AC107)))</f>
        <v>0</v>
      </c>
      <c r="AN105" s="1012">
        <f>IF(N105=0,0,SUM(AN106*N106,AN107*N107)/SUM(N106,N107))</f>
        <v>0</v>
      </c>
      <c r="AO105" s="1044">
        <f t="shared" ref="AO105:BJ106" si="277">SUM(AO106:AO107)</f>
        <v>0</v>
      </c>
      <c r="AP105" s="943">
        <f t="shared" si="277"/>
        <v>0</v>
      </c>
      <c r="AQ105" s="943">
        <f t="shared" si="277"/>
        <v>0</v>
      </c>
      <c r="AR105" s="943">
        <f t="shared" si="277"/>
        <v>0</v>
      </c>
      <c r="AS105" s="943">
        <f t="shared" si="277"/>
        <v>0</v>
      </c>
      <c r="AT105" s="943">
        <f t="shared" si="277"/>
        <v>0</v>
      </c>
      <c r="AU105" s="943">
        <f t="shared" si="277"/>
        <v>0</v>
      </c>
      <c r="AV105" s="943">
        <f t="shared" si="277"/>
        <v>0</v>
      </c>
      <c r="AW105" s="943">
        <f t="shared" si="277"/>
        <v>0</v>
      </c>
      <c r="AX105" s="943">
        <f t="shared" si="277"/>
        <v>0</v>
      </c>
      <c r="AY105" s="1039">
        <f t="shared" si="268"/>
        <v>0</v>
      </c>
      <c r="AZ105" s="1044">
        <f t="shared" si="277"/>
        <v>0</v>
      </c>
      <c r="BA105" s="943">
        <f t="shared" si="277"/>
        <v>0</v>
      </c>
      <c r="BB105" s="943">
        <f t="shared" si="277"/>
        <v>0</v>
      </c>
      <c r="BC105" s="943">
        <f t="shared" si="277"/>
        <v>0</v>
      </c>
      <c r="BD105" s="943">
        <f t="shared" si="277"/>
        <v>0</v>
      </c>
      <c r="BE105" s="1039">
        <f t="shared" si="277"/>
        <v>0</v>
      </c>
      <c r="BF105" s="1044">
        <f t="shared" si="277"/>
        <v>0</v>
      </c>
      <c r="BG105" s="943">
        <f t="shared" si="277"/>
        <v>0</v>
      </c>
      <c r="BH105" s="943">
        <f t="shared" si="277"/>
        <v>0</v>
      </c>
      <c r="BI105" s="943">
        <f t="shared" si="277"/>
        <v>0</v>
      </c>
      <c r="BJ105" s="1039">
        <f t="shared" si="277"/>
        <v>0</v>
      </c>
      <c r="BK105" s="1051">
        <f t="shared" si="236"/>
        <v>0</v>
      </c>
      <c r="BL105" s="946">
        <f t="shared" si="237"/>
        <v>0</v>
      </c>
      <c r="BM105" s="919">
        <f t="shared" si="238"/>
        <v>0</v>
      </c>
      <c r="BN105" s="947">
        <f t="shared" si="239"/>
        <v>0</v>
      </c>
    </row>
    <row r="106" spans="1:67" ht="13.15" customHeight="1">
      <c r="A106" s="367"/>
      <c r="B106" s="367"/>
      <c r="C106" s="367"/>
      <c r="D106" s="368" t="s">
        <v>13</v>
      </c>
      <c r="E106" s="370" t="s">
        <v>129</v>
      </c>
      <c r="F106" s="369">
        <v>2023</v>
      </c>
      <c r="G106" s="372" t="s">
        <v>121</v>
      </c>
      <c r="H106" s="982"/>
      <c r="I106" s="959"/>
      <c r="J106" s="967">
        <f>SUM(K106:L106)</f>
        <v>0</v>
      </c>
      <c r="K106" s="935">
        <f t="shared" ref="K106:T106" si="278">K40</f>
        <v>0</v>
      </c>
      <c r="L106" s="935">
        <f t="shared" si="278"/>
        <v>0</v>
      </c>
      <c r="M106" s="935">
        <f t="shared" si="278"/>
        <v>0</v>
      </c>
      <c r="N106" s="935">
        <f t="shared" si="278"/>
        <v>0</v>
      </c>
      <c r="O106" s="996"/>
      <c r="P106" s="967">
        <f t="shared" si="229"/>
        <v>0</v>
      </c>
      <c r="Q106" s="935">
        <f t="shared" si="230"/>
        <v>0</v>
      </c>
      <c r="R106" s="935">
        <f t="shared" si="278"/>
        <v>0</v>
      </c>
      <c r="S106" s="935">
        <f t="shared" si="278"/>
        <v>0</v>
      </c>
      <c r="T106" s="979">
        <f t="shared" si="278"/>
        <v>0</v>
      </c>
      <c r="U106" s="1011">
        <f t="shared" si="231"/>
        <v>0</v>
      </c>
      <c r="V106" s="938">
        <f t="shared" si="232"/>
        <v>0</v>
      </c>
      <c r="W106" s="938">
        <f t="shared" si="233"/>
        <v>0</v>
      </c>
      <c r="X106" s="1012">
        <f t="shared" si="234"/>
        <v>0</v>
      </c>
      <c r="Y106" s="1011">
        <f t="shared" si="153"/>
        <v>0</v>
      </c>
      <c r="Z106" s="917"/>
      <c r="AA106" s="917"/>
      <c r="AB106" s="917"/>
      <c r="AC106" s="1021"/>
      <c r="AD106" s="967">
        <f>AC106*L106</f>
        <v>0</v>
      </c>
      <c r="AE106" s="935">
        <f>AA106*K106</f>
        <v>0</v>
      </c>
      <c r="AF106" s="935">
        <f>SUM(AG106:AH106)</f>
        <v>0</v>
      </c>
      <c r="AG106" s="935">
        <f>Z106*K106</f>
        <v>0</v>
      </c>
      <c r="AH106" s="979">
        <f>AB106*L106</f>
        <v>0</v>
      </c>
      <c r="AI106" s="1011">
        <f t="shared" si="154"/>
        <v>0</v>
      </c>
      <c r="AJ106" s="986"/>
      <c r="AK106" s="986"/>
      <c r="AL106" s="986"/>
      <c r="AM106" s="986"/>
      <c r="AN106" s="1030"/>
      <c r="AO106" s="1044">
        <f>AE106*AL106</f>
        <v>0</v>
      </c>
      <c r="AP106" s="943">
        <f>L106*(1-AB106-AC106)*AM106</f>
        <v>0</v>
      </c>
      <c r="AQ106" s="943">
        <f>SUM(AR106,AS106)</f>
        <v>0</v>
      </c>
      <c r="AR106" s="943">
        <f>AG106*AJ106</f>
        <v>0</v>
      </c>
      <c r="AS106" s="943">
        <f>AH106*AK106</f>
        <v>0</v>
      </c>
      <c r="AT106" s="943">
        <f>SUM(AU106, AV106)</f>
        <v>0</v>
      </c>
      <c r="AU106" s="943">
        <f>AR106</f>
        <v>0</v>
      </c>
      <c r="AV106" s="943">
        <f>AS106</f>
        <v>0</v>
      </c>
      <c r="AW106" s="943">
        <f>K106*(1-Z106-AA106)*Z128*AJ128</f>
        <v>0</v>
      </c>
      <c r="AX106" s="943">
        <f>AD106*Z128*AJ128</f>
        <v>0</v>
      </c>
      <c r="AY106" s="1039">
        <f t="shared" si="277"/>
        <v>0</v>
      </c>
      <c r="AZ106" s="1044">
        <f>SUM(BA106,BB106)</f>
        <v>0</v>
      </c>
      <c r="BA106" s="943">
        <f>K106-AE106-AG106+AD106</f>
        <v>0</v>
      </c>
      <c r="BB106" s="943">
        <f>L106+AE106-AD106-AH106</f>
        <v>0</v>
      </c>
      <c r="BC106" s="943">
        <f>SUM(BD106, BE106)</f>
        <v>0</v>
      </c>
      <c r="BD106" s="943">
        <f>N106</f>
        <v>0</v>
      </c>
      <c r="BE106" s="1039">
        <f>AF106</f>
        <v>0</v>
      </c>
      <c r="BF106" s="1044">
        <f>SUM(BG106,BJ106)</f>
        <v>0</v>
      </c>
      <c r="BG106" s="943">
        <f>SUM(BH106,BI106)</f>
        <v>0</v>
      </c>
      <c r="BH106" s="943">
        <f>AW106+AX106</f>
        <v>0</v>
      </c>
      <c r="BI106" s="943">
        <f>AO106+AP106</f>
        <v>0</v>
      </c>
      <c r="BJ106" s="1039">
        <f>AY107+AQ106</f>
        <v>0</v>
      </c>
      <c r="BK106" s="1051">
        <f t="shared" si="236"/>
        <v>0</v>
      </c>
      <c r="BL106" s="946">
        <f t="shared" si="237"/>
        <v>0</v>
      </c>
      <c r="BM106" s="919">
        <f t="shared" si="238"/>
        <v>0</v>
      </c>
      <c r="BN106" s="947">
        <f t="shared" si="239"/>
        <v>0</v>
      </c>
    </row>
    <row r="107" spans="1:67" ht="13.15" customHeight="1">
      <c r="A107" s="367"/>
      <c r="B107" s="367"/>
      <c r="C107" s="367"/>
      <c r="D107" s="368" t="s">
        <v>13</v>
      </c>
      <c r="E107" s="370" t="s">
        <v>129</v>
      </c>
      <c r="F107" s="369">
        <v>2023</v>
      </c>
      <c r="G107" s="372" t="s">
        <v>128</v>
      </c>
      <c r="H107" s="982"/>
      <c r="I107" s="959"/>
      <c r="J107" s="967">
        <f>SUM(K107:L107)</f>
        <v>0</v>
      </c>
      <c r="K107" s="935">
        <f t="shared" ref="K107:T107" si="279">K41</f>
        <v>0</v>
      </c>
      <c r="L107" s="935">
        <f t="shared" si="279"/>
        <v>0</v>
      </c>
      <c r="M107" s="935">
        <f t="shared" si="279"/>
        <v>0</v>
      </c>
      <c r="N107" s="935">
        <f t="shared" si="279"/>
        <v>0</v>
      </c>
      <c r="O107" s="996"/>
      <c r="P107" s="967">
        <f t="shared" si="229"/>
        <v>0</v>
      </c>
      <c r="Q107" s="935">
        <f t="shared" si="230"/>
        <v>0</v>
      </c>
      <c r="R107" s="935">
        <f t="shared" si="279"/>
        <v>0</v>
      </c>
      <c r="S107" s="935">
        <f t="shared" si="279"/>
        <v>0</v>
      </c>
      <c r="T107" s="979">
        <f t="shared" si="279"/>
        <v>0</v>
      </c>
      <c r="U107" s="1011">
        <f t="shared" si="231"/>
        <v>0</v>
      </c>
      <c r="V107" s="938">
        <f t="shared" si="232"/>
        <v>0</v>
      </c>
      <c r="W107" s="938">
        <f t="shared" si="233"/>
        <v>0</v>
      </c>
      <c r="X107" s="1012">
        <f t="shared" si="234"/>
        <v>0</v>
      </c>
      <c r="Y107" s="1011">
        <f t="shared" si="153"/>
        <v>0</v>
      </c>
      <c r="Z107" s="917"/>
      <c r="AA107" s="917"/>
      <c r="AB107" s="917"/>
      <c r="AC107" s="1021"/>
      <c r="AD107" s="967">
        <f>AC107*L107</f>
        <v>0</v>
      </c>
      <c r="AE107" s="935">
        <f>AA107*K107</f>
        <v>0</v>
      </c>
      <c r="AF107" s="935">
        <f>SUM(AG107:AH107)</f>
        <v>0</v>
      </c>
      <c r="AG107" s="935">
        <f>Z107*K107</f>
        <v>0</v>
      </c>
      <c r="AH107" s="979">
        <f>AB107*L107</f>
        <v>0</v>
      </c>
      <c r="AI107" s="1011">
        <f t="shared" si="154"/>
        <v>0</v>
      </c>
      <c r="AJ107" s="986"/>
      <c r="AK107" s="986"/>
      <c r="AL107" s="986"/>
      <c r="AM107" s="986"/>
      <c r="AN107" s="1030"/>
      <c r="AO107" s="1044">
        <f>AE107*AL107</f>
        <v>0</v>
      </c>
      <c r="AP107" s="943">
        <f>L107*(1-AB107-AC107)*AM107</f>
        <v>0</v>
      </c>
      <c r="AQ107" s="943">
        <f>SUM(AR107,AS107)</f>
        <v>0</v>
      </c>
      <c r="AR107" s="943">
        <f>AG107*AJ107</f>
        <v>0</v>
      </c>
      <c r="AS107" s="943">
        <f>AH107*AK107</f>
        <v>0</v>
      </c>
      <c r="AT107" s="943">
        <f>SUM(AU107, AV107)</f>
        <v>0</v>
      </c>
      <c r="AU107" s="943">
        <f>AR107</f>
        <v>0</v>
      </c>
      <c r="AV107" s="943">
        <f>AS107</f>
        <v>0</v>
      </c>
      <c r="AW107" s="943">
        <f>K107*(1-Z107-AA107)*Z129*AJ129</f>
        <v>0</v>
      </c>
      <c r="AX107" s="943">
        <f>AD107*Z129*AJ129</f>
        <v>0</v>
      </c>
      <c r="AY107" s="1039">
        <f>MAX(N106*AN106, T106)</f>
        <v>0</v>
      </c>
      <c r="AZ107" s="1044">
        <f>SUM(BA107,BB107)</f>
        <v>0</v>
      </c>
      <c r="BA107" s="943">
        <f>K107-AE107-AG107+AD107</f>
        <v>0</v>
      </c>
      <c r="BB107" s="943">
        <f>L107+AE107-AD107-AH107</f>
        <v>0</v>
      </c>
      <c r="BC107" s="943">
        <f>SUM(BD107, BE107)</f>
        <v>0</v>
      </c>
      <c r="BD107" s="943">
        <f>N107</f>
        <v>0</v>
      </c>
      <c r="BE107" s="1039">
        <f>AF107</f>
        <v>0</v>
      </c>
      <c r="BF107" s="1044">
        <f>SUM(BG107,BJ107)</f>
        <v>0</v>
      </c>
      <c r="BG107" s="943">
        <f>SUM(BH107,BI107)</f>
        <v>0</v>
      </c>
      <c r="BH107" s="943">
        <f>AW107+AX107</f>
        <v>0</v>
      </c>
      <c r="BI107" s="943">
        <f>AO107+AP107</f>
        <v>0</v>
      </c>
      <c r="BJ107" s="1039">
        <f>AY108+AQ107</f>
        <v>0</v>
      </c>
      <c r="BK107" s="1051">
        <f t="shared" si="236"/>
        <v>0</v>
      </c>
      <c r="BL107" s="946">
        <f t="shared" si="237"/>
        <v>0</v>
      </c>
      <c r="BM107" s="919">
        <f t="shared" si="238"/>
        <v>0</v>
      </c>
      <c r="BN107" s="947">
        <f t="shared" si="239"/>
        <v>0</v>
      </c>
    </row>
    <row r="108" spans="1:67" ht="13.15" customHeight="1">
      <c r="A108" s="367"/>
      <c r="B108" s="367"/>
      <c r="C108" s="367"/>
      <c r="D108" s="368" t="s">
        <v>14</v>
      </c>
      <c r="E108" s="370" t="s">
        <v>129</v>
      </c>
      <c r="F108" s="369">
        <v>2023</v>
      </c>
      <c r="G108" s="371" t="s">
        <v>123</v>
      </c>
      <c r="H108" s="974"/>
      <c r="I108" s="956"/>
      <c r="J108" s="967">
        <f>SUM(J109:J110)</f>
        <v>0</v>
      </c>
      <c r="K108" s="935">
        <f t="shared" ref="K108:T108" si="280">K42</f>
        <v>0</v>
      </c>
      <c r="L108" s="935">
        <f t="shared" si="280"/>
        <v>0</v>
      </c>
      <c r="M108" s="935">
        <f t="shared" si="280"/>
        <v>0</v>
      </c>
      <c r="N108" s="935">
        <f t="shared" si="280"/>
        <v>0</v>
      </c>
      <c r="O108" s="996"/>
      <c r="P108" s="967">
        <f t="shared" si="229"/>
        <v>0</v>
      </c>
      <c r="Q108" s="935">
        <f t="shared" si="230"/>
        <v>0</v>
      </c>
      <c r="R108" s="935">
        <f t="shared" si="280"/>
        <v>0</v>
      </c>
      <c r="S108" s="935">
        <f t="shared" si="280"/>
        <v>0</v>
      </c>
      <c r="T108" s="979">
        <f t="shared" si="280"/>
        <v>0</v>
      </c>
      <c r="U108" s="1011">
        <f t="shared" si="231"/>
        <v>0</v>
      </c>
      <c r="V108" s="938">
        <f t="shared" si="232"/>
        <v>0</v>
      </c>
      <c r="W108" s="938">
        <f t="shared" si="233"/>
        <v>0</v>
      </c>
      <c r="X108" s="1012">
        <f t="shared" si="234"/>
        <v>0</v>
      </c>
      <c r="Y108" s="1011">
        <f t="shared" si="153"/>
        <v>0</v>
      </c>
      <c r="Z108" s="938">
        <f>IF($K108=0,0, SUM(Z109*K109, Z110*K110)/SUM(K109, K110))</f>
        <v>0</v>
      </c>
      <c r="AA108" s="938">
        <f>IF($K108=0,0, SUM(AA109*K109, AA110*K110)/SUM(K109, K110))</f>
        <v>0</v>
      </c>
      <c r="AB108" s="938">
        <f>IF($L108=0,0, SUM(AB109*L109, AB110*L110)/SUM(L109, L110))</f>
        <v>0</v>
      </c>
      <c r="AC108" s="1012">
        <f>IF($L108=0,0, SUM(AC109*L109, AC110*L110)/SUM(L109, L110))</f>
        <v>0</v>
      </c>
      <c r="AD108" s="967">
        <f>SUM(AD109:AD110)</f>
        <v>0</v>
      </c>
      <c r="AE108" s="935">
        <f>SUM(AE109:AE110)</f>
        <v>0</v>
      </c>
      <c r="AF108" s="935">
        <f>SUM(AF109:AF110)</f>
        <v>0</v>
      </c>
      <c r="AG108" s="935">
        <f>SUM(AG109:AG110)</f>
        <v>0</v>
      </c>
      <c r="AH108" s="979">
        <f>SUM(AH109:AH110)</f>
        <v>0</v>
      </c>
      <c r="AI108" s="1011">
        <f t="shared" si="154"/>
        <v>0</v>
      </c>
      <c r="AJ108" s="938">
        <f>IF($Z108*$K108=0,0,SUM(AJ109*$K109*$Z109,AJ110*$K110*$Z110)/(SUM($K109*$Z109,$K110*$Z110)))</f>
        <v>0</v>
      </c>
      <c r="AK108" s="938">
        <f>IF($AB108*$L108=0,0,SUM(AK109*$AB109*$L109,AK110*$AB110*$L110)/(SUM($L109*$AB109,$L110*$AB110)))</f>
        <v>0</v>
      </c>
      <c r="AL108" s="938">
        <f>IF(OR(K108=0, AND(AL109=0, AL110=0)), 0, SUM(AL109*K109*AA109, AL110*K110*AA110)/SUM(K109*AA109, K110*AA110))</f>
        <v>0</v>
      </c>
      <c r="AM108" s="938">
        <f>IF(L108=0,0,SUM(AM109*L109*(1-AB109-AC109), AM110*L110*(1-AB110-AC110))/SUM(L109*(1-AB109-AC109), L110*(1-AB110-AC110)))</f>
        <v>0</v>
      </c>
      <c r="AN108" s="1012">
        <f>IF(N108=0,0,SUM(AN109*N109,AN110*N110)/SUM(N109,N110))</f>
        <v>0</v>
      </c>
      <c r="AO108" s="1044">
        <f t="shared" ref="AO108:BJ109" si="281">SUM(AO109:AO110)</f>
        <v>0</v>
      </c>
      <c r="AP108" s="943">
        <f t="shared" si="281"/>
        <v>0</v>
      </c>
      <c r="AQ108" s="943">
        <f t="shared" si="281"/>
        <v>0</v>
      </c>
      <c r="AR108" s="943">
        <f t="shared" si="281"/>
        <v>0</v>
      </c>
      <c r="AS108" s="943">
        <f t="shared" si="281"/>
        <v>0</v>
      </c>
      <c r="AT108" s="943">
        <f t="shared" si="281"/>
        <v>0</v>
      </c>
      <c r="AU108" s="943">
        <f t="shared" si="281"/>
        <v>0</v>
      </c>
      <c r="AV108" s="943">
        <f t="shared" si="281"/>
        <v>0</v>
      </c>
      <c r="AW108" s="943">
        <f t="shared" si="281"/>
        <v>0</v>
      </c>
      <c r="AX108" s="943">
        <f t="shared" si="281"/>
        <v>0</v>
      </c>
      <c r="AY108" s="1039">
        <f>MAX(N107*AN107, T107)</f>
        <v>0</v>
      </c>
      <c r="AZ108" s="1044">
        <f t="shared" si="281"/>
        <v>0</v>
      </c>
      <c r="BA108" s="943">
        <f t="shared" si="281"/>
        <v>0</v>
      </c>
      <c r="BB108" s="943">
        <f t="shared" si="281"/>
        <v>0</v>
      </c>
      <c r="BC108" s="943">
        <f t="shared" si="281"/>
        <v>0</v>
      </c>
      <c r="BD108" s="943">
        <f t="shared" si="281"/>
        <v>0</v>
      </c>
      <c r="BE108" s="1039">
        <f t="shared" si="281"/>
        <v>0</v>
      </c>
      <c r="BF108" s="1044">
        <f t="shared" si="281"/>
        <v>0</v>
      </c>
      <c r="BG108" s="943">
        <f t="shared" si="281"/>
        <v>0</v>
      </c>
      <c r="BH108" s="943">
        <f t="shared" si="281"/>
        <v>0</v>
      </c>
      <c r="BI108" s="943">
        <f t="shared" si="281"/>
        <v>0</v>
      </c>
      <c r="BJ108" s="1039">
        <f t="shared" si="281"/>
        <v>0</v>
      </c>
      <c r="BK108" s="1051">
        <f t="shared" si="236"/>
        <v>0</v>
      </c>
      <c r="BL108" s="946">
        <f t="shared" si="237"/>
        <v>0</v>
      </c>
      <c r="BM108" s="919">
        <f t="shared" si="238"/>
        <v>0</v>
      </c>
      <c r="BN108" s="947">
        <f t="shared" si="239"/>
        <v>0</v>
      </c>
    </row>
    <row r="109" spans="1:67" ht="13.15" customHeight="1">
      <c r="A109" s="367"/>
      <c r="B109" s="367"/>
      <c r="C109" s="367"/>
      <c r="D109" s="368" t="s">
        <v>13</v>
      </c>
      <c r="E109" s="370" t="s">
        <v>129</v>
      </c>
      <c r="F109" s="369">
        <v>2023</v>
      </c>
      <c r="G109" s="372" t="s">
        <v>121</v>
      </c>
      <c r="H109" s="982"/>
      <c r="I109" s="959"/>
      <c r="J109" s="967">
        <f>SUM(K109:L109)</f>
        <v>0</v>
      </c>
      <c r="K109" s="935">
        <f t="shared" ref="K109:T109" si="282">K43</f>
        <v>0</v>
      </c>
      <c r="L109" s="935">
        <f t="shared" si="282"/>
        <v>0</v>
      </c>
      <c r="M109" s="935">
        <f t="shared" si="282"/>
        <v>0</v>
      </c>
      <c r="N109" s="935">
        <f t="shared" si="282"/>
        <v>0</v>
      </c>
      <c r="O109" s="996"/>
      <c r="P109" s="967">
        <f t="shared" si="229"/>
        <v>0</v>
      </c>
      <c r="Q109" s="935">
        <f t="shared" si="230"/>
        <v>0</v>
      </c>
      <c r="R109" s="935">
        <f t="shared" si="282"/>
        <v>0</v>
      </c>
      <c r="S109" s="935">
        <f t="shared" si="282"/>
        <v>0</v>
      </c>
      <c r="T109" s="979">
        <f t="shared" si="282"/>
        <v>0</v>
      </c>
      <c r="U109" s="1011">
        <f t="shared" si="231"/>
        <v>0</v>
      </c>
      <c r="V109" s="938">
        <f t="shared" si="232"/>
        <v>0</v>
      </c>
      <c r="W109" s="938">
        <f t="shared" si="233"/>
        <v>0</v>
      </c>
      <c r="X109" s="1012">
        <f t="shared" si="234"/>
        <v>0</v>
      </c>
      <c r="Y109" s="1011">
        <f t="shared" si="153"/>
        <v>0</v>
      </c>
      <c r="Z109" s="917"/>
      <c r="AA109" s="917"/>
      <c r="AB109" s="917"/>
      <c r="AC109" s="1021"/>
      <c r="AD109" s="967">
        <f>AC109*L109</f>
        <v>0</v>
      </c>
      <c r="AE109" s="935">
        <f>AA109*K109</f>
        <v>0</v>
      </c>
      <c r="AF109" s="935">
        <f>SUM(AG109:AH109)</f>
        <v>0</v>
      </c>
      <c r="AG109" s="935">
        <f>Z109*K109</f>
        <v>0</v>
      </c>
      <c r="AH109" s="979">
        <f>AB109*L109</f>
        <v>0</v>
      </c>
      <c r="AI109" s="1011">
        <f t="shared" si="154"/>
        <v>0</v>
      </c>
      <c r="AJ109" s="986"/>
      <c r="AK109" s="986"/>
      <c r="AL109" s="986"/>
      <c r="AM109" s="986"/>
      <c r="AN109" s="1030"/>
      <c r="AO109" s="1044">
        <f>AE109*AL109</f>
        <v>0</v>
      </c>
      <c r="AP109" s="943">
        <f>L109*(1-AB109-AC109)*AM109</f>
        <v>0</v>
      </c>
      <c r="AQ109" s="943">
        <f>SUM(AR109,AS109)</f>
        <v>0</v>
      </c>
      <c r="AR109" s="943">
        <f>AG109*AJ109</f>
        <v>0</v>
      </c>
      <c r="AS109" s="943">
        <f>AH109*AK109</f>
        <v>0</v>
      </c>
      <c r="AT109" s="943">
        <f>SUM(AU109, AV109)</f>
        <v>0</v>
      </c>
      <c r="AU109" s="943">
        <f>AR109</f>
        <v>0</v>
      </c>
      <c r="AV109" s="943">
        <f>AS109</f>
        <v>0</v>
      </c>
      <c r="AW109" s="943">
        <f>K109*(1-Z109-AA109)*Z131*AJ131</f>
        <v>0</v>
      </c>
      <c r="AX109" s="943">
        <f>AD109*Z131*AJ131</f>
        <v>0</v>
      </c>
      <c r="AY109" s="1039">
        <f t="shared" si="281"/>
        <v>0</v>
      </c>
      <c r="AZ109" s="1044">
        <f t="shared" ref="AZ109:AZ115" si="283">SUM(BA109,BB109)</f>
        <v>0</v>
      </c>
      <c r="BA109" s="943">
        <f t="shared" ref="BA109:BA115" si="284">K109-AE109-AG109+AD109</f>
        <v>0</v>
      </c>
      <c r="BB109" s="943">
        <f t="shared" ref="BB109:BB115" si="285">L109+AE109-AD109-AH109</f>
        <v>0</v>
      </c>
      <c r="BC109" s="943">
        <f t="shared" ref="BC109:BC115" si="286">SUM(BD109, BE109)</f>
        <v>0</v>
      </c>
      <c r="BD109" s="943">
        <f t="shared" ref="BD109:BD115" si="287">N109</f>
        <v>0</v>
      </c>
      <c r="BE109" s="1039">
        <f t="shared" ref="BE109:BE115" si="288">AF109</f>
        <v>0</v>
      </c>
      <c r="BF109" s="1044">
        <f t="shared" ref="BF109:BF115" si="289">SUM(BG109,BJ109)</f>
        <v>0</v>
      </c>
      <c r="BG109" s="943">
        <f t="shared" ref="BG109:BG115" si="290">SUM(BH109,BI109)</f>
        <v>0</v>
      </c>
      <c r="BH109" s="943">
        <f t="shared" ref="BH109:BH115" si="291">AW109+AX109</f>
        <v>0</v>
      </c>
      <c r="BI109" s="943">
        <f t="shared" ref="BI109:BI115" si="292">AO109+AP109</f>
        <v>0</v>
      </c>
      <c r="BJ109" s="1039">
        <f t="shared" ref="BJ109:BJ115" si="293">AY110+AQ109</f>
        <v>0</v>
      </c>
      <c r="BK109" s="1051">
        <f t="shared" si="236"/>
        <v>0</v>
      </c>
      <c r="BL109" s="946">
        <f t="shared" si="237"/>
        <v>0</v>
      </c>
      <c r="BM109" s="919">
        <f t="shared" si="238"/>
        <v>0</v>
      </c>
      <c r="BN109" s="947">
        <f t="shared" si="239"/>
        <v>0</v>
      </c>
    </row>
    <row r="110" spans="1:67" ht="13.15" customHeight="1">
      <c r="A110" s="367"/>
      <c r="B110" s="367"/>
      <c r="C110" s="367"/>
      <c r="D110" s="368" t="s">
        <v>13</v>
      </c>
      <c r="E110" s="370" t="s">
        <v>129</v>
      </c>
      <c r="F110" s="369">
        <v>2023</v>
      </c>
      <c r="G110" s="372" t="s">
        <v>155</v>
      </c>
      <c r="H110" s="982"/>
      <c r="I110" s="959"/>
      <c r="J110" s="967">
        <f>SUM(K110:L110)</f>
        <v>0</v>
      </c>
      <c r="K110" s="935">
        <f t="shared" ref="K110:T110" si="294">K44</f>
        <v>0</v>
      </c>
      <c r="L110" s="935">
        <f t="shared" si="294"/>
        <v>0</v>
      </c>
      <c r="M110" s="935">
        <f t="shared" si="294"/>
        <v>0</v>
      </c>
      <c r="N110" s="935">
        <f t="shared" si="294"/>
        <v>0</v>
      </c>
      <c r="O110" s="996"/>
      <c r="P110" s="967">
        <f t="shared" si="229"/>
        <v>0</v>
      </c>
      <c r="Q110" s="935">
        <f t="shared" si="230"/>
        <v>0</v>
      </c>
      <c r="R110" s="935">
        <f t="shared" si="294"/>
        <v>0</v>
      </c>
      <c r="S110" s="935">
        <f t="shared" si="294"/>
        <v>0</v>
      </c>
      <c r="T110" s="979">
        <f t="shared" si="294"/>
        <v>0</v>
      </c>
      <c r="U110" s="1011">
        <f t="shared" si="231"/>
        <v>0</v>
      </c>
      <c r="V110" s="938">
        <f t="shared" si="232"/>
        <v>0</v>
      </c>
      <c r="W110" s="938">
        <f t="shared" si="233"/>
        <v>0</v>
      </c>
      <c r="X110" s="1012">
        <f t="shared" si="234"/>
        <v>0</v>
      </c>
      <c r="Y110" s="1011">
        <f t="shared" si="153"/>
        <v>0</v>
      </c>
      <c r="Z110" s="917"/>
      <c r="AA110" s="917"/>
      <c r="AB110" s="917"/>
      <c r="AC110" s="1021"/>
      <c r="AD110" s="967">
        <f>AC110*L110</f>
        <v>0</v>
      </c>
      <c r="AE110" s="935">
        <f>AA110*K110</f>
        <v>0</v>
      </c>
      <c r="AF110" s="935">
        <f>SUM(AG110:AH110)</f>
        <v>0</v>
      </c>
      <c r="AG110" s="935">
        <f>Z110*K110</f>
        <v>0</v>
      </c>
      <c r="AH110" s="979">
        <f>AB110*L110</f>
        <v>0</v>
      </c>
      <c r="AI110" s="1011">
        <f t="shared" si="154"/>
        <v>0</v>
      </c>
      <c r="AJ110" s="986"/>
      <c r="AK110" s="986"/>
      <c r="AL110" s="986"/>
      <c r="AM110" s="986"/>
      <c r="AN110" s="1030"/>
      <c r="AO110" s="1044">
        <f>AE110*AL110</f>
        <v>0</v>
      </c>
      <c r="AP110" s="943">
        <f>L110*(1-AB110-AC110)*AM110</f>
        <v>0</v>
      </c>
      <c r="AQ110" s="943">
        <f>SUM(AR110,AS110)</f>
        <v>0</v>
      </c>
      <c r="AR110" s="943">
        <f>AG110*AJ110</f>
        <v>0</v>
      </c>
      <c r="AS110" s="943">
        <f>AH110*AK110</f>
        <v>0</v>
      </c>
      <c r="AT110" s="943">
        <f>SUM(AU110, AV110)</f>
        <v>0</v>
      </c>
      <c r="AU110" s="943">
        <f>AR110</f>
        <v>0</v>
      </c>
      <c r="AV110" s="943">
        <f>AS110</f>
        <v>0</v>
      </c>
      <c r="AW110" s="943">
        <f>K110*(1-Z110-AA110)*Z132*AJ132</f>
        <v>0</v>
      </c>
      <c r="AX110" s="943">
        <f>AD110*Z132*AJ132</f>
        <v>0</v>
      </c>
      <c r="AY110" s="1039">
        <f>MAX(N109*AN109, T109)</f>
        <v>0</v>
      </c>
      <c r="AZ110" s="1044">
        <f t="shared" si="283"/>
        <v>0</v>
      </c>
      <c r="BA110" s="943">
        <f t="shared" si="284"/>
        <v>0</v>
      </c>
      <c r="BB110" s="943">
        <f t="shared" si="285"/>
        <v>0</v>
      </c>
      <c r="BC110" s="943">
        <f t="shared" si="286"/>
        <v>0</v>
      </c>
      <c r="BD110" s="943">
        <f t="shared" si="287"/>
        <v>0</v>
      </c>
      <c r="BE110" s="1039">
        <f t="shared" si="288"/>
        <v>0</v>
      </c>
      <c r="BF110" s="1044">
        <f t="shared" si="289"/>
        <v>0</v>
      </c>
      <c r="BG110" s="943">
        <f t="shared" si="290"/>
        <v>0</v>
      </c>
      <c r="BH110" s="943">
        <f t="shared" si="291"/>
        <v>0</v>
      </c>
      <c r="BI110" s="943">
        <f t="shared" si="292"/>
        <v>0</v>
      </c>
      <c r="BJ110" s="1039">
        <f t="shared" si="293"/>
        <v>0</v>
      </c>
      <c r="BK110" s="1051">
        <f t="shared" si="236"/>
        <v>0</v>
      </c>
      <c r="BL110" s="946">
        <f t="shared" si="237"/>
        <v>0</v>
      </c>
      <c r="BM110" s="919">
        <f t="shared" si="238"/>
        <v>0</v>
      </c>
      <c r="BN110" s="947">
        <f t="shared" si="239"/>
        <v>0</v>
      </c>
      <c r="BO110" s="686"/>
    </row>
    <row r="111" spans="1:67" ht="13.15" customHeight="1">
      <c r="A111" s="367"/>
      <c r="B111" s="367"/>
      <c r="C111" s="367"/>
      <c r="D111" s="368" t="s">
        <v>14</v>
      </c>
      <c r="E111" s="370" t="s">
        <v>129</v>
      </c>
      <c r="F111" s="369">
        <v>2023</v>
      </c>
      <c r="G111" s="371" t="s">
        <v>154</v>
      </c>
      <c r="H111" s="974"/>
      <c r="I111" s="956"/>
      <c r="J111" s="967">
        <f>SUM(J112:J114)</f>
        <v>0</v>
      </c>
      <c r="K111" s="935">
        <f t="shared" ref="K111:T111" si="295">K45</f>
        <v>0</v>
      </c>
      <c r="L111" s="935">
        <f t="shared" si="295"/>
        <v>0</v>
      </c>
      <c r="M111" s="935">
        <f t="shared" si="295"/>
        <v>0</v>
      </c>
      <c r="N111" s="935">
        <f t="shared" si="295"/>
        <v>0</v>
      </c>
      <c r="O111" s="996"/>
      <c r="P111" s="967">
        <f t="shared" si="229"/>
        <v>0</v>
      </c>
      <c r="Q111" s="935">
        <f t="shared" si="230"/>
        <v>0</v>
      </c>
      <c r="R111" s="935">
        <f t="shared" si="295"/>
        <v>0</v>
      </c>
      <c r="S111" s="935">
        <f t="shared" si="295"/>
        <v>0</v>
      </c>
      <c r="T111" s="979">
        <f t="shared" si="295"/>
        <v>0</v>
      </c>
      <c r="U111" s="1011">
        <f t="shared" si="231"/>
        <v>0</v>
      </c>
      <c r="V111" s="938">
        <f t="shared" si="232"/>
        <v>0</v>
      </c>
      <c r="W111" s="938">
        <f t="shared" si="233"/>
        <v>0</v>
      </c>
      <c r="X111" s="1012">
        <f t="shared" si="234"/>
        <v>0</v>
      </c>
      <c r="Y111" s="1011">
        <f t="shared" si="153"/>
        <v>0</v>
      </c>
      <c r="Z111" s="938">
        <f>IF($K111=0,0, SUM(Z112*K112, Z113*K113, Z114*K114)/SUM(K112, K113, K114))</f>
        <v>0</v>
      </c>
      <c r="AA111" s="938">
        <f>IF($K111=0,0, SUM(AA112*K112, AA113*K113, AA114*K114)/SUM(K112, K113, K114))</f>
        <v>0</v>
      </c>
      <c r="AB111" s="938">
        <f>IF($L111=0,0, SUM(AB112*L112, AB113*L113, AB114*L114)/SUM(L112, L113, L114))</f>
        <v>0</v>
      </c>
      <c r="AC111" s="1012">
        <f>IF($L111=0,0, SUM(AC112*L112, AC113*L113, AC114*L114)/SUM(L112, L113, L114))</f>
        <v>0</v>
      </c>
      <c r="AD111" s="967">
        <f>SUM(AD112:AD114)</f>
        <v>0</v>
      </c>
      <c r="AE111" s="935">
        <f>SUM(AE112:AE114)</f>
        <v>0</v>
      </c>
      <c r="AF111" s="935">
        <f>SUM(AF112:AF114)</f>
        <v>0</v>
      </c>
      <c r="AG111" s="935">
        <f>SUM(AG112:AG114)</f>
        <v>0</v>
      </c>
      <c r="AH111" s="979">
        <f>SUM(AH112:AH114)</f>
        <v>0</v>
      </c>
      <c r="AI111" s="1011">
        <f t="shared" si="154"/>
        <v>0</v>
      </c>
      <c r="AJ111" s="938">
        <f>IF($Z111*$K111=0,0,SUM(AJ112*$K112*$Z112,AJ113*$K113*$Z113,AJ114*$K114*$Z114)/(SUM($K112*$Z112,$K113*$Z113,$K114*$Z114)))</f>
        <v>0</v>
      </c>
      <c r="AK111" s="938">
        <f>IF($AB111*$L111=0,0,SUM(AK112*$AB112*$L112,AK113*$AB113*$L113,AK114*$AB114*$L114)/(SUM($L112*$AB112,$L113*$AB113,$L114*$AB114)))</f>
        <v>0</v>
      </c>
      <c r="AL111" s="938">
        <f>IF(OR(K111=0, AND(AL112=0, AL113=0, AL114=0)), 0, SUM(AL112*K112*AA112, AL113*K113*AA113, AL114*K114*AA114)/SUM(K112*AA112, K113*AA113, K114*AA114))</f>
        <v>0</v>
      </c>
      <c r="AM111" s="938">
        <f>IF(L111=0,0,SUM(AM112*L112*(1-AB112-AC112), AM113*L113*(1-AB113-AC113),AM114*L114*(1-AB114-AC114))/SUM(L112*(1-AB112-AC112), L113*(1-AB113-AC113),L114*(1-AB114-AC114)))</f>
        <v>0</v>
      </c>
      <c r="AN111" s="1012">
        <f>IF(N111=0,0,SUM(AN112*N112,AN113*N113,AN114*N114)/SUM(N112,N113,N114))</f>
        <v>0</v>
      </c>
      <c r="AO111" s="1044">
        <f t="shared" ref="AO111:AY112" si="296">SUM(AO112:AO114)</f>
        <v>0</v>
      </c>
      <c r="AP111" s="943">
        <f t="shared" si="296"/>
        <v>0</v>
      </c>
      <c r="AQ111" s="943">
        <f t="shared" si="296"/>
        <v>0</v>
      </c>
      <c r="AR111" s="943">
        <f t="shared" si="296"/>
        <v>0</v>
      </c>
      <c r="AS111" s="943">
        <f t="shared" si="296"/>
        <v>0</v>
      </c>
      <c r="AT111" s="943">
        <f t="shared" si="296"/>
        <v>0</v>
      </c>
      <c r="AU111" s="943">
        <f t="shared" si="296"/>
        <v>0</v>
      </c>
      <c r="AV111" s="943">
        <f t="shared" si="296"/>
        <v>0</v>
      </c>
      <c r="AW111" s="943">
        <f t="shared" si="296"/>
        <v>0</v>
      </c>
      <c r="AX111" s="943">
        <f t="shared" si="296"/>
        <v>0</v>
      </c>
      <c r="AY111" s="1039">
        <f>MAX(N110*AN110, T110)</f>
        <v>0</v>
      </c>
      <c r="AZ111" s="1044">
        <f t="shared" si="283"/>
        <v>0</v>
      </c>
      <c r="BA111" s="943">
        <f t="shared" si="284"/>
        <v>0</v>
      </c>
      <c r="BB111" s="943">
        <f t="shared" si="285"/>
        <v>0</v>
      </c>
      <c r="BC111" s="943">
        <f t="shared" si="286"/>
        <v>0</v>
      </c>
      <c r="BD111" s="943">
        <f t="shared" si="287"/>
        <v>0</v>
      </c>
      <c r="BE111" s="1039">
        <f t="shared" si="288"/>
        <v>0</v>
      </c>
      <c r="BF111" s="1044">
        <f t="shared" si="289"/>
        <v>0</v>
      </c>
      <c r="BG111" s="943">
        <f t="shared" si="290"/>
        <v>0</v>
      </c>
      <c r="BH111" s="943">
        <f t="shared" si="291"/>
        <v>0</v>
      </c>
      <c r="BI111" s="943">
        <f t="shared" si="292"/>
        <v>0</v>
      </c>
      <c r="BJ111" s="1039">
        <f t="shared" si="293"/>
        <v>0</v>
      </c>
      <c r="BK111" s="1051">
        <f t="shared" si="236"/>
        <v>0</v>
      </c>
      <c r="BL111" s="946">
        <f t="shared" si="237"/>
        <v>0</v>
      </c>
      <c r="BM111" s="919">
        <f t="shared" si="238"/>
        <v>0</v>
      </c>
      <c r="BN111" s="947">
        <f t="shared" si="239"/>
        <v>0</v>
      </c>
      <c r="BO111" s="686"/>
    </row>
    <row r="112" spans="1:67" ht="13.15" customHeight="1">
      <c r="A112" s="367"/>
      <c r="B112" s="367"/>
      <c r="C112" s="367"/>
      <c r="D112" s="368" t="s">
        <v>13</v>
      </c>
      <c r="E112" s="370" t="s">
        <v>129</v>
      </c>
      <c r="F112" s="369">
        <v>2023</v>
      </c>
      <c r="G112" s="372" t="s">
        <v>352</v>
      </c>
      <c r="H112" s="982"/>
      <c r="I112" s="959"/>
      <c r="J112" s="967">
        <f>SUM(K112:L112)</f>
        <v>0</v>
      </c>
      <c r="K112" s="935">
        <f t="shared" ref="K112:T112" si="297">K46</f>
        <v>0</v>
      </c>
      <c r="L112" s="935">
        <f t="shared" si="297"/>
        <v>0</v>
      </c>
      <c r="M112" s="935">
        <f t="shared" si="297"/>
        <v>0</v>
      </c>
      <c r="N112" s="935">
        <f t="shared" si="297"/>
        <v>0</v>
      </c>
      <c r="O112" s="996"/>
      <c r="P112" s="967">
        <f t="shared" si="229"/>
        <v>0</v>
      </c>
      <c r="Q112" s="935">
        <f t="shared" si="230"/>
        <v>0</v>
      </c>
      <c r="R112" s="935">
        <f t="shared" si="297"/>
        <v>0</v>
      </c>
      <c r="S112" s="935">
        <f t="shared" si="297"/>
        <v>0</v>
      </c>
      <c r="T112" s="979">
        <f t="shared" si="297"/>
        <v>0</v>
      </c>
      <c r="U112" s="1011">
        <f t="shared" si="231"/>
        <v>0</v>
      </c>
      <c r="V112" s="938">
        <f t="shared" si="232"/>
        <v>0</v>
      </c>
      <c r="W112" s="938">
        <f t="shared" si="233"/>
        <v>0</v>
      </c>
      <c r="X112" s="1012">
        <f t="shared" si="234"/>
        <v>0</v>
      </c>
      <c r="Y112" s="1011">
        <f t="shared" si="153"/>
        <v>0</v>
      </c>
      <c r="Z112" s="917"/>
      <c r="AA112" s="917"/>
      <c r="AB112" s="917"/>
      <c r="AC112" s="1021"/>
      <c r="AD112" s="967">
        <f>AC112*L112</f>
        <v>0</v>
      </c>
      <c r="AE112" s="935">
        <f>AA112*K112</f>
        <v>0</v>
      </c>
      <c r="AF112" s="935">
        <f>SUM(AG112:AH112)</f>
        <v>0</v>
      </c>
      <c r="AG112" s="935">
        <f>Z112*K112</f>
        <v>0</v>
      </c>
      <c r="AH112" s="979">
        <f>AB112*L112</f>
        <v>0</v>
      </c>
      <c r="AI112" s="1011">
        <f t="shared" si="154"/>
        <v>0</v>
      </c>
      <c r="AJ112" s="986"/>
      <c r="AK112" s="986"/>
      <c r="AL112" s="986"/>
      <c r="AM112" s="986"/>
      <c r="AN112" s="1030"/>
      <c r="AO112" s="1044">
        <f>AE112*AL112</f>
        <v>0</v>
      </c>
      <c r="AP112" s="943">
        <f>L112*(1-AB112-AC112)*AM112</f>
        <v>0</v>
      </c>
      <c r="AQ112" s="943">
        <f>SUM(AR112,AS112)</f>
        <v>0</v>
      </c>
      <c r="AR112" s="943">
        <f t="shared" ref="AR112:AS115" si="298">AG112*AJ112</f>
        <v>0</v>
      </c>
      <c r="AS112" s="943">
        <f t="shared" si="298"/>
        <v>0</v>
      </c>
      <c r="AT112" s="943">
        <f>SUM(AU112, AV112)</f>
        <v>0</v>
      </c>
      <c r="AU112" s="943">
        <f t="shared" ref="AU112:AV115" si="299">AR112</f>
        <v>0</v>
      </c>
      <c r="AV112" s="943">
        <f t="shared" si="299"/>
        <v>0</v>
      </c>
      <c r="AW112" s="943">
        <f>K112*(1-Z112-AA112)*Z134*AJ134</f>
        <v>0</v>
      </c>
      <c r="AX112" s="943">
        <f>AD112*Z134*AJ134</f>
        <v>0</v>
      </c>
      <c r="AY112" s="1039">
        <f t="shared" si="296"/>
        <v>0</v>
      </c>
      <c r="AZ112" s="1044">
        <f t="shared" si="283"/>
        <v>0</v>
      </c>
      <c r="BA112" s="943">
        <f t="shared" si="284"/>
        <v>0</v>
      </c>
      <c r="BB112" s="943">
        <f t="shared" si="285"/>
        <v>0</v>
      </c>
      <c r="BC112" s="943">
        <f t="shared" si="286"/>
        <v>0</v>
      </c>
      <c r="BD112" s="943">
        <f t="shared" si="287"/>
        <v>0</v>
      </c>
      <c r="BE112" s="1039">
        <f t="shared" si="288"/>
        <v>0</v>
      </c>
      <c r="BF112" s="1044">
        <f t="shared" si="289"/>
        <v>0</v>
      </c>
      <c r="BG112" s="943">
        <f t="shared" si="290"/>
        <v>0</v>
      </c>
      <c r="BH112" s="943">
        <f t="shared" si="291"/>
        <v>0</v>
      </c>
      <c r="BI112" s="943">
        <f t="shared" si="292"/>
        <v>0</v>
      </c>
      <c r="BJ112" s="1039">
        <f t="shared" si="293"/>
        <v>0</v>
      </c>
      <c r="BK112" s="1051">
        <f t="shared" si="236"/>
        <v>0</v>
      </c>
      <c r="BL112" s="946">
        <f t="shared" si="237"/>
        <v>0</v>
      </c>
      <c r="BM112" s="919">
        <f t="shared" si="238"/>
        <v>0</v>
      </c>
      <c r="BN112" s="947">
        <f t="shared" si="239"/>
        <v>0</v>
      </c>
      <c r="BO112" s="686"/>
    </row>
    <row r="113" spans="1:67" ht="13.15" customHeight="1">
      <c r="A113" s="367"/>
      <c r="B113" s="367"/>
      <c r="C113" s="367"/>
      <c r="D113" s="368" t="s">
        <v>13</v>
      </c>
      <c r="E113" s="370" t="s">
        <v>129</v>
      </c>
      <c r="F113" s="369">
        <v>2023</v>
      </c>
      <c r="G113" s="372" t="s">
        <v>121</v>
      </c>
      <c r="H113" s="982"/>
      <c r="I113" s="959"/>
      <c r="J113" s="967">
        <f>SUM(K113:L113)</f>
        <v>0</v>
      </c>
      <c r="K113" s="935">
        <f t="shared" ref="K113:T113" si="300">K47</f>
        <v>0</v>
      </c>
      <c r="L113" s="935">
        <f t="shared" si="300"/>
        <v>0</v>
      </c>
      <c r="M113" s="935">
        <f t="shared" si="300"/>
        <v>0</v>
      </c>
      <c r="N113" s="935">
        <f t="shared" si="300"/>
        <v>0</v>
      </c>
      <c r="O113" s="996"/>
      <c r="P113" s="967">
        <f t="shared" si="229"/>
        <v>0</v>
      </c>
      <c r="Q113" s="935">
        <f t="shared" si="230"/>
        <v>0</v>
      </c>
      <c r="R113" s="935">
        <f t="shared" si="300"/>
        <v>0</v>
      </c>
      <c r="S113" s="935">
        <f t="shared" si="300"/>
        <v>0</v>
      </c>
      <c r="T113" s="979">
        <f t="shared" si="300"/>
        <v>0</v>
      </c>
      <c r="U113" s="1011">
        <f t="shared" si="231"/>
        <v>0</v>
      </c>
      <c r="V113" s="938">
        <f t="shared" si="232"/>
        <v>0</v>
      </c>
      <c r="W113" s="938">
        <f t="shared" si="233"/>
        <v>0</v>
      </c>
      <c r="X113" s="1012">
        <f t="shared" si="234"/>
        <v>0</v>
      </c>
      <c r="Y113" s="1011">
        <f t="shared" si="153"/>
        <v>0</v>
      </c>
      <c r="Z113" s="917"/>
      <c r="AA113" s="917"/>
      <c r="AB113" s="917"/>
      <c r="AC113" s="1021"/>
      <c r="AD113" s="967">
        <f>AC113*L113</f>
        <v>0</v>
      </c>
      <c r="AE113" s="935">
        <f>AA113*K113</f>
        <v>0</v>
      </c>
      <c r="AF113" s="935">
        <f>SUM(AG113:AH113)</f>
        <v>0</v>
      </c>
      <c r="AG113" s="935">
        <f>Z113*K113</f>
        <v>0</v>
      </c>
      <c r="AH113" s="979">
        <f>AB113*L113</f>
        <v>0</v>
      </c>
      <c r="AI113" s="1011">
        <f t="shared" si="154"/>
        <v>0</v>
      </c>
      <c r="AJ113" s="986"/>
      <c r="AK113" s="986"/>
      <c r="AL113" s="986"/>
      <c r="AM113" s="986"/>
      <c r="AN113" s="1030"/>
      <c r="AO113" s="1044">
        <f>AE113*AL113</f>
        <v>0</v>
      </c>
      <c r="AP113" s="943">
        <f>L113*(1-AB113-AC113)*AM113</f>
        <v>0</v>
      </c>
      <c r="AQ113" s="943">
        <f>SUM(AR113,AS113)</f>
        <v>0</v>
      </c>
      <c r="AR113" s="943">
        <f t="shared" si="298"/>
        <v>0</v>
      </c>
      <c r="AS113" s="943">
        <f t="shared" si="298"/>
        <v>0</v>
      </c>
      <c r="AT113" s="943">
        <f>SUM(AU113, AV113)</f>
        <v>0</v>
      </c>
      <c r="AU113" s="943">
        <f t="shared" si="299"/>
        <v>0</v>
      </c>
      <c r="AV113" s="943">
        <f t="shared" si="299"/>
        <v>0</v>
      </c>
      <c r="AW113" s="943">
        <f>K113*(1-Z113-AA113)*Z135*AJ135</f>
        <v>0</v>
      </c>
      <c r="AX113" s="943">
        <f>AD113*Z135*AJ135</f>
        <v>0</v>
      </c>
      <c r="AY113" s="1039">
        <f>MAX(N112*AN112, T112)</f>
        <v>0</v>
      </c>
      <c r="AZ113" s="1044">
        <f t="shared" si="283"/>
        <v>0</v>
      </c>
      <c r="BA113" s="943">
        <f t="shared" si="284"/>
        <v>0</v>
      </c>
      <c r="BB113" s="943">
        <f t="shared" si="285"/>
        <v>0</v>
      </c>
      <c r="BC113" s="943">
        <f t="shared" si="286"/>
        <v>0</v>
      </c>
      <c r="BD113" s="943">
        <f t="shared" si="287"/>
        <v>0</v>
      </c>
      <c r="BE113" s="1039">
        <f t="shared" si="288"/>
        <v>0</v>
      </c>
      <c r="BF113" s="1044">
        <f t="shared" si="289"/>
        <v>0</v>
      </c>
      <c r="BG113" s="943">
        <f t="shared" si="290"/>
        <v>0</v>
      </c>
      <c r="BH113" s="943">
        <f t="shared" si="291"/>
        <v>0</v>
      </c>
      <c r="BI113" s="943">
        <f t="shared" si="292"/>
        <v>0</v>
      </c>
      <c r="BJ113" s="1039">
        <f t="shared" si="293"/>
        <v>0</v>
      </c>
      <c r="BK113" s="1051">
        <f t="shared" si="236"/>
        <v>0</v>
      </c>
      <c r="BL113" s="946">
        <f t="shared" si="237"/>
        <v>0</v>
      </c>
      <c r="BM113" s="919">
        <f t="shared" si="238"/>
        <v>0</v>
      </c>
      <c r="BN113" s="947">
        <f t="shared" si="239"/>
        <v>0</v>
      </c>
      <c r="BO113" s="686"/>
    </row>
    <row r="114" spans="1:67" ht="13.15" customHeight="1">
      <c r="A114" s="367"/>
      <c r="B114" s="367"/>
      <c r="C114" s="367"/>
      <c r="D114" s="368" t="s">
        <v>13</v>
      </c>
      <c r="E114" s="370" t="s">
        <v>129</v>
      </c>
      <c r="F114" s="369">
        <v>2023</v>
      </c>
      <c r="G114" s="372" t="s">
        <v>155</v>
      </c>
      <c r="H114" s="982"/>
      <c r="I114" s="959"/>
      <c r="J114" s="967">
        <f>SUM(K114:L114)</f>
        <v>0</v>
      </c>
      <c r="K114" s="935">
        <f t="shared" ref="K114:T114" si="301">K48</f>
        <v>0</v>
      </c>
      <c r="L114" s="935">
        <f t="shared" si="301"/>
        <v>0</v>
      </c>
      <c r="M114" s="935">
        <f t="shared" si="301"/>
        <v>0</v>
      </c>
      <c r="N114" s="935">
        <f t="shared" si="301"/>
        <v>0</v>
      </c>
      <c r="O114" s="996"/>
      <c r="P114" s="967">
        <f t="shared" si="229"/>
        <v>0</v>
      </c>
      <c r="Q114" s="935">
        <f t="shared" si="230"/>
        <v>0</v>
      </c>
      <c r="R114" s="935">
        <f t="shared" si="301"/>
        <v>0</v>
      </c>
      <c r="S114" s="935">
        <f t="shared" si="301"/>
        <v>0</v>
      </c>
      <c r="T114" s="979">
        <f t="shared" si="301"/>
        <v>0</v>
      </c>
      <c r="U114" s="1011">
        <f t="shared" si="231"/>
        <v>0</v>
      </c>
      <c r="V114" s="938">
        <f t="shared" si="232"/>
        <v>0</v>
      </c>
      <c r="W114" s="938">
        <f t="shared" si="233"/>
        <v>0</v>
      </c>
      <c r="X114" s="1012">
        <f t="shared" si="234"/>
        <v>0</v>
      </c>
      <c r="Y114" s="1011">
        <f t="shared" si="153"/>
        <v>0</v>
      </c>
      <c r="Z114" s="917"/>
      <c r="AA114" s="917"/>
      <c r="AB114" s="917"/>
      <c r="AC114" s="1021"/>
      <c r="AD114" s="967">
        <f>AC114*L114</f>
        <v>0</v>
      </c>
      <c r="AE114" s="935">
        <f>AA114*K114</f>
        <v>0</v>
      </c>
      <c r="AF114" s="935">
        <f>SUM(AG114:AH114)</f>
        <v>0</v>
      </c>
      <c r="AG114" s="935">
        <f>Z114*K114</f>
        <v>0</v>
      </c>
      <c r="AH114" s="979">
        <f>AB114*L114</f>
        <v>0</v>
      </c>
      <c r="AI114" s="1011">
        <f t="shared" si="154"/>
        <v>0</v>
      </c>
      <c r="AJ114" s="986"/>
      <c r="AK114" s="986"/>
      <c r="AL114" s="986"/>
      <c r="AM114" s="986"/>
      <c r="AN114" s="1030"/>
      <c r="AO114" s="1044">
        <f>AE114*AL114</f>
        <v>0</v>
      </c>
      <c r="AP114" s="943">
        <f>L114*(1-AB114-AC114)*AM114</f>
        <v>0</v>
      </c>
      <c r="AQ114" s="943">
        <f>SUM(AR114,AS114)</f>
        <v>0</v>
      </c>
      <c r="AR114" s="943">
        <f t="shared" si="298"/>
        <v>0</v>
      </c>
      <c r="AS114" s="943">
        <f t="shared" si="298"/>
        <v>0</v>
      </c>
      <c r="AT114" s="943">
        <f>SUM(AU114, AV114)</f>
        <v>0</v>
      </c>
      <c r="AU114" s="943">
        <f t="shared" si="299"/>
        <v>0</v>
      </c>
      <c r="AV114" s="943">
        <f t="shared" si="299"/>
        <v>0</v>
      </c>
      <c r="AW114" s="943">
        <f>K114*(1-Z114-AA114)*Z136*AJ136</f>
        <v>0</v>
      </c>
      <c r="AX114" s="943">
        <f>AD114*Z136*AJ136</f>
        <v>0</v>
      </c>
      <c r="AY114" s="1039">
        <f>MAX(N113*AN113, T113)</f>
        <v>0</v>
      </c>
      <c r="AZ114" s="1044">
        <f t="shared" si="283"/>
        <v>0</v>
      </c>
      <c r="BA114" s="943">
        <f t="shared" si="284"/>
        <v>0</v>
      </c>
      <c r="BB114" s="943">
        <f t="shared" si="285"/>
        <v>0</v>
      </c>
      <c r="BC114" s="943">
        <f t="shared" si="286"/>
        <v>0</v>
      </c>
      <c r="BD114" s="943">
        <f t="shared" si="287"/>
        <v>0</v>
      </c>
      <c r="BE114" s="1039">
        <f t="shared" si="288"/>
        <v>0</v>
      </c>
      <c r="BF114" s="1044">
        <f t="shared" si="289"/>
        <v>0</v>
      </c>
      <c r="BG114" s="943">
        <f t="shared" si="290"/>
        <v>0</v>
      </c>
      <c r="BH114" s="943">
        <f t="shared" si="291"/>
        <v>0</v>
      </c>
      <c r="BI114" s="943">
        <f t="shared" si="292"/>
        <v>0</v>
      </c>
      <c r="BJ114" s="1039">
        <f t="shared" si="293"/>
        <v>0</v>
      </c>
      <c r="BK114" s="1051">
        <f t="shared" si="236"/>
        <v>0</v>
      </c>
      <c r="BL114" s="946">
        <f t="shared" si="237"/>
        <v>0</v>
      </c>
      <c r="BM114" s="919">
        <f t="shared" si="238"/>
        <v>0</v>
      </c>
      <c r="BN114" s="947">
        <f t="shared" si="239"/>
        <v>0</v>
      </c>
      <c r="BO114" s="686"/>
    </row>
    <row r="115" spans="1:67" ht="13.15" customHeight="1">
      <c r="A115" s="367"/>
      <c r="B115" s="367"/>
      <c r="C115" s="367"/>
      <c r="D115" s="368" t="s">
        <v>14</v>
      </c>
      <c r="E115" s="370" t="s">
        <v>129</v>
      </c>
      <c r="F115" s="369">
        <v>2023</v>
      </c>
      <c r="G115" s="371" t="s">
        <v>145</v>
      </c>
      <c r="H115" s="981"/>
      <c r="I115" s="958"/>
      <c r="J115" s="967">
        <f>SUM(K115:L115)</f>
        <v>0</v>
      </c>
      <c r="K115" s="935">
        <f t="shared" ref="K115:T115" si="302">K49</f>
        <v>0</v>
      </c>
      <c r="L115" s="935">
        <f t="shared" si="302"/>
        <v>0</v>
      </c>
      <c r="M115" s="935">
        <f t="shared" si="302"/>
        <v>0</v>
      </c>
      <c r="N115" s="935">
        <f t="shared" si="302"/>
        <v>0</v>
      </c>
      <c r="O115" s="996"/>
      <c r="P115" s="967">
        <f t="shared" si="229"/>
        <v>0</v>
      </c>
      <c r="Q115" s="935">
        <f t="shared" si="230"/>
        <v>0</v>
      </c>
      <c r="R115" s="935">
        <f t="shared" si="302"/>
        <v>0</v>
      </c>
      <c r="S115" s="935">
        <f t="shared" si="302"/>
        <v>0</v>
      </c>
      <c r="T115" s="979">
        <f t="shared" si="302"/>
        <v>0</v>
      </c>
      <c r="U115" s="1011">
        <f t="shared" si="231"/>
        <v>0</v>
      </c>
      <c r="V115" s="938">
        <f t="shared" si="232"/>
        <v>0</v>
      </c>
      <c r="W115" s="938">
        <f t="shared" si="233"/>
        <v>0</v>
      </c>
      <c r="X115" s="1012">
        <f t="shared" si="234"/>
        <v>0</v>
      </c>
      <c r="Y115" s="1011">
        <f t="shared" si="153"/>
        <v>0</v>
      </c>
      <c r="Z115" s="917"/>
      <c r="AA115" s="917"/>
      <c r="AB115" s="917"/>
      <c r="AC115" s="1021"/>
      <c r="AD115" s="967">
        <f>AC115*L115</f>
        <v>0</v>
      </c>
      <c r="AE115" s="935">
        <f>AA115*K115</f>
        <v>0</v>
      </c>
      <c r="AF115" s="935">
        <f>SUM(AG115:AH115)</f>
        <v>0</v>
      </c>
      <c r="AG115" s="935">
        <f>Z115*K115</f>
        <v>0</v>
      </c>
      <c r="AH115" s="979">
        <f>AB115*L115</f>
        <v>0</v>
      </c>
      <c r="AI115" s="1011">
        <f t="shared" si="154"/>
        <v>0</v>
      </c>
      <c r="AJ115" s="986"/>
      <c r="AK115" s="986"/>
      <c r="AL115" s="986"/>
      <c r="AM115" s="986"/>
      <c r="AN115" s="1030"/>
      <c r="AO115" s="1044">
        <f>AE115*AL115</f>
        <v>0</v>
      </c>
      <c r="AP115" s="943">
        <f>L115*(1-AB115-AC115)*AM115</f>
        <v>0</v>
      </c>
      <c r="AQ115" s="943">
        <f>SUM(AR115,AS115)</f>
        <v>0</v>
      </c>
      <c r="AR115" s="943">
        <f t="shared" si="298"/>
        <v>0</v>
      </c>
      <c r="AS115" s="943">
        <f t="shared" si="298"/>
        <v>0</v>
      </c>
      <c r="AT115" s="943">
        <f>SUM(AU115, AV115)</f>
        <v>0</v>
      </c>
      <c r="AU115" s="943">
        <f t="shared" si="299"/>
        <v>0</v>
      </c>
      <c r="AV115" s="943">
        <f t="shared" si="299"/>
        <v>0</v>
      </c>
      <c r="AW115" s="943">
        <f>K115*(1-Z115-AA115)*Z137*AJ137</f>
        <v>0</v>
      </c>
      <c r="AX115" s="943">
        <f>AD115*Z137*AJ137</f>
        <v>0</v>
      </c>
      <c r="AY115" s="1039">
        <f>MAX(N114*AN114, T114)</f>
        <v>0</v>
      </c>
      <c r="AZ115" s="1044">
        <f t="shared" si="283"/>
        <v>0</v>
      </c>
      <c r="BA115" s="943">
        <f t="shared" si="284"/>
        <v>0</v>
      </c>
      <c r="BB115" s="943">
        <f t="shared" si="285"/>
        <v>0</v>
      </c>
      <c r="BC115" s="943">
        <f t="shared" si="286"/>
        <v>0</v>
      </c>
      <c r="BD115" s="943">
        <f t="shared" si="287"/>
        <v>0</v>
      </c>
      <c r="BE115" s="1039">
        <f t="shared" si="288"/>
        <v>0</v>
      </c>
      <c r="BF115" s="1044">
        <f t="shared" si="289"/>
        <v>0</v>
      </c>
      <c r="BG115" s="943">
        <f t="shared" si="290"/>
        <v>0</v>
      </c>
      <c r="BH115" s="943">
        <f t="shared" si="291"/>
        <v>0</v>
      </c>
      <c r="BI115" s="943">
        <f t="shared" si="292"/>
        <v>0</v>
      </c>
      <c r="BJ115" s="1039">
        <f t="shared" si="293"/>
        <v>0</v>
      </c>
      <c r="BK115" s="1051">
        <f t="shared" si="236"/>
        <v>0</v>
      </c>
      <c r="BL115" s="946">
        <f t="shared" si="237"/>
        <v>0</v>
      </c>
      <c r="BM115" s="919">
        <f t="shared" si="238"/>
        <v>0</v>
      </c>
      <c r="BN115" s="947">
        <f t="shared" si="239"/>
        <v>0</v>
      </c>
    </row>
    <row r="116" spans="1:67" ht="13.15" customHeight="1" thickBot="1">
      <c r="A116" s="367"/>
      <c r="B116" s="367"/>
      <c r="C116" s="367"/>
      <c r="D116" s="374" t="s">
        <v>14</v>
      </c>
      <c r="E116" s="370" t="s">
        <v>129</v>
      </c>
      <c r="F116" s="369">
        <v>2023</v>
      </c>
      <c r="G116" s="371" t="s">
        <v>124</v>
      </c>
      <c r="H116" s="977"/>
      <c r="I116" s="984"/>
      <c r="J116" s="968">
        <f>J95+J96+J100+J101+J102+J103+J104+J105+J108+J111+J115</f>
        <v>0</v>
      </c>
      <c r="K116" s="936">
        <f t="shared" ref="K116:T116" si="303">K50</f>
        <v>0</v>
      </c>
      <c r="L116" s="936">
        <f t="shared" si="303"/>
        <v>0</v>
      </c>
      <c r="M116" s="936">
        <f t="shared" si="303"/>
        <v>0</v>
      </c>
      <c r="N116" s="936">
        <f t="shared" si="303"/>
        <v>0</v>
      </c>
      <c r="O116" s="997"/>
      <c r="P116" s="968">
        <f t="shared" si="229"/>
        <v>0</v>
      </c>
      <c r="Q116" s="936">
        <f t="shared" si="230"/>
        <v>0</v>
      </c>
      <c r="R116" s="936">
        <f t="shared" si="303"/>
        <v>0</v>
      </c>
      <c r="S116" s="936">
        <f t="shared" si="303"/>
        <v>0</v>
      </c>
      <c r="T116" s="980">
        <f t="shared" si="303"/>
        <v>0</v>
      </c>
      <c r="U116" s="1013">
        <f t="shared" si="231"/>
        <v>0</v>
      </c>
      <c r="V116" s="939">
        <f t="shared" si="232"/>
        <v>0</v>
      </c>
      <c r="W116" s="939">
        <f t="shared" si="233"/>
        <v>0</v>
      </c>
      <c r="X116" s="1014">
        <f t="shared" si="234"/>
        <v>0</v>
      </c>
      <c r="Y116" s="1013">
        <f t="shared" si="153"/>
        <v>0</v>
      </c>
      <c r="Z116" s="939">
        <f>IF($K116=0,0, SUM(Z95*K95, Z96*K96, Z100*K100, Z101*K101, Z102*K102, Z103*K103, Z104*K104, Z105*K105, Z108*K108, Z111*K111, Z115*K115)/SUM(K95, K96, K100, K101, K102, K103, K104, K105, K108, K111, K115 ))</f>
        <v>0</v>
      </c>
      <c r="AA116" s="939">
        <f>IF($K116=0,0, SUM(AA95*L95, AA96*L96, AA100*L100, AA101*L101, AA102*L102, AA103*L103, AA104*L104, AA105*L105, AA108*L108, AA111*L111, AA115*L115)/SUM(L95, L96, L100, L101, L102, L103, L104, L105, L108, L111, L115 ))</f>
        <v>0</v>
      </c>
      <c r="AB116" s="939">
        <f>IF($L116=0,0, SUM(AB95*M95, AB96*M96, AB100*M100, AB101*M101, AB102*M102, AB103*M103, AB104*M104, AB105*M105, AB108*M108, AB111*M111, AB115*M115)/SUM(M95, M96, M100, M101, M102, M103, M104, M105, M108, M111, M115 ))</f>
        <v>0</v>
      </c>
      <c r="AC116" s="1014">
        <f>IF($L116=0,0, SUM(AC95*N95, AC96*N96, AC100*N100, AC101*N101, AC102*N102, AC103*N103, AC104*N104, AC105*N105, AC108*N108, AC111*N111, AC115*N115)/SUM(N95, N96, N100, N101, N102, N103, N104, N105, N108, N111, N115 ))</f>
        <v>0</v>
      </c>
      <c r="AD116" s="968">
        <f>AD95+AD96+AD100+AD101+AD102+AD103+AD104+AD105+AD108+AD111+AD115</f>
        <v>0</v>
      </c>
      <c r="AE116" s="936">
        <f>AE95+AE96+AE100+AE101+AE102+AE103+AE104+AE105+AE108+AE111+AE115</f>
        <v>0</v>
      </c>
      <c r="AF116" s="936">
        <f>AF95+AF96+AF100+AF101+AF102+AF103+AF104+AF105+AF108+AF111+AF115</f>
        <v>0</v>
      </c>
      <c r="AG116" s="936">
        <f>AG95+AG96+AG100+AG101+AG102+AG103+AG104+AG105+AG108+AG111+AG115</f>
        <v>0</v>
      </c>
      <c r="AH116" s="980">
        <f>AH95+AH96+AH100+AH101+AH102+AH103+AH104+AH105+AH108+AH111+AH115</f>
        <v>0</v>
      </c>
      <c r="AI116" s="1013">
        <f t="shared" si="154"/>
        <v>0</v>
      </c>
      <c r="AJ116" s="939">
        <f>IF($Z116*$K116=0,0,SUM(AJ95*$K95*$Z95, AJ96*$K96*$Z96,AJ100*$K100*$Z100,AJ101*$K101*$Z101,AJ102*$K102*$Z102,AJ103*$K103*$Z103,AJ104*$K104*$Z104,AJ105*$K105*$Z105,AJ108*$K108*$Z108,AJ111*$K111*$Z111,AJ115*$K115*$Z115)/(SUM($K95*$Z95, $K96*$Z96,$K100*$Z100,$K101*$Z101,$K102*$Z102,$K103*$Z103,$K104*$Z104,$K105*$Z105,$K108*$Z108,$K111*$Z111,$K115*$Z115)))</f>
        <v>0</v>
      </c>
      <c r="AK116" s="939">
        <f>IF($Z116*$K116=0,0,SUM(AK95*$K95*$Z95, AK96*$K96*$Z96,AK100*$K100*$Z100,AK101*$K101*$Z101,AK102*$K102*$Z102,AK103*$K103*$Z103,AK104*$K104*$Z104,AK105*$K105*$Z105,AK108*$K108*$Z108,AK111*$K111*$Z111,AK115*$K115*$Z115)/(SUM($K95*$Z95, $K96*$Z96,$K100*$Z100,$K101*$Z101,$K102*$Z102,$K103*$Z103,$K104*$Z104,$K105*$Z105,$K108*$Z108,$K111*$Z111,$K115*$Z115)))</f>
        <v>0</v>
      </c>
      <c r="AL116" s="939">
        <f>IF(OR(K116=0, AND(AL95=0, AL96=0, AL100=0, AL101=0, AL102=0, AL103=0, AL104=0, AL105=0, AL108=0, AL111=0, AL115=0)), 0, SUM(AL95*K95*AA95,AL96*K96*AA96,AL100*K100*AA100,AL101*K101*AA101,AL102*K102*AA102,AL103*K103*AA103,AL104*K104*AA104,AL105*K105*AA105,AL108*K108*AA108,AL111*K111*AA111,AL115*K115*AA115 )/SUM(K95*AA95,K96*AA96,K100*AA100,K101*AA101,K102*AA102,K103*AA103,K104*AA104,K105*AA105,K108*AA108,K111*AA111,K115*AA115))</f>
        <v>0</v>
      </c>
      <c r="AM116" s="939">
        <f>IF(L116=0,0,SUM(AM95*L95*(1-AB95-AC95), AM96*L96*(1-AB96-AC96), AM100*L100*(1-AB100-AC100), AM101*L101*(1-AB101-AC101), AM102*L102*(1-AB102-AC102), AM103*L103*(1-AB103-AC103), AM104*L104*(1-AB104-AC104), AM105*L105*(1-AB105-AC105), AM108*L108*(1-AB108-AC108), AM111*L111*(1-AB111-AC111), AM115*L115*(1-AB115-AC115))/SUM(L95*(1-AB95-AC95), L96*(1-AB96-AC96), L100*(1-AB100-AC100), L101*(1-AB101-AC101), L102*(1-AB102-AC102), L103*(1-AB103-AC103), L104*(1-AB104-AC104), L105*(1-AB105-AC105), L108*(1-AB108-AC108), L111*(1-AB111-AC111), L115*(1-AB115-AC115)))</f>
        <v>0</v>
      </c>
      <c r="AN116" s="1014">
        <f>IF(N116=0,0,SUM(AN95*N95, AN96*N96,AN100*N100,AN101*N101,AN102*N102,AN103*N103,AN104*N104,AN105*N105,AN108*N108,AN111*N111,AN115*N115)/SUM(N95, N96,N100,N101,N102,N103,N104,N105,N108,N111,N115))</f>
        <v>0</v>
      </c>
      <c r="AO116" s="968">
        <f t="shared" ref="AO116:BJ117" si="304">AO95+AO96+AO100+AO101+AO102+AO103+AO104+AO105+AO108+AO111+AO115</f>
        <v>0</v>
      </c>
      <c r="AP116" s="936">
        <f t="shared" si="304"/>
        <v>0</v>
      </c>
      <c r="AQ116" s="936">
        <f t="shared" si="304"/>
        <v>0</v>
      </c>
      <c r="AR116" s="936">
        <f t="shared" si="304"/>
        <v>0</v>
      </c>
      <c r="AS116" s="936">
        <f t="shared" si="304"/>
        <v>0</v>
      </c>
      <c r="AT116" s="936">
        <f t="shared" si="304"/>
        <v>0</v>
      </c>
      <c r="AU116" s="936">
        <f t="shared" si="304"/>
        <v>0</v>
      </c>
      <c r="AV116" s="936">
        <f t="shared" si="304"/>
        <v>0</v>
      </c>
      <c r="AW116" s="936">
        <f t="shared" si="304"/>
        <v>0</v>
      </c>
      <c r="AX116" s="936">
        <f t="shared" si="304"/>
        <v>0</v>
      </c>
      <c r="AY116" s="1039">
        <f>MAX(N115*AN115, T115)</f>
        <v>0</v>
      </c>
      <c r="AZ116" s="968">
        <f t="shared" si="304"/>
        <v>0</v>
      </c>
      <c r="BA116" s="936">
        <f t="shared" si="304"/>
        <v>0</v>
      </c>
      <c r="BB116" s="936">
        <f t="shared" si="304"/>
        <v>0</v>
      </c>
      <c r="BC116" s="936">
        <f t="shared" si="304"/>
        <v>0</v>
      </c>
      <c r="BD116" s="936">
        <f t="shared" si="304"/>
        <v>0</v>
      </c>
      <c r="BE116" s="980">
        <f t="shared" si="304"/>
        <v>0</v>
      </c>
      <c r="BF116" s="968">
        <f t="shared" si="304"/>
        <v>0</v>
      </c>
      <c r="BG116" s="936">
        <f t="shared" si="304"/>
        <v>0</v>
      </c>
      <c r="BH116" s="936">
        <f t="shared" si="304"/>
        <v>0</v>
      </c>
      <c r="BI116" s="936">
        <f t="shared" si="304"/>
        <v>0</v>
      </c>
      <c r="BJ116" s="980">
        <f t="shared" si="304"/>
        <v>0</v>
      </c>
      <c r="BK116" s="1013">
        <f t="shared" si="236"/>
        <v>0</v>
      </c>
      <c r="BL116" s="939">
        <f t="shared" si="237"/>
        <v>0</v>
      </c>
      <c r="BM116" s="948">
        <f t="shared" si="238"/>
        <v>0</v>
      </c>
      <c r="BN116" s="949">
        <f t="shared" si="239"/>
        <v>0</v>
      </c>
    </row>
    <row r="117" spans="1:67" ht="13.15" customHeight="1" thickBot="1">
      <c r="A117" s="367"/>
      <c r="B117" s="367"/>
      <c r="C117" s="367"/>
      <c r="D117" s="368" t="s">
        <v>14</v>
      </c>
      <c r="E117" s="370" t="s">
        <v>129</v>
      </c>
      <c r="F117" s="369">
        <v>2024</v>
      </c>
      <c r="G117" s="371" t="s">
        <v>158</v>
      </c>
      <c r="H117" s="491"/>
      <c r="I117" s="983"/>
      <c r="J117" s="966">
        <f>SUM(K117:L117)</f>
        <v>0</v>
      </c>
      <c r="K117" s="934">
        <f>BA95</f>
        <v>0</v>
      </c>
      <c r="L117" s="934">
        <f>BB95</f>
        <v>0</v>
      </c>
      <c r="M117" s="934">
        <f>SUM(N117,O117)</f>
        <v>0</v>
      </c>
      <c r="N117" s="934">
        <f t="shared" ref="N117:T117" si="305">BD95</f>
        <v>0</v>
      </c>
      <c r="O117" s="978">
        <f t="shared" si="305"/>
        <v>0</v>
      </c>
      <c r="P117" s="966">
        <f t="shared" si="305"/>
        <v>0</v>
      </c>
      <c r="Q117" s="934">
        <f t="shared" si="305"/>
        <v>0</v>
      </c>
      <c r="R117" s="934">
        <f t="shared" si="305"/>
        <v>0</v>
      </c>
      <c r="S117" s="934">
        <f t="shared" si="305"/>
        <v>0</v>
      </c>
      <c r="T117" s="978">
        <f t="shared" si="305"/>
        <v>0</v>
      </c>
      <c r="U117" s="1009">
        <f>IF(J117=0, 0, Q117/J117)</f>
        <v>0</v>
      </c>
      <c r="V117" s="937">
        <f>IF(K117=0, 0, R117/K117)</f>
        <v>0</v>
      </c>
      <c r="W117" s="937">
        <f>IF(L117=0, 0, S117/L117)</f>
        <v>0</v>
      </c>
      <c r="X117" s="1010">
        <f>IF(M117=0, 0, T117/M117)</f>
        <v>0</v>
      </c>
      <c r="Y117" s="1009">
        <f>IF(J117=0, 0, AF117/J117)</f>
        <v>0</v>
      </c>
      <c r="Z117" s="916"/>
      <c r="AA117" s="916"/>
      <c r="AB117" s="916"/>
      <c r="AC117" s="1020"/>
      <c r="AD117" s="966">
        <f>AC117*L117</f>
        <v>0</v>
      </c>
      <c r="AE117" s="934">
        <f>AA117*K117</f>
        <v>0</v>
      </c>
      <c r="AF117" s="934">
        <f>SUM(AG117:AH117)</f>
        <v>0</v>
      </c>
      <c r="AG117" s="934">
        <f>Z117*K117</f>
        <v>0</v>
      </c>
      <c r="AH117" s="978">
        <f>AB117*L117</f>
        <v>0</v>
      </c>
      <c r="AI117" s="1009">
        <f>IF($Y117*$J117=0, 0, (AJ117*$Z117*$K117+AK117*$AB117*$L117)/($Z117*$K117+$AB117*$L117))</f>
        <v>0</v>
      </c>
      <c r="AJ117" s="985"/>
      <c r="AK117" s="985"/>
      <c r="AL117" s="985"/>
      <c r="AM117" s="985"/>
      <c r="AN117" s="1010">
        <f>AN95</f>
        <v>0</v>
      </c>
      <c r="AO117" s="1045">
        <f>AE117*AL117</f>
        <v>0</v>
      </c>
      <c r="AP117" s="944">
        <f>L117*(1-AB117-AC117)*AM117</f>
        <v>0</v>
      </c>
      <c r="AQ117" s="944">
        <f>SUM(AR117,AS117)</f>
        <v>0</v>
      </c>
      <c r="AR117" s="944">
        <f>AG117*AJ117</f>
        <v>0</v>
      </c>
      <c r="AS117" s="944">
        <f>AH117*AK117</f>
        <v>0</v>
      </c>
      <c r="AT117" s="944">
        <f>SUM(AU117, AV117)</f>
        <v>0</v>
      </c>
      <c r="AU117" s="944">
        <f>AR117+AU95</f>
        <v>0</v>
      </c>
      <c r="AV117" s="944">
        <f>AS117+AV95</f>
        <v>0</v>
      </c>
      <c r="AW117" s="944">
        <f>K117*(1-Z117-AA117)*Z139*AJ139</f>
        <v>0</v>
      </c>
      <c r="AX117" s="944">
        <f>AD117*Z139*AJ139</f>
        <v>0</v>
      </c>
      <c r="AY117" s="980">
        <f t="shared" si="304"/>
        <v>0</v>
      </c>
      <c r="AZ117" s="1045">
        <f>SUM(BA117,BB117)</f>
        <v>0</v>
      </c>
      <c r="BA117" s="944">
        <f>K117-AE117-AG117+AD117</f>
        <v>0</v>
      </c>
      <c r="BB117" s="944">
        <f>L117+AE117-AD117-AH117</f>
        <v>0</v>
      </c>
      <c r="BC117" s="944">
        <f>SUM(BD117, BE117)</f>
        <v>0</v>
      </c>
      <c r="BD117" s="944">
        <f>N117</f>
        <v>0</v>
      </c>
      <c r="BE117" s="1046">
        <f>AF117</f>
        <v>0</v>
      </c>
      <c r="BF117" s="1045">
        <f>SUM(BG117,BJ117)</f>
        <v>0</v>
      </c>
      <c r="BG117" s="944">
        <f>SUM(BH117,BI117)</f>
        <v>0</v>
      </c>
      <c r="BH117" s="944">
        <f>AW117+AX117</f>
        <v>0</v>
      </c>
      <c r="BI117" s="944">
        <f>AO117+AP117</f>
        <v>0</v>
      </c>
      <c r="BJ117" s="1046">
        <f>AY118+AQ117</f>
        <v>0</v>
      </c>
      <c r="BK117" s="1050">
        <f>IFERROR(BG117/AZ117, 0)</f>
        <v>0</v>
      </c>
      <c r="BL117" s="945">
        <f>IFERROR(BH117/BA117, 0)</f>
        <v>0</v>
      </c>
      <c r="BM117" s="487">
        <f>IFERROR(BI117/BB117, 0)</f>
        <v>0</v>
      </c>
      <c r="BN117" s="488">
        <f>IFERROR(BJ117/BC117, 0)</f>
        <v>0</v>
      </c>
    </row>
    <row r="118" spans="1:67" ht="13.15" customHeight="1">
      <c r="A118" s="367"/>
      <c r="B118" s="367"/>
      <c r="C118" s="367"/>
      <c r="D118" s="368" t="s">
        <v>14</v>
      </c>
      <c r="E118" s="370" t="s">
        <v>129</v>
      </c>
      <c r="F118" s="369">
        <v>2024</v>
      </c>
      <c r="G118" s="371" t="s">
        <v>351</v>
      </c>
      <c r="H118" s="974"/>
      <c r="I118" s="956"/>
      <c r="J118" s="967">
        <f t="shared" ref="J118:T118" si="306">SUM(J119:J121)</f>
        <v>0</v>
      </c>
      <c r="K118" s="935">
        <f t="shared" si="306"/>
        <v>0</v>
      </c>
      <c r="L118" s="935">
        <f t="shared" si="306"/>
        <v>0</v>
      </c>
      <c r="M118" s="935">
        <f t="shared" si="306"/>
        <v>0</v>
      </c>
      <c r="N118" s="935">
        <f t="shared" si="306"/>
        <v>0</v>
      </c>
      <c r="O118" s="979">
        <f t="shared" si="306"/>
        <v>0</v>
      </c>
      <c r="P118" s="967">
        <f t="shared" si="306"/>
        <v>0</v>
      </c>
      <c r="Q118" s="935">
        <f t="shared" si="306"/>
        <v>0</v>
      </c>
      <c r="R118" s="935">
        <f t="shared" si="306"/>
        <v>0</v>
      </c>
      <c r="S118" s="935">
        <f t="shared" si="306"/>
        <v>0</v>
      </c>
      <c r="T118" s="979">
        <f t="shared" si="306"/>
        <v>0</v>
      </c>
      <c r="U118" s="1011">
        <f t="shared" ref="U118:U138" si="307">IF(J118=0, 0, Q118/J118)</f>
        <v>0</v>
      </c>
      <c r="V118" s="938">
        <f t="shared" ref="V118:V138" si="308">IF(K118=0, 0, R118/K118)</f>
        <v>0</v>
      </c>
      <c r="W118" s="938">
        <f t="shared" ref="W118:W138" si="309">IF(L118=0, 0, S118/L118)</f>
        <v>0</v>
      </c>
      <c r="X118" s="1012">
        <f t="shared" ref="X118:X138" si="310">IF(M118=0, 0, T118/M118)</f>
        <v>0</v>
      </c>
      <c r="Y118" s="1011">
        <f t="shared" ref="Y118:Y138" si="311">IF(J118=0, 0, AF118/J118)</f>
        <v>0</v>
      </c>
      <c r="Z118" s="938">
        <f>IF($K118=0,0, SUM(Z119*K119, Z120*K120, Z121*K121)/SUM(K119, K120, K121))</f>
        <v>0</v>
      </c>
      <c r="AA118" s="938">
        <f>IF($K118=0,0, SUM(AA119*K119, AA120*K120, AA121*K121)/SUM(K119, K120, K121))</f>
        <v>0</v>
      </c>
      <c r="AB118" s="938">
        <f>IF($L118=0,0, SUM(AB119*L119, AB120*L120, AB121*L121)/SUM(L119, L120, L121))</f>
        <v>0</v>
      </c>
      <c r="AC118" s="1012">
        <f>IF($L118=0,0, SUM(AC119*L119, AC120*L120, AC121*L121)/SUM(L119, L120, L121))</f>
        <v>0</v>
      </c>
      <c r="AD118" s="967">
        <f>SUM(AD119:AD121)</f>
        <v>0</v>
      </c>
      <c r="AE118" s="935">
        <f>SUM(AE119:AE121)</f>
        <v>0</v>
      </c>
      <c r="AF118" s="935">
        <f>SUM(AF119:AF121)</f>
        <v>0</v>
      </c>
      <c r="AG118" s="935">
        <f>SUM(AG119:AG121)</f>
        <v>0</v>
      </c>
      <c r="AH118" s="979">
        <f>SUM(AH119:AH121)</f>
        <v>0</v>
      </c>
      <c r="AI118" s="1011">
        <f t="shared" ref="AI118:AI138" si="312">IF($Y118*$J118=0, 0, (AJ118*$Z118*$K118+AK118*$AB118*$L118)/($Z118*$K118+$AB118*$L118))</f>
        <v>0</v>
      </c>
      <c r="AJ118" s="938">
        <f>IF($Z118*$K118=0,0,SUM(AJ119*$K119*$Z119,AJ120*$K120*$Z120,AJ121*$K121*$Z121)/(SUM($K119*$Z119,$K120*$Z120,$K121*$Z121)))</f>
        <v>0</v>
      </c>
      <c r="AK118" s="938">
        <f>IF($AB118*$L118=0,0,SUM(AK119*$AB119*$L119,AK120*$AB120*$L120,AK121*$AB121*$L121)/(SUM($L119*$AB119,$L120*$AB120,$L121*$AB121)))</f>
        <v>0</v>
      </c>
      <c r="AL118" s="938">
        <f>IF(OR(K118=0, AND(AL119=0, AL120=0, AL121=0)), 0, SUM(AL119*K119*AA119, AL120*K120*AA120, AL121*K121*AA121)/SUM(K119*AA119, K120*AA120, K121*AA121))</f>
        <v>0</v>
      </c>
      <c r="AM118" s="938">
        <f>IF(L118=0,0,SUM(AM119*L119*(1-AB119-AC119), AM120*L120*(1-AB120-AC120),AM121*L121*(1-AB121-AC121))/SUM(L119*(1-AB119-AC119), L120*(1-AB120-AC120),L121*(1-AB121-AC121)))</f>
        <v>0</v>
      </c>
      <c r="AN118" s="1012">
        <f>IF(N118=0,0,SUM(AN119*N119,AN120*N120,AN121*N121)/SUM(N119,N120,N121))</f>
        <v>0</v>
      </c>
      <c r="AO118" s="1044">
        <f t="shared" ref="AO118:BJ119" si="313">SUM(AO119:AO121)</f>
        <v>0</v>
      </c>
      <c r="AP118" s="943">
        <f t="shared" si="313"/>
        <v>0</v>
      </c>
      <c r="AQ118" s="943">
        <f t="shared" si="313"/>
        <v>0</v>
      </c>
      <c r="AR118" s="943">
        <f t="shared" si="313"/>
        <v>0</v>
      </c>
      <c r="AS118" s="943">
        <f t="shared" si="313"/>
        <v>0</v>
      </c>
      <c r="AT118" s="943">
        <f t="shared" si="313"/>
        <v>0</v>
      </c>
      <c r="AU118" s="943">
        <f t="shared" si="313"/>
        <v>0</v>
      </c>
      <c r="AV118" s="943">
        <f t="shared" si="313"/>
        <v>0</v>
      </c>
      <c r="AW118" s="943">
        <f t="shared" si="313"/>
        <v>0</v>
      </c>
      <c r="AX118" s="943">
        <f t="shared" si="313"/>
        <v>0</v>
      </c>
      <c r="AY118" s="1046">
        <f>MAX(N117*AN117, AY96)</f>
        <v>0</v>
      </c>
      <c r="AZ118" s="1044">
        <f t="shared" si="313"/>
        <v>0</v>
      </c>
      <c r="BA118" s="943">
        <f t="shared" si="313"/>
        <v>0</v>
      </c>
      <c r="BB118" s="943">
        <f t="shared" si="313"/>
        <v>0</v>
      </c>
      <c r="BC118" s="943">
        <f t="shared" si="313"/>
        <v>0</v>
      </c>
      <c r="BD118" s="943">
        <f t="shared" si="313"/>
        <v>0</v>
      </c>
      <c r="BE118" s="1039">
        <f t="shared" si="313"/>
        <v>0</v>
      </c>
      <c r="BF118" s="1044">
        <f t="shared" si="313"/>
        <v>0</v>
      </c>
      <c r="BG118" s="943">
        <f t="shared" si="313"/>
        <v>0</v>
      </c>
      <c r="BH118" s="943">
        <f t="shared" si="313"/>
        <v>0</v>
      </c>
      <c r="BI118" s="943">
        <f t="shared" si="313"/>
        <v>0</v>
      </c>
      <c r="BJ118" s="1039">
        <f t="shared" si="313"/>
        <v>0</v>
      </c>
      <c r="BK118" s="1051">
        <f t="shared" ref="BK118:BK138" si="314">IFERROR(BG118/AZ118, 0)</f>
        <v>0</v>
      </c>
      <c r="BL118" s="946">
        <f t="shared" ref="BL118:BL138" si="315">IFERROR(BH118/BA118, 0)</f>
        <v>0</v>
      </c>
      <c r="BM118" s="919">
        <f t="shared" ref="BM118:BM138" si="316">IFERROR(BI118/BB118, 0)</f>
        <v>0</v>
      </c>
      <c r="BN118" s="947">
        <f t="shared" ref="BN118:BN138" si="317">IFERROR(BJ118/BC118, 0)</f>
        <v>0</v>
      </c>
    </row>
    <row r="119" spans="1:67" ht="13.15" customHeight="1">
      <c r="A119" s="367"/>
      <c r="B119" s="367"/>
      <c r="C119" s="367"/>
      <c r="D119" s="368" t="s">
        <v>13</v>
      </c>
      <c r="E119" s="370" t="s">
        <v>129</v>
      </c>
      <c r="F119" s="369">
        <v>2024</v>
      </c>
      <c r="G119" s="372" t="s">
        <v>480</v>
      </c>
      <c r="H119" s="975"/>
      <c r="I119" s="957"/>
      <c r="J119" s="967">
        <f t="shared" ref="J119:J126" si="318">SUM(K119:L119)</f>
        <v>0</v>
      </c>
      <c r="K119" s="935">
        <f t="shared" ref="K119:K126" si="319">BA97</f>
        <v>0</v>
      </c>
      <c r="L119" s="935">
        <f t="shared" ref="L119:L126" si="320">BB97</f>
        <v>0</v>
      </c>
      <c r="M119" s="935">
        <f t="shared" ref="M119:M126" si="321">SUM(N119,O119)</f>
        <v>0</v>
      </c>
      <c r="N119" s="935">
        <f t="shared" ref="N119:N126" si="322">BD97</f>
        <v>0</v>
      </c>
      <c r="O119" s="979">
        <f t="shared" ref="O119:O126" si="323">BE97</f>
        <v>0</v>
      </c>
      <c r="P119" s="967">
        <f t="shared" ref="P119:P126" si="324">BF97</f>
        <v>0</v>
      </c>
      <c r="Q119" s="935">
        <f t="shared" ref="Q119:Q126" si="325">BG97</f>
        <v>0</v>
      </c>
      <c r="R119" s="935">
        <f t="shared" ref="R119:R126" si="326">BH97</f>
        <v>0</v>
      </c>
      <c r="S119" s="935">
        <f t="shared" ref="S119:S126" si="327">BI97</f>
        <v>0</v>
      </c>
      <c r="T119" s="979">
        <f t="shared" ref="T119:T126" si="328">BJ97</f>
        <v>0</v>
      </c>
      <c r="U119" s="1011">
        <f t="shared" si="307"/>
        <v>0</v>
      </c>
      <c r="V119" s="938">
        <f t="shared" si="308"/>
        <v>0</v>
      </c>
      <c r="W119" s="938">
        <f t="shared" si="309"/>
        <v>0</v>
      </c>
      <c r="X119" s="1012">
        <f t="shared" si="310"/>
        <v>0</v>
      </c>
      <c r="Y119" s="1011">
        <f t="shared" si="311"/>
        <v>0</v>
      </c>
      <c r="Z119" s="917"/>
      <c r="AA119" s="917"/>
      <c r="AB119" s="917"/>
      <c r="AC119" s="1021"/>
      <c r="AD119" s="967">
        <f t="shared" ref="AD119:AD126" si="329">AC119*L119</f>
        <v>0</v>
      </c>
      <c r="AE119" s="935">
        <f t="shared" ref="AE119:AE126" si="330">AA119*K119</f>
        <v>0</v>
      </c>
      <c r="AF119" s="935">
        <f t="shared" ref="AF119:AF126" si="331">SUM(AG119:AH119)</f>
        <v>0</v>
      </c>
      <c r="AG119" s="935">
        <f t="shared" ref="AG119:AG126" si="332">Z119*K119</f>
        <v>0</v>
      </c>
      <c r="AH119" s="979">
        <f t="shared" ref="AH119:AH126" si="333">AB119*L119</f>
        <v>0</v>
      </c>
      <c r="AI119" s="1011">
        <f t="shared" si="312"/>
        <v>0</v>
      </c>
      <c r="AJ119" s="986"/>
      <c r="AK119" s="986"/>
      <c r="AL119" s="986"/>
      <c r="AM119" s="986"/>
      <c r="AN119" s="1012">
        <f>AN97</f>
        <v>0</v>
      </c>
      <c r="AO119" s="1044">
        <f t="shared" ref="AO119:AO126" si="334">AE119*AL119</f>
        <v>0</v>
      </c>
      <c r="AP119" s="943">
        <f t="shared" ref="AP119:AP126" si="335">L119*(1-AB119-AC119)*AM119</f>
        <v>0</v>
      </c>
      <c r="AQ119" s="943">
        <f t="shared" ref="AQ119:AQ126" si="336">SUM(AR119,AS119)</f>
        <v>0</v>
      </c>
      <c r="AR119" s="943">
        <f t="shared" ref="AR119:AR126" si="337">AG119*AJ119</f>
        <v>0</v>
      </c>
      <c r="AS119" s="943">
        <f t="shared" ref="AS119:AS126" si="338">AH119*AK119</f>
        <v>0</v>
      </c>
      <c r="AT119" s="943">
        <f t="shared" ref="AT119:AT126" si="339">SUM(AU119, AV119)</f>
        <v>0</v>
      </c>
      <c r="AU119" s="943">
        <f t="shared" ref="AU119:AU129" si="340">AR119+AU97</f>
        <v>0</v>
      </c>
      <c r="AV119" s="943">
        <f t="shared" ref="AV119:AV129" si="341">AS119+AV97</f>
        <v>0</v>
      </c>
      <c r="AW119" s="943">
        <f>K119*(1-Z119-AA119)*Z141*AJ141</f>
        <v>0</v>
      </c>
      <c r="AX119" s="943">
        <f t="shared" ref="AX119:AX126" si="342">AD119*Z141*AJ141</f>
        <v>0</v>
      </c>
      <c r="AY119" s="1039">
        <f t="shared" si="313"/>
        <v>0</v>
      </c>
      <c r="AZ119" s="1044">
        <f t="shared" ref="AZ119:AZ126" si="343">SUM(BA119,BB119)</f>
        <v>0</v>
      </c>
      <c r="BA119" s="943">
        <f t="shared" ref="BA119:BA126" si="344">K119-AE119-AG119+AD119</f>
        <v>0</v>
      </c>
      <c r="BB119" s="943">
        <f t="shared" ref="BB119:BB126" si="345">L119+AE119-AD119-AH119</f>
        <v>0</v>
      </c>
      <c r="BC119" s="943">
        <f t="shared" ref="BC119:BC126" si="346">SUM(BD119, BE119)</f>
        <v>0</v>
      </c>
      <c r="BD119" s="943">
        <f t="shared" ref="BD119:BD126" si="347">N119</f>
        <v>0</v>
      </c>
      <c r="BE119" s="1039">
        <f t="shared" ref="BE119:BE126" si="348">AF119</f>
        <v>0</v>
      </c>
      <c r="BF119" s="1044">
        <f t="shared" ref="BF119:BF126" si="349">SUM(BG119,BJ119)</f>
        <v>0</v>
      </c>
      <c r="BG119" s="943">
        <f t="shared" ref="BG119:BG126" si="350">SUM(BH119,BI119)</f>
        <v>0</v>
      </c>
      <c r="BH119" s="943">
        <f t="shared" ref="BH119:BH126" si="351">AW119+AX119</f>
        <v>0</v>
      </c>
      <c r="BI119" s="943">
        <f t="shared" ref="BI119:BI126" si="352">AO119+AP119</f>
        <v>0</v>
      </c>
      <c r="BJ119" s="1039">
        <f t="shared" ref="BJ119:BJ126" si="353">AY120+AQ119</f>
        <v>0</v>
      </c>
      <c r="BK119" s="1051">
        <f t="shared" si="314"/>
        <v>0</v>
      </c>
      <c r="BL119" s="946">
        <f t="shared" si="315"/>
        <v>0</v>
      </c>
      <c r="BM119" s="919">
        <f t="shared" si="316"/>
        <v>0</v>
      </c>
      <c r="BN119" s="947">
        <f t="shared" si="317"/>
        <v>0</v>
      </c>
    </row>
    <row r="120" spans="1:67" ht="13.15" customHeight="1">
      <c r="A120" s="367"/>
      <c r="B120" s="367"/>
      <c r="C120" s="367"/>
      <c r="D120" s="368" t="s">
        <v>13</v>
      </c>
      <c r="E120" s="370" t="s">
        <v>129</v>
      </c>
      <c r="F120" s="369">
        <v>2024</v>
      </c>
      <c r="G120" s="372" t="s">
        <v>482</v>
      </c>
      <c r="H120" s="975"/>
      <c r="I120" s="957"/>
      <c r="J120" s="967">
        <f t="shared" si="318"/>
        <v>0</v>
      </c>
      <c r="K120" s="935">
        <f t="shared" si="319"/>
        <v>0</v>
      </c>
      <c r="L120" s="935">
        <f t="shared" si="320"/>
        <v>0</v>
      </c>
      <c r="M120" s="935">
        <f t="shared" si="321"/>
        <v>0</v>
      </c>
      <c r="N120" s="935">
        <f t="shared" si="322"/>
        <v>0</v>
      </c>
      <c r="O120" s="979">
        <f t="shared" si="323"/>
        <v>0</v>
      </c>
      <c r="P120" s="967">
        <f t="shared" si="324"/>
        <v>0</v>
      </c>
      <c r="Q120" s="935">
        <f t="shared" si="325"/>
        <v>0</v>
      </c>
      <c r="R120" s="935">
        <f t="shared" si="326"/>
        <v>0</v>
      </c>
      <c r="S120" s="935">
        <f t="shared" si="327"/>
        <v>0</v>
      </c>
      <c r="T120" s="979">
        <f t="shared" si="328"/>
        <v>0</v>
      </c>
      <c r="U120" s="1011">
        <f t="shared" si="307"/>
        <v>0</v>
      </c>
      <c r="V120" s="938">
        <f t="shared" si="308"/>
        <v>0</v>
      </c>
      <c r="W120" s="938">
        <f t="shared" si="309"/>
        <v>0</v>
      </c>
      <c r="X120" s="1012">
        <f t="shared" si="310"/>
        <v>0</v>
      </c>
      <c r="Y120" s="1011">
        <f t="shared" si="311"/>
        <v>0</v>
      </c>
      <c r="Z120" s="917"/>
      <c r="AA120" s="917"/>
      <c r="AB120" s="917"/>
      <c r="AC120" s="1021"/>
      <c r="AD120" s="967">
        <f t="shared" si="329"/>
        <v>0</v>
      </c>
      <c r="AE120" s="935">
        <f t="shared" si="330"/>
        <v>0</v>
      </c>
      <c r="AF120" s="935">
        <f t="shared" si="331"/>
        <v>0</v>
      </c>
      <c r="AG120" s="935">
        <f t="shared" si="332"/>
        <v>0</v>
      </c>
      <c r="AH120" s="979">
        <f t="shared" si="333"/>
        <v>0</v>
      </c>
      <c r="AI120" s="1011">
        <f t="shared" si="312"/>
        <v>0</v>
      </c>
      <c r="AJ120" s="986"/>
      <c r="AK120" s="986"/>
      <c r="AL120" s="986"/>
      <c r="AM120" s="986"/>
      <c r="AN120" s="1012">
        <f t="shared" ref="AN120:AN126" si="354">AN98</f>
        <v>0</v>
      </c>
      <c r="AO120" s="1044">
        <f t="shared" si="334"/>
        <v>0</v>
      </c>
      <c r="AP120" s="943">
        <f t="shared" si="335"/>
        <v>0</v>
      </c>
      <c r="AQ120" s="943">
        <f t="shared" si="336"/>
        <v>0</v>
      </c>
      <c r="AR120" s="943">
        <f t="shared" si="337"/>
        <v>0</v>
      </c>
      <c r="AS120" s="943">
        <f t="shared" si="338"/>
        <v>0</v>
      </c>
      <c r="AT120" s="943">
        <f t="shared" si="339"/>
        <v>0</v>
      </c>
      <c r="AU120" s="943">
        <f t="shared" si="340"/>
        <v>0</v>
      </c>
      <c r="AV120" s="943">
        <f t="shared" si="341"/>
        <v>0</v>
      </c>
      <c r="AW120" s="943">
        <f>K120*(1-Z120-AA120)*Z142*AJ142</f>
        <v>0</v>
      </c>
      <c r="AX120" s="943">
        <f t="shared" si="342"/>
        <v>0</v>
      </c>
      <c r="AY120" s="1039">
        <f t="shared" ref="AY120:AY127" si="355">MAX(N119*AN119, AY98)</f>
        <v>0</v>
      </c>
      <c r="AZ120" s="1044">
        <f t="shared" si="343"/>
        <v>0</v>
      </c>
      <c r="BA120" s="943">
        <f t="shared" si="344"/>
        <v>0</v>
      </c>
      <c r="BB120" s="943">
        <f t="shared" si="345"/>
        <v>0</v>
      </c>
      <c r="BC120" s="943">
        <f t="shared" si="346"/>
        <v>0</v>
      </c>
      <c r="BD120" s="943">
        <f t="shared" si="347"/>
        <v>0</v>
      </c>
      <c r="BE120" s="1039">
        <f t="shared" si="348"/>
        <v>0</v>
      </c>
      <c r="BF120" s="1044">
        <f t="shared" si="349"/>
        <v>0</v>
      </c>
      <c r="BG120" s="943">
        <f t="shared" si="350"/>
        <v>0</v>
      </c>
      <c r="BH120" s="943">
        <f t="shared" si="351"/>
        <v>0</v>
      </c>
      <c r="BI120" s="943">
        <f t="shared" si="352"/>
        <v>0</v>
      </c>
      <c r="BJ120" s="1039">
        <f t="shared" si="353"/>
        <v>0</v>
      </c>
      <c r="BK120" s="1051">
        <f t="shared" si="314"/>
        <v>0</v>
      </c>
      <c r="BL120" s="946">
        <f t="shared" si="315"/>
        <v>0</v>
      </c>
      <c r="BM120" s="919">
        <f t="shared" si="316"/>
        <v>0</v>
      </c>
      <c r="BN120" s="947">
        <f t="shared" si="317"/>
        <v>0</v>
      </c>
    </row>
    <row r="121" spans="1:67" ht="13.15" customHeight="1">
      <c r="A121" s="367"/>
      <c r="B121" s="367"/>
      <c r="C121" s="367"/>
      <c r="D121" s="368" t="s">
        <v>13</v>
      </c>
      <c r="E121" s="370" t="s">
        <v>129</v>
      </c>
      <c r="F121" s="369">
        <v>2024</v>
      </c>
      <c r="G121" s="372" t="s">
        <v>478</v>
      </c>
      <c r="H121" s="975"/>
      <c r="I121" s="957"/>
      <c r="J121" s="967">
        <f t="shared" si="318"/>
        <v>0</v>
      </c>
      <c r="K121" s="935">
        <f t="shared" si="319"/>
        <v>0</v>
      </c>
      <c r="L121" s="935">
        <f t="shared" si="320"/>
        <v>0</v>
      </c>
      <c r="M121" s="935">
        <f t="shared" si="321"/>
        <v>0</v>
      </c>
      <c r="N121" s="935">
        <f t="shared" si="322"/>
        <v>0</v>
      </c>
      <c r="O121" s="979">
        <f t="shared" si="323"/>
        <v>0</v>
      </c>
      <c r="P121" s="967">
        <f t="shared" si="324"/>
        <v>0</v>
      </c>
      <c r="Q121" s="935">
        <f t="shared" si="325"/>
        <v>0</v>
      </c>
      <c r="R121" s="935">
        <f t="shared" si="326"/>
        <v>0</v>
      </c>
      <c r="S121" s="935">
        <f t="shared" si="327"/>
        <v>0</v>
      </c>
      <c r="T121" s="979">
        <f t="shared" si="328"/>
        <v>0</v>
      </c>
      <c r="U121" s="1011">
        <f t="shared" si="307"/>
        <v>0</v>
      </c>
      <c r="V121" s="938">
        <f t="shared" si="308"/>
        <v>0</v>
      </c>
      <c r="W121" s="938">
        <f t="shared" si="309"/>
        <v>0</v>
      </c>
      <c r="X121" s="1012">
        <f t="shared" si="310"/>
        <v>0</v>
      </c>
      <c r="Y121" s="1011">
        <f t="shared" si="311"/>
        <v>0</v>
      </c>
      <c r="Z121" s="917"/>
      <c r="AA121" s="917"/>
      <c r="AB121" s="917"/>
      <c r="AC121" s="1021"/>
      <c r="AD121" s="967">
        <f t="shared" si="329"/>
        <v>0</v>
      </c>
      <c r="AE121" s="935">
        <f t="shared" si="330"/>
        <v>0</v>
      </c>
      <c r="AF121" s="935">
        <f t="shared" si="331"/>
        <v>0</v>
      </c>
      <c r="AG121" s="935">
        <f t="shared" si="332"/>
        <v>0</v>
      </c>
      <c r="AH121" s="979">
        <f t="shared" si="333"/>
        <v>0</v>
      </c>
      <c r="AI121" s="1011">
        <f t="shared" si="312"/>
        <v>0</v>
      </c>
      <c r="AJ121" s="986"/>
      <c r="AK121" s="986"/>
      <c r="AL121" s="986"/>
      <c r="AM121" s="986"/>
      <c r="AN121" s="1012">
        <f t="shared" si="354"/>
        <v>0</v>
      </c>
      <c r="AO121" s="1044">
        <f t="shared" si="334"/>
        <v>0</v>
      </c>
      <c r="AP121" s="943">
        <f t="shared" si="335"/>
        <v>0</v>
      </c>
      <c r="AQ121" s="943">
        <f t="shared" si="336"/>
        <v>0</v>
      </c>
      <c r="AR121" s="943">
        <f t="shared" si="337"/>
        <v>0</v>
      </c>
      <c r="AS121" s="943">
        <f t="shared" si="338"/>
        <v>0</v>
      </c>
      <c r="AT121" s="943">
        <f t="shared" si="339"/>
        <v>0</v>
      </c>
      <c r="AU121" s="943">
        <f t="shared" si="340"/>
        <v>0</v>
      </c>
      <c r="AV121" s="943">
        <f t="shared" si="341"/>
        <v>0</v>
      </c>
      <c r="AW121" s="943">
        <f t="shared" ref="AW121:AW126" si="356">K121*(1-Z121-AA121)*Z143*AJ143</f>
        <v>0</v>
      </c>
      <c r="AX121" s="943">
        <f t="shared" si="342"/>
        <v>0</v>
      </c>
      <c r="AY121" s="1039">
        <f t="shared" si="355"/>
        <v>0</v>
      </c>
      <c r="AZ121" s="1044">
        <f t="shared" si="343"/>
        <v>0</v>
      </c>
      <c r="BA121" s="943">
        <f t="shared" si="344"/>
        <v>0</v>
      </c>
      <c r="BB121" s="943">
        <f t="shared" si="345"/>
        <v>0</v>
      </c>
      <c r="BC121" s="943">
        <f t="shared" si="346"/>
        <v>0</v>
      </c>
      <c r="BD121" s="943">
        <f t="shared" si="347"/>
        <v>0</v>
      </c>
      <c r="BE121" s="1039">
        <f t="shared" si="348"/>
        <v>0</v>
      </c>
      <c r="BF121" s="1044">
        <f t="shared" si="349"/>
        <v>0</v>
      </c>
      <c r="BG121" s="943">
        <f t="shared" si="350"/>
        <v>0</v>
      </c>
      <c r="BH121" s="943">
        <f t="shared" si="351"/>
        <v>0</v>
      </c>
      <c r="BI121" s="943">
        <f t="shared" si="352"/>
        <v>0</v>
      </c>
      <c r="BJ121" s="1039">
        <f t="shared" si="353"/>
        <v>0</v>
      </c>
      <c r="BK121" s="1051">
        <f t="shared" si="314"/>
        <v>0</v>
      </c>
      <c r="BL121" s="946">
        <f t="shared" si="315"/>
        <v>0</v>
      </c>
      <c r="BM121" s="919">
        <f t="shared" si="316"/>
        <v>0</v>
      </c>
      <c r="BN121" s="947">
        <f t="shared" si="317"/>
        <v>0</v>
      </c>
    </row>
    <row r="122" spans="1:67" ht="13.15" customHeight="1">
      <c r="A122" s="367"/>
      <c r="B122" s="367"/>
      <c r="C122" s="367"/>
      <c r="D122" s="368" t="s">
        <v>14</v>
      </c>
      <c r="E122" s="370" t="s">
        <v>129</v>
      </c>
      <c r="F122" s="369">
        <v>2024</v>
      </c>
      <c r="G122" s="371" t="s">
        <v>149</v>
      </c>
      <c r="H122" s="974"/>
      <c r="I122" s="956"/>
      <c r="J122" s="967">
        <f t="shared" si="318"/>
        <v>0</v>
      </c>
      <c r="K122" s="935">
        <f t="shared" si="319"/>
        <v>0</v>
      </c>
      <c r="L122" s="935">
        <f t="shared" si="320"/>
        <v>0</v>
      </c>
      <c r="M122" s="935">
        <f t="shared" si="321"/>
        <v>0</v>
      </c>
      <c r="N122" s="935">
        <f t="shared" si="322"/>
        <v>0</v>
      </c>
      <c r="O122" s="979">
        <f t="shared" si="323"/>
        <v>0</v>
      </c>
      <c r="P122" s="967">
        <f t="shared" si="324"/>
        <v>0</v>
      </c>
      <c r="Q122" s="935">
        <f t="shared" si="325"/>
        <v>0</v>
      </c>
      <c r="R122" s="935">
        <f t="shared" si="326"/>
        <v>0</v>
      </c>
      <c r="S122" s="935">
        <f t="shared" si="327"/>
        <v>0</v>
      </c>
      <c r="T122" s="979">
        <f t="shared" si="328"/>
        <v>0</v>
      </c>
      <c r="U122" s="1011">
        <f t="shared" si="307"/>
        <v>0</v>
      </c>
      <c r="V122" s="938">
        <f t="shared" si="308"/>
        <v>0</v>
      </c>
      <c r="W122" s="938">
        <f t="shared" si="309"/>
        <v>0</v>
      </c>
      <c r="X122" s="1012">
        <f t="shared" si="310"/>
        <v>0</v>
      </c>
      <c r="Y122" s="1011">
        <f t="shared" si="311"/>
        <v>0</v>
      </c>
      <c r="Z122" s="917"/>
      <c r="AA122" s="917"/>
      <c r="AB122" s="917"/>
      <c r="AC122" s="1021"/>
      <c r="AD122" s="967">
        <f t="shared" si="329"/>
        <v>0</v>
      </c>
      <c r="AE122" s="935">
        <f t="shared" si="330"/>
        <v>0</v>
      </c>
      <c r="AF122" s="935">
        <f t="shared" si="331"/>
        <v>0</v>
      </c>
      <c r="AG122" s="935">
        <f t="shared" si="332"/>
        <v>0</v>
      </c>
      <c r="AH122" s="979">
        <f t="shared" si="333"/>
        <v>0</v>
      </c>
      <c r="AI122" s="1011">
        <f t="shared" si="312"/>
        <v>0</v>
      </c>
      <c r="AJ122" s="986"/>
      <c r="AK122" s="986"/>
      <c r="AL122" s="986"/>
      <c r="AM122" s="986"/>
      <c r="AN122" s="1012">
        <f t="shared" si="354"/>
        <v>0</v>
      </c>
      <c r="AO122" s="1044">
        <f t="shared" si="334"/>
        <v>0</v>
      </c>
      <c r="AP122" s="943">
        <f t="shared" si="335"/>
        <v>0</v>
      </c>
      <c r="AQ122" s="943">
        <f t="shared" si="336"/>
        <v>0</v>
      </c>
      <c r="AR122" s="943">
        <f t="shared" si="337"/>
        <v>0</v>
      </c>
      <c r="AS122" s="943">
        <f t="shared" si="338"/>
        <v>0</v>
      </c>
      <c r="AT122" s="943">
        <f t="shared" si="339"/>
        <v>0</v>
      </c>
      <c r="AU122" s="943">
        <f t="shared" si="340"/>
        <v>0</v>
      </c>
      <c r="AV122" s="943">
        <f t="shared" si="341"/>
        <v>0</v>
      </c>
      <c r="AW122" s="943">
        <f t="shared" si="356"/>
        <v>0</v>
      </c>
      <c r="AX122" s="943">
        <f t="shared" si="342"/>
        <v>0</v>
      </c>
      <c r="AY122" s="1039">
        <f t="shared" si="355"/>
        <v>0</v>
      </c>
      <c r="AZ122" s="1044">
        <f t="shared" si="343"/>
        <v>0</v>
      </c>
      <c r="BA122" s="943">
        <f t="shared" si="344"/>
        <v>0</v>
      </c>
      <c r="BB122" s="943">
        <f t="shared" si="345"/>
        <v>0</v>
      </c>
      <c r="BC122" s="943">
        <f t="shared" si="346"/>
        <v>0</v>
      </c>
      <c r="BD122" s="943">
        <f t="shared" si="347"/>
        <v>0</v>
      </c>
      <c r="BE122" s="1039">
        <f t="shared" si="348"/>
        <v>0</v>
      </c>
      <c r="BF122" s="1044">
        <f t="shared" si="349"/>
        <v>0</v>
      </c>
      <c r="BG122" s="943">
        <f t="shared" si="350"/>
        <v>0</v>
      </c>
      <c r="BH122" s="943">
        <f t="shared" si="351"/>
        <v>0</v>
      </c>
      <c r="BI122" s="943">
        <f t="shared" si="352"/>
        <v>0</v>
      </c>
      <c r="BJ122" s="1039">
        <f t="shared" si="353"/>
        <v>0</v>
      </c>
      <c r="BK122" s="1051">
        <f t="shared" si="314"/>
        <v>0</v>
      </c>
      <c r="BL122" s="946">
        <f t="shared" si="315"/>
        <v>0</v>
      </c>
      <c r="BM122" s="919">
        <f t="shared" si="316"/>
        <v>0</v>
      </c>
      <c r="BN122" s="947">
        <f t="shared" si="317"/>
        <v>0</v>
      </c>
    </row>
    <row r="123" spans="1:67" ht="13.15" customHeight="1">
      <c r="A123" s="367"/>
      <c r="B123" s="367"/>
      <c r="C123" s="367"/>
      <c r="D123" s="368" t="s">
        <v>14</v>
      </c>
      <c r="E123" s="370" t="s">
        <v>129</v>
      </c>
      <c r="F123" s="369">
        <v>2024</v>
      </c>
      <c r="G123" s="371" t="s">
        <v>125</v>
      </c>
      <c r="H123" s="976">
        <f>H101</f>
        <v>0</v>
      </c>
      <c r="I123" s="971">
        <f>I101</f>
        <v>0</v>
      </c>
      <c r="J123" s="967">
        <f t="shared" si="318"/>
        <v>0</v>
      </c>
      <c r="K123" s="935">
        <f t="shared" si="319"/>
        <v>0</v>
      </c>
      <c r="L123" s="935">
        <f t="shared" si="320"/>
        <v>0</v>
      </c>
      <c r="M123" s="935">
        <f t="shared" si="321"/>
        <v>0</v>
      </c>
      <c r="N123" s="935">
        <f t="shared" si="322"/>
        <v>0</v>
      </c>
      <c r="O123" s="979">
        <f t="shared" si="323"/>
        <v>0</v>
      </c>
      <c r="P123" s="967">
        <f t="shared" si="324"/>
        <v>0</v>
      </c>
      <c r="Q123" s="935">
        <f t="shared" si="325"/>
        <v>0</v>
      </c>
      <c r="R123" s="935">
        <f t="shared" si="326"/>
        <v>0</v>
      </c>
      <c r="S123" s="935">
        <f t="shared" si="327"/>
        <v>0</v>
      </c>
      <c r="T123" s="979">
        <f t="shared" si="328"/>
        <v>0</v>
      </c>
      <c r="U123" s="1011">
        <f t="shared" si="307"/>
        <v>0</v>
      </c>
      <c r="V123" s="938">
        <f t="shared" si="308"/>
        <v>0</v>
      </c>
      <c r="W123" s="938">
        <f t="shared" si="309"/>
        <v>0</v>
      </c>
      <c r="X123" s="1012">
        <f t="shared" si="310"/>
        <v>0</v>
      </c>
      <c r="Y123" s="1011">
        <f t="shared" si="311"/>
        <v>0</v>
      </c>
      <c r="Z123" s="917"/>
      <c r="AA123" s="917"/>
      <c r="AB123" s="917"/>
      <c r="AC123" s="1021"/>
      <c r="AD123" s="967">
        <f t="shared" si="329"/>
        <v>0</v>
      </c>
      <c r="AE123" s="935">
        <f t="shared" si="330"/>
        <v>0</v>
      </c>
      <c r="AF123" s="935">
        <f t="shared" si="331"/>
        <v>0</v>
      </c>
      <c r="AG123" s="935">
        <f t="shared" si="332"/>
        <v>0</v>
      </c>
      <c r="AH123" s="979">
        <f t="shared" si="333"/>
        <v>0</v>
      </c>
      <c r="AI123" s="1011">
        <f t="shared" si="312"/>
        <v>0</v>
      </c>
      <c r="AJ123" s="986"/>
      <c r="AK123" s="986"/>
      <c r="AL123" s="986"/>
      <c r="AM123" s="986"/>
      <c r="AN123" s="1012">
        <f t="shared" si="354"/>
        <v>0</v>
      </c>
      <c r="AO123" s="1044">
        <f t="shared" si="334"/>
        <v>0</v>
      </c>
      <c r="AP123" s="943">
        <f t="shared" si="335"/>
        <v>0</v>
      </c>
      <c r="AQ123" s="943">
        <f t="shared" si="336"/>
        <v>0</v>
      </c>
      <c r="AR123" s="943">
        <f t="shared" si="337"/>
        <v>0</v>
      </c>
      <c r="AS123" s="943">
        <f t="shared" si="338"/>
        <v>0</v>
      </c>
      <c r="AT123" s="943">
        <f t="shared" si="339"/>
        <v>0</v>
      </c>
      <c r="AU123" s="943">
        <f t="shared" si="340"/>
        <v>0</v>
      </c>
      <c r="AV123" s="943">
        <f t="shared" si="341"/>
        <v>0</v>
      </c>
      <c r="AW123" s="943">
        <f t="shared" si="356"/>
        <v>0</v>
      </c>
      <c r="AX123" s="943">
        <f t="shared" si="342"/>
        <v>0</v>
      </c>
      <c r="AY123" s="1039">
        <f t="shared" si="355"/>
        <v>0</v>
      </c>
      <c r="AZ123" s="1044">
        <f t="shared" si="343"/>
        <v>0</v>
      </c>
      <c r="BA123" s="943">
        <f t="shared" si="344"/>
        <v>0</v>
      </c>
      <c r="BB123" s="943">
        <f t="shared" si="345"/>
        <v>0</v>
      </c>
      <c r="BC123" s="943">
        <f t="shared" si="346"/>
        <v>0</v>
      </c>
      <c r="BD123" s="943">
        <f t="shared" si="347"/>
        <v>0</v>
      </c>
      <c r="BE123" s="1039">
        <f t="shared" si="348"/>
        <v>0</v>
      </c>
      <c r="BF123" s="1044">
        <f t="shared" si="349"/>
        <v>0</v>
      </c>
      <c r="BG123" s="943">
        <f t="shared" si="350"/>
        <v>0</v>
      </c>
      <c r="BH123" s="943">
        <f t="shared" si="351"/>
        <v>0</v>
      </c>
      <c r="BI123" s="943">
        <f t="shared" si="352"/>
        <v>0</v>
      </c>
      <c r="BJ123" s="1039">
        <f t="shared" si="353"/>
        <v>0</v>
      </c>
      <c r="BK123" s="1051">
        <f t="shared" si="314"/>
        <v>0</v>
      </c>
      <c r="BL123" s="946">
        <f t="shared" si="315"/>
        <v>0</v>
      </c>
      <c r="BM123" s="919">
        <f t="shared" si="316"/>
        <v>0</v>
      </c>
      <c r="BN123" s="947">
        <f t="shared" si="317"/>
        <v>0</v>
      </c>
    </row>
    <row r="124" spans="1:67" ht="13.15" customHeight="1">
      <c r="A124" s="367"/>
      <c r="B124" s="367"/>
      <c r="C124" s="367"/>
      <c r="D124" s="368" t="s">
        <v>14</v>
      </c>
      <c r="E124" s="370" t="s">
        <v>129</v>
      </c>
      <c r="F124" s="369">
        <v>2024</v>
      </c>
      <c r="G124" s="371" t="s">
        <v>126</v>
      </c>
      <c r="H124" s="976">
        <f>H102</f>
        <v>0</v>
      </c>
      <c r="I124" s="971">
        <f>I102</f>
        <v>0</v>
      </c>
      <c r="J124" s="967">
        <f t="shared" si="318"/>
        <v>0</v>
      </c>
      <c r="K124" s="935">
        <f t="shared" si="319"/>
        <v>0</v>
      </c>
      <c r="L124" s="935">
        <f t="shared" si="320"/>
        <v>0</v>
      </c>
      <c r="M124" s="935">
        <f t="shared" si="321"/>
        <v>0</v>
      </c>
      <c r="N124" s="935">
        <f t="shared" si="322"/>
        <v>0</v>
      </c>
      <c r="O124" s="979">
        <f t="shared" si="323"/>
        <v>0</v>
      </c>
      <c r="P124" s="967">
        <f t="shared" si="324"/>
        <v>0</v>
      </c>
      <c r="Q124" s="935">
        <f t="shared" si="325"/>
        <v>0</v>
      </c>
      <c r="R124" s="935">
        <f t="shared" si="326"/>
        <v>0</v>
      </c>
      <c r="S124" s="935">
        <f t="shared" si="327"/>
        <v>0</v>
      </c>
      <c r="T124" s="979">
        <f t="shared" si="328"/>
        <v>0</v>
      </c>
      <c r="U124" s="1011">
        <f t="shared" si="307"/>
        <v>0</v>
      </c>
      <c r="V124" s="938">
        <f t="shared" si="308"/>
        <v>0</v>
      </c>
      <c r="W124" s="938">
        <f t="shared" si="309"/>
        <v>0</v>
      </c>
      <c r="X124" s="1012">
        <f t="shared" si="310"/>
        <v>0</v>
      </c>
      <c r="Y124" s="1011">
        <f t="shared" si="311"/>
        <v>0</v>
      </c>
      <c r="Z124" s="917"/>
      <c r="AA124" s="917"/>
      <c r="AB124" s="917"/>
      <c r="AC124" s="1021"/>
      <c r="AD124" s="967">
        <f t="shared" si="329"/>
        <v>0</v>
      </c>
      <c r="AE124" s="935">
        <f t="shared" si="330"/>
        <v>0</v>
      </c>
      <c r="AF124" s="935">
        <f t="shared" si="331"/>
        <v>0</v>
      </c>
      <c r="AG124" s="935">
        <f t="shared" si="332"/>
        <v>0</v>
      </c>
      <c r="AH124" s="979">
        <f t="shared" si="333"/>
        <v>0</v>
      </c>
      <c r="AI124" s="1011">
        <f t="shared" si="312"/>
        <v>0</v>
      </c>
      <c r="AJ124" s="986"/>
      <c r="AK124" s="986"/>
      <c r="AL124" s="986"/>
      <c r="AM124" s="986"/>
      <c r="AN124" s="1012">
        <f t="shared" si="354"/>
        <v>0</v>
      </c>
      <c r="AO124" s="1044">
        <f t="shared" si="334"/>
        <v>0</v>
      </c>
      <c r="AP124" s="943">
        <f t="shared" si="335"/>
        <v>0</v>
      </c>
      <c r="AQ124" s="943">
        <f t="shared" si="336"/>
        <v>0</v>
      </c>
      <c r="AR124" s="943">
        <f t="shared" si="337"/>
        <v>0</v>
      </c>
      <c r="AS124" s="943">
        <f t="shared" si="338"/>
        <v>0</v>
      </c>
      <c r="AT124" s="943">
        <f t="shared" si="339"/>
        <v>0</v>
      </c>
      <c r="AU124" s="943">
        <f t="shared" si="340"/>
        <v>0</v>
      </c>
      <c r="AV124" s="943">
        <f t="shared" si="341"/>
        <v>0</v>
      </c>
      <c r="AW124" s="943">
        <f t="shared" si="356"/>
        <v>0</v>
      </c>
      <c r="AX124" s="943">
        <f t="shared" si="342"/>
        <v>0</v>
      </c>
      <c r="AY124" s="1039">
        <f t="shared" si="355"/>
        <v>0</v>
      </c>
      <c r="AZ124" s="1044">
        <f t="shared" si="343"/>
        <v>0</v>
      </c>
      <c r="BA124" s="943">
        <f t="shared" si="344"/>
        <v>0</v>
      </c>
      <c r="BB124" s="943">
        <f t="shared" si="345"/>
        <v>0</v>
      </c>
      <c r="BC124" s="943">
        <f t="shared" si="346"/>
        <v>0</v>
      </c>
      <c r="BD124" s="943">
        <f t="shared" si="347"/>
        <v>0</v>
      </c>
      <c r="BE124" s="1039">
        <f t="shared" si="348"/>
        <v>0</v>
      </c>
      <c r="BF124" s="1044">
        <f t="shared" si="349"/>
        <v>0</v>
      </c>
      <c r="BG124" s="943">
        <f t="shared" si="350"/>
        <v>0</v>
      </c>
      <c r="BH124" s="943">
        <f t="shared" si="351"/>
        <v>0</v>
      </c>
      <c r="BI124" s="943">
        <f t="shared" si="352"/>
        <v>0</v>
      </c>
      <c r="BJ124" s="1039">
        <f t="shared" si="353"/>
        <v>0</v>
      </c>
      <c r="BK124" s="1051">
        <f t="shared" si="314"/>
        <v>0</v>
      </c>
      <c r="BL124" s="946">
        <f t="shared" si="315"/>
        <v>0</v>
      </c>
      <c r="BM124" s="919">
        <f t="shared" si="316"/>
        <v>0</v>
      </c>
      <c r="BN124" s="947">
        <f t="shared" si="317"/>
        <v>0</v>
      </c>
    </row>
    <row r="125" spans="1:67" ht="13.15" customHeight="1">
      <c r="A125" s="367"/>
      <c r="B125" s="367"/>
      <c r="C125" s="367"/>
      <c r="D125" s="368" t="s">
        <v>14</v>
      </c>
      <c r="E125" s="370" t="s">
        <v>129</v>
      </c>
      <c r="F125" s="369">
        <v>2024</v>
      </c>
      <c r="G125" s="371" t="s">
        <v>127</v>
      </c>
      <c r="H125" s="974"/>
      <c r="I125" s="956"/>
      <c r="J125" s="967">
        <f t="shared" si="318"/>
        <v>0</v>
      </c>
      <c r="K125" s="935">
        <f t="shared" si="319"/>
        <v>0</v>
      </c>
      <c r="L125" s="935">
        <f t="shared" si="320"/>
        <v>0</v>
      </c>
      <c r="M125" s="935">
        <f t="shared" si="321"/>
        <v>0</v>
      </c>
      <c r="N125" s="935">
        <f t="shared" si="322"/>
        <v>0</v>
      </c>
      <c r="O125" s="979">
        <f t="shared" si="323"/>
        <v>0</v>
      </c>
      <c r="P125" s="967">
        <f t="shared" si="324"/>
        <v>0</v>
      </c>
      <c r="Q125" s="935">
        <f t="shared" si="325"/>
        <v>0</v>
      </c>
      <c r="R125" s="935">
        <f t="shared" si="326"/>
        <v>0</v>
      </c>
      <c r="S125" s="935">
        <f t="shared" si="327"/>
        <v>0</v>
      </c>
      <c r="T125" s="979">
        <f t="shared" si="328"/>
        <v>0</v>
      </c>
      <c r="U125" s="1011">
        <f t="shared" si="307"/>
        <v>0</v>
      </c>
      <c r="V125" s="938">
        <f t="shared" si="308"/>
        <v>0</v>
      </c>
      <c r="W125" s="938">
        <f t="shared" si="309"/>
        <v>0</v>
      </c>
      <c r="X125" s="1012">
        <f t="shared" si="310"/>
        <v>0</v>
      </c>
      <c r="Y125" s="1011">
        <f t="shared" si="311"/>
        <v>0</v>
      </c>
      <c r="Z125" s="917"/>
      <c r="AA125" s="917"/>
      <c r="AB125" s="917"/>
      <c r="AC125" s="1021"/>
      <c r="AD125" s="967">
        <f t="shared" si="329"/>
        <v>0</v>
      </c>
      <c r="AE125" s="935">
        <f t="shared" si="330"/>
        <v>0</v>
      </c>
      <c r="AF125" s="935">
        <f t="shared" si="331"/>
        <v>0</v>
      </c>
      <c r="AG125" s="935">
        <f t="shared" si="332"/>
        <v>0</v>
      </c>
      <c r="AH125" s="979">
        <f t="shared" si="333"/>
        <v>0</v>
      </c>
      <c r="AI125" s="1011">
        <f t="shared" si="312"/>
        <v>0</v>
      </c>
      <c r="AJ125" s="986"/>
      <c r="AK125" s="986"/>
      <c r="AL125" s="986"/>
      <c r="AM125" s="986"/>
      <c r="AN125" s="1012">
        <f t="shared" si="354"/>
        <v>0</v>
      </c>
      <c r="AO125" s="1044">
        <f t="shared" si="334"/>
        <v>0</v>
      </c>
      <c r="AP125" s="943">
        <f t="shared" si="335"/>
        <v>0</v>
      </c>
      <c r="AQ125" s="943">
        <f t="shared" si="336"/>
        <v>0</v>
      </c>
      <c r="AR125" s="943">
        <f t="shared" si="337"/>
        <v>0</v>
      </c>
      <c r="AS125" s="943">
        <f t="shared" si="338"/>
        <v>0</v>
      </c>
      <c r="AT125" s="943">
        <f t="shared" si="339"/>
        <v>0</v>
      </c>
      <c r="AU125" s="943">
        <f t="shared" si="340"/>
        <v>0</v>
      </c>
      <c r="AV125" s="943">
        <f t="shared" si="341"/>
        <v>0</v>
      </c>
      <c r="AW125" s="943">
        <f t="shared" si="356"/>
        <v>0</v>
      </c>
      <c r="AX125" s="943">
        <f t="shared" si="342"/>
        <v>0</v>
      </c>
      <c r="AY125" s="1039">
        <f t="shared" si="355"/>
        <v>0</v>
      </c>
      <c r="AZ125" s="1044">
        <f t="shared" si="343"/>
        <v>0</v>
      </c>
      <c r="BA125" s="943">
        <f t="shared" si="344"/>
        <v>0</v>
      </c>
      <c r="BB125" s="943">
        <f t="shared" si="345"/>
        <v>0</v>
      </c>
      <c r="BC125" s="943">
        <f t="shared" si="346"/>
        <v>0</v>
      </c>
      <c r="BD125" s="943">
        <f t="shared" si="347"/>
        <v>0</v>
      </c>
      <c r="BE125" s="1039">
        <f t="shared" si="348"/>
        <v>0</v>
      </c>
      <c r="BF125" s="1044">
        <f t="shared" si="349"/>
        <v>0</v>
      </c>
      <c r="BG125" s="943">
        <f t="shared" si="350"/>
        <v>0</v>
      </c>
      <c r="BH125" s="943">
        <f t="shared" si="351"/>
        <v>0</v>
      </c>
      <c r="BI125" s="943">
        <f t="shared" si="352"/>
        <v>0</v>
      </c>
      <c r="BJ125" s="1039">
        <f t="shared" si="353"/>
        <v>0</v>
      </c>
      <c r="BK125" s="1051">
        <f t="shared" si="314"/>
        <v>0</v>
      </c>
      <c r="BL125" s="946">
        <f t="shared" si="315"/>
        <v>0</v>
      </c>
      <c r="BM125" s="919">
        <f t="shared" si="316"/>
        <v>0</v>
      </c>
      <c r="BN125" s="947">
        <f t="shared" si="317"/>
        <v>0</v>
      </c>
    </row>
    <row r="126" spans="1:67" ht="13.15" customHeight="1">
      <c r="A126" s="367"/>
      <c r="B126" s="367"/>
      <c r="C126" s="367"/>
      <c r="D126" s="368" t="s">
        <v>14</v>
      </c>
      <c r="E126" s="370" t="s">
        <v>129</v>
      </c>
      <c r="F126" s="369">
        <v>2024</v>
      </c>
      <c r="G126" s="371" t="s">
        <v>120</v>
      </c>
      <c r="H126" s="974"/>
      <c r="I126" s="956"/>
      <c r="J126" s="967">
        <f t="shared" si="318"/>
        <v>0</v>
      </c>
      <c r="K126" s="935">
        <f t="shared" si="319"/>
        <v>0</v>
      </c>
      <c r="L126" s="935">
        <f t="shared" si="320"/>
        <v>0</v>
      </c>
      <c r="M126" s="935">
        <f t="shared" si="321"/>
        <v>0</v>
      </c>
      <c r="N126" s="935">
        <f t="shared" si="322"/>
        <v>0</v>
      </c>
      <c r="O126" s="979">
        <f t="shared" si="323"/>
        <v>0</v>
      </c>
      <c r="P126" s="967">
        <f t="shared" si="324"/>
        <v>0</v>
      </c>
      <c r="Q126" s="935">
        <f t="shared" si="325"/>
        <v>0</v>
      </c>
      <c r="R126" s="935">
        <f t="shared" si="326"/>
        <v>0</v>
      </c>
      <c r="S126" s="935">
        <f t="shared" si="327"/>
        <v>0</v>
      </c>
      <c r="T126" s="979">
        <f t="shared" si="328"/>
        <v>0</v>
      </c>
      <c r="U126" s="1011">
        <f t="shared" si="307"/>
        <v>0</v>
      </c>
      <c r="V126" s="938">
        <f t="shared" si="308"/>
        <v>0</v>
      </c>
      <c r="W126" s="938">
        <f t="shared" si="309"/>
        <v>0</v>
      </c>
      <c r="X126" s="1012">
        <f t="shared" si="310"/>
        <v>0</v>
      </c>
      <c r="Y126" s="1011">
        <f t="shared" si="311"/>
        <v>0</v>
      </c>
      <c r="Z126" s="917"/>
      <c r="AA126" s="917"/>
      <c r="AB126" s="917"/>
      <c r="AC126" s="1021"/>
      <c r="AD126" s="967">
        <f t="shared" si="329"/>
        <v>0</v>
      </c>
      <c r="AE126" s="935">
        <f t="shared" si="330"/>
        <v>0</v>
      </c>
      <c r="AF126" s="935">
        <f t="shared" si="331"/>
        <v>0</v>
      </c>
      <c r="AG126" s="935">
        <f t="shared" si="332"/>
        <v>0</v>
      </c>
      <c r="AH126" s="979">
        <f t="shared" si="333"/>
        <v>0</v>
      </c>
      <c r="AI126" s="1011">
        <f t="shared" si="312"/>
        <v>0</v>
      </c>
      <c r="AJ126" s="986"/>
      <c r="AK126" s="986"/>
      <c r="AL126" s="986"/>
      <c r="AM126" s="986"/>
      <c r="AN126" s="1012">
        <f t="shared" si="354"/>
        <v>0</v>
      </c>
      <c r="AO126" s="1044">
        <f t="shared" si="334"/>
        <v>0</v>
      </c>
      <c r="AP126" s="943">
        <f t="shared" si="335"/>
        <v>0</v>
      </c>
      <c r="AQ126" s="943">
        <f t="shared" si="336"/>
        <v>0</v>
      </c>
      <c r="AR126" s="943">
        <f t="shared" si="337"/>
        <v>0</v>
      </c>
      <c r="AS126" s="943">
        <f t="shared" si="338"/>
        <v>0</v>
      </c>
      <c r="AT126" s="943">
        <f t="shared" si="339"/>
        <v>0</v>
      </c>
      <c r="AU126" s="943">
        <f t="shared" si="340"/>
        <v>0</v>
      </c>
      <c r="AV126" s="943">
        <f t="shared" si="341"/>
        <v>0</v>
      </c>
      <c r="AW126" s="943">
        <f t="shared" si="356"/>
        <v>0</v>
      </c>
      <c r="AX126" s="943">
        <f t="shared" si="342"/>
        <v>0</v>
      </c>
      <c r="AY126" s="1039">
        <f t="shared" si="355"/>
        <v>0</v>
      </c>
      <c r="AZ126" s="1044">
        <f t="shared" si="343"/>
        <v>0</v>
      </c>
      <c r="BA126" s="943">
        <f t="shared" si="344"/>
        <v>0</v>
      </c>
      <c r="BB126" s="943">
        <f t="shared" si="345"/>
        <v>0</v>
      </c>
      <c r="BC126" s="943">
        <f t="shared" si="346"/>
        <v>0</v>
      </c>
      <c r="BD126" s="943">
        <f t="shared" si="347"/>
        <v>0</v>
      </c>
      <c r="BE126" s="1039">
        <f t="shared" si="348"/>
        <v>0</v>
      </c>
      <c r="BF126" s="1044">
        <f t="shared" si="349"/>
        <v>0</v>
      </c>
      <c r="BG126" s="943">
        <f t="shared" si="350"/>
        <v>0</v>
      </c>
      <c r="BH126" s="943">
        <f t="shared" si="351"/>
        <v>0</v>
      </c>
      <c r="BI126" s="943">
        <f t="shared" si="352"/>
        <v>0</v>
      </c>
      <c r="BJ126" s="1039">
        <f t="shared" si="353"/>
        <v>0</v>
      </c>
      <c r="BK126" s="1051">
        <f t="shared" si="314"/>
        <v>0</v>
      </c>
      <c r="BL126" s="946">
        <f t="shared" si="315"/>
        <v>0</v>
      </c>
      <c r="BM126" s="919">
        <f t="shared" si="316"/>
        <v>0</v>
      </c>
      <c r="BN126" s="947">
        <f t="shared" si="317"/>
        <v>0</v>
      </c>
    </row>
    <row r="127" spans="1:67" ht="13.15" customHeight="1">
      <c r="A127" s="367"/>
      <c r="B127" s="367"/>
      <c r="C127" s="367"/>
      <c r="D127" s="368" t="s">
        <v>14</v>
      </c>
      <c r="E127" s="370" t="s">
        <v>129</v>
      </c>
      <c r="F127" s="369">
        <v>2024</v>
      </c>
      <c r="G127" s="371" t="s">
        <v>150</v>
      </c>
      <c r="H127" s="974"/>
      <c r="I127" s="956"/>
      <c r="J127" s="967">
        <f t="shared" ref="J127:T127" si="357">SUM(J128:J129)</f>
        <v>0</v>
      </c>
      <c r="K127" s="935">
        <f t="shared" si="357"/>
        <v>0</v>
      </c>
      <c r="L127" s="935">
        <f t="shared" si="357"/>
        <v>0</v>
      </c>
      <c r="M127" s="935">
        <f t="shared" si="357"/>
        <v>0</v>
      </c>
      <c r="N127" s="935">
        <f t="shared" si="357"/>
        <v>0</v>
      </c>
      <c r="O127" s="979">
        <f t="shared" si="357"/>
        <v>0</v>
      </c>
      <c r="P127" s="967">
        <f t="shared" si="357"/>
        <v>0</v>
      </c>
      <c r="Q127" s="935">
        <f t="shared" si="357"/>
        <v>0</v>
      </c>
      <c r="R127" s="935">
        <f t="shared" si="357"/>
        <v>0</v>
      </c>
      <c r="S127" s="935">
        <f t="shared" si="357"/>
        <v>0</v>
      </c>
      <c r="T127" s="979">
        <f t="shared" si="357"/>
        <v>0</v>
      </c>
      <c r="U127" s="1011">
        <f t="shared" si="307"/>
        <v>0</v>
      </c>
      <c r="V127" s="938">
        <f t="shared" si="308"/>
        <v>0</v>
      </c>
      <c r="W127" s="938">
        <f t="shared" si="309"/>
        <v>0</v>
      </c>
      <c r="X127" s="1012">
        <f t="shared" si="310"/>
        <v>0</v>
      </c>
      <c r="Y127" s="1011">
        <f t="shared" si="311"/>
        <v>0</v>
      </c>
      <c r="Z127" s="938">
        <f>IF($K127=0,0, SUM(Z128*K128, Z129*K129)/SUM(K128, K129))</f>
        <v>0</v>
      </c>
      <c r="AA127" s="938">
        <f>IF($K127=0,0, SUM(AA128*K128, AA129*K129)/SUM(K128, K129))</f>
        <v>0</v>
      </c>
      <c r="AB127" s="938">
        <f>IF($L127=0,0, SUM(AB128*L128, AB129*L129)/SUM(L128, L129))</f>
        <v>0</v>
      </c>
      <c r="AC127" s="1012">
        <f>IF($L127=0,0, SUM(AC128*L128, AC129*L129)/SUM(L128, L129))</f>
        <v>0</v>
      </c>
      <c r="AD127" s="967">
        <f>SUM(AD128:AD129)</f>
        <v>0</v>
      </c>
      <c r="AE127" s="935">
        <f>SUM(AE128:AE129)</f>
        <v>0</v>
      </c>
      <c r="AF127" s="935">
        <f>SUM(AF128:AF129)</f>
        <v>0</v>
      </c>
      <c r="AG127" s="935">
        <f>SUM(AG128:AG129)</f>
        <v>0</v>
      </c>
      <c r="AH127" s="979">
        <f>SUM(AH128:AH129)</f>
        <v>0</v>
      </c>
      <c r="AI127" s="1011">
        <f t="shared" si="312"/>
        <v>0</v>
      </c>
      <c r="AJ127" s="938">
        <f>IF($Z127*$K127=0,0,SUM(AJ128*$K128*$Z128,AJ129*$K129*$Z129)/(SUM($K128*$Z128,$K129*$Z129)))</f>
        <v>0</v>
      </c>
      <c r="AK127" s="938">
        <f>IF($AB127*$L127=0,0,SUM(AK128*$AB128*$L128,AK129*$AB129*$L129)/(SUM($L128*$AB128,$L129*$AB129)))</f>
        <v>0</v>
      </c>
      <c r="AL127" s="938">
        <f>IF(OR(K127=0, AND(AL128=0, AL129=0)), 0, SUM(AL128*K128*AA128, AL129*K129*AA129)/SUM(K128*AA128, K129*AA129))</f>
        <v>0</v>
      </c>
      <c r="AM127" s="938">
        <f>IF(L127=0,0,SUM(AM128*L128*(1-AB128-AC128), AM129*L129*(1-AB129-AC129))/SUM(L128*(1-AB128-AC128), L129*(1-AB129-AC129)))</f>
        <v>0</v>
      </c>
      <c r="AN127" s="1012">
        <f>IF(N127=0,0,SUM(AN128*N128,AN129*N129)/SUM(N128,N129))</f>
        <v>0</v>
      </c>
      <c r="AO127" s="1044">
        <f t="shared" ref="AO127:AT127" si="358">SUM(AO128:AO129)</f>
        <v>0</v>
      </c>
      <c r="AP127" s="943">
        <f t="shared" si="358"/>
        <v>0</v>
      </c>
      <c r="AQ127" s="943">
        <f t="shared" si="358"/>
        <v>0</v>
      </c>
      <c r="AR127" s="943">
        <f t="shared" si="358"/>
        <v>0</v>
      </c>
      <c r="AS127" s="943">
        <f t="shared" si="358"/>
        <v>0</v>
      </c>
      <c r="AT127" s="943">
        <f t="shared" si="358"/>
        <v>0</v>
      </c>
      <c r="AU127" s="943">
        <f t="shared" si="340"/>
        <v>0</v>
      </c>
      <c r="AV127" s="943">
        <f t="shared" si="341"/>
        <v>0</v>
      </c>
      <c r="AW127" s="943">
        <f t="shared" ref="AW127:BJ128" si="359">SUM(AW128:AW129)</f>
        <v>0</v>
      </c>
      <c r="AX127" s="943">
        <f t="shared" si="359"/>
        <v>0</v>
      </c>
      <c r="AY127" s="1039">
        <f t="shared" si="355"/>
        <v>0</v>
      </c>
      <c r="AZ127" s="1044">
        <f t="shared" si="359"/>
        <v>0</v>
      </c>
      <c r="BA127" s="943">
        <f t="shared" si="359"/>
        <v>0</v>
      </c>
      <c r="BB127" s="943">
        <f t="shared" si="359"/>
        <v>0</v>
      </c>
      <c r="BC127" s="943">
        <f t="shared" si="359"/>
        <v>0</v>
      </c>
      <c r="BD127" s="943">
        <f t="shared" si="359"/>
        <v>0</v>
      </c>
      <c r="BE127" s="1039">
        <f t="shared" si="359"/>
        <v>0</v>
      </c>
      <c r="BF127" s="1044">
        <f t="shared" si="359"/>
        <v>0</v>
      </c>
      <c r="BG127" s="943">
        <f t="shared" si="359"/>
        <v>0</v>
      </c>
      <c r="BH127" s="943">
        <f t="shared" si="359"/>
        <v>0</v>
      </c>
      <c r="BI127" s="943">
        <f t="shared" si="359"/>
        <v>0</v>
      </c>
      <c r="BJ127" s="1039">
        <f t="shared" si="359"/>
        <v>0</v>
      </c>
      <c r="BK127" s="1051">
        <f t="shared" si="314"/>
        <v>0</v>
      </c>
      <c r="BL127" s="946">
        <f t="shared" si="315"/>
        <v>0</v>
      </c>
      <c r="BM127" s="919">
        <f t="shared" si="316"/>
        <v>0</v>
      </c>
      <c r="BN127" s="947">
        <f t="shared" si="317"/>
        <v>0</v>
      </c>
    </row>
    <row r="128" spans="1:67" ht="13.15" customHeight="1">
      <c r="A128" s="367"/>
      <c r="B128" s="367"/>
      <c r="C128" s="367"/>
      <c r="D128" s="368" t="s">
        <v>13</v>
      </c>
      <c r="E128" s="370" t="s">
        <v>129</v>
      </c>
      <c r="F128" s="369">
        <v>2024</v>
      </c>
      <c r="G128" s="372" t="s">
        <v>121</v>
      </c>
      <c r="H128" s="976">
        <f>H106</f>
        <v>0</v>
      </c>
      <c r="I128" s="971">
        <f>I106</f>
        <v>0</v>
      </c>
      <c r="J128" s="967">
        <f>SUM(K128:L128)</f>
        <v>0</v>
      </c>
      <c r="K128" s="935">
        <f>BA106</f>
        <v>0</v>
      </c>
      <c r="L128" s="935">
        <f>BB106</f>
        <v>0</v>
      </c>
      <c r="M128" s="935">
        <f>SUM(N128,O128)</f>
        <v>0</v>
      </c>
      <c r="N128" s="935">
        <f t="shared" ref="N128:T129" si="360">BD106</f>
        <v>0</v>
      </c>
      <c r="O128" s="979">
        <f t="shared" si="360"/>
        <v>0</v>
      </c>
      <c r="P128" s="967">
        <f t="shared" si="360"/>
        <v>0</v>
      </c>
      <c r="Q128" s="935">
        <f t="shared" si="360"/>
        <v>0</v>
      </c>
      <c r="R128" s="935">
        <f t="shared" si="360"/>
        <v>0</v>
      </c>
      <c r="S128" s="935">
        <f t="shared" si="360"/>
        <v>0</v>
      </c>
      <c r="T128" s="979">
        <f t="shared" si="360"/>
        <v>0</v>
      </c>
      <c r="U128" s="1011">
        <f t="shared" si="307"/>
        <v>0</v>
      </c>
      <c r="V128" s="938">
        <f t="shared" si="308"/>
        <v>0</v>
      </c>
      <c r="W128" s="938">
        <f t="shared" si="309"/>
        <v>0</v>
      </c>
      <c r="X128" s="1012">
        <f t="shared" si="310"/>
        <v>0</v>
      </c>
      <c r="Y128" s="1011">
        <f t="shared" si="311"/>
        <v>0</v>
      </c>
      <c r="Z128" s="917"/>
      <c r="AA128" s="917"/>
      <c r="AB128" s="917"/>
      <c r="AC128" s="1021"/>
      <c r="AD128" s="967">
        <f>AC128*L128</f>
        <v>0</v>
      </c>
      <c r="AE128" s="935">
        <f>AA128*K128</f>
        <v>0</v>
      </c>
      <c r="AF128" s="935">
        <f>SUM(AG128:AH128)</f>
        <v>0</v>
      </c>
      <c r="AG128" s="935">
        <f>Z128*K128</f>
        <v>0</v>
      </c>
      <c r="AH128" s="979">
        <f>AB128*L128</f>
        <v>0</v>
      </c>
      <c r="AI128" s="1011">
        <f t="shared" si="312"/>
        <v>0</v>
      </c>
      <c r="AJ128" s="986"/>
      <c r="AK128" s="986"/>
      <c r="AL128" s="986"/>
      <c r="AM128" s="986"/>
      <c r="AN128" s="1012">
        <f>AN106</f>
        <v>0</v>
      </c>
      <c r="AO128" s="1044">
        <f>AE128*AL128</f>
        <v>0</v>
      </c>
      <c r="AP128" s="943">
        <f>L128*(1-AB128-AC128)*AM128</f>
        <v>0</v>
      </c>
      <c r="AQ128" s="943">
        <f>SUM(AR128,AS128)</f>
        <v>0</v>
      </c>
      <c r="AR128" s="943">
        <f>AG128*AJ128</f>
        <v>0</v>
      </c>
      <c r="AS128" s="943">
        <f>AH128*AK128</f>
        <v>0</v>
      </c>
      <c r="AT128" s="943">
        <f>SUM(AU128, AV128)</f>
        <v>0</v>
      </c>
      <c r="AU128" s="943">
        <f t="shared" si="340"/>
        <v>0</v>
      </c>
      <c r="AV128" s="943">
        <f t="shared" si="341"/>
        <v>0</v>
      </c>
      <c r="AW128" s="943">
        <f>K128*(1-Z128-AA128)*Z150*AJ150</f>
        <v>0</v>
      </c>
      <c r="AX128" s="943">
        <f>AD128*Z150*AJ150</f>
        <v>0</v>
      </c>
      <c r="AY128" s="1039">
        <f t="shared" si="359"/>
        <v>0</v>
      </c>
      <c r="AZ128" s="1044">
        <f>SUM(BA128,BB128)</f>
        <v>0</v>
      </c>
      <c r="BA128" s="943">
        <f>K128-AE128-AG128+AD128</f>
        <v>0</v>
      </c>
      <c r="BB128" s="943">
        <f>L128+AE128-AD128-AH128</f>
        <v>0</v>
      </c>
      <c r="BC128" s="943">
        <f>SUM(BD128, BE128)</f>
        <v>0</v>
      </c>
      <c r="BD128" s="943">
        <f>N128</f>
        <v>0</v>
      </c>
      <c r="BE128" s="1039">
        <f>AF128</f>
        <v>0</v>
      </c>
      <c r="BF128" s="1044">
        <f>SUM(BG128,BJ128)</f>
        <v>0</v>
      </c>
      <c r="BG128" s="943">
        <f>SUM(BH128,BI128)</f>
        <v>0</v>
      </c>
      <c r="BH128" s="943">
        <f>AW128+AX128</f>
        <v>0</v>
      </c>
      <c r="BI128" s="943">
        <f>AO128+AP128</f>
        <v>0</v>
      </c>
      <c r="BJ128" s="1039">
        <f>AY129+AQ128</f>
        <v>0</v>
      </c>
      <c r="BK128" s="1051">
        <f t="shared" si="314"/>
        <v>0</v>
      </c>
      <c r="BL128" s="946">
        <f t="shared" si="315"/>
        <v>0</v>
      </c>
      <c r="BM128" s="919">
        <f t="shared" si="316"/>
        <v>0</v>
      </c>
      <c r="BN128" s="947">
        <f t="shared" si="317"/>
        <v>0</v>
      </c>
    </row>
    <row r="129" spans="1:66" ht="13.15" customHeight="1">
      <c r="A129" s="367"/>
      <c r="B129" s="367"/>
      <c r="C129" s="367"/>
      <c r="D129" s="368" t="s">
        <v>13</v>
      </c>
      <c r="E129" s="370" t="s">
        <v>129</v>
      </c>
      <c r="F129" s="369">
        <v>2024</v>
      </c>
      <c r="G129" s="372" t="s">
        <v>128</v>
      </c>
      <c r="H129" s="976">
        <f>H107</f>
        <v>0</v>
      </c>
      <c r="I129" s="971">
        <f>I107</f>
        <v>0</v>
      </c>
      <c r="J129" s="967">
        <f>SUM(K129:L129)</f>
        <v>0</v>
      </c>
      <c r="K129" s="935">
        <f>BA107</f>
        <v>0</v>
      </c>
      <c r="L129" s="935">
        <f>BB107</f>
        <v>0</v>
      </c>
      <c r="M129" s="935">
        <f>SUM(N129,O129)</f>
        <v>0</v>
      </c>
      <c r="N129" s="935">
        <f t="shared" si="360"/>
        <v>0</v>
      </c>
      <c r="O129" s="979">
        <f t="shared" si="360"/>
        <v>0</v>
      </c>
      <c r="P129" s="967">
        <f t="shared" si="360"/>
        <v>0</v>
      </c>
      <c r="Q129" s="935">
        <f t="shared" si="360"/>
        <v>0</v>
      </c>
      <c r="R129" s="935">
        <f t="shared" si="360"/>
        <v>0</v>
      </c>
      <c r="S129" s="935">
        <f t="shared" si="360"/>
        <v>0</v>
      </c>
      <c r="T129" s="979">
        <f t="shared" si="360"/>
        <v>0</v>
      </c>
      <c r="U129" s="1011">
        <f t="shared" si="307"/>
        <v>0</v>
      </c>
      <c r="V129" s="938">
        <f t="shared" si="308"/>
        <v>0</v>
      </c>
      <c r="W129" s="938">
        <f t="shared" si="309"/>
        <v>0</v>
      </c>
      <c r="X129" s="1012">
        <f t="shared" si="310"/>
        <v>0</v>
      </c>
      <c r="Y129" s="1011">
        <f t="shared" si="311"/>
        <v>0</v>
      </c>
      <c r="Z129" s="917"/>
      <c r="AA129" s="917"/>
      <c r="AB129" s="917"/>
      <c r="AC129" s="1021"/>
      <c r="AD129" s="967">
        <f>AC129*L129</f>
        <v>0</v>
      </c>
      <c r="AE129" s="935">
        <f>AA129*K129</f>
        <v>0</v>
      </c>
      <c r="AF129" s="935">
        <f>SUM(AG129:AH129)</f>
        <v>0</v>
      </c>
      <c r="AG129" s="935">
        <f>Z129*K129</f>
        <v>0</v>
      </c>
      <c r="AH129" s="979">
        <f>AB129*L129</f>
        <v>0</v>
      </c>
      <c r="AI129" s="1011">
        <f t="shared" si="312"/>
        <v>0</v>
      </c>
      <c r="AJ129" s="986"/>
      <c r="AK129" s="986"/>
      <c r="AL129" s="986"/>
      <c r="AM129" s="986"/>
      <c r="AN129" s="1012">
        <f>AN107</f>
        <v>0</v>
      </c>
      <c r="AO129" s="1044">
        <f>AE129*AL129</f>
        <v>0</v>
      </c>
      <c r="AP129" s="943">
        <f>L129*(1-AB129-AC129)*AM129</f>
        <v>0</v>
      </c>
      <c r="AQ129" s="943">
        <f>SUM(AR129,AS129)</f>
        <v>0</v>
      </c>
      <c r="AR129" s="943">
        <f>AG129*AJ129</f>
        <v>0</v>
      </c>
      <c r="AS129" s="943">
        <f>AH129*AK129</f>
        <v>0</v>
      </c>
      <c r="AT129" s="943">
        <f>SUM(AU129, AV129)</f>
        <v>0</v>
      </c>
      <c r="AU129" s="943">
        <f t="shared" si="340"/>
        <v>0</v>
      </c>
      <c r="AV129" s="943">
        <f t="shared" si="341"/>
        <v>0</v>
      </c>
      <c r="AW129" s="943">
        <f>K129*(1-Z129-AA129)*Z151*AJ151</f>
        <v>0</v>
      </c>
      <c r="AX129" s="943">
        <f>AD129*Z151*AJ151</f>
        <v>0</v>
      </c>
      <c r="AY129" s="1039">
        <f>MAX(N128*AN128, AY107)</f>
        <v>0</v>
      </c>
      <c r="AZ129" s="1044">
        <f>SUM(BA129,BB129)</f>
        <v>0</v>
      </c>
      <c r="BA129" s="943">
        <f>K129-AE129-AG129+AD129</f>
        <v>0</v>
      </c>
      <c r="BB129" s="943">
        <f>L129+AE129-AD129-AH129</f>
        <v>0</v>
      </c>
      <c r="BC129" s="943">
        <f>SUM(BD129, BE129)</f>
        <v>0</v>
      </c>
      <c r="BD129" s="943">
        <f>N129</f>
        <v>0</v>
      </c>
      <c r="BE129" s="1039">
        <f>AF129</f>
        <v>0</v>
      </c>
      <c r="BF129" s="1044">
        <f>SUM(BG129,BJ129)</f>
        <v>0</v>
      </c>
      <c r="BG129" s="943">
        <f>SUM(BH129,BI129)</f>
        <v>0</v>
      </c>
      <c r="BH129" s="943">
        <f>AW129+AX129</f>
        <v>0</v>
      </c>
      <c r="BI129" s="943">
        <f>AO129+AP129</f>
        <v>0</v>
      </c>
      <c r="BJ129" s="1039">
        <f>AY130+AQ129</f>
        <v>0</v>
      </c>
      <c r="BK129" s="1051">
        <f t="shared" si="314"/>
        <v>0</v>
      </c>
      <c r="BL129" s="946">
        <f t="shared" si="315"/>
        <v>0</v>
      </c>
      <c r="BM129" s="919">
        <f t="shared" si="316"/>
        <v>0</v>
      </c>
      <c r="BN129" s="947">
        <f t="shared" si="317"/>
        <v>0</v>
      </c>
    </row>
    <row r="130" spans="1:66" ht="13.15" customHeight="1">
      <c r="A130" s="367"/>
      <c r="B130" s="367"/>
      <c r="C130" s="367"/>
      <c r="D130" s="368" t="s">
        <v>14</v>
      </c>
      <c r="E130" s="370" t="s">
        <v>129</v>
      </c>
      <c r="F130" s="369">
        <v>2024</v>
      </c>
      <c r="G130" s="371" t="s">
        <v>123</v>
      </c>
      <c r="H130" s="974"/>
      <c r="I130" s="956"/>
      <c r="J130" s="967">
        <f t="shared" ref="J130:T130" si="361">SUM(J131:J132)</f>
        <v>0</v>
      </c>
      <c r="K130" s="935">
        <f t="shared" si="361"/>
        <v>0</v>
      </c>
      <c r="L130" s="935">
        <f t="shared" si="361"/>
        <v>0</v>
      </c>
      <c r="M130" s="935">
        <f t="shared" si="361"/>
        <v>0</v>
      </c>
      <c r="N130" s="935">
        <f t="shared" si="361"/>
        <v>0</v>
      </c>
      <c r="O130" s="979">
        <f t="shared" si="361"/>
        <v>0</v>
      </c>
      <c r="P130" s="967">
        <f t="shared" si="361"/>
        <v>0</v>
      </c>
      <c r="Q130" s="935">
        <f t="shared" si="361"/>
        <v>0</v>
      </c>
      <c r="R130" s="935">
        <f t="shared" si="361"/>
        <v>0</v>
      </c>
      <c r="S130" s="935">
        <f t="shared" si="361"/>
        <v>0</v>
      </c>
      <c r="T130" s="979">
        <f t="shared" si="361"/>
        <v>0</v>
      </c>
      <c r="U130" s="1011">
        <f t="shared" si="307"/>
        <v>0</v>
      </c>
      <c r="V130" s="938">
        <f t="shared" si="308"/>
        <v>0</v>
      </c>
      <c r="W130" s="938">
        <f t="shared" si="309"/>
        <v>0</v>
      </c>
      <c r="X130" s="1012">
        <f t="shared" si="310"/>
        <v>0</v>
      </c>
      <c r="Y130" s="1011">
        <f t="shared" si="311"/>
        <v>0</v>
      </c>
      <c r="Z130" s="938">
        <f>IF($K130=0,0, SUM(Z131*K131, Z132*K132)/SUM(K131, K132))</f>
        <v>0</v>
      </c>
      <c r="AA130" s="938">
        <f>IF($K130=0,0, SUM(AA131*K131, AA132*K132)/SUM(K131, K132))</f>
        <v>0</v>
      </c>
      <c r="AB130" s="938">
        <f>IF($L130=0,0, SUM(AB131*L131, AB132*L132)/SUM(L131, L132))</f>
        <v>0</v>
      </c>
      <c r="AC130" s="1012">
        <f>IF($L130=0,0, SUM(AC131*L131, AC132*L132)/SUM(L131, L132))</f>
        <v>0</v>
      </c>
      <c r="AD130" s="967">
        <f>SUM(AD131:AD132)</f>
        <v>0</v>
      </c>
      <c r="AE130" s="935">
        <f>SUM(AE131:AE132)</f>
        <v>0</v>
      </c>
      <c r="AF130" s="935">
        <f>SUM(AF131:AF132)</f>
        <v>0</v>
      </c>
      <c r="AG130" s="935">
        <f>SUM(AG131:AG132)</f>
        <v>0</v>
      </c>
      <c r="AH130" s="979">
        <f>SUM(AH131:AH132)</f>
        <v>0</v>
      </c>
      <c r="AI130" s="1011">
        <f t="shared" si="312"/>
        <v>0</v>
      </c>
      <c r="AJ130" s="938">
        <f>IF($Z130*$K130=0,0,SUM(AJ131*$K131*$Z131,AJ132*$K132*$Z132)/(SUM($K131*$Z131,$K132*$Z132)))</f>
        <v>0</v>
      </c>
      <c r="AK130" s="938">
        <f>IF($AB130*$L130=0,0,SUM(AK131*$AB131*$L131,AK132*$AB132*$L132)/(SUM($L131*$AB131,$L132*$AB132)))</f>
        <v>0</v>
      </c>
      <c r="AL130" s="938">
        <f>IF(OR(K130=0, AND(AL131=0, AL132=0)), 0, SUM(AL131*K131*AA131, AL132*K132*AA132)/SUM(K131*AA131, K132*AA132))</f>
        <v>0</v>
      </c>
      <c r="AM130" s="938">
        <f>IF(L130=0,0,SUM(AM131*L131*(1-AB131-AC131), AM132*L132*(1-AB132-AC132))/SUM(L131*(1-AB131-AC131), L132*(1-AB132-AC132)))</f>
        <v>0</v>
      </c>
      <c r="AN130" s="1012">
        <f>IF(N130=0,0,SUM(AN131*N131,AN132*N132)/SUM(N131,N132))</f>
        <v>0</v>
      </c>
      <c r="AO130" s="1044">
        <f t="shared" ref="AO130:BJ131" si="362">SUM(AO131:AO132)</f>
        <v>0</v>
      </c>
      <c r="AP130" s="943">
        <f t="shared" si="362"/>
        <v>0</v>
      </c>
      <c r="AQ130" s="943">
        <f t="shared" si="362"/>
        <v>0</v>
      </c>
      <c r="AR130" s="943">
        <f t="shared" si="362"/>
        <v>0</v>
      </c>
      <c r="AS130" s="943">
        <f t="shared" si="362"/>
        <v>0</v>
      </c>
      <c r="AT130" s="943">
        <f t="shared" si="362"/>
        <v>0</v>
      </c>
      <c r="AU130" s="943">
        <f t="shared" si="362"/>
        <v>0</v>
      </c>
      <c r="AV130" s="943">
        <f t="shared" si="362"/>
        <v>0</v>
      </c>
      <c r="AW130" s="943">
        <f t="shared" si="362"/>
        <v>0</v>
      </c>
      <c r="AX130" s="943">
        <f t="shared" si="362"/>
        <v>0</v>
      </c>
      <c r="AY130" s="1039">
        <f>MAX(N129*AN129, AY108)</f>
        <v>0</v>
      </c>
      <c r="AZ130" s="1044">
        <f t="shared" si="362"/>
        <v>0</v>
      </c>
      <c r="BA130" s="943">
        <f t="shared" si="362"/>
        <v>0</v>
      </c>
      <c r="BB130" s="943">
        <f t="shared" si="362"/>
        <v>0</v>
      </c>
      <c r="BC130" s="943">
        <f t="shared" si="362"/>
        <v>0</v>
      </c>
      <c r="BD130" s="943">
        <f t="shared" si="362"/>
        <v>0</v>
      </c>
      <c r="BE130" s="1039">
        <f t="shared" si="362"/>
        <v>0</v>
      </c>
      <c r="BF130" s="1044">
        <f t="shared" si="362"/>
        <v>0</v>
      </c>
      <c r="BG130" s="943">
        <f t="shared" si="362"/>
        <v>0</v>
      </c>
      <c r="BH130" s="943">
        <f t="shared" si="362"/>
        <v>0</v>
      </c>
      <c r="BI130" s="943">
        <f t="shared" si="362"/>
        <v>0</v>
      </c>
      <c r="BJ130" s="1039">
        <f t="shared" si="362"/>
        <v>0</v>
      </c>
      <c r="BK130" s="1051">
        <f t="shared" si="314"/>
        <v>0</v>
      </c>
      <c r="BL130" s="946">
        <f t="shared" si="315"/>
        <v>0</v>
      </c>
      <c r="BM130" s="919">
        <f t="shared" si="316"/>
        <v>0</v>
      </c>
      <c r="BN130" s="947">
        <f t="shared" si="317"/>
        <v>0</v>
      </c>
    </row>
    <row r="131" spans="1:66" ht="13.15" customHeight="1">
      <c r="A131" s="367"/>
      <c r="B131" s="367"/>
      <c r="C131" s="367"/>
      <c r="D131" s="368" t="s">
        <v>13</v>
      </c>
      <c r="E131" s="370" t="s">
        <v>129</v>
      </c>
      <c r="F131" s="369">
        <v>2024</v>
      </c>
      <c r="G131" s="372" t="s">
        <v>121</v>
      </c>
      <c r="H131" s="976">
        <f>H109</f>
        <v>0</v>
      </c>
      <c r="I131" s="971">
        <f>I109</f>
        <v>0</v>
      </c>
      <c r="J131" s="967">
        <f>SUM(K131:L131)</f>
        <v>0</v>
      </c>
      <c r="K131" s="935">
        <f>BA109</f>
        <v>0</v>
      </c>
      <c r="L131" s="935">
        <f>BB109</f>
        <v>0</v>
      </c>
      <c r="M131" s="935">
        <f>SUM(N131,O131)</f>
        <v>0</v>
      </c>
      <c r="N131" s="935">
        <f t="shared" ref="N131:T132" si="363">BD109</f>
        <v>0</v>
      </c>
      <c r="O131" s="979">
        <f t="shared" si="363"/>
        <v>0</v>
      </c>
      <c r="P131" s="967">
        <f t="shared" si="363"/>
        <v>0</v>
      </c>
      <c r="Q131" s="935">
        <f t="shared" si="363"/>
        <v>0</v>
      </c>
      <c r="R131" s="935">
        <f t="shared" si="363"/>
        <v>0</v>
      </c>
      <c r="S131" s="935">
        <f t="shared" si="363"/>
        <v>0</v>
      </c>
      <c r="T131" s="979">
        <f t="shared" si="363"/>
        <v>0</v>
      </c>
      <c r="U131" s="1011">
        <f t="shared" si="307"/>
        <v>0</v>
      </c>
      <c r="V131" s="938">
        <f t="shared" si="308"/>
        <v>0</v>
      </c>
      <c r="W131" s="938">
        <f t="shared" si="309"/>
        <v>0</v>
      </c>
      <c r="X131" s="1012">
        <f t="shared" si="310"/>
        <v>0</v>
      </c>
      <c r="Y131" s="1011">
        <f t="shared" si="311"/>
        <v>0</v>
      </c>
      <c r="Z131" s="917"/>
      <c r="AA131" s="917"/>
      <c r="AB131" s="917"/>
      <c r="AC131" s="1021"/>
      <c r="AD131" s="967">
        <f>AC131*L131</f>
        <v>0</v>
      </c>
      <c r="AE131" s="935">
        <f>AA131*K131</f>
        <v>0</v>
      </c>
      <c r="AF131" s="935">
        <f>SUM(AG131:AH131)</f>
        <v>0</v>
      </c>
      <c r="AG131" s="935">
        <f>Z131*K131</f>
        <v>0</v>
      </c>
      <c r="AH131" s="979">
        <f>AB131*L131</f>
        <v>0</v>
      </c>
      <c r="AI131" s="1011">
        <f t="shared" si="312"/>
        <v>0</v>
      </c>
      <c r="AJ131" s="986"/>
      <c r="AK131" s="986"/>
      <c r="AL131" s="986"/>
      <c r="AM131" s="986"/>
      <c r="AN131" s="1012">
        <f>AN109</f>
        <v>0</v>
      </c>
      <c r="AO131" s="1044">
        <f>AE131*AL131</f>
        <v>0</v>
      </c>
      <c r="AP131" s="943">
        <f>L131*(1-AB131-AC131)*AM131</f>
        <v>0</v>
      </c>
      <c r="AQ131" s="943">
        <f>SUM(AR131,AS131)</f>
        <v>0</v>
      </c>
      <c r="AR131" s="943">
        <f>AG131*AJ131</f>
        <v>0</v>
      </c>
      <c r="AS131" s="943">
        <f>AH131*AK131</f>
        <v>0</v>
      </c>
      <c r="AT131" s="943">
        <f>SUM(AU131, AV131)</f>
        <v>0</v>
      </c>
      <c r="AU131" s="943">
        <f>AR131+AU109</f>
        <v>0</v>
      </c>
      <c r="AV131" s="943">
        <f>AS131+AV109</f>
        <v>0</v>
      </c>
      <c r="AW131" s="943">
        <f>K131*(1-Z131-AA131)*Z153*AJ153</f>
        <v>0</v>
      </c>
      <c r="AX131" s="943">
        <f>AD131*Z153*AJ153</f>
        <v>0</v>
      </c>
      <c r="AY131" s="1039">
        <f t="shared" si="362"/>
        <v>0</v>
      </c>
      <c r="AZ131" s="1044">
        <f t="shared" ref="AZ131:AZ137" si="364">SUM(BA131,BB131)</f>
        <v>0</v>
      </c>
      <c r="BA131" s="943">
        <f t="shared" ref="BA131:BA137" si="365">K131-AE131-AG131+AD131</f>
        <v>0</v>
      </c>
      <c r="BB131" s="943">
        <f t="shared" ref="BB131:BB137" si="366">L131+AE131-AD131-AH131</f>
        <v>0</v>
      </c>
      <c r="BC131" s="943">
        <f t="shared" ref="BC131:BC137" si="367">SUM(BD131, BE131)</f>
        <v>0</v>
      </c>
      <c r="BD131" s="943">
        <f t="shared" ref="BD131:BD137" si="368">N131</f>
        <v>0</v>
      </c>
      <c r="BE131" s="1039">
        <f t="shared" ref="BE131:BE137" si="369">AF131</f>
        <v>0</v>
      </c>
      <c r="BF131" s="1044">
        <f t="shared" ref="BF131:BF137" si="370">SUM(BG131,BJ131)</f>
        <v>0</v>
      </c>
      <c r="BG131" s="943">
        <f t="shared" ref="BG131:BG137" si="371">SUM(BH131,BI131)</f>
        <v>0</v>
      </c>
      <c r="BH131" s="943">
        <f t="shared" ref="BH131:BH137" si="372">AW131+AX131</f>
        <v>0</v>
      </c>
      <c r="BI131" s="943">
        <f t="shared" ref="BI131:BI137" si="373">AO131+AP131</f>
        <v>0</v>
      </c>
      <c r="BJ131" s="1039">
        <f t="shared" ref="BJ131:BJ137" si="374">AY132+AQ131</f>
        <v>0</v>
      </c>
      <c r="BK131" s="1051">
        <f t="shared" si="314"/>
        <v>0</v>
      </c>
      <c r="BL131" s="946">
        <f t="shared" si="315"/>
        <v>0</v>
      </c>
      <c r="BM131" s="919">
        <f t="shared" si="316"/>
        <v>0</v>
      </c>
      <c r="BN131" s="947">
        <f t="shared" si="317"/>
        <v>0</v>
      </c>
    </row>
    <row r="132" spans="1:66" ht="13.15" customHeight="1">
      <c r="A132" s="367"/>
      <c r="B132" s="367"/>
      <c r="C132" s="367"/>
      <c r="D132" s="368" t="s">
        <v>13</v>
      </c>
      <c r="E132" s="370" t="s">
        <v>129</v>
      </c>
      <c r="F132" s="369">
        <v>2024</v>
      </c>
      <c r="G132" s="372" t="s">
        <v>155</v>
      </c>
      <c r="H132" s="976">
        <f>H110</f>
        <v>0</v>
      </c>
      <c r="I132" s="971">
        <f>I110</f>
        <v>0</v>
      </c>
      <c r="J132" s="967">
        <f>SUM(K132:L132)</f>
        <v>0</v>
      </c>
      <c r="K132" s="935">
        <f>BA110</f>
        <v>0</v>
      </c>
      <c r="L132" s="935">
        <f>BB110</f>
        <v>0</v>
      </c>
      <c r="M132" s="935">
        <f>SUM(N132,O132)</f>
        <v>0</v>
      </c>
      <c r="N132" s="935">
        <f t="shared" si="363"/>
        <v>0</v>
      </c>
      <c r="O132" s="979">
        <f t="shared" si="363"/>
        <v>0</v>
      </c>
      <c r="P132" s="967">
        <f t="shared" si="363"/>
        <v>0</v>
      </c>
      <c r="Q132" s="935">
        <f t="shared" si="363"/>
        <v>0</v>
      </c>
      <c r="R132" s="935">
        <f t="shared" si="363"/>
        <v>0</v>
      </c>
      <c r="S132" s="935">
        <f t="shared" si="363"/>
        <v>0</v>
      </c>
      <c r="T132" s="979">
        <f t="shared" si="363"/>
        <v>0</v>
      </c>
      <c r="U132" s="1011">
        <f t="shared" si="307"/>
        <v>0</v>
      </c>
      <c r="V132" s="938">
        <f t="shared" si="308"/>
        <v>0</v>
      </c>
      <c r="W132" s="938">
        <f t="shared" si="309"/>
        <v>0</v>
      </c>
      <c r="X132" s="1012">
        <f t="shared" si="310"/>
        <v>0</v>
      </c>
      <c r="Y132" s="1011">
        <f t="shared" si="311"/>
        <v>0</v>
      </c>
      <c r="Z132" s="917"/>
      <c r="AA132" s="917"/>
      <c r="AB132" s="917"/>
      <c r="AC132" s="1021"/>
      <c r="AD132" s="967">
        <f>AC132*L132</f>
        <v>0</v>
      </c>
      <c r="AE132" s="935">
        <f>AA132*K132</f>
        <v>0</v>
      </c>
      <c r="AF132" s="935">
        <f>SUM(AG132:AH132)</f>
        <v>0</v>
      </c>
      <c r="AG132" s="935">
        <f>Z132*K132</f>
        <v>0</v>
      </c>
      <c r="AH132" s="979">
        <f>AB132*L132</f>
        <v>0</v>
      </c>
      <c r="AI132" s="1011">
        <f t="shared" si="312"/>
        <v>0</v>
      </c>
      <c r="AJ132" s="986"/>
      <c r="AK132" s="986"/>
      <c r="AL132" s="986"/>
      <c r="AM132" s="986"/>
      <c r="AN132" s="1012">
        <f>AN110</f>
        <v>0</v>
      </c>
      <c r="AO132" s="1044">
        <f>AE132*AL132</f>
        <v>0</v>
      </c>
      <c r="AP132" s="943">
        <f>L132*(1-AB132-AC132)*AM132</f>
        <v>0</v>
      </c>
      <c r="AQ132" s="943">
        <f>SUM(AR132,AS132)</f>
        <v>0</v>
      </c>
      <c r="AR132" s="943">
        <f>AG132*AJ132</f>
        <v>0</v>
      </c>
      <c r="AS132" s="943">
        <f>AH132*AK132</f>
        <v>0</v>
      </c>
      <c r="AT132" s="943">
        <f>SUM(AU132, AV132)</f>
        <v>0</v>
      </c>
      <c r="AU132" s="943">
        <f>AR132+AU110</f>
        <v>0</v>
      </c>
      <c r="AV132" s="943">
        <f>AS132+AV110</f>
        <v>0</v>
      </c>
      <c r="AW132" s="943">
        <f>K132*(1-Z132-AA132)*Z154*AJ154</f>
        <v>0</v>
      </c>
      <c r="AX132" s="943">
        <f>AD132*Z154*AJ154</f>
        <v>0</v>
      </c>
      <c r="AY132" s="1039">
        <f>MAX(N131*AN131, AY110)</f>
        <v>0</v>
      </c>
      <c r="AZ132" s="1044">
        <f t="shared" si="364"/>
        <v>0</v>
      </c>
      <c r="BA132" s="943">
        <f t="shared" si="365"/>
        <v>0</v>
      </c>
      <c r="BB132" s="943">
        <f t="shared" si="366"/>
        <v>0</v>
      </c>
      <c r="BC132" s="943">
        <f t="shared" si="367"/>
        <v>0</v>
      </c>
      <c r="BD132" s="943">
        <f t="shared" si="368"/>
        <v>0</v>
      </c>
      <c r="BE132" s="1039">
        <f t="shared" si="369"/>
        <v>0</v>
      </c>
      <c r="BF132" s="1044">
        <f t="shared" si="370"/>
        <v>0</v>
      </c>
      <c r="BG132" s="943">
        <f t="shared" si="371"/>
        <v>0</v>
      </c>
      <c r="BH132" s="943">
        <f t="shared" si="372"/>
        <v>0</v>
      </c>
      <c r="BI132" s="943">
        <f t="shared" si="373"/>
        <v>0</v>
      </c>
      <c r="BJ132" s="1039">
        <f t="shared" si="374"/>
        <v>0</v>
      </c>
      <c r="BK132" s="1051">
        <f t="shared" si="314"/>
        <v>0</v>
      </c>
      <c r="BL132" s="946">
        <f t="shared" si="315"/>
        <v>0</v>
      </c>
      <c r="BM132" s="919">
        <f t="shared" si="316"/>
        <v>0</v>
      </c>
      <c r="BN132" s="947">
        <f t="shared" si="317"/>
        <v>0</v>
      </c>
    </row>
    <row r="133" spans="1:66" ht="13.15" customHeight="1">
      <c r="A133" s="367"/>
      <c r="B133" s="367"/>
      <c r="C133" s="367"/>
      <c r="D133" s="368" t="s">
        <v>14</v>
      </c>
      <c r="E133" s="370" t="s">
        <v>129</v>
      </c>
      <c r="F133" s="369">
        <v>2024</v>
      </c>
      <c r="G133" s="371" t="s">
        <v>154</v>
      </c>
      <c r="H133" s="974"/>
      <c r="I133" s="956"/>
      <c r="J133" s="967">
        <f t="shared" ref="J133:T133" si="375">SUM(J134:J136)</f>
        <v>0</v>
      </c>
      <c r="K133" s="935">
        <f t="shared" si="375"/>
        <v>0</v>
      </c>
      <c r="L133" s="935">
        <f t="shared" si="375"/>
        <v>0</v>
      </c>
      <c r="M133" s="935">
        <f t="shared" si="375"/>
        <v>0</v>
      </c>
      <c r="N133" s="935">
        <f t="shared" si="375"/>
        <v>0</v>
      </c>
      <c r="O133" s="979">
        <f t="shared" si="375"/>
        <v>0</v>
      </c>
      <c r="P133" s="967">
        <f t="shared" si="375"/>
        <v>0</v>
      </c>
      <c r="Q133" s="935">
        <f t="shared" si="375"/>
        <v>0</v>
      </c>
      <c r="R133" s="935">
        <f t="shared" si="375"/>
        <v>0</v>
      </c>
      <c r="S133" s="935">
        <f t="shared" si="375"/>
        <v>0</v>
      </c>
      <c r="T133" s="979">
        <f t="shared" si="375"/>
        <v>0</v>
      </c>
      <c r="U133" s="1011">
        <f t="shared" si="307"/>
        <v>0</v>
      </c>
      <c r="V133" s="938">
        <f t="shared" si="308"/>
        <v>0</v>
      </c>
      <c r="W133" s="938">
        <f t="shared" si="309"/>
        <v>0</v>
      </c>
      <c r="X133" s="1012">
        <f t="shared" si="310"/>
        <v>0</v>
      </c>
      <c r="Y133" s="1011">
        <f t="shared" si="311"/>
        <v>0</v>
      </c>
      <c r="Z133" s="938">
        <f>IF($K133=0,0, SUM(Z134*K134, Z135*K135, Z136*K136)/SUM(K134, K135, K136))</f>
        <v>0</v>
      </c>
      <c r="AA133" s="938">
        <f>IF($K133=0,0, SUM(AA134*K134, AA135*K135, AA136*K136)/SUM(K134, K135, K136))</f>
        <v>0</v>
      </c>
      <c r="AB133" s="938">
        <f>IF($L133=0,0, SUM(AB134*L134, AB135*L135, AB136*L136)/SUM(L134, L135, L136))</f>
        <v>0</v>
      </c>
      <c r="AC133" s="1012">
        <f>IF($L133=0,0, SUM(AC134*L134, AC135*L135, AC136*L136)/SUM(L134, L135, L136))</f>
        <v>0</v>
      </c>
      <c r="AD133" s="967">
        <f>SUM(AD134:AD136)</f>
        <v>0</v>
      </c>
      <c r="AE133" s="935">
        <f>SUM(AE134:AE136)</f>
        <v>0</v>
      </c>
      <c r="AF133" s="935">
        <f>SUM(AF134:AF136)</f>
        <v>0</v>
      </c>
      <c r="AG133" s="935">
        <f>SUM(AG134:AG136)</f>
        <v>0</v>
      </c>
      <c r="AH133" s="979">
        <f>SUM(AH134:AH136)</f>
        <v>0</v>
      </c>
      <c r="AI133" s="1011">
        <f t="shared" si="312"/>
        <v>0</v>
      </c>
      <c r="AJ133" s="938">
        <f>IF($Z133*$K133=0,0,SUM(AJ134*$K134*$Z134,AJ135*$K135*$Z135,AJ136*$K136*$Z136)/(SUM($K134*$Z134,$K135*$Z135,$K136*$Z136)))</f>
        <v>0</v>
      </c>
      <c r="AK133" s="938">
        <f>IF($AB133*$L133=0,0,SUM(AK134*$AB134*$L134,AK135*$AB135*$L135,AK136*$AB136*$L136)/(SUM($L134*$AB134,$L135*$AB135,$L136*$AB136)))</f>
        <v>0</v>
      </c>
      <c r="AL133" s="938">
        <f>IF(OR(K133=0, AND(AL134=0, AL135=0, AL136=0)), 0, SUM(AL134*K134*AA134, AL135*K135*AA135, AL136*K136*AA136)/SUM(K134*AA134, K135*AA135, K136*AA136))</f>
        <v>0</v>
      </c>
      <c r="AM133" s="938">
        <f>IF(L133=0,0,SUM(AM134*L134*(1-AB134-AC134), AM135*L135*(1-AB135-AC135),AM136*L136*(1-AB136-AC136))/SUM(L134*(1-AB134-AC134), L135*(1-AB135-AC135),L136*(1-AB136-AC136)))</f>
        <v>0</v>
      </c>
      <c r="AN133" s="1012">
        <f>IF(N133=0,0,SUM(AN134*N134,AN135*N135,AN136*N136)/SUM(N134,N135,N136))</f>
        <v>0</v>
      </c>
      <c r="AO133" s="1044">
        <f t="shared" ref="AO133:AY134" si="376">SUM(AO134:AO136)</f>
        <v>0</v>
      </c>
      <c r="AP133" s="943">
        <f t="shared" si="376"/>
        <v>0</v>
      </c>
      <c r="AQ133" s="943">
        <f t="shared" si="376"/>
        <v>0</v>
      </c>
      <c r="AR133" s="943">
        <f t="shared" si="376"/>
        <v>0</v>
      </c>
      <c r="AS133" s="943">
        <f t="shared" si="376"/>
        <v>0</v>
      </c>
      <c r="AT133" s="943">
        <f t="shared" si="376"/>
        <v>0</v>
      </c>
      <c r="AU133" s="943">
        <f t="shared" si="376"/>
        <v>0</v>
      </c>
      <c r="AV133" s="943">
        <f t="shared" si="376"/>
        <v>0</v>
      </c>
      <c r="AW133" s="943">
        <f t="shared" si="376"/>
        <v>0</v>
      </c>
      <c r="AX133" s="943">
        <f t="shared" si="376"/>
        <v>0</v>
      </c>
      <c r="AY133" s="1039">
        <f>MAX(N132*AN132, AY111)</f>
        <v>0</v>
      </c>
      <c r="AZ133" s="1044">
        <f t="shared" si="364"/>
        <v>0</v>
      </c>
      <c r="BA133" s="943">
        <f t="shared" si="365"/>
        <v>0</v>
      </c>
      <c r="BB133" s="943">
        <f t="shared" si="366"/>
        <v>0</v>
      </c>
      <c r="BC133" s="943">
        <f t="shared" si="367"/>
        <v>0</v>
      </c>
      <c r="BD133" s="943">
        <f t="shared" si="368"/>
        <v>0</v>
      </c>
      <c r="BE133" s="1039">
        <f t="shared" si="369"/>
        <v>0</v>
      </c>
      <c r="BF133" s="1044">
        <f t="shared" si="370"/>
        <v>0</v>
      </c>
      <c r="BG133" s="943">
        <f t="shared" si="371"/>
        <v>0</v>
      </c>
      <c r="BH133" s="943">
        <f t="shared" si="372"/>
        <v>0</v>
      </c>
      <c r="BI133" s="943">
        <f t="shared" si="373"/>
        <v>0</v>
      </c>
      <c r="BJ133" s="1039">
        <f t="shared" si="374"/>
        <v>0</v>
      </c>
      <c r="BK133" s="1051">
        <f t="shared" si="314"/>
        <v>0</v>
      </c>
      <c r="BL133" s="946">
        <f t="shared" si="315"/>
        <v>0</v>
      </c>
      <c r="BM133" s="919">
        <f t="shared" si="316"/>
        <v>0</v>
      </c>
      <c r="BN133" s="947">
        <f t="shared" si="317"/>
        <v>0</v>
      </c>
    </row>
    <row r="134" spans="1:66" ht="13.15" customHeight="1">
      <c r="A134" s="367"/>
      <c r="B134" s="367"/>
      <c r="C134" s="367"/>
      <c r="D134" s="368" t="s">
        <v>13</v>
      </c>
      <c r="E134" s="370" t="s">
        <v>129</v>
      </c>
      <c r="F134" s="369">
        <v>2024</v>
      </c>
      <c r="G134" s="372" t="s">
        <v>352</v>
      </c>
      <c r="H134" s="976">
        <f t="shared" ref="H134:I137" si="377">H112</f>
        <v>0</v>
      </c>
      <c r="I134" s="971">
        <f t="shared" si="377"/>
        <v>0</v>
      </c>
      <c r="J134" s="967">
        <f>SUM(K134:L134)</f>
        <v>0</v>
      </c>
      <c r="K134" s="935">
        <f t="shared" ref="K134:L137" si="378">BA112</f>
        <v>0</v>
      </c>
      <c r="L134" s="935">
        <f t="shared" si="378"/>
        <v>0</v>
      </c>
      <c r="M134" s="935">
        <f>SUM(N134,O134)</f>
        <v>0</v>
      </c>
      <c r="N134" s="935">
        <f t="shared" ref="N134:T137" si="379">BD112</f>
        <v>0</v>
      </c>
      <c r="O134" s="979">
        <f t="shared" si="379"/>
        <v>0</v>
      </c>
      <c r="P134" s="967">
        <f t="shared" si="379"/>
        <v>0</v>
      </c>
      <c r="Q134" s="935">
        <f t="shared" si="379"/>
        <v>0</v>
      </c>
      <c r="R134" s="935">
        <f t="shared" si="379"/>
        <v>0</v>
      </c>
      <c r="S134" s="935">
        <f t="shared" si="379"/>
        <v>0</v>
      </c>
      <c r="T134" s="979">
        <f t="shared" si="379"/>
        <v>0</v>
      </c>
      <c r="U134" s="1011">
        <f t="shared" si="307"/>
        <v>0</v>
      </c>
      <c r="V134" s="938">
        <f t="shared" si="308"/>
        <v>0</v>
      </c>
      <c r="W134" s="938">
        <f t="shared" si="309"/>
        <v>0</v>
      </c>
      <c r="X134" s="1012">
        <f t="shared" si="310"/>
        <v>0</v>
      </c>
      <c r="Y134" s="1011">
        <f t="shared" si="311"/>
        <v>0</v>
      </c>
      <c r="Z134" s="917"/>
      <c r="AA134" s="917"/>
      <c r="AB134" s="917"/>
      <c r="AC134" s="1021"/>
      <c r="AD134" s="967">
        <f>AC134*L134</f>
        <v>0</v>
      </c>
      <c r="AE134" s="935">
        <f>AA134*K134</f>
        <v>0</v>
      </c>
      <c r="AF134" s="935">
        <f>SUM(AG134:AH134)</f>
        <v>0</v>
      </c>
      <c r="AG134" s="935">
        <f>Z134*K134</f>
        <v>0</v>
      </c>
      <c r="AH134" s="979">
        <f>AB134*L134</f>
        <v>0</v>
      </c>
      <c r="AI134" s="1011">
        <f t="shared" si="312"/>
        <v>0</v>
      </c>
      <c r="AJ134" s="986"/>
      <c r="AK134" s="986"/>
      <c r="AL134" s="986"/>
      <c r="AM134" s="986"/>
      <c r="AN134" s="1012">
        <f>AN112</f>
        <v>0</v>
      </c>
      <c r="AO134" s="1044">
        <f>AE134*AL134</f>
        <v>0</v>
      </c>
      <c r="AP134" s="943">
        <f>L134*(1-AB134-AC134)*AM134</f>
        <v>0</v>
      </c>
      <c r="AQ134" s="943">
        <f>SUM(AR134,AS134)</f>
        <v>0</v>
      </c>
      <c r="AR134" s="943">
        <f t="shared" ref="AR134:AS137" si="380">AG134*AJ134</f>
        <v>0</v>
      </c>
      <c r="AS134" s="943">
        <f t="shared" si="380"/>
        <v>0</v>
      </c>
      <c r="AT134" s="943">
        <f>SUM(AU134, AV134)</f>
        <v>0</v>
      </c>
      <c r="AU134" s="943">
        <f t="shared" ref="AU134:AV139" si="381">AR134+AU112</f>
        <v>0</v>
      </c>
      <c r="AV134" s="943">
        <f t="shared" si="381"/>
        <v>0</v>
      </c>
      <c r="AW134" s="943">
        <f>K134*(1-Z134-AA134)*Z156*AJ156</f>
        <v>0</v>
      </c>
      <c r="AX134" s="943">
        <f>AD134*Z156*AJ156</f>
        <v>0</v>
      </c>
      <c r="AY134" s="1039">
        <f t="shared" si="376"/>
        <v>0</v>
      </c>
      <c r="AZ134" s="1044">
        <f t="shared" si="364"/>
        <v>0</v>
      </c>
      <c r="BA134" s="943">
        <f t="shared" si="365"/>
        <v>0</v>
      </c>
      <c r="BB134" s="943">
        <f t="shared" si="366"/>
        <v>0</v>
      </c>
      <c r="BC134" s="943">
        <f t="shared" si="367"/>
        <v>0</v>
      </c>
      <c r="BD134" s="943">
        <f t="shared" si="368"/>
        <v>0</v>
      </c>
      <c r="BE134" s="1039">
        <f t="shared" si="369"/>
        <v>0</v>
      </c>
      <c r="BF134" s="1044">
        <f t="shared" si="370"/>
        <v>0</v>
      </c>
      <c r="BG134" s="943">
        <f t="shared" si="371"/>
        <v>0</v>
      </c>
      <c r="BH134" s="943">
        <f t="shared" si="372"/>
        <v>0</v>
      </c>
      <c r="BI134" s="943">
        <f t="shared" si="373"/>
        <v>0</v>
      </c>
      <c r="BJ134" s="1039">
        <f t="shared" si="374"/>
        <v>0</v>
      </c>
      <c r="BK134" s="1051">
        <f t="shared" si="314"/>
        <v>0</v>
      </c>
      <c r="BL134" s="946">
        <f t="shared" si="315"/>
        <v>0</v>
      </c>
      <c r="BM134" s="919">
        <f t="shared" si="316"/>
        <v>0</v>
      </c>
      <c r="BN134" s="947">
        <f t="shared" si="317"/>
        <v>0</v>
      </c>
    </row>
    <row r="135" spans="1:66" ht="13.15" customHeight="1">
      <c r="A135" s="367"/>
      <c r="B135" s="367"/>
      <c r="C135" s="367"/>
      <c r="D135" s="368" t="s">
        <v>13</v>
      </c>
      <c r="E135" s="370" t="s">
        <v>129</v>
      </c>
      <c r="F135" s="369">
        <v>2024</v>
      </c>
      <c r="G135" s="372" t="s">
        <v>121</v>
      </c>
      <c r="H135" s="976">
        <f t="shared" si="377"/>
        <v>0</v>
      </c>
      <c r="I135" s="971">
        <f t="shared" si="377"/>
        <v>0</v>
      </c>
      <c r="J135" s="967">
        <f>SUM(K135:L135)</f>
        <v>0</v>
      </c>
      <c r="K135" s="935">
        <f t="shared" si="378"/>
        <v>0</v>
      </c>
      <c r="L135" s="935">
        <f t="shared" si="378"/>
        <v>0</v>
      </c>
      <c r="M135" s="935">
        <f>SUM(N135,O135)</f>
        <v>0</v>
      </c>
      <c r="N135" s="935">
        <f t="shared" si="379"/>
        <v>0</v>
      </c>
      <c r="O135" s="979">
        <f t="shared" si="379"/>
        <v>0</v>
      </c>
      <c r="P135" s="967">
        <f t="shared" si="379"/>
        <v>0</v>
      </c>
      <c r="Q135" s="935">
        <f t="shared" si="379"/>
        <v>0</v>
      </c>
      <c r="R135" s="935">
        <f t="shared" si="379"/>
        <v>0</v>
      </c>
      <c r="S135" s="935">
        <f t="shared" si="379"/>
        <v>0</v>
      </c>
      <c r="T135" s="979">
        <f t="shared" si="379"/>
        <v>0</v>
      </c>
      <c r="U135" s="1011">
        <f t="shared" si="307"/>
        <v>0</v>
      </c>
      <c r="V135" s="938">
        <f t="shared" si="308"/>
        <v>0</v>
      </c>
      <c r="W135" s="938">
        <f t="shared" si="309"/>
        <v>0</v>
      </c>
      <c r="X135" s="1012">
        <f t="shared" si="310"/>
        <v>0</v>
      </c>
      <c r="Y135" s="1011">
        <f t="shared" si="311"/>
        <v>0</v>
      </c>
      <c r="Z135" s="917"/>
      <c r="AA135" s="917"/>
      <c r="AB135" s="917"/>
      <c r="AC135" s="1021"/>
      <c r="AD135" s="967">
        <f>AC135*L135</f>
        <v>0</v>
      </c>
      <c r="AE135" s="935">
        <f>AA135*K135</f>
        <v>0</v>
      </c>
      <c r="AF135" s="935">
        <f>SUM(AG135:AH135)</f>
        <v>0</v>
      </c>
      <c r="AG135" s="935">
        <f>Z135*K135</f>
        <v>0</v>
      </c>
      <c r="AH135" s="979">
        <f>AB135*L135</f>
        <v>0</v>
      </c>
      <c r="AI135" s="1011">
        <f t="shared" si="312"/>
        <v>0</v>
      </c>
      <c r="AJ135" s="986"/>
      <c r="AK135" s="986"/>
      <c r="AL135" s="986"/>
      <c r="AM135" s="986"/>
      <c r="AN135" s="1012">
        <f>AN113</f>
        <v>0</v>
      </c>
      <c r="AO135" s="1044">
        <f>AE135*AL135</f>
        <v>0</v>
      </c>
      <c r="AP135" s="943">
        <f>L135*(1-AB135-AC135)*AM135</f>
        <v>0</v>
      </c>
      <c r="AQ135" s="943">
        <f>SUM(AR135,AS135)</f>
        <v>0</v>
      </c>
      <c r="AR135" s="943">
        <f t="shared" si="380"/>
        <v>0</v>
      </c>
      <c r="AS135" s="943">
        <f t="shared" si="380"/>
        <v>0</v>
      </c>
      <c r="AT135" s="943">
        <f>SUM(AU135, AV135)</f>
        <v>0</v>
      </c>
      <c r="AU135" s="943">
        <f t="shared" si="381"/>
        <v>0</v>
      </c>
      <c r="AV135" s="943">
        <f t="shared" si="381"/>
        <v>0</v>
      </c>
      <c r="AW135" s="943">
        <f>K135*(1-Z135-AA135)*Z157*AJ157</f>
        <v>0</v>
      </c>
      <c r="AX135" s="943">
        <f>AD135*Z157*AJ157</f>
        <v>0</v>
      </c>
      <c r="AY135" s="1039">
        <f t="shared" ref="AY135:AY140" si="382">MAX(N134*AN134, AY113)</f>
        <v>0</v>
      </c>
      <c r="AZ135" s="1044">
        <f t="shared" si="364"/>
        <v>0</v>
      </c>
      <c r="BA135" s="943">
        <f t="shared" si="365"/>
        <v>0</v>
      </c>
      <c r="BB135" s="943">
        <f t="shared" si="366"/>
        <v>0</v>
      </c>
      <c r="BC135" s="943">
        <f t="shared" si="367"/>
        <v>0</v>
      </c>
      <c r="BD135" s="943">
        <f t="shared" si="368"/>
        <v>0</v>
      </c>
      <c r="BE135" s="1039">
        <f t="shared" si="369"/>
        <v>0</v>
      </c>
      <c r="BF135" s="1044">
        <f t="shared" si="370"/>
        <v>0</v>
      </c>
      <c r="BG135" s="943">
        <f t="shared" si="371"/>
        <v>0</v>
      </c>
      <c r="BH135" s="943">
        <f t="shared" si="372"/>
        <v>0</v>
      </c>
      <c r="BI135" s="943">
        <f t="shared" si="373"/>
        <v>0</v>
      </c>
      <c r="BJ135" s="1039">
        <f t="shared" si="374"/>
        <v>0</v>
      </c>
      <c r="BK135" s="1051">
        <f t="shared" si="314"/>
        <v>0</v>
      </c>
      <c r="BL135" s="946">
        <f t="shared" si="315"/>
        <v>0</v>
      </c>
      <c r="BM135" s="919">
        <f t="shared" si="316"/>
        <v>0</v>
      </c>
      <c r="BN135" s="947">
        <f t="shared" si="317"/>
        <v>0</v>
      </c>
    </row>
    <row r="136" spans="1:66" ht="13.15" customHeight="1">
      <c r="A136" s="367"/>
      <c r="B136" s="367"/>
      <c r="C136" s="367"/>
      <c r="D136" s="368" t="s">
        <v>13</v>
      </c>
      <c r="E136" s="370" t="s">
        <v>129</v>
      </c>
      <c r="F136" s="369">
        <v>2024</v>
      </c>
      <c r="G136" s="372" t="s">
        <v>155</v>
      </c>
      <c r="H136" s="976">
        <f t="shared" si="377"/>
        <v>0</v>
      </c>
      <c r="I136" s="971">
        <f t="shared" si="377"/>
        <v>0</v>
      </c>
      <c r="J136" s="967">
        <f>SUM(K136:L136)</f>
        <v>0</v>
      </c>
      <c r="K136" s="935">
        <f t="shared" si="378"/>
        <v>0</v>
      </c>
      <c r="L136" s="935">
        <f t="shared" si="378"/>
        <v>0</v>
      </c>
      <c r="M136" s="935">
        <f>SUM(N136,O136)</f>
        <v>0</v>
      </c>
      <c r="N136" s="935">
        <f t="shared" si="379"/>
        <v>0</v>
      </c>
      <c r="O136" s="979">
        <f t="shared" si="379"/>
        <v>0</v>
      </c>
      <c r="P136" s="967">
        <f t="shared" si="379"/>
        <v>0</v>
      </c>
      <c r="Q136" s="935">
        <f t="shared" si="379"/>
        <v>0</v>
      </c>
      <c r="R136" s="935">
        <f t="shared" si="379"/>
        <v>0</v>
      </c>
      <c r="S136" s="935">
        <f t="shared" si="379"/>
        <v>0</v>
      </c>
      <c r="T136" s="979">
        <f t="shared" si="379"/>
        <v>0</v>
      </c>
      <c r="U136" s="1011">
        <f t="shared" si="307"/>
        <v>0</v>
      </c>
      <c r="V136" s="938">
        <f t="shared" si="308"/>
        <v>0</v>
      </c>
      <c r="W136" s="938">
        <f t="shared" si="309"/>
        <v>0</v>
      </c>
      <c r="X136" s="1012">
        <f t="shared" si="310"/>
        <v>0</v>
      </c>
      <c r="Y136" s="1011">
        <f t="shared" si="311"/>
        <v>0</v>
      </c>
      <c r="Z136" s="917"/>
      <c r="AA136" s="917"/>
      <c r="AB136" s="917"/>
      <c r="AC136" s="1021"/>
      <c r="AD136" s="967">
        <f>AC136*L136</f>
        <v>0</v>
      </c>
      <c r="AE136" s="935">
        <f>AA136*K136</f>
        <v>0</v>
      </c>
      <c r="AF136" s="935">
        <f>SUM(AG136:AH136)</f>
        <v>0</v>
      </c>
      <c r="AG136" s="935">
        <f>Z136*K136</f>
        <v>0</v>
      </c>
      <c r="AH136" s="979">
        <f>AB136*L136</f>
        <v>0</v>
      </c>
      <c r="AI136" s="1011">
        <f t="shared" si="312"/>
        <v>0</v>
      </c>
      <c r="AJ136" s="986"/>
      <c r="AK136" s="986"/>
      <c r="AL136" s="986"/>
      <c r="AM136" s="986"/>
      <c r="AN136" s="1012">
        <f>AN114</f>
        <v>0</v>
      </c>
      <c r="AO136" s="1044">
        <f>AE136*AL136</f>
        <v>0</v>
      </c>
      <c r="AP136" s="943">
        <f>L136*(1-AB136-AC136)*AM136</f>
        <v>0</v>
      </c>
      <c r="AQ136" s="943">
        <f>SUM(AR136,AS136)</f>
        <v>0</v>
      </c>
      <c r="AR136" s="943">
        <f t="shared" si="380"/>
        <v>0</v>
      </c>
      <c r="AS136" s="943">
        <f t="shared" si="380"/>
        <v>0</v>
      </c>
      <c r="AT136" s="943">
        <f>SUM(AU136, AV136)</f>
        <v>0</v>
      </c>
      <c r="AU136" s="943">
        <f t="shared" si="381"/>
        <v>0</v>
      </c>
      <c r="AV136" s="943">
        <f t="shared" si="381"/>
        <v>0</v>
      </c>
      <c r="AW136" s="943">
        <f>K136*(1-Z136-AA136)*Z158*AJ158</f>
        <v>0</v>
      </c>
      <c r="AX136" s="943">
        <f>AD136*Z158*AJ158</f>
        <v>0</v>
      </c>
      <c r="AY136" s="1039">
        <f t="shared" si="382"/>
        <v>0</v>
      </c>
      <c r="AZ136" s="1044">
        <f t="shared" si="364"/>
        <v>0</v>
      </c>
      <c r="BA136" s="943">
        <f t="shared" si="365"/>
        <v>0</v>
      </c>
      <c r="BB136" s="943">
        <f t="shared" si="366"/>
        <v>0</v>
      </c>
      <c r="BC136" s="943">
        <f t="shared" si="367"/>
        <v>0</v>
      </c>
      <c r="BD136" s="943">
        <f t="shared" si="368"/>
        <v>0</v>
      </c>
      <c r="BE136" s="1039">
        <f t="shared" si="369"/>
        <v>0</v>
      </c>
      <c r="BF136" s="1044">
        <f t="shared" si="370"/>
        <v>0</v>
      </c>
      <c r="BG136" s="943">
        <f t="shared" si="371"/>
        <v>0</v>
      </c>
      <c r="BH136" s="943">
        <f t="shared" si="372"/>
        <v>0</v>
      </c>
      <c r="BI136" s="943">
        <f t="shared" si="373"/>
        <v>0</v>
      </c>
      <c r="BJ136" s="1039">
        <f t="shared" si="374"/>
        <v>0</v>
      </c>
      <c r="BK136" s="1051">
        <f t="shared" si="314"/>
        <v>0</v>
      </c>
      <c r="BL136" s="946">
        <f t="shared" si="315"/>
        <v>0</v>
      </c>
      <c r="BM136" s="919">
        <f t="shared" si="316"/>
        <v>0</v>
      </c>
      <c r="BN136" s="947">
        <f t="shared" si="317"/>
        <v>0</v>
      </c>
    </row>
    <row r="137" spans="1:66" ht="13.15" customHeight="1">
      <c r="A137" s="367"/>
      <c r="B137" s="367"/>
      <c r="C137" s="367"/>
      <c r="D137" s="368" t="s">
        <v>14</v>
      </c>
      <c r="E137" s="370" t="s">
        <v>129</v>
      </c>
      <c r="F137" s="369">
        <v>2024</v>
      </c>
      <c r="G137" s="371" t="s">
        <v>145</v>
      </c>
      <c r="H137" s="976">
        <f t="shared" si="377"/>
        <v>0</v>
      </c>
      <c r="I137" s="971">
        <f t="shared" si="377"/>
        <v>0</v>
      </c>
      <c r="J137" s="967">
        <f>SUM(K137:L137)</f>
        <v>0</v>
      </c>
      <c r="K137" s="935">
        <f t="shared" si="378"/>
        <v>0</v>
      </c>
      <c r="L137" s="935">
        <f t="shared" si="378"/>
        <v>0</v>
      </c>
      <c r="M137" s="935">
        <f>SUM(N137,O137)</f>
        <v>0</v>
      </c>
      <c r="N137" s="935">
        <f t="shared" si="379"/>
        <v>0</v>
      </c>
      <c r="O137" s="979">
        <f t="shared" si="379"/>
        <v>0</v>
      </c>
      <c r="P137" s="967">
        <f t="shared" si="379"/>
        <v>0</v>
      </c>
      <c r="Q137" s="935">
        <f t="shared" si="379"/>
        <v>0</v>
      </c>
      <c r="R137" s="935">
        <f t="shared" si="379"/>
        <v>0</v>
      </c>
      <c r="S137" s="935">
        <f t="shared" si="379"/>
        <v>0</v>
      </c>
      <c r="T137" s="979">
        <f t="shared" si="379"/>
        <v>0</v>
      </c>
      <c r="U137" s="1011">
        <f t="shared" si="307"/>
        <v>0</v>
      </c>
      <c r="V137" s="938">
        <f t="shared" si="308"/>
        <v>0</v>
      </c>
      <c r="W137" s="938">
        <f t="shared" si="309"/>
        <v>0</v>
      </c>
      <c r="X137" s="1012">
        <f t="shared" si="310"/>
        <v>0</v>
      </c>
      <c r="Y137" s="1011">
        <f t="shared" si="311"/>
        <v>0</v>
      </c>
      <c r="Z137" s="917"/>
      <c r="AA137" s="917"/>
      <c r="AB137" s="917"/>
      <c r="AC137" s="1021"/>
      <c r="AD137" s="967">
        <f>AC137*L137</f>
        <v>0</v>
      </c>
      <c r="AE137" s="935">
        <f>AA137*K137</f>
        <v>0</v>
      </c>
      <c r="AF137" s="935">
        <f>SUM(AG137:AH137)</f>
        <v>0</v>
      </c>
      <c r="AG137" s="935">
        <f>Z137*K137</f>
        <v>0</v>
      </c>
      <c r="AH137" s="979">
        <f>AB137*L137</f>
        <v>0</v>
      </c>
      <c r="AI137" s="1011">
        <f t="shared" si="312"/>
        <v>0</v>
      </c>
      <c r="AJ137" s="986"/>
      <c r="AK137" s="986"/>
      <c r="AL137" s="986"/>
      <c r="AM137" s="986"/>
      <c r="AN137" s="1012">
        <f>AN115</f>
        <v>0</v>
      </c>
      <c r="AO137" s="1044">
        <f>AE137*AL137</f>
        <v>0</v>
      </c>
      <c r="AP137" s="943">
        <f>L137*(1-AB137-AC137)*AM137</f>
        <v>0</v>
      </c>
      <c r="AQ137" s="943">
        <f>SUM(AR137,AS137)</f>
        <v>0</v>
      </c>
      <c r="AR137" s="943">
        <f t="shared" si="380"/>
        <v>0</v>
      </c>
      <c r="AS137" s="943">
        <f t="shared" si="380"/>
        <v>0</v>
      </c>
      <c r="AT137" s="943">
        <f>SUM(AU137, AV137)</f>
        <v>0</v>
      </c>
      <c r="AU137" s="943">
        <f t="shared" si="381"/>
        <v>0</v>
      </c>
      <c r="AV137" s="943">
        <f t="shared" si="381"/>
        <v>0</v>
      </c>
      <c r="AW137" s="943">
        <f>K137*(1-Z137-AA137)*Z159*AJ159</f>
        <v>0</v>
      </c>
      <c r="AX137" s="943">
        <f>AD137*Z159*AJ159</f>
        <v>0</v>
      </c>
      <c r="AY137" s="1039">
        <f t="shared" si="382"/>
        <v>0</v>
      </c>
      <c r="AZ137" s="1044">
        <f t="shared" si="364"/>
        <v>0</v>
      </c>
      <c r="BA137" s="943">
        <f t="shared" si="365"/>
        <v>0</v>
      </c>
      <c r="BB137" s="943">
        <f t="shared" si="366"/>
        <v>0</v>
      </c>
      <c r="BC137" s="943">
        <f t="shared" si="367"/>
        <v>0</v>
      </c>
      <c r="BD137" s="943">
        <f t="shared" si="368"/>
        <v>0</v>
      </c>
      <c r="BE137" s="1039">
        <f t="shared" si="369"/>
        <v>0</v>
      </c>
      <c r="BF137" s="1044">
        <f t="shared" si="370"/>
        <v>0</v>
      </c>
      <c r="BG137" s="943">
        <f t="shared" si="371"/>
        <v>0</v>
      </c>
      <c r="BH137" s="943">
        <f t="shared" si="372"/>
        <v>0</v>
      </c>
      <c r="BI137" s="943">
        <f t="shared" si="373"/>
        <v>0</v>
      </c>
      <c r="BJ137" s="1039">
        <f t="shared" si="374"/>
        <v>0</v>
      </c>
      <c r="BK137" s="1051">
        <f t="shared" si="314"/>
        <v>0</v>
      </c>
      <c r="BL137" s="946">
        <f t="shared" si="315"/>
        <v>0</v>
      </c>
      <c r="BM137" s="919">
        <f t="shared" si="316"/>
        <v>0</v>
      </c>
      <c r="BN137" s="947">
        <f t="shared" si="317"/>
        <v>0</v>
      </c>
    </row>
    <row r="138" spans="1:66" ht="13.15" customHeight="1" thickBot="1">
      <c r="A138" s="367"/>
      <c r="B138" s="367"/>
      <c r="C138" s="367"/>
      <c r="D138" s="374" t="s">
        <v>14</v>
      </c>
      <c r="E138" s="370" t="s">
        <v>129</v>
      </c>
      <c r="F138" s="369">
        <v>2024</v>
      </c>
      <c r="G138" s="371" t="s">
        <v>124</v>
      </c>
      <c r="H138" s="977"/>
      <c r="I138" s="984"/>
      <c r="J138" s="968">
        <f t="shared" ref="J138:T138" si="383">J117+J118+J122+J123+J124+J125+J126+J127+J130+J133+J137</f>
        <v>0</v>
      </c>
      <c r="K138" s="936">
        <f t="shared" si="383"/>
        <v>0</v>
      </c>
      <c r="L138" s="936">
        <f t="shared" si="383"/>
        <v>0</v>
      </c>
      <c r="M138" s="936">
        <f t="shared" si="383"/>
        <v>0</v>
      </c>
      <c r="N138" s="936">
        <f t="shared" si="383"/>
        <v>0</v>
      </c>
      <c r="O138" s="980">
        <f t="shared" si="383"/>
        <v>0</v>
      </c>
      <c r="P138" s="968">
        <f t="shared" si="383"/>
        <v>0</v>
      </c>
      <c r="Q138" s="936">
        <f t="shared" si="383"/>
        <v>0</v>
      </c>
      <c r="R138" s="936">
        <f t="shared" si="383"/>
        <v>0</v>
      </c>
      <c r="S138" s="936">
        <f t="shared" si="383"/>
        <v>0</v>
      </c>
      <c r="T138" s="980">
        <f t="shared" si="383"/>
        <v>0</v>
      </c>
      <c r="U138" s="1013">
        <f t="shared" si="307"/>
        <v>0</v>
      </c>
      <c r="V138" s="939">
        <f t="shared" si="308"/>
        <v>0</v>
      </c>
      <c r="W138" s="939">
        <f t="shared" si="309"/>
        <v>0</v>
      </c>
      <c r="X138" s="1014">
        <f t="shared" si="310"/>
        <v>0</v>
      </c>
      <c r="Y138" s="1013">
        <f t="shared" si="311"/>
        <v>0</v>
      </c>
      <c r="Z138" s="939">
        <f>IF($K138=0,0, SUM(Z117*K117, Z118*K118, Z122*K122, Z123*K123, Z124*K124, Z125*K125, Z126*K126, Z127*K127, Z130*K130, Z133*K133, Z137*K137)/SUM(K117, K118, K122, K123, K124, K125, K126, K127, K130, K133, K137 ))</f>
        <v>0</v>
      </c>
      <c r="AA138" s="939">
        <f>IF($K138=0,0, SUM(AA117*L117, AA118*L118, AA122*L122, AA123*L123, AA124*L124, AA125*L125, AA126*L126, AA127*L127, AA130*L130, AA133*L133, AA137*L137)/SUM(L117, L118, L122, L123, L124, L125, L126, L127, L130, L133, L137 ))</f>
        <v>0</v>
      </c>
      <c r="AB138" s="939">
        <f>IF($L138=0,0, SUM(AB117*M117, AB118*M118, AB122*M122, AB123*M123, AB124*M124, AB125*M125, AB126*M126, AB127*M127, AB130*M130, AB133*M133, AB137*M137)/SUM(M117, M118, M122, M123, M124, M125, M126, M127, M130, M133, M137 ))</f>
        <v>0</v>
      </c>
      <c r="AC138" s="1014">
        <f>IF($L138=0,0, SUM(AC117*N117, AC118*N118, AC122*N122, AC123*N123, AC124*N124, AC125*N125, AC126*N126, AC127*N127, AC130*N130, AC133*N133, AC137*N137)/SUM(N117, N118, N122, N123, N124, N125, N126, N127, N130, N133, N137 ))</f>
        <v>0</v>
      </c>
      <c r="AD138" s="968">
        <f>AD117+AD118+AD122+AD123+AD124+AD125+AD126+AD127+AD130+AD133+AD137</f>
        <v>0</v>
      </c>
      <c r="AE138" s="936">
        <f>AE117+AE118+AE122+AE123+AE124+AE125+AE126+AE127+AE130+AE133+AE137</f>
        <v>0</v>
      </c>
      <c r="AF138" s="936">
        <f>AF117+AF118+AF122+AF123+AF124+AF125+AF126+AF127+AF130+AF133+AF137</f>
        <v>0</v>
      </c>
      <c r="AG138" s="936">
        <f>AG117+AG118+AG122+AG123+AG124+AG125+AG126+AG127+AG130+AG133+AG137</f>
        <v>0</v>
      </c>
      <c r="AH138" s="980">
        <f>AH117+AH118+AH122+AH123+AH124+AH125+AH126+AH127+AH130+AH133+AH137</f>
        <v>0</v>
      </c>
      <c r="AI138" s="1013">
        <f t="shared" si="312"/>
        <v>0</v>
      </c>
      <c r="AJ138" s="939">
        <f>IF($Z138*$K138=0,0,SUM(AJ117*$K117*$Z117, AJ118*$K118*$Z118,AJ122*$K122*$Z122,AJ123*$K123*$Z123,AJ124*$K124*$Z124,AJ125*$K125*$Z125,AJ126*$K126*$Z126,AJ127*$K127*$Z127,AJ130*$K130*$Z130,AJ133*$K133*$Z133,AJ137*$K137*$Z137)/(SUM($K117*$Z117, $K118*$Z118,$K122*$Z122,$K123*$Z123,$K124*$Z124,$K125*$Z125,$K126*$Z126,$K127*$Z127,$K130*$Z130,$K133*$Z133,$K137*$Z137)))</f>
        <v>0</v>
      </c>
      <c r="AK138" s="939">
        <f>IF($Z138*$K138=0,0,SUM(AK117*$K117*$Z117, AK118*$K118*$Z118,AK122*$K122*$Z122,AK123*$K123*$Z123,AK124*$K124*$Z124,AK125*$K125*$Z125,AK126*$K126*$Z126,AK127*$K127*$Z127,AK130*$K130*$Z130,AK133*$K133*$Z133,AK137*$K137*$Z137)/(SUM($K117*$Z117, $K118*$Z118,$K122*$Z122,$K123*$Z123,$K124*$Z124,$K125*$Z125,$K126*$Z126,$K127*$Z127,$K130*$Z130,$K133*$Z133,$K137*$Z137)))</f>
        <v>0</v>
      </c>
      <c r="AL138" s="939">
        <f>IF(OR(K138=0, AND(AL117=0, AL118=0, AL122=0, AL123=0, AL124=0, AL125=0, AL126=0, AL127=0, AL130=0, AL133=0, AL137=0)), 0, SUM(AL117*K117*AA117,AL118*K118*AA118,AL122*K122*AA122,AL123*K123*AA123,AL124*K124*AA124,AL125*K125*AA125,AL126*K126*AA126,AL127*K127*AA127,AL130*K130*AA130,AL133*K133*AA133,AL137*K137*AA137 )/SUM(K117*AA117,K118*AA118,K122*AA122,K123*AA123,K124*AA124,K125*AA125,K126*AA126,K127*AA127,K130*AA130,K133*AA133,K137*AA137))</f>
        <v>0</v>
      </c>
      <c r="AM138" s="939">
        <f>IF(L138=0,0,SUM(AM117*L117*(1-AB117-AC117), AM118*L118*(1-AB118-AC118), AM122*L122*(1-AB122-AC122), AM123*L123*(1-AB123-AC123), AM124*L124*(1-AB124-AC124), AM125*L125*(1-AB125-AC125), AM126*L126*(1-AB126-AC126), AM127*L127*(1-AB127-AC127), AM130*L130*(1-AB130-AC130), AM133*L133*(1-AB133-AC133), AM137*L137*(1-AB137-AC137))/SUM(L117*(1-AB117-AC117), L118*(1-AB118-AC118), L122*(1-AB122-AC122), L123*(1-AB123-AC123), L124*(1-AB124-AC124), L125*(1-AB125-AC125), L126*(1-AB126-AC126), L127*(1-AB127-AC127), L130*(1-AB130-AC130), L133*(1-AB133-AC133), L137*(1-AB137-AC137)))</f>
        <v>0</v>
      </c>
      <c r="AN138" s="1014">
        <f>IF(N138=0,0,SUM(AN117*N117, AN118*N118,AN122*N122,AN123*N123,AN124*N124,AN125*N125,AN126*N126,AN127*N127,AN130*N130,AN133*N133,AN137*N137)/SUM(N117, N118,N122,N123,N124,N125,N126,N127,N130,N133,N137))</f>
        <v>0</v>
      </c>
      <c r="AO138" s="968">
        <f t="shared" ref="AO138:AT138" si="384">AO117+AO118+AO122+AO123+AO124+AO125+AO126+AO127+AO130+AO133+AO137</f>
        <v>0</v>
      </c>
      <c r="AP138" s="936">
        <f t="shared" si="384"/>
        <v>0</v>
      </c>
      <c r="AQ138" s="936">
        <f t="shared" si="384"/>
        <v>0</v>
      </c>
      <c r="AR138" s="936">
        <f t="shared" si="384"/>
        <v>0</v>
      </c>
      <c r="AS138" s="936">
        <f t="shared" si="384"/>
        <v>0</v>
      </c>
      <c r="AT138" s="936">
        <f t="shared" si="384"/>
        <v>0</v>
      </c>
      <c r="AU138" s="936">
        <f t="shared" si="381"/>
        <v>0</v>
      </c>
      <c r="AV138" s="936">
        <f t="shared" si="381"/>
        <v>0</v>
      </c>
      <c r="AW138" s="936">
        <f>AW117+AW118+AW122+AW123+AW124+AW125+AW126+AW127+AW130+AW133+AW137</f>
        <v>0</v>
      </c>
      <c r="AX138" s="936">
        <f>AX117+AX118+AX122+AX123+AX124+AX125+AX126+AX127+AX130+AX133+AX137</f>
        <v>0</v>
      </c>
      <c r="AY138" s="1039">
        <f t="shared" si="382"/>
        <v>0</v>
      </c>
      <c r="AZ138" s="968">
        <f t="shared" ref="AZ138:BJ138" si="385">AZ117+AZ118+AZ122+AZ123+AZ124+AZ125+AZ126+AZ127+AZ130+AZ133+AZ137</f>
        <v>0</v>
      </c>
      <c r="BA138" s="936">
        <f t="shared" si="385"/>
        <v>0</v>
      </c>
      <c r="BB138" s="936">
        <f t="shared" si="385"/>
        <v>0</v>
      </c>
      <c r="BC138" s="936">
        <f t="shared" si="385"/>
        <v>0</v>
      </c>
      <c r="BD138" s="936">
        <f t="shared" si="385"/>
        <v>0</v>
      </c>
      <c r="BE138" s="980">
        <f t="shared" si="385"/>
        <v>0</v>
      </c>
      <c r="BF138" s="968">
        <f t="shared" si="385"/>
        <v>0</v>
      </c>
      <c r="BG138" s="936">
        <f t="shared" si="385"/>
        <v>0</v>
      </c>
      <c r="BH138" s="936">
        <f t="shared" si="385"/>
        <v>0</v>
      </c>
      <c r="BI138" s="936">
        <f t="shared" si="385"/>
        <v>0</v>
      </c>
      <c r="BJ138" s="980">
        <f t="shared" si="385"/>
        <v>0</v>
      </c>
      <c r="BK138" s="1013">
        <f t="shared" si="314"/>
        <v>0</v>
      </c>
      <c r="BL138" s="939">
        <f t="shared" si="315"/>
        <v>0</v>
      </c>
      <c r="BM138" s="948">
        <f t="shared" si="316"/>
        <v>0</v>
      </c>
      <c r="BN138" s="949">
        <f t="shared" si="317"/>
        <v>0</v>
      </c>
    </row>
    <row r="139" spans="1:66" ht="13.15" customHeight="1" thickBot="1">
      <c r="A139" s="367"/>
      <c r="B139" s="367"/>
      <c r="C139" s="367"/>
      <c r="D139" s="368" t="s">
        <v>14</v>
      </c>
      <c r="E139" s="370" t="s">
        <v>129</v>
      </c>
      <c r="F139" s="369">
        <v>2025</v>
      </c>
      <c r="G139" s="371" t="s">
        <v>158</v>
      </c>
      <c r="H139" s="491"/>
      <c r="I139" s="983"/>
      <c r="J139" s="1000">
        <f>SUM(K139:L139)</f>
        <v>0</v>
      </c>
      <c r="K139" s="951">
        <f>BA117</f>
        <v>0</v>
      </c>
      <c r="L139" s="951">
        <f>BB117</f>
        <v>0</v>
      </c>
      <c r="M139" s="951">
        <f>SUM(N139,O139)</f>
        <v>0</v>
      </c>
      <c r="N139" s="951">
        <f t="shared" ref="N139:T139" si="386">BD117</f>
        <v>0</v>
      </c>
      <c r="O139" s="1001">
        <f t="shared" si="386"/>
        <v>0</v>
      </c>
      <c r="P139" s="1000">
        <f t="shared" si="386"/>
        <v>0</v>
      </c>
      <c r="Q139" s="951">
        <f t="shared" si="386"/>
        <v>0</v>
      </c>
      <c r="R139" s="951">
        <f t="shared" si="386"/>
        <v>0</v>
      </c>
      <c r="S139" s="951">
        <f t="shared" si="386"/>
        <v>0</v>
      </c>
      <c r="T139" s="1001">
        <f t="shared" si="386"/>
        <v>0</v>
      </c>
      <c r="U139" s="1015">
        <f>IF(J139=0, 0, Q139/J139)</f>
        <v>0</v>
      </c>
      <c r="V139" s="950">
        <f>IF(K139=0, 0, R139/K139)</f>
        <v>0</v>
      </c>
      <c r="W139" s="950">
        <f>IF(L139=0, 0, S139/L139)</f>
        <v>0</v>
      </c>
      <c r="X139" s="1016">
        <f>IF(M139=0, 0, T139/M139)</f>
        <v>0</v>
      </c>
      <c r="Y139" s="1015">
        <f>IF(J139=0, 0, AF139/J139)</f>
        <v>0</v>
      </c>
      <c r="Z139" s="930"/>
      <c r="AA139" s="930"/>
      <c r="AB139" s="930"/>
      <c r="AC139" s="1023"/>
      <c r="AD139" s="1000">
        <f>AC139*L139</f>
        <v>0</v>
      </c>
      <c r="AE139" s="951">
        <f>AA139*K139</f>
        <v>0</v>
      </c>
      <c r="AF139" s="951">
        <f>SUM(AG139:AH139)</f>
        <v>0</v>
      </c>
      <c r="AG139" s="951">
        <f>Z139*K139</f>
        <v>0</v>
      </c>
      <c r="AH139" s="1001">
        <f>AB139*L139</f>
        <v>0</v>
      </c>
      <c r="AI139" s="1015">
        <f>IF($Y139*$J139=0, 0, (AJ139*$Z139*$K139+AK139*$AB139*$L139)/($Z139*$K139+$AB139*$L139))</f>
        <v>0</v>
      </c>
      <c r="AJ139" s="988"/>
      <c r="AK139" s="988"/>
      <c r="AL139" s="988"/>
      <c r="AM139" s="988"/>
      <c r="AN139" s="1016">
        <f>AN117</f>
        <v>0</v>
      </c>
      <c r="AO139" s="1042">
        <f>AE139*AL139</f>
        <v>0</v>
      </c>
      <c r="AP139" s="952">
        <f>L139*(1-AB139-AC139)*AM139</f>
        <v>0</v>
      </c>
      <c r="AQ139" s="952">
        <f>SUM(AR139,AS139)</f>
        <v>0</v>
      </c>
      <c r="AR139" s="952">
        <f>AG139*AJ139</f>
        <v>0</v>
      </c>
      <c r="AS139" s="952">
        <f>AH139*AK139</f>
        <v>0</v>
      </c>
      <c r="AT139" s="952">
        <f>SUM(AU139, AV139)</f>
        <v>0</v>
      </c>
      <c r="AU139" s="952">
        <f t="shared" si="381"/>
        <v>0</v>
      </c>
      <c r="AV139" s="952">
        <f t="shared" si="381"/>
        <v>0</v>
      </c>
      <c r="AW139" s="952">
        <f>K139*(1-Z139-AA139)*((5/6*Z139*AJ139)+(1/6*Z73*AJ73))</f>
        <v>0</v>
      </c>
      <c r="AX139" s="952">
        <f>AD139*((5/6*Z139*AJ139)+(1/6*Z73*AJ73))</f>
        <v>0</v>
      </c>
      <c r="AY139" s="980">
        <f t="shared" si="382"/>
        <v>0</v>
      </c>
      <c r="AZ139" s="1042">
        <f>SUM(BA139,BB139)</f>
        <v>0</v>
      </c>
      <c r="BA139" s="952">
        <f>K139-AE139-AG139+AD139</f>
        <v>0</v>
      </c>
      <c r="BB139" s="952">
        <f>L139+AE139-AD139-AH139</f>
        <v>0</v>
      </c>
      <c r="BC139" s="952">
        <f>SUM(BD139, BE139)</f>
        <v>0</v>
      </c>
      <c r="BD139" s="952">
        <f>N139</f>
        <v>0</v>
      </c>
      <c r="BE139" s="1043">
        <f>AF139</f>
        <v>0</v>
      </c>
      <c r="BF139" s="1045">
        <f>SUM(BG139,BJ139)</f>
        <v>0</v>
      </c>
      <c r="BG139" s="944">
        <f>SUM(BH139,BI139)</f>
        <v>0</v>
      </c>
      <c r="BH139" s="944">
        <f>AW139+AX139</f>
        <v>0</v>
      </c>
      <c r="BI139" s="944">
        <f>AO139+AP139</f>
        <v>0</v>
      </c>
      <c r="BJ139" s="1046">
        <f>AY140+AQ139</f>
        <v>0</v>
      </c>
      <c r="BK139" s="1052">
        <f>IFERROR(BG139/AZ139, 0)</f>
        <v>0</v>
      </c>
      <c r="BL139" s="953">
        <f>IFERROR(BH139/BA139, 0)</f>
        <v>0</v>
      </c>
      <c r="BM139" s="954">
        <f>IFERROR(BI139/BB139, 0)</f>
        <v>0</v>
      </c>
      <c r="BN139" s="1053">
        <f>IFERROR(BJ139/BC139, 0)</f>
        <v>0</v>
      </c>
    </row>
    <row r="140" spans="1:66" ht="13.15" customHeight="1">
      <c r="A140" s="367"/>
      <c r="B140" s="367"/>
      <c r="C140" s="367"/>
      <c r="D140" s="368" t="s">
        <v>14</v>
      </c>
      <c r="E140" s="370" t="s">
        <v>129</v>
      </c>
      <c r="F140" s="369">
        <v>2025</v>
      </c>
      <c r="G140" s="371" t="s">
        <v>351</v>
      </c>
      <c r="H140" s="974"/>
      <c r="I140" s="956"/>
      <c r="J140" s="967">
        <f t="shared" ref="J140:T140" si="387">SUM(J141:J143)</f>
        <v>0</v>
      </c>
      <c r="K140" s="935">
        <f t="shared" si="387"/>
        <v>0</v>
      </c>
      <c r="L140" s="935">
        <f t="shared" si="387"/>
        <v>0</v>
      </c>
      <c r="M140" s="935">
        <f t="shared" si="387"/>
        <v>0</v>
      </c>
      <c r="N140" s="935">
        <f t="shared" si="387"/>
        <v>0</v>
      </c>
      <c r="O140" s="979">
        <f t="shared" si="387"/>
        <v>0</v>
      </c>
      <c r="P140" s="967">
        <f t="shared" si="387"/>
        <v>0</v>
      </c>
      <c r="Q140" s="935">
        <f t="shared" si="387"/>
        <v>0</v>
      </c>
      <c r="R140" s="935">
        <f t="shared" si="387"/>
        <v>0</v>
      </c>
      <c r="S140" s="935">
        <f t="shared" si="387"/>
        <v>0</v>
      </c>
      <c r="T140" s="979">
        <f t="shared" si="387"/>
        <v>0</v>
      </c>
      <c r="U140" s="1011">
        <f t="shared" ref="U140:U160" si="388">IF(J140=0, 0, Q140/J140)</f>
        <v>0</v>
      </c>
      <c r="V140" s="938">
        <f t="shared" ref="V140:V160" si="389">IF(K140=0, 0, R140/K140)</f>
        <v>0</v>
      </c>
      <c r="W140" s="938">
        <f t="shared" ref="W140:W160" si="390">IF(L140=0, 0, S140/L140)</f>
        <v>0</v>
      </c>
      <c r="X140" s="1012">
        <f t="shared" ref="X140:X160" si="391">IF(M140=0, 0, T140/M140)</f>
        <v>0</v>
      </c>
      <c r="Y140" s="1011">
        <f t="shared" ref="Y140:Y160" si="392">IF(J140=0, 0, AF140/J140)</f>
        <v>0</v>
      </c>
      <c r="Z140" s="938">
        <f>IF($K140=0,0, SUM(Z141*K141, Z142*K142, Z143*K143)/SUM(K141, K142, K143))</f>
        <v>0</v>
      </c>
      <c r="AA140" s="938">
        <f>IF($K140=0,0, SUM(AA141*K141, AA142*K142, AA143*K143)/SUM(K141, K142, K143))</f>
        <v>0</v>
      </c>
      <c r="AB140" s="938">
        <f>IF($L140=0,0, SUM(AB141*L141, AB142*L142, AB143*L143)/SUM(L141, L142, L143))</f>
        <v>0</v>
      </c>
      <c r="AC140" s="1012">
        <f>IF($L140=0,0, SUM(AC141*L141, AC142*L142, AC143*L143)/SUM(L141, L142, L143))</f>
        <v>0</v>
      </c>
      <c r="AD140" s="967">
        <f>SUM(AD141:AD143)</f>
        <v>0</v>
      </c>
      <c r="AE140" s="935">
        <f>SUM(AE141:AE143)</f>
        <v>0</v>
      </c>
      <c r="AF140" s="935">
        <f>SUM(AF141:AF143)</f>
        <v>0</v>
      </c>
      <c r="AG140" s="935">
        <f>SUM(AG141:AG143)</f>
        <v>0</v>
      </c>
      <c r="AH140" s="979">
        <f>SUM(AH141:AH143)</f>
        <v>0</v>
      </c>
      <c r="AI140" s="1011">
        <f t="shared" ref="AI140:AI160" si="393">IF($Y140*$J140=0, 0, (AJ140*$Z140*$K140+AK140*$AB140*$L140)/($Z140*$K140+$AB140*$L140))</f>
        <v>0</v>
      </c>
      <c r="AJ140" s="938">
        <f>IF($Z140*$K140=0,0,SUM(AJ141*$K141*$Z141,AJ142*$K142*$Z142,AJ143*$K143*$Z143)/(SUM($K141*$Z141,$K142*$Z142,$K143*$Z143)))</f>
        <v>0</v>
      </c>
      <c r="AK140" s="938">
        <f>IF($AB140*$L140=0,0,SUM(AK141*$AB141*$L141,AK142*$AB142*$L142,AK143*$AB143*$L143)/(SUM($L141*$AB141,$L142*$AB142,$L143*$AB143)))</f>
        <v>0</v>
      </c>
      <c r="AL140" s="938">
        <f>IF(OR(K140=0, AND(AL141=0, AL142=0, AL143=0)), 0, SUM(AL141*K141*AA141, AL142*K142*AA142, AL143*K143*AA143)/SUM(K141*AA141, K142*AA142, K143*AA143))</f>
        <v>0</v>
      </c>
      <c r="AM140" s="938">
        <f>IF(L140=0,0,SUM(AM141*L141*(1-AB141-AC141), AM142*L142*(1-AB142-AC142),AM143*L143*(1-AB143-AC143))/SUM(L141*(1-AB141-AC141), L142*(1-AB142-AC142),L143*(1-AB143-AC143)))</f>
        <v>0</v>
      </c>
      <c r="AN140" s="1012">
        <f>IF(N140=0,0,SUM(AN141*N141,AN142*N142,AN143*N143)/SUM(N141,N142,N143))</f>
        <v>0</v>
      </c>
      <c r="AO140" s="1044">
        <f t="shared" ref="AO140:BJ141" si="394">SUM(AO141:AO143)</f>
        <v>0</v>
      </c>
      <c r="AP140" s="943">
        <f t="shared" si="394"/>
        <v>0</v>
      </c>
      <c r="AQ140" s="943">
        <f t="shared" si="394"/>
        <v>0</v>
      </c>
      <c r="AR140" s="943">
        <f t="shared" si="394"/>
        <v>0</v>
      </c>
      <c r="AS140" s="943">
        <f t="shared" si="394"/>
        <v>0</v>
      </c>
      <c r="AT140" s="943">
        <f t="shared" si="394"/>
        <v>0</v>
      </c>
      <c r="AU140" s="943">
        <f t="shared" si="394"/>
        <v>0</v>
      </c>
      <c r="AV140" s="943">
        <f t="shared" si="394"/>
        <v>0</v>
      </c>
      <c r="AW140" s="943">
        <f t="shared" si="394"/>
        <v>0</v>
      </c>
      <c r="AX140" s="943">
        <f t="shared" si="394"/>
        <v>0</v>
      </c>
      <c r="AY140" s="1043">
        <f t="shared" si="382"/>
        <v>0</v>
      </c>
      <c r="AZ140" s="1044">
        <f t="shared" si="394"/>
        <v>0</v>
      </c>
      <c r="BA140" s="943">
        <f t="shared" si="394"/>
        <v>0</v>
      </c>
      <c r="BB140" s="943">
        <f t="shared" si="394"/>
        <v>0</v>
      </c>
      <c r="BC140" s="943">
        <f t="shared" si="394"/>
        <v>0</v>
      </c>
      <c r="BD140" s="943">
        <f t="shared" si="394"/>
        <v>0</v>
      </c>
      <c r="BE140" s="1039">
        <f t="shared" si="394"/>
        <v>0</v>
      </c>
      <c r="BF140" s="1044">
        <f t="shared" si="394"/>
        <v>0</v>
      </c>
      <c r="BG140" s="943">
        <f t="shared" si="394"/>
        <v>0</v>
      </c>
      <c r="BH140" s="943">
        <f t="shared" si="394"/>
        <v>0</v>
      </c>
      <c r="BI140" s="943">
        <f t="shared" si="394"/>
        <v>0</v>
      </c>
      <c r="BJ140" s="1039">
        <f t="shared" si="394"/>
        <v>0</v>
      </c>
      <c r="BK140" s="1051">
        <f t="shared" ref="BK140:BK160" si="395">IFERROR(BG140/AZ140, 0)</f>
        <v>0</v>
      </c>
      <c r="BL140" s="946">
        <f t="shared" ref="BL140:BL160" si="396">IFERROR(BH140/BA140, 0)</f>
        <v>0</v>
      </c>
      <c r="BM140" s="919">
        <f t="shared" ref="BM140:BM160" si="397">IFERROR(BI140/BB140, 0)</f>
        <v>0</v>
      </c>
      <c r="BN140" s="947">
        <f t="shared" ref="BN140:BN160" si="398">IFERROR(BJ140/BC140, 0)</f>
        <v>0</v>
      </c>
    </row>
    <row r="141" spans="1:66" ht="13.15" customHeight="1">
      <c r="A141" s="367"/>
      <c r="B141" s="367"/>
      <c r="C141" s="367"/>
      <c r="D141" s="368" t="s">
        <v>13</v>
      </c>
      <c r="E141" s="370" t="s">
        <v>129</v>
      </c>
      <c r="F141" s="369">
        <v>2025</v>
      </c>
      <c r="G141" s="372" t="s">
        <v>480</v>
      </c>
      <c r="H141" s="975"/>
      <c r="I141" s="957"/>
      <c r="J141" s="967">
        <f t="shared" ref="J141:J148" si="399">SUM(K141:L141)</f>
        <v>0</v>
      </c>
      <c r="K141" s="935">
        <f t="shared" ref="K141:K148" si="400">BA119</f>
        <v>0</v>
      </c>
      <c r="L141" s="935">
        <f t="shared" ref="L141:L148" si="401">BB119</f>
        <v>0</v>
      </c>
      <c r="M141" s="935">
        <f t="shared" ref="M141:M148" si="402">SUM(N141,O141)</f>
        <v>0</v>
      </c>
      <c r="N141" s="935">
        <f t="shared" ref="N141:N148" si="403">BD119</f>
        <v>0</v>
      </c>
      <c r="O141" s="979">
        <f t="shared" ref="O141:O148" si="404">BE119</f>
        <v>0</v>
      </c>
      <c r="P141" s="967">
        <f t="shared" ref="P141:P148" si="405">BF119</f>
        <v>0</v>
      </c>
      <c r="Q141" s="935">
        <f t="shared" ref="Q141:Q148" si="406">BG119</f>
        <v>0</v>
      </c>
      <c r="R141" s="935">
        <f t="shared" ref="R141:R148" si="407">BH119</f>
        <v>0</v>
      </c>
      <c r="S141" s="935">
        <f t="shared" ref="S141:S148" si="408">BI119</f>
        <v>0</v>
      </c>
      <c r="T141" s="979">
        <f t="shared" ref="T141:T148" si="409">BJ119</f>
        <v>0</v>
      </c>
      <c r="U141" s="1011">
        <f t="shared" si="388"/>
        <v>0</v>
      </c>
      <c r="V141" s="938">
        <f t="shared" si="389"/>
        <v>0</v>
      </c>
      <c r="W141" s="938">
        <f t="shared" si="390"/>
        <v>0</v>
      </c>
      <c r="X141" s="1012">
        <f t="shared" si="391"/>
        <v>0</v>
      </c>
      <c r="Y141" s="1011">
        <f t="shared" si="392"/>
        <v>0</v>
      </c>
      <c r="Z141" s="917"/>
      <c r="AA141" s="917"/>
      <c r="AB141" s="917"/>
      <c r="AC141" s="1021"/>
      <c r="AD141" s="967">
        <f t="shared" ref="AD141:AD148" si="410">AC141*L141</f>
        <v>0</v>
      </c>
      <c r="AE141" s="935">
        <f t="shared" ref="AE141:AE148" si="411">AA141*K141</f>
        <v>0</v>
      </c>
      <c r="AF141" s="935">
        <f t="shared" ref="AF141:AF148" si="412">SUM(AG141:AH141)</f>
        <v>0</v>
      </c>
      <c r="AG141" s="935">
        <f t="shared" ref="AG141:AG148" si="413">Z141*K141</f>
        <v>0</v>
      </c>
      <c r="AH141" s="979">
        <f t="shared" ref="AH141:AH148" si="414">AB141*L141</f>
        <v>0</v>
      </c>
      <c r="AI141" s="1011">
        <f t="shared" si="393"/>
        <v>0</v>
      </c>
      <c r="AJ141" s="986"/>
      <c r="AK141" s="986"/>
      <c r="AL141" s="986"/>
      <c r="AM141" s="986"/>
      <c r="AN141" s="1012">
        <f>AN119</f>
        <v>0</v>
      </c>
      <c r="AO141" s="1044">
        <f t="shared" ref="AO141:AO148" si="415">AE141*AL141</f>
        <v>0</v>
      </c>
      <c r="AP141" s="943">
        <f t="shared" ref="AP141:AP148" si="416">L141*(1-AB141-AC141)*AM141</f>
        <v>0</v>
      </c>
      <c r="AQ141" s="943">
        <f t="shared" ref="AQ141:AQ148" si="417">SUM(AR141,AS141)</f>
        <v>0</v>
      </c>
      <c r="AR141" s="943">
        <f t="shared" ref="AR141:AR148" si="418">AG141*AJ141</f>
        <v>0</v>
      </c>
      <c r="AS141" s="943">
        <f t="shared" ref="AS141:AS148" si="419">AH141*AK141</f>
        <v>0</v>
      </c>
      <c r="AT141" s="943">
        <f t="shared" ref="AT141:AT148" si="420">SUM(AU141, AV141)</f>
        <v>0</v>
      </c>
      <c r="AU141" s="943">
        <f t="shared" ref="AU141:AU151" si="421">AR141+AU119</f>
        <v>0</v>
      </c>
      <c r="AV141" s="943">
        <f t="shared" ref="AV141:AV151" si="422">AS141+AV119</f>
        <v>0</v>
      </c>
      <c r="AW141" s="943">
        <f t="shared" ref="AW141:AW160" si="423">K141*(1-Z141-AA141)*((5/6*Z141*AJ141)+(1/6*Z75*AJ75))</f>
        <v>0</v>
      </c>
      <c r="AX141" s="943">
        <f t="shared" ref="AX141:AX160" si="424">AD141*((5/6*Z141*AJ141)+(1/6*Z75*AJ75))</f>
        <v>0</v>
      </c>
      <c r="AY141" s="1039">
        <f t="shared" si="394"/>
        <v>0</v>
      </c>
      <c r="AZ141" s="1044">
        <f t="shared" ref="AZ141:AZ148" si="425">SUM(BA141,BB141)</f>
        <v>0</v>
      </c>
      <c r="BA141" s="943">
        <f t="shared" ref="BA141:BA148" si="426">K141-AE141-AG141+AD141</f>
        <v>0</v>
      </c>
      <c r="BB141" s="943">
        <f t="shared" ref="BB141:BB148" si="427">L141+AE141-AD141-AH141</f>
        <v>0</v>
      </c>
      <c r="BC141" s="943">
        <f t="shared" ref="BC141:BC148" si="428">SUM(BD141, BE141)</f>
        <v>0</v>
      </c>
      <c r="BD141" s="943">
        <f t="shared" ref="BD141:BD148" si="429">N141</f>
        <v>0</v>
      </c>
      <c r="BE141" s="1039">
        <f t="shared" ref="BE141:BE148" si="430">AF141</f>
        <v>0</v>
      </c>
      <c r="BF141" s="1044">
        <f t="shared" ref="BF141:BF148" si="431">SUM(BG141,BJ141)</f>
        <v>0</v>
      </c>
      <c r="BG141" s="943">
        <f t="shared" ref="BG141:BG148" si="432">SUM(BH141,BI141)</f>
        <v>0</v>
      </c>
      <c r="BH141" s="943">
        <f t="shared" ref="BH141:BH148" si="433">AW141+AX141</f>
        <v>0</v>
      </c>
      <c r="BI141" s="943">
        <f t="shared" ref="BI141:BI148" si="434">AO141+AP141</f>
        <v>0</v>
      </c>
      <c r="BJ141" s="1039">
        <f t="shared" ref="BJ141:BJ148" si="435">AY142+AQ141</f>
        <v>0</v>
      </c>
      <c r="BK141" s="1051">
        <f t="shared" si="395"/>
        <v>0</v>
      </c>
      <c r="BL141" s="946">
        <f t="shared" si="396"/>
        <v>0</v>
      </c>
      <c r="BM141" s="919">
        <f t="shared" si="397"/>
        <v>0</v>
      </c>
      <c r="BN141" s="947">
        <f t="shared" si="398"/>
        <v>0</v>
      </c>
    </row>
    <row r="142" spans="1:66" ht="13.15" customHeight="1">
      <c r="A142" s="367"/>
      <c r="B142" s="367"/>
      <c r="C142" s="367"/>
      <c r="D142" s="368" t="s">
        <v>13</v>
      </c>
      <c r="E142" s="370" t="s">
        <v>129</v>
      </c>
      <c r="F142" s="369">
        <v>2025</v>
      </c>
      <c r="G142" s="372" t="s">
        <v>482</v>
      </c>
      <c r="H142" s="975"/>
      <c r="I142" s="957"/>
      <c r="J142" s="967">
        <f t="shared" si="399"/>
        <v>0</v>
      </c>
      <c r="K142" s="935">
        <f t="shared" si="400"/>
        <v>0</v>
      </c>
      <c r="L142" s="935">
        <f t="shared" si="401"/>
        <v>0</v>
      </c>
      <c r="M142" s="935">
        <f t="shared" si="402"/>
        <v>0</v>
      </c>
      <c r="N142" s="935">
        <f t="shared" si="403"/>
        <v>0</v>
      </c>
      <c r="O142" s="979">
        <f t="shared" si="404"/>
        <v>0</v>
      </c>
      <c r="P142" s="967">
        <f t="shared" si="405"/>
        <v>0</v>
      </c>
      <c r="Q142" s="935">
        <f t="shared" si="406"/>
        <v>0</v>
      </c>
      <c r="R142" s="935">
        <f t="shared" si="407"/>
        <v>0</v>
      </c>
      <c r="S142" s="935">
        <f t="shared" si="408"/>
        <v>0</v>
      </c>
      <c r="T142" s="979">
        <f t="shared" si="409"/>
        <v>0</v>
      </c>
      <c r="U142" s="1011">
        <f t="shared" si="388"/>
        <v>0</v>
      </c>
      <c r="V142" s="938">
        <f t="shared" si="389"/>
        <v>0</v>
      </c>
      <c r="W142" s="938">
        <f t="shared" si="390"/>
        <v>0</v>
      </c>
      <c r="X142" s="1012">
        <f t="shared" si="391"/>
        <v>0</v>
      </c>
      <c r="Y142" s="1011">
        <f t="shared" si="392"/>
        <v>0</v>
      </c>
      <c r="Z142" s="917"/>
      <c r="AA142" s="917"/>
      <c r="AB142" s="917"/>
      <c r="AC142" s="1021"/>
      <c r="AD142" s="967">
        <f t="shared" si="410"/>
        <v>0</v>
      </c>
      <c r="AE142" s="935">
        <f t="shared" si="411"/>
        <v>0</v>
      </c>
      <c r="AF142" s="935">
        <f t="shared" si="412"/>
        <v>0</v>
      </c>
      <c r="AG142" s="935">
        <f t="shared" si="413"/>
        <v>0</v>
      </c>
      <c r="AH142" s="979">
        <f t="shared" si="414"/>
        <v>0</v>
      </c>
      <c r="AI142" s="1011">
        <f t="shared" si="393"/>
        <v>0</v>
      </c>
      <c r="AJ142" s="986"/>
      <c r="AK142" s="986"/>
      <c r="AL142" s="986"/>
      <c r="AM142" s="986"/>
      <c r="AN142" s="1012">
        <f t="shared" ref="AN142:AN148" si="436">AN120</f>
        <v>0</v>
      </c>
      <c r="AO142" s="1044">
        <f t="shared" si="415"/>
        <v>0</v>
      </c>
      <c r="AP142" s="943">
        <f t="shared" si="416"/>
        <v>0</v>
      </c>
      <c r="AQ142" s="943">
        <f t="shared" si="417"/>
        <v>0</v>
      </c>
      <c r="AR142" s="943">
        <f t="shared" si="418"/>
        <v>0</v>
      </c>
      <c r="AS142" s="943">
        <f t="shared" si="419"/>
        <v>0</v>
      </c>
      <c r="AT142" s="943">
        <f t="shared" si="420"/>
        <v>0</v>
      </c>
      <c r="AU142" s="943">
        <f t="shared" si="421"/>
        <v>0</v>
      </c>
      <c r="AV142" s="943">
        <f t="shared" si="422"/>
        <v>0</v>
      </c>
      <c r="AW142" s="943">
        <f t="shared" si="423"/>
        <v>0</v>
      </c>
      <c r="AX142" s="943">
        <f t="shared" si="424"/>
        <v>0</v>
      </c>
      <c r="AY142" s="1039">
        <f t="shared" ref="AY142:AY149" si="437">MAX(N141*AN141, AY120)</f>
        <v>0</v>
      </c>
      <c r="AZ142" s="1044">
        <f t="shared" si="425"/>
        <v>0</v>
      </c>
      <c r="BA142" s="943">
        <f t="shared" si="426"/>
        <v>0</v>
      </c>
      <c r="BB142" s="943">
        <f t="shared" si="427"/>
        <v>0</v>
      </c>
      <c r="BC142" s="943">
        <f t="shared" si="428"/>
        <v>0</v>
      </c>
      <c r="BD142" s="943">
        <f t="shared" si="429"/>
        <v>0</v>
      </c>
      <c r="BE142" s="1039">
        <f t="shared" si="430"/>
        <v>0</v>
      </c>
      <c r="BF142" s="1044">
        <f t="shared" si="431"/>
        <v>0</v>
      </c>
      <c r="BG142" s="943">
        <f t="shared" si="432"/>
        <v>0</v>
      </c>
      <c r="BH142" s="943">
        <f t="shared" si="433"/>
        <v>0</v>
      </c>
      <c r="BI142" s="943">
        <f t="shared" si="434"/>
        <v>0</v>
      </c>
      <c r="BJ142" s="1039">
        <f t="shared" si="435"/>
        <v>0</v>
      </c>
      <c r="BK142" s="1051">
        <f t="shared" si="395"/>
        <v>0</v>
      </c>
      <c r="BL142" s="946">
        <f t="shared" si="396"/>
        <v>0</v>
      </c>
      <c r="BM142" s="919">
        <f t="shared" si="397"/>
        <v>0</v>
      </c>
      <c r="BN142" s="947">
        <f t="shared" si="398"/>
        <v>0</v>
      </c>
    </row>
    <row r="143" spans="1:66" ht="13.15" customHeight="1">
      <c r="A143" s="367"/>
      <c r="B143" s="367"/>
      <c r="C143" s="367"/>
      <c r="D143" s="368" t="s">
        <v>13</v>
      </c>
      <c r="E143" s="370" t="s">
        <v>129</v>
      </c>
      <c r="F143" s="369">
        <v>2025</v>
      </c>
      <c r="G143" s="372" t="s">
        <v>478</v>
      </c>
      <c r="H143" s="975"/>
      <c r="I143" s="957"/>
      <c r="J143" s="967">
        <f t="shared" si="399"/>
        <v>0</v>
      </c>
      <c r="K143" s="935">
        <f t="shared" si="400"/>
        <v>0</v>
      </c>
      <c r="L143" s="935">
        <f t="shared" si="401"/>
        <v>0</v>
      </c>
      <c r="M143" s="935">
        <f t="shared" si="402"/>
        <v>0</v>
      </c>
      <c r="N143" s="935">
        <f t="shared" si="403"/>
        <v>0</v>
      </c>
      <c r="O143" s="979">
        <f t="shared" si="404"/>
        <v>0</v>
      </c>
      <c r="P143" s="967">
        <f t="shared" si="405"/>
        <v>0</v>
      </c>
      <c r="Q143" s="935">
        <f t="shared" si="406"/>
        <v>0</v>
      </c>
      <c r="R143" s="935">
        <f t="shared" si="407"/>
        <v>0</v>
      </c>
      <c r="S143" s="935">
        <f t="shared" si="408"/>
        <v>0</v>
      </c>
      <c r="T143" s="979">
        <f t="shared" si="409"/>
        <v>0</v>
      </c>
      <c r="U143" s="1011">
        <f t="shared" si="388"/>
        <v>0</v>
      </c>
      <c r="V143" s="938">
        <f t="shared" si="389"/>
        <v>0</v>
      </c>
      <c r="W143" s="938">
        <f t="shared" si="390"/>
        <v>0</v>
      </c>
      <c r="X143" s="1012">
        <f t="shared" si="391"/>
        <v>0</v>
      </c>
      <c r="Y143" s="1011">
        <f t="shared" si="392"/>
        <v>0</v>
      </c>
      <c r="Z143" s="917"/>
      <c r="AA143" s="917"/>
      <c r="AB143" s="917"/>
      <c r="AC143" s="1021"/>
      <c r="AD143" s="967">
        <f t="shared" si="410"/>
        <v>0</v>
      </c>
      <c r="AE143" s="935">
        <f t="shared" si="411"/>
        <v>0</v>
      </c>
      <c r="AF143" s="935">
        <f t="shared" si="412"/>
        <v>0</v>
      </c>
      <c r="AG143" s="935">
        <f t="shared" si="413"/>
        <v>0</v>
      </c>
      <c r="AH143" s="979">
        <f t="shared" si="414"/>
        <v>0</v>
      </c>
      <c r="AI143" s="1011">
        <f t="shared" si="393"/>
        <v>0</v>
      </c>
      <c r="AJ143" s="986"/>
      <c r="AK143" s="986"/>
      <c r="AL143" s="986"/>
      <c r="AM143" s="986"/>
      <c r="AN143" s="1012">
        <f t="shared" si="436"/>
        <v>0</v>
      </c>
      <c r="AO143" s="1044">
        <f t="shared" si="415"/>
        <v>0</v>
      </c>
      <c r="AP143" s="943">
        <f t="shared" si="416"/>
        <v>0</v>
      </c>
      <c r="AQ143" s="943">
        <f t="shared" si="417"/>
        <v>0</v>
      </c>
      <c r="AR143" s="943">
        <f t="shared" si="418"/>
        <v>0</v>
      </c>
      <c r="AS143" s="943">
        <f t="shared" si="419"/>
        <v>0</v>
      </c>
      <c r="AT143" s="943">
        <f t="shared" si="420"/>
        <v>0</v>
      </c>
      <c r="AU143" s="943">
        <f t="shared" si="421"/>
        <v>0</v>
      </c>
      <c r="AV143" s="943">
        <f t="shared" si="422"/>
        <v>0</v>
      </c>
      <c r="AW143" s="943">
        <f t="shared" si="423"/>
        <v>0</v>
      </c>
      <c r="AX143" s="943">
        <f t="shared" si="424"/>
        <v>0</v>
      </c>
      <c r="AY143" s="1039">
        <f t="shared" si="437"/>
        <v>0</v>
      </c>
      <c r="AZ143" s="1044">
        <f t="shared" si="425"/>
        <v>0</v>
      </c>
      <c r="BA143" s="943">
        <f t="shared" si="426"/>
        <v>0</v>
      </c>
      <c r="BB143" s="943">
        <f t="shared" si="427"/>
        <v>0</v>
      </c>
      <c r="BC143" s="943">
        <f t="shared" si="428"/>
        <v>0</v>
      </c>
      <c r="BD143" s="943">
        <f t="shared" si="429"/>
        <v>0</v>
      </c>
      <c r="BE143" s="1039">
        <f t="shared" si="430"/>
        <v>0</v>
      </c>
      <c r="BF143" s="1044">
        <f t="shared" si="431"/>
        <v>0</v>
      </c>
      <c r="BG143" s="943">
        <f t="shared" si="432"/>
        <v>0</v>
      </c>
      <c r="BH143" s="943">
        <f t="shared" si="433"/>
        <v>0</v>
      </c>
      <c r="BI143" s="943">
        <f t="shared" si="434"/>
        <v>0</v>
      </c>
      <c r="BJ143" s="1039">
        <f t="shared" si="435"/>
        <v>0</v>
      </c>
      <c r="BK143" s="1051">
        <f t="shared" si="395"/>
        <v>0</v>
      </c>
      <c r="BL143" s="946">
        <f t="shared" si="396"/>
        <v>0</v>
      </c>
      <c r="BM143" s="919">
        <f t="shared" si="397"/>
        <v>0</v>
      </c>
      <c r="BN143" s="947">
        <f t="shared" si="398"/>
        <v>0</v>
      </c>
    </row>
    <row r="144" spans="1:66" ht="13.15" customHeight="1">
      <c r="A144" s="367"/>
      <c r="B144" s="367"/>
      <c r="C144" s="367"/>
      <c r="D144" s="368" t="s">
        <v>14</v>
      </c>
      <c r="E144" s="370" t="s">
        <v>129</v>
      </c>
      <c r="F144" s="369">
        <v>2025</v>
      </c>
      <c r="G144" s="371" t="s">
        <v>149</v>
      </c>
      <c r="H144" s="974"/>
      <c r="I144" s="956"/>
      <c r="J144" s="967">
        <f t="shared" si="399"/>
        <v>0</v>
      </c>
      <c r="K144" s="935">
        <f t="shared" si="400"/>
        <v>0</v>
      </c>
      <c r="L144" s="935">
        <f t="shared" si="401"/>
        <v>0</v>
      </c>
      <c r="M144" s="935">
        <f t="shared" si="402"/>
        <v>0</v>
      </c>
      <c r="N144" s="935">
        <f t="shared" si="403"/>
        <v>0</v>
      </c>
      <c r="O144" s="979">
        <f t="shared" si="404"/>
        <v>0</v>
      </c>
      <c r="P144" s="967">
        <f t="shared" si="405"/>
        <v>0</v>
      </c>
      <c r="Q144" s="935">
        <f t="shared" si="406"/>
        <v>0</v>
      </c>
      <c r="R144" s="935">
        <f t="shared" si="407"/>
        <v>0</v>
      </c>
      <c r="S144" s="935">
        <f t="shared" si="408"/>
        <v>0</v>
      </c>
      <c r="T144" s="979">
        <f t="shared" si="409"/>
        <v>0</v>
      </c>
      <c r="U144" s="1011">
        <f t="shared" si="388"/>
        <v>0</v>
      </c>
      <c r="V144" s="938">
        <f t="shared" si="389"/>
        <v>0</v>
      </c>
      <c r="W144" s="938">
        <f t="shared" si="390"/>
        <v>0</v>
      </c>
      <c r="X144" s="1012">
        <f t="shared" si="391"/>
        <v>0</v>
      </c>
      <c r="Y144" s="1011">
        <f t="shared" si="392"/>
        <v>0</v>
      </c>
      <c r="Z144" s="917"/>
      <c r="AA144" s="917"/>
      <c r="AB144" s="917"/>
      <c r="AC144" s="1021"/>
      <c r="AD144" s="967">
        <f t="shared" si="410"/>
        <v>0</v>
      </c>
      <c r="AE144" s="935">
        <f t="shared" si="411"/>
        <v>0</v>
      </c>
      <c r="AF144" s="935">
        <f t="shared" si="412"/>
        <v>0</v>
      </c>
      <c r="AG144" s="935">
        <f t="shared" si="413"/>
        <v>0</v>
      </c>
      <c r="AH144" s="979">
        <f t="shared" si="414"/>
        <v>0</v>
      </c>
      <c r="AI144" s="1011">
        <f t="shared" si="393"/>
        <v>0</v>
      </c>
      <c r="AJ144" s="986"/>
      <c r="AK144" s="986"/>
      <c r="AL144" s="986"/>
      <c r="AM144" s="986"/>
      <c r="AN144" s="1012">
        <f t="shared" si="436"/>
        <v>0</v>
      </c>
      <c r="AO144" s="1044">
        <f t="shared" si="415"/>
        <v>0</v>
      </c>
      <c r="AP144" s="943">
        <f t="shared" si="416"/>
        <v>0</v>
      </c>
      <c r="AQ144" s="943">
        <f t="shared" si="417"/>
        <v>0</v>
      </c>
      <c r="AR144" s="943">
        <f t="shared" si="418"/>
        <v>0</v>
      </c>
      <c r="AS144" s="943">
        <f t="shared" si="419"/>
        <v>0</v>
      </c>
      <c r="AT144" s="943">
        <f t="shared" si="420"/>
        <v>0</v>
      </c>
      <c r="AU144" s="943">
        <f t="shared" si="421"/>
        <v>0</v>
      </c>
      <c r="AV144" s="943">
        <f t="shared" si="422"/>
        <v>0</v>
      </c>
      <c r="AW144" s="943">
        <f t="shared" si="423"/>
        <v>0</v>
      </c>
      <c r="AX144" s="943">
        <f t="shared" si="424"/>
        <v>0</v>
      </c>
      <c r="AY144" s="1039">
        <f t="shared" si="437"/>
        <v>0</v>
      </c>
      <c r="AZ144" s="1044">
        <f t="shared" si="425"/>
        <v>0</v>
      </c>
      <c r="BA144" s="943">
        <f t="shared" si="426"/>
        <v>0</v>
      </c>
      <c r="BB144" s="943">
        <f t="shared" si="427"/>
        <v>0</v>
      </c>
      <c r="BC144" s="943">
        <f t="shared" si="428"/>
        <v>0</v>
      </c>
      <c r="BD144" s="943">
        <f t="shared" si="429"/>
        <v>0</v>
      </c>
      <c r="BE144" s="1039">
        <f t="shared" si="430"/>
        <v>0</v>
      </c>
      <c r="BF144" s="1044">
        <f t="shared" si="431"/>
        <v>0</v>
      </c>
      <c r="BG144" s="943">
        <f t="shared" si="432"/>
        <v>0</v>
      </c>
      <c r="BH144" s="943">
        <f t="shared" si="433"/>
        <v>0</v>
      </c>
      <c r="BI144" s="943">
        <f t="shared" si="434"/>
        <v>0</v>
      </c>
      <c r="BJ144" s="1039">
        <f t="shared" si="435"/>
        <v>0</v>
      </c>
      <c r="BK144" s="1051">
        <f t="shared" si="395"/>
        <v>0</v>
      </c>
      <c r="BL144" s="946">
        <f t="shared" si="396"/>
        <v>0</v>
      </c>
      <c r="BM144" s="919">
        <f t="shared" si="397"/>
        <v>0</v>
      </c>
      <c r="BN144" s="947">
        <f t="shared" si="398"/>
        <v>0</v>
      </c>
    </row>
    <row r="145" spans="1:66" ht="13.15" customHeight="1">
      <c r="A145" s="367"/>
      <c r="B145" s="367"/>
      <c r="C145" s="367"/>
      <c r="D145" s="368" t="s">
        <v>14</v>
      </c>
      <c r="E145" s="370" t="s">
        <v>129</v>
      </c>
      <c r="F145" s="369">
        <v>2025</v>
      </c>
      <c r="G145" s="371" t="s">
        <v>125</v>
      </c>
      <c r="H145" s="976">
        <f>H123</f>
        <v>0</v>
      </c>
      <c r="I145" s="971">
        <f>I123</f>
        <v>0</v>
      </c>
      <c r="J145" s="967">
        <f t="shared" si="399"/>
        <v>0</v>
      </c>
      <c r="K145" s="935">
        <f t="shared" si="400"/>
        <v>0</v>
      </c>
      <c r="L145" s="935">
        <f t="shared" si="401"/>
        <v>0</v>
      </c>
      <c r="M145" s="935">
        <f t="shared" si="402"/>
        <v>0</v>
      </c>
      <c r="N145" s="935">
        <f t="shared" si="403"/>
        <v>0</v>
      </c>
      <c r="O145" s="979">
        <f t="shared" si="404"/>
        <v>0</v>
      </c>
      <c r="P145" s="967">
        <f t="shared" si="405"/>
        <v>0</v>
      </c>
      <c r="Q145" s="935">
        <f t="shared" si="406"/>
        <v>0</v>
      </c>
      <c r="R145" s="935">
        <f t="shared" si="407"/>
        <v>0</v>
      </c>
      <c r="S145" s="935">
        <f t="shared" si="408"/>
        <v>0</v>
      </c>
      <c r="T145" s="979">
        <f t="shared" si="409"/>
        <v>0</v>
      </c>
      <c r="U145" s="1011">
        <f t="shared" si="388"/>
        <v>0</v>
      </c>
      <c r="V145" s="938">
        <f t="shared" si="389"/>
        <v>0</v>
      </c>
      <c r="W145" s="938">
        <f t="shared" si="390"/>
        <v>0</v>
      </c>
      <c r="X145" s="1012">
        <f t="shared" si="391"/>
        <v>0</v>
      </c>
      <c r="Y145" s="1011">
        <f t="shared" si="392"/>
        <v>0</v>
      </c>
      <c r="Z145" s="917"/>
      <c r="AA145" s="917"/>
      <c r="AB145" s="917"/>
      <c r="AC145" s="1021"/>
      <c r="AD145" s="967">
        <f t="shared" si="410"/>
        <v>0</v>
      </c>
      <c r="AE145" s="935">
        <f t="shared" si="411"/>
        <v>0</v>
      </c>
      <c r="AF145" s="935">
        <f t="shared" si="412"/>
        <v>0</v>
      </c>
      <c r="AG145" s="935">
        <f t="shared" si="413"/>
        <v>0</v>
      </c>
      <c r="AH145" s="979">
        <f t="shared" si="414"/>
        <v>0</v>
      </c>
      <c r="AI145" s="1011">
        <f t="shared" si="393"/>
        <v>0</v>
      </c>
      <c r="AJ145" s="986"/>
      <c r="AK145" s="986"/>
      <c r="AL145" s="986"/>
      <c r="AM145" s="986"/>
      <c r="AN145" s="1012">
        <f t="shared" si="436"/>
        <v>0</v>
      </c>
      <c r="AO145" s="1044">
        <f t="shared" si="415"/>
        <v>0</v>
      </c>
      <c r="AP145" s="943">
        <f t="shared" si="416"/>
        <v>0</v>
      </c>
      <c r="AQ145" s="943">
        <f t="shared" si="417"/>
        <v>0</v>
      </c>
      <c r="AR145" s="943">
        <f t="shared" si="418"/>
        <v>0</v>
      </c>
      <c r="AS145" s="943">
        <f t="shared" si="419"/>
        <v>0</v>
      </c>
      <c r="AT145" s="943">
        <f t="shared" si="420"/>
        <v>0</v>
      </c>
      <c r="AU145" s="943">
        <f t="shared" si="421"/>
        <v>0</v>
      </c>
      <c r="AV145" s="943">
        <f t="shared" si="422"/>
        <v>0</v>
      </c>
      <c r="AW145" s="943">
        <f t="shared" si="423"/>
        <v>0</v>
      </c>
      <c r="AX145" s="943">
        <f t="shared" si="424"/>
        <v>0</v>
      </c>
      <c r="AY145" s="1039">
        <f t="shared" si="437"/>
        <v>0</v>
      </c>
      <c r="AZ145" s="1044">
        <f t="shared" si="425"/>
        <v>0</v>
      </c>
      <c r="BA145" s="943">
        <f t="shared" si="426"/>
        <v>0</v>
      </c>
      <c r="BB145" s="943">
        <f t="shared" si="427"/>
        <v>0</v>
      </c>
      <c r="BC145" s="943">
        <f t="shared" si="428"/>
        <v>0</v>
      </c>
      <c r="BD145" s="943">
        <f t="shared" si="429"/>
        <v>0</v>
      </c>
      <c r="BE145" s="1039">
        <f t="shared" si="430"/>
        <v>0</v>
      </c>
      <c r="BF145" s="1044">
        <f t="shared" si="431"/>
        <v>0</v>
      </c>
      <c r="BG145" s="943">
        <f t="shared" si="432"/>
        <v>0</v>
      </c>
      <c r="BH145" s="943">
        <f t="shared" si="433"/>
        <v>0</v>
      </c>
      <c r="BI145" s="943">
        <f t="shared" si="434"/>
        <v>0</v>
      </c>
      <c r="BJ145" s="1039">
        <f t="shared" si="435"/>
        <v>0</v>
      </c>
      <c r="BK145" s="1051">
        <f t="shared" si="395"/>
        <v>0</v>
      </c>
      <c r="BL145" s="946">
        <f t="shared" si="396"/>
        <v>0</v>
      </c>
      <c r="BM145" s="919">
        <f t="shared" si="397"/>
        <v>0</v>
      </c>
      <c r="BN145" s="947">
        <f t="shared" si="398"/>
        <v>0</v>
      </c>
    </row>
    <row r="146" spans="1:66" ht="13.15" customHeight="1">
      <c r="A146" s="367"/>
      <c r="B146" s="367"/>
      <c r="C146" s="367"/>
      <c r="D146" s="368" t="s">
        <v>14</v>
      </c>
      <c r="E146" s="370" t="s">
        <v>129</v>
      </c>
      <c r="F146" s="369">
        <v>2025</v>
      </c>
      <c r="G146" s="371" t="s">
        <v>126</v>
      </c>
      <c r="H146" s="976">
        <f>H124</f>
        <v>0</v>
      </c>
      <c r="I146" s="971">
        <f>I124</f>
        <v>0</v>
      </c>
      <c r="J146" s="967">
        <f t="shared" si="399"/>
        <v>0</v>
      </c>
      <c r="K146" s="935">
        <f t="shared" si="400"/>
        <v>0</v>
      </c>
      <c r="L146" s="935">
        <f t="shared" si="401"/>
        <v>0</v>
      </c>
      <c r="M146" s="935">
        <f t="shared" si="402"/>
        <v>0</v>
      </c>
      <c r="N146" s="935">
        <f t="shared" si="403"/>
        <v>0</v>
      </c>
      <c r="O146" s="979">
        <f t="shared" si="404"/>
        <v>0</v>
      </c>
      <c r="P146" s="967">
        <f t="shared" si="405"/>
        <v>0</v>
      </c>
      <c r="Q146" s="935">
        <f t="shared" si="406"/>
        <v>0</v>
      </c>
      <c r="R146" s="935">
        <f t="shared" si="407"/>
        <v>0</v>
      </c>
      <c r="S146" s="935">
        <f t="shared" si="408"/>
        <v>0</v>
      </c>
      <c r="T146" s="979">
        <f t="shared" si="409"/>
        <v>0</v>
      </c>
      <c r="U146" s="1011">
        <f t="shared" si="388"/>
        <v>0</v>
      </c>
      <c r="V146" s="938">
        <f t="shared" si="389"/>
        <v>0</v>
      </c>
      <c r="W146" s="938">
        <f t="shared" si="390"/>
        <v>0</v>
      </c>
      <c r="X146" s="1012">
        <f t="shared" si="391"/>
        <v>0</v>
      </c>
      <c r="Y146" s="1011">
        <f t="shared" si="392"/>
        <v>0</v>
      </c>
      <c r="Z146" s="917"/>
      <c r="AA146" s="917"/>
      <c r="AB146" s="917"/>
      <c r="AC146" s="1021"/>
      <c r="AD146" s="967">
        <f t="shared" si="410"/>
        <v>0</v>
      </c>
      <c r="AE146" s="935">
        <f t="shared" si="411"/>
        <v>0</v>
      </c>
      <c r="AF146" s="935">
        <f t="shared" si="412"/>
        <v>0</v>
      </c>
      <c r="AG146" s="935">
        <f t="shared" si="413"/>
        <v>0</v>
      </c>
      <c r="AH146" s="979">
        <f t="shared" si="414"/>
        <v>0</v>
      </c>
      <c r="AI146" s="1011">
        <f t="shared" si="393"/>
        <v>0</v>
      </c>
      <c r="AJ146" s="986"/>
      <c r="AK146" s="986"/>
      <c r="AL146" s="986"/>
      <c r="AM146" s="986"/>
      <c r="AN146" s="1012">
        <f t="shared" si="436"/>
        <v>0</v>
      </c>
      <c r="AO146" s="1044">
        <f t="shared" si="415"/>
        <v>0</v>
      </c>
      <c r="AP146" s="943">
        <f t="shared" si="416"/>
        <v>0</v>
      </c>
      <c r="AQ146" s="943">
        <f t="shared" si="417"/>
        <v>0</v>
      </c>
      <c r="AR146" s="943">
        <f t="shared" si="418"/>
        <v>0</v>
      </c>
      <c r="AS146" s="943">
        <f t="shared" si="419"/>
        <v>0</v>
      </c>
      <c r="AT146" s="943">
        <f t="shared" si="420"/>
        <v>0</v>
      </c>
      <c r="AU146" s="943">
        <f t="shared" si="421"/>
        <v>0</v>
      </c>
      <c r="AV146" s="943">
        <f t="shared" si="422"/>
        <v>0</v>
      </c>
      <c r="AW146" s="943">
        <f t="shared" si="423"/>
        <v>0</v>
      </c>
      <c r="AX146" s="943">
        <f t="shared" si="424"/>
        <v>0</v>
      </c>
      <c r="AY146" s="1039">
        <f t="shared" si="437"/>
        <v>0</v>
      </c>
      <c r="AZ146" s="1044">
        <f t="shared" si="425"/>
        <v>0</v>
      </c>
      <c r="BA146" s="943">
        <f t="shared" si="426"/>
        <v>0</v>
      </c>
      <c r="BB146" s="943">
        <f t="shared" si="427"/>
        <v>0</v>
      </c>
      <c r="BC146" s="943">
        <f t="shared" si="428"/>
        <v>0</v>
      </c>
      <c r="BD146" s="943">
        <f t="shared" si="429"/>
        <v>0</v>
      </c>
      <c r="BE146" s="1039">
        <f t="shared" si="430"/>
        <v>0</v>
      </c>
      <c r="BF146" s="1044">
        <f t="shared" si="431"/>
        <v>0</v>
      </c>
      <c r="BG146" s="943">
        <f t="shared" si="432"/>
        <v>0</v>
      </c>
      <c r="BH146" s="943">
        <f t="shared" si="433"/>
        <v>0</v>
      </c>
      <c r="BI146" s="943">
        <f t="shared" si="434"/>
        <v>0</v>
      </c>
      <c r="BJ146" s="1039">
        <f t="shared" si="435"/>
        <v>0</v>
      </c>
      <c r="BK146" s="1051">
        <f t="shared" si="395"/>
        <v>0</v>
      </c>
      <c r="BL146" s="946">
        <f t="shared" si="396"/>
        <v>0</v>
      </c>
      <c r="BM146" s="919">
        <f t="shared" si="397"/>
        <v>0</v>
      </c>
      <c r="BN146" s="947">
        <f t="shared" si="398"/>
        <v>0</v>
      </c>
    </row>
    <row r="147" spans="1:66" ht="13.15" customHeight="1">
      <c r="A147" s="367"/>
      <c r="B147" s="367"/>
      <c r="C147" s="367"/>
      <c r="D147" s="368" t="s">
        <v>14</v>
      </c>
      <c r="E147" s="370" t="s">
        <v>129</v>
      </c>
      <c r="F147" s="369">
        <v>2025</v>
      </c>
      <c r="G147" s="371" t="s">
        <v>127</v>
      </c>
      <c r="H147" s="974"/>
      <c r="I147" s="956"/>
      <c r="J147" s="967">
        <f t="shared" si="399"/>
        <v>0</v>
      </c>
      <c r="K147" s="935">
        <f t="shared" si="400"/>
        <v>0</v>
      </c>
      <c r="L147" s="935">
        <f t="shared" si="401"/>
        <v>0</v>
      </c>
      <c r="M147" s="935">
        <f t="shared" si="402"/>
        <v>0</v>
      </c>
      <c r="N147" s="935">
        <f t="shared" si="403"/>
        <v>0</v>
      </c>
      <c r="O147" s="979">
        <f t="shared" si="404"/>
        <v>0</v>
      </c>
      <c r="P147" s="967">
        <f t="shared" si="405"/>
        <v>0</v>
      </c>
      <c r="Q147" s="935">
        <f t="shared" si="406"/>
        <v>0</v>
      </c>
      <c r="R147" s="935">
        <f t="shared" si="407"/>
        <v>0</v>
      </c>
      <c r="S147" s="935">
        <f t="shared" si="408"/>
        <v>0</v>
      </c>
      <c r="T147" s="979">
        <f t="shared" si="409"/>
        <v>0</v>
      </c>
      <c r="U147" s="1011">
        <f t="shared" si="388"/>
        <v>0</v>
      </c>
      <c r="V147" s="938">
        <f t="shared" si="389"/>
        <v>0</v>
      </c>
      <c r="W147" s="938">
        <f t="shared" si="390"/>
        <v>0</v>
      </c>
      <c r="X147" s="1012">
        <f t="shared" si="391"/>
        <v>0</v>
      </c>
      <c r="Y147" s="1011">
        <f t="shared" si="392"/>
        <v>0</v>
      </c>
      <c r="Z147" s="917"/>
      <c r="AA147" s="917"/>
      <c r="AB147" s="917"/>
      <c r="AC147" s="1021"/>
      <c r="AD147" s="967">
        <f t="shared" si="410"/>
        <v>0</v>
      </c>
      <c r="AE147" s="935">
        <f t="shared" si="411"/>
        <v>0</v>
      </c>
      <c r="AF147" s="935">
        <f t="shared" si="412"/>
        <v>0</v>
      </c>
      <c r="AG147" s="935">
        <f t="shared" si="413"/>
        <v>0</v>
      </c>
      <c r="AH147" s="979">
        <f t="shared" si="414"/>
        <v>0</v>
      </c>
      <c r="AI147" s="1011">
        <f t="shared" si="393"/>
        <v>0</v>
      </c>
      <c r="AJ147" s="986"/>
      <c r="AK147" s="986"/>
      <c r="AL147" s="986"/>
      <c r="AM147" s="986"/>
      <c r="AN147" s="1012">
        <f t="shared" si="436"/>
        <v>0</v>
      </c>
      <c r="AO147" s="1044">
        <f t="shared" si="415"/>
        <v>0</v>
      </c>
      <c r="AP147" s="943">
        <f t="shared" si="416"/>
        <v>0</v>
      </c>
      <c r="AQ147" s="943">
        <f t="shared" si="417"/>
        <v>0</v>
      </c>
      <c r="AR147" s="943">
        <f t="shared" si="418"/>
        <v>0</v>
      </c>
      <c r="AS147" s="943">
        <f t="shared" si="419"/>
        <v>0</v>
      </c>
      <c r="AT147" s="943">
        <f t="shared" si="420"/>
        <v>0</v>
      </c>
      <c r="AU147" s="943">
        <f t="shared" si="421"/>
        <v>0</v>
      </c>
      <c r="AV147" s="943">
        <f t="shared" si="422"/>
        <v>0</v>
      </c>
      <c r="AW147" s="943">
        <f t="shared" si="423"/>
        <v>0</v>
      </c>
      <c r="AX147" s="943">
        <f t="shared" si="424"/>
        <v>0</v>
      </c>
      <c r="AY147" s="1039">
        <f t="shared" si="437"/>
        <v>0</v>
      </c>
      <c r="AZ147" s="1044">
        <f t="shared" si="425"/>
        <v>0</v>
      </c>
      <c r="BA147" s="943">
        <f t="shared" si="426"/>
        <v>0</v>
      </c>
      <c r="BB147" s="943">
        <f t="shared" si="427"/>
        <v>0</v>
      </c>
      <c r="BC147" s="943">
        <f t="shared" si="428"/>
        <v>0</v>
      </c>
      <c r="BD147" s="943">
        <f t="shared" si="429"/>
        <v>0</v>
      </c>
      <c r="BE147" s="1039">
        <f t="shared" si="430"/>
        <v>0</v>
      </c>
      <c r="BF147" s="1044">
        <f t="shared" si="431"/>
        <v>0</v>
      </c>
      <c r="BG147" s="943">
        <f t="shared" si="432"/>
        <v>0</v>
      </c>
      <c r="BH147" s="943">
        <f t="shared" si="433"/>
        <v>0</v>
      </c>
      <c r="BI147" s="943">
        <f t="shared" si="434"/>
        <v>0</v>
      </c>
      <c r="BJ147" s="1039">
        <f t="shared" si="435"/>
        <v>0</v>
      </c>
      <c r="BK147" s="1051">
        <f t="shared" si="395"/>
        <v>0</v>
      </c>
      <c r="BL147" s="946">
        <f t="shared" si="396"/>
        <v>0</v>
      </c>
      <c r="BM147" s="919">
        <f t="shared" si="397"/>
        <v>0</v>
      </c>
      <c r="BN147" s="947">
        <f t="shared" si="398"/>
        <v>0</v>
      </c>
    </row>
    <row r="148" spans="1:66" ht="13.15" customHeight="1">
      <c r="A148" s="367"/>
      <c r="B148" s="367"/>
      <c r="C148" s="367"/>
      <c r="D148" s="368" t="s">
        <v>14</v>
      </c>
      <c r="E148" s="370" t="s">
        <v>129</v>
      </c>
      <c r="F148" s="369">
        <v>2025</v>
      </c>
      <c r="G148" s="371" t="s">
        <v>120</v>
      </c>
      <c r="H148" s="974"/>
      <c r="I148" s="956"/>
      <c r="J148" s="967">
        <f t="shared" si="399"/>
        <v>0</v>
      </c>
      <c r="K148" s="935">
        <f t="shared" si="400"/>
        <v>0</v>
      </c>
      <c r="L148" s="935">
        <f t="shared" si="401"/>
        <v>0</v>
      </c>
      <c r="M148" s="935">
        <f t="shared" si="402"/>
        <v>0</v>
      </c>
      <c r="N148" s="935">
        <f t="shared" si="403"/>
        <v>0</v>
      </c>
      <c r="O148" s="979">
        <f t="shared" si="404"/>
        <v>0</v>
      </c>
      <c r="P148" s="967">
        <f t="shared" si="405"/>
        <v>0</v>
      </c>
      <c r="Q148" s="935">
        <f t="shared" si="406"/>
        <v>0</v>
      </c>
      <c r="R148" s="935">
        <f t="shared" si="407"/>
        <v>0</v>
      </c>
      <c r="S148" s="935">
        <f t="shared" si="408"/>
        <v>0</v>
      </c>
      <c r="T148" s="979">
        <f t="shared" si="409"/>
        <v>0</v>
      </c>
      <c r="U148" s="1011">
        <f t="shared" si="388"/>
        <v>0</v>
      </c>
      <c r="V148" s="938">
        <f t="shared" si="389"/>
        <v>0</v>
      </c>
      <c r="W148" s="938">
        <f t="shared" si="390"/>
        <v>0</v>
      </c>
      <c r="X148" s="1012">
        <f t="shared" si="391"/>
        <v>0</v>
      </c>
      <c r="Y148" s="1011">
        <f t="shared" si="392"/>
        <v>0</v>
      </c>
      <c r="Z148" s="917"/>
      <c r="AA148" s="917"/>
      <c r="AB148" s="917"/>
      <c r="AC148" s="1021"/>
      <c r="AD148" s="967">
        <f t="shared" si="410"/>
        <v>0</v>
      </c>
      <c r="AE148" s="935">
        <f t="shared" si="411"/>
        <v>0</v>
      </c>
      <c r="AF148" s="935">
        <f t="shared" si="412"/>
        <v>0</v>
      </c>
      <c r="AG148" s="935">
        <f t="shared" si="413"/>
        <v>0</v>
      </c>
      <c r="AH148" s="979">
        <f t="shared" si="414"/>
        <v>0</v>
      </c>
      <c r="AI148" s="1011">
        <f t="shared" si="393"/>
        <v>0</v>
      </c>
      <c r="AJ148" s="986"/>
      <c r="AK148" s="986"/>
      <c r="AL148" s="986"/>
      <c r="AM148" s="986"/>
      <c r="AN148" s="1012">
        <f t="shared" si="436"/>
        <v>0</v>
      </c>
      <c r="AO148" s="1044">
        <f t="shared" si="415"/>
        <v>0</v>
      </c>
      <c r="AP148" s="943">
        <f t="shared" si="416"/>
        <v>0</v>
      </c>
      <c r="AQ148" s="943">
        <f t="shared" si="417"/>
        <v>0</v>
      </c>
      <c r="AR148" s="943">
        <f t="shared" si="418"/>
        <v>0</v>
      </c>
      <c r="AS148" s="943">
        <f t="shared" si="419"/>
        <v>0</v>
      </c>
      <c r="AT148" s="943">
        <f t="shared" si="420"/>
        <v>0</v>
      </c>
      <c r="AU148" s="943">
        <f t="shared" si="421"/>
        <v>0</v>
      </c>
      <c r="AV148" s="943">
        <f t="shared" si="422"/>
        <v>0</v>
      </c>
      <c r="AW148" s="943">
        <f t="shared" si="423"/>
        <v>0</v>
      </c>
      <c r="AX148" s="943">
        <f t="shared" si="424"/>
        <v>0</v>
      </c>
      <c r="AY148" s="1039">
        <f t="shared" si="437"/>
        <v>0</v>
      </c>
      <c r="AZ148" s="1044">
        <f t="shared" si="425"/>
        <v>0</v>
      </c>
      <c r="BA148" s="943">
        <f t="shared" si="426"/>
        <v>0</v>
      </c>
      <c r="BB148" s="943">
        <f t="shared" si="427"/>
        <v>0</v>
      </c>
      <c r="BC148" s="943">
        <f t="shared" si="428"/>
        <v>0</v>
      </c>
      <c r="BD148" s="943">
        <f t="shared" si="429"/>
        <v>0</v>
      </c>
      <c r="BE148" s="1039">
        <f t="shared" si="430"/>
        <v>0</v>
      </c>
      <c r="BF148" s="1044">
        <f t="shared" si="431"/>
        <v>0</v>
      </c>
      <c r="BG148" s="943">
        <f t="shared" si="432"/>
        <v>0</v>
      </c>
      <c r="BH148" s="943">
        <f t="shared" si="433"/>
        <v>0</v>
      </c>
      <c r="BI148" s="943">
        <f t="shared" si="434"/>
        <v>0</v>
      </c>
      <c r="BJ148" s="1039">
        <f t="shared" si="435"/>
        <v>0</v>
      </c>
      <c r="BK148" s="1051">
        <f t="shared" si="395"/>
        <v>0</v>
      </c>
      <c r="BL148" s="946">
        <f t="shared" si="396"/>
        <v>0</v>
      </c>
      <c r="BM148" s="919">
        <f t="shared" si="397"/>
        <v>0</v>
      </c>
      <c r="BN148" s="947">
        <f t="shared" si="398"/>
        <v>0</v>
      </c>
    </row>
    <row r="149" spans="1:66" ht="13.15" customHeight="1">
      <c r="A149" s="367"/>
      <c r="B149" s="367"/>
      <c r="C149" s="367"/>
      <c r="D149" s="368" t="s">
        <v>14</v>
      </c>
      <c r="E149" s="370" t="s">
        <v>129</v>
      </c>
      <c r="F149" s="369">
        <v>2025</v>
      </c>
      <c r="G149" s="371" t="s">
        <v>150</v>
      </c>
      <c r="H149" s="974"/>
      <c r="I149" s="956"/>
      <c r="J149" s="967">
        <f t="shared" ref="J149:T149" si="438">SUM(J150:J151)</f>
        <v>0</v>
      </c>
      <c r="K149" s="935">
        <f t="shared" si="438"/>
        <v>0</v>
      </c>
      <c r="L149" s="935">
        <f t="shared" si="438"/>
        <v>0</v>
      </c>
      <c r="M149" s="935">
        <f t="shared" si="438"/>
        <v>0</v>
      </c>
      <c r="N149" s="935">
        <f t="shared" si="438"/>
        <v>0</v>
      </c>
      <c r="O149" s="979">
        <f t="shared" si="438"/>
        <v>0</v>
      </c>
      <c r="P149" s="967">
        <f t="shared" si="438"/>
        <v>0</v>
      </c>
      <c r="Q149" s="935">
        <f t="shared" si="438"/>
        <v>0</v>
      </c>
      <c r="R149" s="935">
        <f t="shared" si="438"/>
        <v>0</v>
      </c>
      <c r="S149" s="935">
        <f t="shared" si="438"/>
        <v>0</v>
      </c>
      <c r="T149" s="979">
        <f t="shared" si="438"/>
        <v>0</v>
      </c>
      <c r="U149" s="1011">
        <f t="shared" si="388"/>
        <v>0</v>
      </c>
      <c r="V149" s="938">
        <f t="shared" si="389"/>
        <v>0</v>
      </c>
      <c r="W149" s="938">
        <f t="shared" si="390"/>
        <v>0</v>
      </c>
      <c r="X149" s="1012">
        <f t="shared" si="391"/>
        <v>0</v>
      </c>
      <c r="Y149" s="1011">
        <f t="shared" si="392"/>
        <v>0</v>
      </c>
      <c r="Z149" s="938">
        <f>IF($K149=0,0, SUM(Z150*K150, Z151*K151)/SUM(K150, K151))</f>
        <v>0</v>
      </c>
      <c r="AA149" s="938">
        <f>IF($K149=0,0, SUM(AA150*K150, AA151*K151)/SUM(K150, K151))</f>
        <v>0</v>
      </c>
      <c r="AB149" s="938">
        <f>IF($L149=0,0, SUM(AB150*L150, AB151*L151)/SUM(L150, L151))</f>
        <v>0</v>
      </c>
      <c r="AC149" s="1012">
        <f>IF($L149=0,0, SUM(AC150*L150, AC151*L151)/SUM(L150, L151))</f>
        <v>0</v>
      </c>
      <c r="AD149" s="967">
        <f>SUM(AD150:AD151)</f>
        <v>0</v>
      </c>
      <c r="AE149" s="935">
        <f>SUM(AE150:AE151)</f>
        <v>0</v>
      </c>
      <c r="AF149" s="935">
        <f>SUM(AF150:AF151)</f>
        <v>0</v>
      </c>
      <c r="AG149" s="935">
        <f>SUM(AG150:AG151)</f>
        <v>0</v>
      </c>
      <c r="AH149" s="979">
        <f>SUM(AH150:AH151)</f>
        <v>0</v>
      </c>
      <c r="AI149" s="1011">
        <f t="shared" si="393"/>
        <v>0</v>
      </c>
      <c r="AJ149" s="938">
        <f>IF($Z149*$K149=0,0,SUM(AJ150*$K150*$Z150,AJ151*$K151*$Z151)/(SUM($K150*$Z150,$K151*$Z151)))</f>
        <v>0</v>
      </c>
      <c r="AK149" s="938">
        <f>IF($AB149*$L149=0,0,SUM(AK150*$AB150*$L150,AK151*$AB151*$L151)/(SUM($L150*$AB150,$L151*$AB151)))</f>
        <v>0</v>
      </c>
      <c r="AL149" s="938">
        <f>IF(OR(K149=0, AND(AL150=0, AL151=0)), 0, SUM(AL150*K150*AA150, AL151*K151*AA151)/SUM(K150*AA150, K151*AA151))</f>
        <v>0</v>
      </c>
      <c r="AM149" s="938">
        <f>IF(L149=0,0,SUM(AM150*L150*(1-AB150-AC150), AM151*L151*(1-AB151-AC151))/SUM(L150*(1-AB150-AC150), L151*(1-AB151-AC151)))</f>
        <v>0</v>
      </c>
      <c r="AN149" s="1012">
        <f>IF(N149=0,0,SUM(AN150*N150,AN151*N151)/SUM(N150,N151))</f>
        <v>0</v>
      </c>
      <c r="AO149" s="1044">
        <f t="shared" ref="AO149:AT149" si="439">SUM(AO150:AO151)</f>
        <v>0</v>
      </c>
      <c r="AP149" s="943">
        <f t="shared" si="439"/>
        <v>0</v>
      </c>
      <c r="AQ149" s="943">
        <f t="shared" si="439"/>
        <v>0</v>
      </c>
      <c r="AR149" s="943">
        <f t="shared" si="439"/>
        <v>0</v>
      </c>
      <c r="AS149" s="943">
        <f t="shared" si="439"/>
        <v>0</v>
      </c>
      <c r="AT149" s="943">
        <f t="shared" si="439"/>
        <v>0</v>
      </c>
      <c r="AU149" s="943">
        <f t="shared" si="421"/>
        <v>0</v>
      </c>
      <c r="AV149" s="943">
        <f t="shared" si="422"/>
        <v>0</v>
      </c>
      <c r="AW149" s="943">
        <f t="shared" si="423"/>
        <v>0</v>
      </c>
      <c r="AX149" s="943">
        <f t="shared" si="424"/>
        <v>0</v>
      </c>
      <c r="AY149" s="1039">
        <f t="shared" si="437"/>
        <v>0</v>
      </c>
      <c r="AZ149" s="1044">
        <f t="shared" ref="AY149:BJ150" si="440">SUM(AZ150:AZ151)</f>
        <v>0</v>
      </c>
      <c r="BA149" s="943">
        <f t="shared" si="440"/>
        <v>0</v>
      </c>
      <c r="BB149" s="943">
        <f t="shared" si="440"/>
        <v>0</v>
      </c>
      <c r="BC149" s="943">
        <f t="shared" si="440"/>
        <v>0</v>
      </c>
      <c r="BD149" s="943">
        <f t="shared" si="440"/>
        <v>0</v>
      </c>
      <c r="BE149" s="1039">
        <f t="shared" si="440"/>
        <v>0</v>
      </c>
      <c r="BF149" s="1044">
        <f t="shared" si="440"/>
        <v>0</v>
      </c>
      <c r="BG149" s="943">
        <f t="shared" si="440"/>
        <v>0</v>
      </c>
      <c r="BH149" s="943">
        <f t="shared" si="440"/>
        <v>0</v>
      </c>
      <c r="BI149" s="943">
        <f t="shared" si="440"/>
        <v>0</v>
      </c>
      <c r="BJ149" s="1039">
        <f t="shared" si="440"/>
        <v>0</v>
      </c>
      <c r="BK149" s="1051">
        <f t="shared" si="395"/>
        <v>0</v>
      </c>
      <c r="BL149" s="946">
        <f t="shared" si="396"/>
        <v>0</v>
      </c>
      <c r="BM149" s="919">
        <f t="shared" si="397"/>
        <v>0</v>
      </c>
      <c r="BN149" s="947">
        <f t="shared" si="398"/>
        <v>0</v>
      </c>
    </row>
    <row r="150" spans="1:66" ht="13.15" customHeight="1">
      <c r="A150" s="367"/>
      <c r="B150" s="367"/>
      <c r="C150" s="367"/>
      <c r="D150" s="368" t="s">
        <v>13</v>
      </c>
      <c r="E150" s="370" t="s">
        <v>129</v>
      </c>
      <c r="F150" s="369">
        <v>2025</v>
      </c>
      <c r="G150" s="372" t="s">
        <v>121</v>
      </c>
      <c r="H150" s="976">
        <f>H128</f>
        <v>0</v>
      </c>
      <c r="I150" s="971">
        <f>I128</f>
        <v>0</v>
      </c>
      <c r="J150" s="967">
        <f>SUM(K150:L150)</f>
        <v>0</v>
      </c>
      <c r="K150" s="935">
        <f>BA128</f>
        <v>0</v>
      </c>
      <c r="L150" s="935">
        <f>BB128</f>
        <v>0</v>
      </c>
      <c r="M150" s="935">
        <f>SUM(N150,O150)</f>
        <v>0</v>
      </c>
      <c r="N150" s="935">
        <f t="shared" ref="N150:T151" si="441">BD128</f>
        <v>0</v>
      </c>
      <c r="O150" s="979">
        <f t="shared" si="441"/>
        <v>0</v>
      </c>
      <c r="P150" s="967">
        <f t="shared" si="441"/>
        <v>0</v>
      </c>
      <c r="Q150" s="935">
        <f t="shared" si="441"/>
        <v>0</v>
      </c>
      <c r="R150" s="935">
        <f t="shared" si="441"/>
        <v>0</v>
      </c>
      <c r="S150" s="935">
        <f t="shared" si="441"/>
        <v>0</v>
      </c>
      <c r="T150" s="979">
        <f t="shared" si="441"/>
        <v>0</v>
      </c>
      <c r="U150" s="1011">
        <f t="shared" si="388"/>
        <v>0</v>
      </c>
      <c r="V150" s="938">
        <f t="shared" si="389"/>
        <v>0</v>
      </c>
      <c r="W150" s="938">
        <f t="shared" si="390"/>
        <v>0</v>
      </c>
      <c r="X150" s="1012">
        <f t="shared" si="391"/>
        <v>0</v>
      </c>
      <c r="Y150" s="1011">
        <f t="shared" si="392"/>
        <v>0</v>
      </c>
      <c r="Z150" s="917"/>
      <c r="AA150" s="917"/>
      <c r="AB150" s="917"/>
      <c r="AC150" s="1021"/>
      <c r="AD150" s="967">
        <f>AC150*L150</f>
        <v>0</v>
      </c>
      <c r="AE150" s="935">
        <f>AA150*K150</f>
        <v>0</v>
      </c>
      <c r="AF150" s="935">
        <f>SUM(AG150:AH150)</f>
        <v>0</v>
      </c>
      <c r="AG150" s="935">
        <f>Z150*K150</f>
        <v>0</v>
      </c>
      <c r="AH150" s="979">
        <f>AB150*L150</f>
        <v>0</v>
      </c>
      <c r="AI150" s="1011">
        <f t="shared" si="393"/>
        <v>0</v>
      </c>
      <c r="AJ150" s="986"/>
      <c r="AK150" s="986"/>
      <c r="AL150" s="986"/>
      <c r="AM150" s="986"/>
      <c r="AN150" s="1012">
        <f>AN128</f>
        <v>0</v>
      </c>
      <c r="AO150" s="1044">
        <f>AE150*AL150</f>
        <v>0</v>
      </c>
      <c r="AP150" s="943">
        <f>L150*(1-AB150-AC150)*AM150</f>
        <v>0</v>
      </c>
      <c r="AQ150" s="943">
        <f>SUM(AR150,AS150)</f>
        <v>0</v>
      </c>
      <c r="AR150" s="943">
        <f>AG150*AJ150</f>
        <v>0</v>
      </c>
      <c r="AS150" s="943">
        <f>AH150*AK150</f>
        <v>0</v>
      </c>
      <c r="AT150" s="943">
        <f>SUM(AU150, AV150)</f>
        <v>0</v>
      </c>
      <c r="AU150" s="943">
        <f t="shared" si="421"/>
        <v>0</v>
      </c>
      <c r="AV150" s="943">
        <f t="shared" si="422"/>
        <v>0</v>
      </c>
      <c r="AW150" s="943">
        <f t="shared" si="423"/>
        <v>0</v>
      </c>
      <c r="AX150" s="943">
        <f t="shared" si="424"/>
        <v>0</v>
      </c>
      <c r="AY150" s="1039">
        <f t="shared" si="440"/>
        <v>0</v>
      </c>
      <c r="AZ150" s="1044">
        <f>SUM(BA150,BB150)</f>
        <v>0</v>
      </c>
      <c r="BA150" s="943">
        <f>K150-AE150-AG150+AD150</f>
        <v>0</v>
      </c>
      <c r="BB150" s="943">
        <f>L150+AE150-AD150-AH150</f>
        <v>0</v>
      </c>
      <c r="BC150" s="943">
        <f>SUM(BD150, BE150)</f>
        <v>0</v>
      </c>
      <c r="BD150" s="943">
        <f>N150</f>
        <v>0</v>
      </c>
      <c r="BE150" s="1039">
        <f>AF150</f>
        <v>0</v>
      </c>
      <c r="BF150" s="1044">
        <f>SUM(BG150,BJ150)</f>
        <v>0</v>
      </c>
      <c r="BG150" s="943">
        <f>SUM(BH150,BI150)</f>
        <v>0</v>
      </c>
      <c r="BH150" s="943">
        <f>AW150+AX150</f>
        <v>0</v>
      </c>
      <c r="BI150" s="943">
        <f>AO150+AP150</f>
        <v>0</v>
      </c>
      <c r="BJ150" s="1039">
        <f>AY151+AQ150</f>
        <v>0</v>
      </c>
      <c r="BK150" s="1051">
        <f t="shared" si="395"/>
        <v>0</v>
      </c>
      <c r="BL150" s="946">
        <f t="shared" si="396"/>
        <v>0</v>
      </c>
      <c r="BM150" s="919">
        <f t="shared" si="397"/>
        <v>0</v>
      </c>
      <c r="BN150" s="947">
        <f t="shared" si="398"/>
        <v>0</v>
      </c>
    </row>
    <row r="151" spans="1:66" ht="13.15" customHeight="1">
      <c r="A151" s="367"/>
      <c r="B151" s="367"/>
      <c r="C151" s="367"/>
      <c r="D151" s="368" t="s">
        <v>13</v>
      </c>
      <c r="E151" s="370" t="s">
        <v>129</v>
      </c>
      <c r="F151" s="369">
        <v>2025</v>
      </c>
      <c r="G151" s="372" t="s">
        <v>128</v>
      </c>
      <c r="H151" s="976">
        <f>H129</f>
        <v>0</v>
      </c>
      <c r="I151" s="971">
        <f>I129</f>
        <v>0</v>
      </c>
      <c r="J151" s="967">
        <f>SUM(K151:L151)</f>
        <v>0</v>
      </c>
      <c r="K151" s="935">
        <f>BA129</f>
        <v>0</v>
      </c>
      <c r="L151" s="935">
        <f>BB129</f>
        <v>0</v>
      </c>
      <c r="M151" s="935">
        <f>SUM(N151,O151)</f>
        <v>0</v>
      </c>
      <c r="N151" s="935">
        <f t="shared" si="441"/>
        <v>0</v>
      </c>
      <c r="O151" s="979">
        <f t="shared" si="441"/>
        <v>0</v>
      </c>
      <c r="P151" s="967">
        <f t="shared" si="441"/>
        <v>0</v>
      </c>
      <c r="Q151" s="935">
        <f t="shared" si="441"/>
        <v>0</v>
      </c>
      <c r="R151" s="935">
        <f t="shared" si="441"/>
        <v>0</v>
      </c>
      <c r="S151" s="935">
        <f t="shared" si="441"/>
        <v>0</v>
      </c>
      <c r="T151" s="979">
        <f t="shared" si="441"/>
        <v>0</v>
      </c>
      <c r="U151" s="1011">
        <f t="shared" si="388"/>
        <v>0</v>
      </c>
      <c r="V151" s="938">
        <f t="shared" si="389"/>
        <v>0</v>
      </c>
      <c r="W151" s="938">
        <f t="shared" si="390"/>
        <v>0</v>
      </c>
      <c r="X151" s="1012">
        <f t="shared" si="391"/>
        <v>0</v>
      </c>
      <c r="Y151" s="1011">
        <f t="shared" si="392"/>
        <v>0</v>
      </c>
      <c r="Z151" s="917"/>
      <c r="AA151" s="917"/>
      <c r="AB151" s="917"/>
      <c r="AC151" s="1021"/>
      <c r="AD151" s="967">
        <f>AC151*L151</f>
        <v>0</v>
      </c>
      <c r="AE151" s="935">
        <f>AA151*K151</f>
        <v>0</v>
      </c>
      <c r="AF151" s="935">
        <f>SUM(AG151:AH151)</f>
        <v>0</v>
      </c>
      <c r="AG151" s="935">
        <f>Z151*K151</f>
        <v>0</v>
      </c>
      <c r="AH151" s="979">
        <f>AB151*L151</f>
        <v>0</v>
      </c>
      <c r="AI151" s="1011">
        <f t="shared" si="393"/>
        <v>0</v>
      </c>
      <c r="AJ151" s="986"/>
      <c r="AK151" s="986"/>
      <c r="AL151" s="986"/>
      <c r="AM151" s="986"/>
      <c r="AN151" s="1012">
        <f>AN129</f>
        <v>0</v>
      </c>
      <c r="AO151" s="1044">
        <f>AE151*AL151</f>
        <v>0</v>
      </c>
      <c r="AP151" s="943">
        <f>L151*(1-AB151-AC151)*AM151</f>
        <v>0</v>
      </c>
      <c r="AQ151" s="943">
        <f>SUM(AR151,AS151)</f>
        <v>0</v>
      </c>
      <c r="AR151" s="943">
        <f>AG151*AJ151</f>
        <v>0</v>
      </c>
      <c r="AS151" s="943">
        <f>AH151*AK151</f>
        <v>0</v>
      </c>
      <c r="AT151" s="943">
        <f>SUM(AU151, AV151)</f>
        <v>0</v>
      </c>
      <c r="AU151" s="943">
        <f t="shared" si="421"/>
        <v>0</v>
      </c>
      <c r="AV151" s="943">
        <f t="shared" si="422"/>
        <v>0</v>
      </c>
      <c r="AW151" s="943">
        <f t="shared" si="423"/>
        <v>0</v>
      </c>
      <c r="AX151" s="943">
        <f t="shared" si="424"/>
        <v>0</v>
      </c>
      <c r="AY151" s="1039">
        <f>MAX(N150*AN150, AY129)</f>
        <v>0</v>
      </c>
      <c r="AZ151" s="1044">
        <f>SUM(BA151,BB151)</f>
        <v>0</v>
      </c>
      <c r="BA151" s="943">
        <f>K151-AE151-AG151+AD151</f>
        <v>0</v>
      </c>
      <c r="BB151" s="943">
        <f>L151+AE151-AD151-AH151</f>
        <v>0</v>
      </c>
      <c r="BC151" s="943">
        <f>SUM(BD151, BE151)</f>
        <v>0</v>
      </c>
      <c r="BD151" s="943">
        <f>N151</f>
        <v>0</v>
      </c>
      <c r="BE151" s="1039">
        <f>AF151</f>
        <v>0</v>
      </c>
      <c r="BF151" s="1044">
        <f>SUM(BG151,BJ151)</f>
        <v>0</v>
      </c>
      <c r="BG151" s="943">
        <f>SUM(BH151,BI151)</f>
        <v>0</v>
      </c>
      <c r="BH151" s="943">
        <f>AW151+AX151</f>
        <v>0</v>
      </c>
      <c r="BI151" s="943">
        <f>AO151+AP151</f>
        <v>0</v>
      </c>
      <c r="BJ151" s="1039">
        <f>AY152+AQ151</f>
        <v>0</v>
      </c>
      <c r="BK151" s="1051">
        <f t="shared" si="395"/>
        <v>0</v>
      </c>
      <c r="BL151" s="946">
        <f t="shared" si="396"/>
        <v>0</v>
      </c>
      <c r="BM151" s="919">
        <f t="shared" si="397"/>
        <v>0</v>
      </c>
      <c r="BN151" s="947">
        <f t="shared" si="398"/>
        <v>0</v>
      </c>
    </row>
    <row r="152" spans="1:66" ht="13.15" customHeight="1">
      <c r="A152" s="367"/>
      <c r="B152" s="367"/>
      <c r="C152" s="367"/>
      <c r="D152" s="368" t="s">
        <v>14</v>
      </c>
      <c r="E152" s="370" t="s">
        <v>129</v>
      </c>
      <c r="F152" s="369">
        <v>2025</v>
      </c>
      <c r="G152" s="371" t="s">
        <v>123</v>
      </c>
      <c r="H152" s="974"/>
      <c r="I152" s="956"/>
      <c r="J152" s="967">
        <f t="shared" ref="J152:T152" si="442">SUM(J153:J154)</f>
        <v>0</v>
      </c>
      <c r="K152" s="935">
        <f t="shared" si="442"/>
        <v>0</v>
      </c>
      <c r="L152" s="935">
        <f t="shared" si="442"/>
        <v>0</v>
      </c>
      <c r="M152" s="935">
        <f t="shared" si="442"/>
        <v>0</v>
      </c>
      <c r="N152" s="935">
        <f t="shared" si="442"/>
        <v>0</v>
      </c>
      <c r="O152" s="979">
        <f t="shared" si="442"/>
        <v>0</v>
      </c>
      <c r="P152" s="967">
        <f t="shared" si="442"/>
        <v>0</v>
      </c>
      <c r="Q152" s="935">
        <f t="shared" si="442"/>
        <v>0</v>
      </c>
      <c r="R152" s="935">
        <f t="shared" si="442"/>
        <v>0</v>
      </c>
      <c r="S152" s="935">
        <f t="shared" si="442"/>
        <v>0</v>
      </c>
      <c r="T152" s="979">
        <f t="shared" si="442"/>
        <v>0</v>
      </c>
      <c r="U152" s="1011">
        <f t="shared" si="388"/>
        <v>0</v>
      </c>
      <c r="V152" s="938">
        <f t="shared" si="389"/>
        <v>0</v>
      </c>
      <c r="W152" s="938">
        <f t="shared" si="390"/>
        <v>0</v>
      </c>
      <c r="X152" s="1012">
        <f t="shared" si="391"/>
        <v>0</v>
      </c>
      <c r="Y152" s="1011">
        <f t="shared" si="392"/>
        <v>0</v>
      </c>
      <c r="Z152" s="938">
        <f>IF($K152=0,0, SUM(Z153*K153, Z154*K154)/SUM(K153, K154))</f>
        <v>0</v>
      </c>
      <c r="AA152" s="938">
        <f>IF($K152=0,0, SUM(AA153*K153, AA154*K154)/SUM(K153, K154))</f>
        <v>0</v>
      </c>
      <c r="AB152" s="938">
        <f>IF($L152=0,0, SUM(AB153*L153, AB154*L154)/SUM(L153, L154))</f>
        <v>0</v>
      </c>
      <c r="AC152" s="1012">
        <f>IF($L152=0,0, SUM(AC153*L153, AC154*L154)/SUM(L153, L154))</f>
        <v>0</v>
      </c>
      <c r="AD152" s="967">
        <f>SUM(AD153:AD154)</f>
        <v>0</v>
      </c>
      <c r="AE152" s="935">
        <f>SUM(AE153:AE154)</f>
        <v>0</v>
      </c>
      <c r="AF152" s="935">
        <f>SUM(AF153:AF154)</f>
        <v>0</v>
      </c>
      <c r="AG152" s="935">
        <f>SUM(AG153:AG154)</f>
        <v>0</v>
      </c>
      <c r="AH152" s="979">
        <f>SUM(AH153:AH154)</f>
        <v>0</v>
      </c>
      <c r="AI152" s="1011">
        <f t="shared" si="393"/>
        <v>0</v>
      </c>
      <c r="AJ152" s="938">
        <f>IF($Z152*$K152=0,0,SUM(AJ153*$K153*$Z153,AJ154*$K154*$Z154)/(SUM($K153*$Z153,$K154*$Z154)))</f>
        <v>0</v>
      </c>
      <c r="AK152" s="938">
        <f>IF($AB152*$L152=0,0,SUM(AK153*$AB153*$L153,AK154*$AB154*$L154)/(SUM($L153*$AB153,$L154*$AB154)))</f>
        <v>0</v>
      </c>
      <c r="AL152" s="938">
        <f>IF(OR(K152=0, AND(AL153=0, AL154=0)), 0, SUM(AL153*K153*AA153, AL154*K154*AA154)/SUM(K153*AA153, K154*AA154))</f>
        <v>0</v>
      </c>
      <c r="AM152" s="938">
        <f>IF(L152=0,0,SUM(AM153*L153*(1-AB153-AC153), AM154*L154*(1-AB154-AC154))/SUM(L153*(1-AB153-AC153), L154*(1-AB154-AC154)))</f>
        <v>0</v>
      </c>
      <c r="AN152" s="1012">
        <f>IF(N152=0,0,SUM(AN153*N153,AN154*N154)/SUM(N153,N154))</f>
        <v>0</v>
      </c>
      <c r="AO152" s="1044">
        <f t="shared" ref="AO152:BJ153" si="443">SUM(AO153:AO154)</f>
        <v>0</v>
      </c>
      <c r="AP152" s="943">
        <f t="shared" si="443"/>
        <v>0</v>
      </c>
      <c r="AQ152" s="943">
        <f t="shared" si="443"/>
        <v>0</v>
      </c>
      <c r="AR152" s="943">
        <f t="shared" si="443"/>
        <v>0</v>
      </c>
      <c r="AS152" s="943">
        <f t="shared" si="443"/>
        <v>0</v>
      </c>
      <c r="AT152" s="943">
        <f t="shared" si="443"/>
        <v>0</v>
      </c>
      <c r="AU152" s="943">
        <f t="shared" si="443"/>
        <v>0</v>
      </c>
      <c r="AV152" s="943">
        <f t="shared" si="443"/>
        <v>0</v>
      </c>
      <c r="AW152" s="943">
        <f t="shared" si="443"/>
        <v>0</v>
      </c>
      <c r="AX152" s="943">
        <f t="shared" si="443"/>
        <v>0</v>
      </c>
      <c r="AY152" s="1039">
        <f>MAX(N151*AN151, AY130)</f>
        <v>0</v>
      </c>
      <c r="AZ152" s="1044">
        <f t="shared" si="443"/>
        <v>0</v>
      </c>
      <c r="BA152" s="943">
        <f t="shared" si="443"/>
        <v>0</v>
      </c>
      <c r="BB152" s="943">
        <f t="shared" si="443"/>
        <v>0</v>
      </c>
      <c r="BC152" s="943">
        <f t="shared" si="443"/>
        <v>0</v>
      </c>
      <c r="BD152" s="943">
        <f t="shared" si="443"/>
        <v>0</v>
      </c>
      <c r="BE152" s="1039">
        <f t="shared" si="443"/>
        <v>0</v>
      </c>
      <c r="BF152" s="1044">
        <f t="shared" si="443"/>
        <v>0</v>
      </c>
      <c r="BG152" s="943">
        <f t="shared" si="443"/>
        <v>0</v>
      </c>
      <c r="BH152" s="943">
        <f t="shared" si="443"/>
        <v>0</v>
      </c>
      <c r="BI152" s="943">
        <f t="shared" si="443"/>
        <v>0</v>
      </c>
      <c r="BJ152" s="1039">
        <f t="shared" si="443"/>
        <v>0</v>
      </c>
      <c r="BK152" s="1051">
        <f t="shared" si="395"/>
        <v>0</v>
      </c>
      <c r="BL152" s="946">
        <f t="shared" si="396"/>
        <v>0</v>
      </c>
      <c r="BM152" s="919">
        <f t="shared" si="397"/>
        <v>0</v>
      </c>
      <c r="BN152" s="947">
        <f t="shared" si="398"/>
        <v>0</v>
      </c>
    </row>
    <row r="153" spans="1:66" ht="13.15" customHeight="1">
      <c r="A153" s="367"/>
      <c r="B153" s="367"/>
      <c r="C153" s="367"/>
      <c r="D153" s="368" t="s">
        <v>13</v>
      </c>
      <c r="E153" s="370" t="s">
        <v>129</v>
      </c>
      <c r="F153" s="369">
        <v>2025</v>
      </c>
      <c r="G153" s="372" t="s">
        <v>121</v>
      </c>
      <c r="H153" s="976">
        <f>H131</f>
        <v>0</v>
      </c>
      <c r="I153" s="971">
        <f>I131</f>
        <v>0</v>
      </c>
      <c r="J153" s="967">
        <f>SUM(K153:L153)</f>
        <v>0</v>
      </c>
      <c r="K153" s="935">
        <f>BA131</f>
        <v>0</v>
      </c>
      <c r="L153" s="935">
        <f>BB131</f>
        <v>0</v>
      </c>
      <c r="M153" s="935">
        <f>SUM(N153,O153)</f>
        <v>0</v>
      </c>
      <c r="N153" s="935">
        <f t="shared" ref="N153:T154" si="444">BD131</f>
        <v>0</v>
      </c>
      <c r="O153" s="979">
        <f t="shared" si="444"/>
        <v>0</v>
      </c>
      <c r="P153" s="967">
        <f t="shared" si="444"/>
        <v>0</v>
      </c>
      <c r="Q153" s="935">
        <f t="shared" si="444"/>
        <v>0</v>
      </c>
      <c r="R153" s="935">
        <f t="shared" si="444"/>
        <v>0</v>
      </c>
      <c r="S153" s="935">
        <f t="shared" si="444"/>
        <v>0</v>
      </c>
      <c r="T153" s="979">
        <f t="shared" si="444"/>
        <v>0</v>
      </c>
      <c r="U153" s="1011">
        <f t="shared" si="388"/>
        <v>0</v>
      </c>
      <c r="V153" s="938">
        <f t="shared" si="389"/>
        <v>0</v>
      </c>
      <c r="W153" s="938">
        <f t="shared" si="390"/>
        <v>0</v>
      </c>
      <c r="X153" s="1012">
        <f t="shared" si="391"/>
        <v>0</v>
      </c>
      <c r="Y153" s="1011">
        <f t="shared" si="392"/>
        <v>0</v>
      </c>
      <c r="Z153" s="917"/>
      <c r="AA153" s="917"/>
      <c r="AB153" s="917"/>
      <c r="AC153" s="1021"/>
      <c r="AD153" s="967">
        <f>AC153*L153</f>
        <v>0</v>
      </c>
      <c r="AE153" s="935">
        <f>AA153*K153</f>
        <v>0</v>
      </c>
      <c r="AF153" s="935">
        <f>SUM(AG153:AH153)</f>
        <v>0</v>
      </c>
      <c r="AG153" s="935">
        <f>Z153*K153</f>
        <v>0</v>
      </c>
      <c r="AH153" s="979">
        <f>AB153*L153</f>
        <v>0</v>
      </c>
      <c r="AI153" s="1011">
        <f t="shared" si="393"/>
        <v>0</v>
      </c>
      <c r="AJ153" s="986"/>
      <c r="AK153" s="986"/>
      <c r="AL153" s="986"/>
      <c r="AM153" s="986"/>
      <c r="AN153" s="1012">
        <f>AN131</f>
        <v>0</v>
      </c>
      <c r="AO153" s="1044">
        <f>AE153*AL153</f>
        <v>0</v>
      </c>
      <c r="AP153" s="943">
        <f>L153*(1-AB153-AC153)*AM153</f>
        <v>0</v>
      </c>
      <c r="AQ153" s="943">
        <f>SUM(AR153,AS153)</f>
        <v>0</v>
      </c>
      <c r="AR153" s="943">
        <f>AG153*AJ153</f>
        <v>0</v>
      </c>
      <c r="AS153" s="943">
        <f>AH153*AK153</f>
        <v>0</v>
      </c>
      <c r="AT153" s="943">
        <f>SUM(AU153, AV153)</f>
        <v>0</v>
      </c>
      <c r="AU153" s="943">
        <f>AR153+AU131</f>
        <v>0</v>
      </c>
      <c r="AV153" s="943">
        <f>AS153+AV131</f>
        <v>0</v>
      </c>
      <c r="AW153" s="943">
        <f t="shared" si="423"/>
        <v>0</v>
      </c>
      <c r="AX153" s="943">
        <f t="shared" si="424"/>
        <v>0</v>
      </c>
      <c r="AY153" s="1039">
        <f t="shared" si="443"/>
        <v>0</v>
      </c>
      <c r="AZ153" s="1044">
        <f t="shared" ref="AZ153:AZ159" si="445">SUM(BA153,BB153)</f>
        <v>0</v>
      </c>
      <c r="BA153" s="943">
        <f t="shared" ref="BA153:BA159" si="446">K153-AE153-AG153+AD153</f>
        <v>0</v>
      </c>
      <c r="BB153" s="943">
        <f t="shared" ref="BB153:BB159" si="447">L153+AE153-AD153-AH153</f>
        <v>0</v>
      </c>
      <c r="BC153" s="943">
        <f t="shared" ref="BC153:BC159" si="448">SUM(BD153, BE153)</f>
        <v>0</v>
      </c>
      <c r="BD153" s="943">
        <f t="shared" ref="BD153:BD159" si="449">N153</f>
        <v>0</v>
      </c>
      <c r="BE153" s="1039">
        <f t="shared" ref="BE153:BE159" si="450">AF153</f>
        <v>0</v>
      </c>
      <c r="BF153" s="1044">
        <f t="shared" ref="BF153:BF159" si="451">SUM(BG153,BJ153)</f>
        <v>0</v>
      </c>
      <c r="BG153" s="943">
        <f t="shared" ref="BG153:BG159" si="452">SUM(BH153,BI153)</f>
        <v>0</v>
      </c>
      <c r="BH153" s="943">
        <f t="shared" ref="BH153:BH159" si="453">AW153+AX153</f>
        <v>0</v>
      </c>
      <c r="BI153" s="943">
        <f t="shared" ref="BI153:BI159" si="454">AO153+AP153</f>
        <v>0</v>
      </c>
      <c r="BJ153" s="1039">
        <f t="shared" ref="BJ153:BJ159" si="455">AY154+AQ153</f>
        <v>0</v>
      </c>
      <c r="BK153" s="1051">
        <f t="shared" si="395"/>
        <v>0</v>
      </c>
      <c r="BL153" s="946">
        <f t="shared" si="396"/>
        <v>0</v>
      </c>
      <c r="BM153" s="919">
        <f t="shared" si="397"/>
        <v>0</v>
      </c>
      <c r="BN153" s="947">
        <f t="shared" si="398"/>
        <v>0</v>
      </c>
    </row>
    <row r="154" spans="1:66" ht="13.15" customHeight="1">
      <c r="A154" s="367"/>
      <c r="B154" s="367"/>
      <c r="C154" s="367"/>
      <c r="D154" s="368" t="s">
        <v>13</v>
      </c>
      <c r="E154" s="370" t="s">
        <v>129</v>
      </c>
      <c r="F154" s="369">
        <v>2025</v>
      </c>
      <c r="G154" s="372" t="s">
        <v>155</v>
      </c>
      <c r="H154" s="976">
        <f>H132</f>
        <v>0</v>
      </c>
      <c r="I154" s="971">
        <f>I132</f>
        <v>0</v>
      </c>
      <c r="J154" s="967">
        <f>SUM(K154:L154)</f>
        <v>0</v>
      </c>
      <c r="K154" s="935">
        <f>BA132</f>
        <v>0</v>
      </c>
      <c r="L154" s="935">
        <f>BB132</f>
        <v>0</v>
      </c>
      <c r="M154" s="935">
        <f>SUM(N154,O154)</f>
        <v>0</v>
      </c>
      <c r="N154" s="935">
        <f t="shared" si="444"/>
        <v>0</v>
      </c>
      <c r="O154" s="979">
        <f t="shared" si="444"/>
        <v>0</v>
      </c>
      <c r="P154" s="967">
        <f t="shared" si="444"/>
        <v>0</v>
      </c>
      <c r="Q154" s="935">
        <f t="shared" si="444"/>
        <v>0</v>
      </c>
      <c r="R154" s="935">
        <f t="shared" si="444"/>
        <v>0</v>
      </c>
      <c r="S154" s="935">
        <f t="shared" si="444"/>
        <v>0</v>
      </c>
      <c r="T154" s="979">
        <f t="shared" si="444"/>
        <v>0</v>
      </c>
      <c r="U154" s="1011">
        <f t="shared" si="388"/>
        <v>0</v>
      </c>
      <c r="V154" s="938">
        <f t="shared" si="389"/>
        <v>0</v>
      </c>
      <c r="W154" s="938">
        <f t="shared" si="390"/>
        <v>0</v>
      </c>
      <c r="X154" s="1012">
        <f t="shared" si="391"/>
        <v>0</v>
      </c>
      <c r="Y154" s="1011">
        <f t="shared" si="392"/>
        <v>0</v>
      </c>
      <c r="Z154" s="917"/>
      <c r="AA154" s="917"/>
      <c r="AB154" s="917"/>
      <c r="AC154" s="1021"/>
      <c r="AD154" s="967">
        <f>AC154*L154</f>
        <v>0</v>
      </c>
      <c r="AE154" s="935">
        <f>AA154*K154</f>
        <v>0</v>
      </c>
      <c r="AF154" s="935">
        <f>SUM(AG154:AH154)</f>
        <v>0</v>
      </c>
      <c r="AG154" s="935">
        <f>Z154*K154</f>
        <v>0</v>
      </c>
      <c r="AH154" s="979">
        <f>AB154*L154</f>
        <v>0</v>
      </c>
      <c r="AI154" s="1011">
        <f t="shared" si="393"/>
        <v>0</v>
      </c>
      <c r="AJ154" s="986"/>
      <c r="AK154" s="986"/>
      <c r="AL154" s="986"/>
      <c r="AM154" s="986"/>
      <c r="AN154" s="1012">
        <f>AN132</f>
        <v>0</v>
      </c>
      <c r="AO154" s="1044">
        <f>AE154*AL154</f>
        <v>0</v>
      </c>
      <c r="AP154" s="943">
        <f>L154*(1-AB154-AC154)*AM154</f>
        <v>0</v>
      </c>
      <c r="AQ154" s="943">
        <f>SUM(AR154,AS154)</f>
        <v>0</v>
      </c>
      <c r="AR154" s="943">
        <f>AG154*AJ154</f>
        <v>0</v>
      </c>
      <c r="AS154" s="943">
        <f>AH154*AK154</f>
        <v>0</v>
      </c>
      <c r="AT154" s="943">
        <f>SUM(AU154, AV154)</f>
        <v>0</v>
      </c>
      <c r="AU154" s="943">
        <f>AR154+AU132</f>
        <v>0</v>
      </c>
      <c r="AV154" s="943">
        <f>AS154+AV132</f>
        <v>0</v>
      </c>
      <c r="AW154" s="943">
        <f t="shared" si="423"/>
        <v>0</v>
      </c>
      <c r="AX154" s="943">
        <f t="shared" si="424"/>
        <v>0</v>
      </c>
      <c r="AY154" s="1039">
        <f>MAX(N153*AN153, AY132)</f>
        <v>0</v>
      </c>
      <c r="AZ154" s="1044">
        <f t="shared" si="445"/>
        <v>0</v>
      </c>
      <c r="BA154" s="943">
        <f t="shared" si="446"/>
        <v>0</v>
      </c>
      <c r="BB154" s="943">
        <f t="shared" si="447"/>
        <v>0</v>
      </c>
      <c r="BC154" s="943">
        <f t="shared" si="448"/>
        <v>0</v>
      </c>
      <c r="BD154" s="943">
        <f t="shared" si="449"/>
        <v>0</v>
      </c>
      <c r="BE154" s="1039">
        <f t="shared" si="450"/>
        <v>0</v>
      </c>
      <c r="BF154" s="1044">
        <f t="shared" si="451"/>
        <v>0</v>
      </c>
      <c r="BG154" s="943">
        <f t="shared" si="452"/>
        <v>0</v>
      </c>
      <c r="BH154" s="943">
        <f t="shared" si="453"/>
        <v>0</v>
      </c>
      <c r="BI154" s="943">
        <f t="shared" si="454"/>
        <v>0</v>
      </c>
      <c r="BJ154" s="1039">
        <f t="shared" si="455"/>
        <v>0</v>
      </c>
      <c r="BK154" s="1051">
        <f t="shared" si="395"/>
        <v>0</v>
      </c>
      <c r="BL154" s="946">
        <f t="shared" si="396"/>
        <v>0</v>
      </c>
      <c r="BM154" s="919">
        <f t="shared" si="397"/>
        <v>0</v>
      </c>
      <c r="BN154" s="947">
        <f t="shared" si="398"/>
        <v>0</v>
      </c>
    </row>
    <row r="155" spans="1:66" ht="13.15" customHeight="1">
      <c r="A155" s="367"/>
      <c r="B155" s="367"/>
      <c r="C155" s="367"/>
      <c r="D155" s="368" t="s">
        <v>14</v>
      </c>
      <c r="E155" s="370" t="s">
        <v>129</v>
      </c>
      <c r="F155" s="369">
        <v>2025</v>
      </c>
      <c r="G155" s="371" t="s">
        <v>154</v>
      </c>
      <c r="H155" s="974"/>
      <c r="I155" s="956"/>
      <c r="J155" s="967">
        <f t="shared" ref="J155:T155" si="456">SUM(J156:J158)</f>
        <v>0</v>
      </c>
      <c r="K155" s="935">
        <f t="shared" si="456"/>
        <v>0</v>
      </c>
      <c r="L155" s="935">
        <f t="shared" si="456"/>
        <v>0</v>
      </c>
      <c r="M155" s="935">
        <f t="shared" si="456"/>
        <v>0</v>
      </c>
      <c r="N155" s="935">
        <f t="shared" si="456"/>
        <v>0</v>
      </c>
      <c r="O155" s="979">
        <f t="shared" si="456"/>
        <v>0</v>
      </c>
      <c r="P155" s="967">
        <f t="shared" si="456"/>
        <v>0</v>
      </c>
      <c r="Q155" s="935">
        <f t="shared" si="456"/>
        <v>0</v>
      </c>
      <c r="R155" s="935">
        <f t="shared" si="456"/>
        <v>0</v>
      </c>
      <c r="S155" s="935">
        <f t="shared" si="456"/>
        <v>0</v>
      </c>
      <c r="T155" s="979">
        <f t="shared" si="456"/>
        <v>0</v>
      </c>
      <c r="U155" s="1011">
        <f t="shared" si="388"/>
        <v>0</v>
      </c>
      <c r="V155" s="938">
        <f t="shared" si="389"/>
        <v>0</v>
      </c>
      <c r="W155" s="938">
        <f t="shared" si="390"/>
        <v>0</v>
      </c>
      <c r="X155" s="1012">
        <f t="shared" si="391"/>
        <v>0</v>
      </c>
      <c r="Y155" s="1011">
        <f t="shared" si="392"/>
        <v>0</v>
      </c>
      <c r="Z155" s="938">
        <f>IF($K155=0,0, SUM(Z156*K156, Z157*K157, Z158*K158)/SUM(K156, K157, K158))</f>
        <v>0</v>
      </c>
      <c r="AA155" s="938">
        <f>IF($K155=0,0, SUM(AA156*K156, AA157*K157, AA158*K158)/SUM(K156, K157, K158))</f>
        <v>0</v>
      </c>
      <c r="AB155" s="938">
        <f>IF($L155=0,0, SUM(AB156*L156, AB157*L157, AB158*L158)/SUM(L156, L157, L158))</f>
        <v>0</v>
      </c>
      <c r="AC155" s="1012">
        <f>IF($L155=0,0, SUM(AC156*L156, AC157*L157, AC158*L158)/SUM(L156, L157, L158))</f>
        <v>0</v>
      </c>
      <c r="AD155" s="967">
        <f>SUM(AD156:AD158)</f>
        <v>0</v>
      </c>
      <c r="AE155" s="935">
        <f>SUM(AE156:AE158)</f>
        <v>0</v>
      </c>
      <c r="AF155" s="935">
        <f>SUM(AF156:AF158)</f>
        <v>0</v>
      </c>
      <c r="AG155" s="935">
        <f>SUM(AG156:AG158)</f>
        <v>0</v>
      </c>
      <c r="AH155" s="979">
        <f>SUM(AH156:AH158)</f>
        <v>0</v>
      </c>
      <c r="AI155" s="1011">
        <f t="shared" si="393"/>
        <v>0</v>
      </c>
      <c r="AJ155" s="938">
        <f>IF($Z155*$K155=0,0,SUM(AJ156*$K156*$Z156,AJ157*$K157*$Z157,AJ158*$K158*$Z158)/(SUM($K156*$Z156,$K157*$Z157,$K158*$Z158)))</f>
        <v>0</v>
      </c>
      <c r="AK155" s="938">
        <f>IF($AB155*$L155=0,0,SUM(AK156*$AB156*$L156,AK157*$AB157*$L157,AK158*$AB158*$L158)/(SUM($L156*$AB156,$L157*$AB157,$L158*$AB158)))</f>
        <v>0</v>
      </c>
      <c r="AL155" s="938">
        <f>IF(OR(K155=0, AND(AL156=0, AL157=0, AL158=0)), 0, SUM(AL156*K156*AA156, AL157*K157*AA157, AL158*K158*AA158)/SUM(K156*AA156, K157*AA157, K158*AA158))</f>
        <v>0</v>
      </c>
      <c r="AM155" s="938">
        <f>IF(L155=0,0,SUM(AM156*L156*(1-AB156-AC156), AM157*L157*(1-AB157-AC157),AM158*L158*(1-AB158-AC158))/SUM(L156*(1-AB156-AC156), L157*(1-AB157-AC157),L158*(1-AB158-AC158)))</f>
        <v>0</v>
      </c>
      <c r="AN155" s="1012">
        <f>IF(N155=0,0,SUM(AN156*N156,AN157*N157,AN158*N158)/SUM(N156,N157,N158))</f>
        <v>0</v>
      </c>
      <c r="AO155" s="1044">
        <f t="shared" ref="AO155:AY156" si="457">SUM(AO156:AO158)</f>
        <v>0</v>
      </c>
      <c r="AP155" s="943">
        <f t="shared" si="457"/>
        <v>0</v>
      </c>
      <c r="AQ155" s="943">
        <f t="shared" si="457"/>
        <v>0</v>
      </c>
      <c r="AR155" s="943">
        <f t="shared" si="457"/>
        <v>0</v>
      </c>
      <c r="AS155" s="943">
        <f t="shared" si="457"/>
        <v>0</v>
      </c>
      <c r="AT155" s="943">
        <f t="shared" si="457"/>
        <v>0</v>
      </c>
      <c r="AU155" s="943">
        <f t="shared" si="457"/>
        <v>0</v>
      </c>
      <c r="AV155" s="943">
        <f t="shared" si="457"/>
        <v>0</v>
      </c>
      <c r="AW155" s="943">
        <f t="shared" si="457"/>
        <v>0</v>
      </c>
      <c r="AX155" s="943">
        <f t="shared" si="457"/>
        <v>0</v>
      </c>
      <c r="AY155" s="1039">
        <f>MAX(N154*AN154, AY133)</f>
        <v>0</v>
      </c>
      <c r="AZ155" s="1044">
        <f t="shared" si="445"/>
        <v>0</v>
      </c>
      <c r="BA155" s="943">
        <f t="shared" si="446"/>
        <v>0</v>
      </c>
      <c r="BB155" s="943">
        <f t="shared" si="447"/>
        <v>0</v>
      </c>
      <c r="BC155" s="943">
        <f t="shared" si="448"/>
        <v>0</v>
      </c>
      <c r="BD155" s="943">
        <f t="shared" si="449"/>
        <v>0</v>
      </c>
      <c r="BE155" s="1039">
        <f t="shared" si="450"/>
        <v>0</v>
      </c>
      <c r="BF155" s="1044">
        <f t="shared" si="451"/>
        <v>0</v>
      </c>
      <c r="BG155" s="943">
        <f t="shared" si="452"/>
        <v>0</v>
      </c>
      <c r="BH155" s="943">
        <f t="shared" si="453"/>
        <v>0</v>
      </c>
      <c r="BI155" s="943">
        <f t="shared" si="454"/>
        <v>0</v>
      </c>
      <c r="BJ155" s="1039">
        <f t="shared" si="455"/>
        <v>0</v>
      </c>
      <c r="BK155" s="1051">
        <f t="shared" si="395"/>
        <v>0</v>
      </c>
      <c r="BL155" s="946">
        <f t="shared" si="396"/>
        <v>0</v>
      </c>
      <c r="BM155" s="919">
        <f t="shared" si="397"/>
        <v>0</v>
      </c>
      <c r="BN155" s="947">
        <f t="shared" si="398"/>
        <v>0</v>
      </c>
    </row>
    <row r="156" spans="1:66" ht="13.15" customHeight="1">
      <c r="A156" s="367"/>
      <c r="B156" s="367"/>
      <c r="C156" s="367"/>
      <c r="D156" s="368" t="s">
        <v>13</v>
      </c>
      <c r="E156" s="370" t="s">
        <v>129</v>
      </c>
      <c r="F156" s="369">
        <v>2025</v>
      </c>
      <c r="G156" s="372" t="s">
        <v>352</v>
      </c>
      <c r="H156" s="976">
        <f t="shared" ref="H156:I159" si="458">H134</f>
        <v>0</v>
      </c>
      <c r="I156" s="971">
        <f t="shared" si="458"/>
        <v>0</v>
      </c>
      <c r="J156" s="967">
        <f>SUM(K156:L156)</f>
        <v>0</v>
      </c>
      <c r="K156" s="935">
        <f t="shared" ref="K156:L159" si="459">BA134</f>
        <v>0</v>
      </c>
      <c r="L156" s="935">
        <f t="shared" si="459"/>
        <v>0</v>
      </c>
      <c r="M156" s="935">
        <f>SUM(N156,O156)</f>
        <v>0</v>
      </c>
      <c r="N156" s="935">
        <f t="shared" ref="N156:T159" si="460">BD134</f>
        <v>0</v>
      </c>
      <c r="O156" s="979">
        <f t="shared" si="460"/>
        <v>0</v>
      </c>
      <c r="P156" s="967">
        <f t="shared" si="460"/>
        <v>0</v>
      </c>
      <c r="Q156" s="935">
        <f t="shared" si="460"/>
        <v>0</v>
      </c>
      <c r="R156" s="935">
        <f t="shared" si="460"/>
        <v>0</v>
      </c>
      <c r="S156" s="935">
        <f t="shared" si="460"/>
        <v>0</v>
      </c>
      <c r="T156" s="979">
        <f t="shared" si="460"/>
        <v>0</v>
      </c>
      <c r="U156" s="1011">
        <f t="shared" si="388"/>
        <v>0</v>
      </c>
      <c r="V156" s="938">
        <f t="shared" si="389"/>
        <v>0</v>
      </c>
      <c r="W156" s="938">
        <f t="shared" si="390"/>
        <v>0</v>
      </c>
      <c r="X156" s="1012">
        <f t="shared" si="391"/>
        <v>0</v>
      </c>
      <c r="Y156" s="1011">
        <f t="shared" si="392"/>
        <v>0</v>
      </c>
      <c r="Z156" s="917"/>
      <c r="AA156" s="917"/>
      <c r="AB156" s="917"/>
      <c r="AC156" s="1021"/>
      <c r="AD156" s="967">
        <f>AC156*L156</f>
        <v>0</v>
      </c>
      <c r="AE156" s="935">
        <f>AA156*K156</f>
        <v>0</v>
      </c>
      <c r="AF156" s="935">
        <f>SUM(AG156:AH156)</f>
        <v>0</v>
      </c>
      <c r="AG156" s="935">
        <f>Z156*K156</f>
        <v>0</v>
      </c>
      <c r="AH156" s="979">
        <f>AB156*L156</f>
        <v>0</v>
      </c>
      <c r="AI156" s="1011">
        <f t="shared" si="393"/>
        <v>0</v>
      </c>
      <c r="AJ156" s="986"/>
      <c r="AK156" s="986"/>
      <c r="AL156" s="986"/>
      <c r="AM156" s="986"/>
      <c r="AN156" s="1012">
        <f>AN134</f>
        <v>0</v>
      </c>
      <c r="AO156" s="1044">
        <f>AE156*AL156</f>
        <v>0</v>
      </c>
      <c r="AP156" s="943">
        <f>L156*(1-AB156-AC156)*AM156</f>
        <v>0</v>
      </c>
      <c r="AQ156" s="943">
        <f>SUM(AR156,AS156)</f>
        <v>0</v>
      </c>
      <c r="AR156" s="943">
        <f t="shared" ref="AR156:AS159" si="461">AG156*AJ156</f>
        <v>0</v>
      </c>
      <c r="AS156" s="943">
        <f t="shared" si="461"/>
        <v>0</v>
      </c>
      <c r="AT156" s="943">
        <f>SUM(AU156, AV156)</f>
        <v>0</v>
      </c>
      <c r="AU156" s="943">
        <f t="shared" ref="AU156:AV160" si="462">AR156+AU134</f>
        <v>0</v>
      </c>
      <c r="AV156" s="943">
        <f t="shared" si="462"/>
        <v>0</v>
      </c>
      <c r="AW156" s="943">
        <f t="shared" si="423"/>
        <v>0</v>
      </c>
      <c r="AX156" s="943">
        <f t="shared" si="424"/>
        <v>0</v>
      </c>
      <c r="AY156" s="1039">
        <f t="shared" si="457"/>
        <v>0</v>
      </c>
      <c r="AZ156" s="1044">
        <f t="shared" si="445"/>
        <v>0</v>
      </c>
      <c r="BA156" s="943">
        <f t="shared" si="446"/>
        <v>0</v>
      </c>
      <c r="BB156" s="943">
        <f t="shared" si="447"/>
        <v>0</v>
      </c>
      <c r="BC156" s="943">
        <f t="shared" si="448"/>
        <v>0</v>
      </c>
      <c r="BD156" s="943">
        <f t="shared" si="449"/>
        <v>0</v>
      </c>
      <c r="BE156" s="1039">
        <f t="shared" si="450"/>
        <v>0</v>
      </c>
      <c r="BF156" s="1044">
        <f t="shared" si="451"/>
        <v>0</v>
      </c>
      <c r="BG156" s="943">
        <f t="shared" si="452"/>
        <v>0</v>
      </c>
      <c r="BH156" s="943">
        <f t="shared" si="453"/>
        <v>0</v>
      </c>
      <c r="BI156" s="943">
        <f t="shared" si="454"/>
        <v>0</v>
      </c>
      <c r="BJ156" s="1039">
        <f t="shared" si="455"/>
        <v>0</v>
      </c>
      <c r="BK156" s="1051">
        <f t="shared" si="395"/>
        <v>0</v>
      </c>
      <c r="BL156" s="946">
        <f t="shared" si="396"/>
        <v>0</v>
      </c>
      <c r="BM156" s="919">
        <f t="shared" si="397"/>
        <v>0</v>
      </c>
      <c r="BN156" s="947">
        <f t="shared" si="398"/>
        <v>0</v>
      </c>
    </row>
    <row r="157" spans="1:66" ht="13.15" customHeight="1">
      <c r="A157" s="367"/>
      <c r="B157" s="367"/>
      <c r="C157" s="367"/>
      <c r="D157" s="368" t="s">
        <v>13</v>
      </c>
      <c r="E157" s="370" t="s">
        <v>129</v>
      </c>
      <c r="F157" s="369">
        <v>2025</v>
      </c>
      <c r="G157" s="372" t="s">
        <v>121</v>
      </c>
      <c r="H157" s="976">
        <f t="shared" si="458"/>
        <v>0</v>
      </c>
      <c r="I157" s="971">
        <f t="shared" si="458"/>
        <v>0</v>
      </c>
      <c r="J157" s="967">
        <f>SUM(K157:L157)</f>
        <v>0</v>
      </c>
      <c r="K157" s="935">
        <f t="shared" si="459"/>
        <v>0</v>
      </c>
      <c r="L157" s="935">
        <f t="shared" si="459"/>
        <v>0</v>
      </c>
      <c r="M157" s="935">
        <f>SUM(N157,O157)</f>
        <v>0</v>
      </c>
      <c r="N157" s="935">
        <f t="shared" si="460"/>
        <v>0</v>
      </c>
      <c r="O157" s="979">
        <f t="shared" si="460"/>
        <v>0</v>
      </c>
      <c r="P157" s="967">
        <f t="shared" si="460"/>
        <v>0</v>
      </c>
      <c r="Q157" s="935">
        <f t="shared" si="460"/>
        <v>0</v>
      </c>
      <c r="R157" s="935">
        <f t="shared" si="460"/>
        <v>0</v>
      </c>
      <c r="S157" s="935">
        <f t="shared" si="460"/>
        <v>0</v>
      </c>
      <c r="T157" s="979">
        <f t="shared" si="460"/>
        <v>0</v>
      </c>
      <c r="U157" s="1011">
        <f t="shared" si="388"/>
        <v>0</v>
      </c>
      <c r="V157" s="938">
        <f t="shared" si="389"/>
        <v>0</v>
      </c>
      <c r="W157" s="938">
        <f t="shared" si="390"/>
        <v>0</v>
      </c>
      <c r="X157" s="1012">
        <f t="shared" si="391"/>
        <v>0</v>
      </c>
      <c r="Y157" s="1011">
        <f t="shared" si="392"/>
        <v>0</v>
      </c>
      <c r="Z157" s="917"/>
      <c r="AA157" s="917"/>
      <c r="AB157" s="917"/>
      <c r="AC157" s="1021"/>
      <c r="AD157" s="967">
        <f>AC157*L157</f>
        <v>0</v>
      </c>
      <c r="AE157" s="935">
        <f>AA157*K157</f>
        <v>0</v>
      </c>
      <c r="AF157" s="935">
        <f>SUM(AG157:AH157)</f>
        <v>0</v>
      </c>
      <c r="AG157" s="935">
        <f>Z157*K157</f>
        <v>0</v>
      </c>
      <c r="AH157" s="979">
        <f>AB157*L157</f>
        <v>0</v>
      </c>
      <c r="AI157" s="1011">
        <f t="shared" si="393"/>
        <v>0</v>
      </c>
      <c r="AJ157" s="986"/>
      <c r="AK157" s="986"/>
      <c r="AL157" s="986"/>
      <c r="AM157" s="986"/>
      <c r="AN157" s="1012">
        <f>AN135</f>
        <v>0</v>
      </c>
      <c r="AO157" s="1044">
        <f>AE157*AL157</f>
        <v>0</v>
      </c>
      <c r="AP157" s="943">
        <f>L157*(1-AB157-AC157)*AM157</f>
        <v>0</v>
      </c>
      <c r="AQ157" s="943">
        <f>SUM(AR157,AS157)</f>
        <v>0</v>
      </c>
      <c r="AR157" s="943">
        <f t="shared" si="461"/>
        <v>0</v>
      </c>
      <c r="AS157" s="943">
        <f t="shared" si="461"/>
        <v>0</v>
      </c>
      <c r="AT157" s="943">
        <f>SUM(AU157, AV157)</f>
        <v>0</v>
      </c>
      <c r="AU157" s="943">
        <f t="shared" si="462"/>
        <v>0</v>
      </c>
      <c r="AV157" s="943">
        <f t="shared" si="462"/>
        <v>0</v>
      </c>
      <c r="AW157" s="943">
        <f t="shared" si="423"/>
        <v>0</v>
      </c>
      <c r="AX157" s="943">
        <f t="shared" si="424"/>
        <v>0</v>
      </c>
      <c r="AY157" s="1039">
        <f>MAX(N156*AN156, AY135)</f>
        <v>0</v>
      </c>
      <c r="AZ157" s="1044">
        <f t="shared" si="445"/>
        <v>0</v>
      </c>
      <c r="BA157" s="943">
        <f t="shared" si="446"/>
        <v>0</v>
      </c>
      <c r="BB157" s="943">
        <f t="shared" si="447"/>
        <v>0</v>
      </c>
      <c r="BC157" s="943">
        <f t="shared" si="448"/>
        <v>0</v>
      </c>
      <c r="BD157" s="943">
        <f t="shared" si="449"/>
        <v>0</v>
      </c>
      <c r="BE157" s="1039">
        <f t="shared" si="450"/>
        <v>0</v>
      </c>
      <c r="BF157" s="1044">
        <f t="shared" si="451"/>
        <v>0</v>
      </c>
      <c r="BG157" s="943">
        <f t="shared" si="452"/>
        <v>0</v>
      </c>
      <c r="BH157" s="943">
        <f t="shared" si="453"/>
        <v>0</v>
      </c>
      <c r="BI157" s="943">
        <f t="shared" si="454"/>
        <v>0</v>
      </c>
      <c r="BJ157" s="1039">
        <f t="shared" si="455"/>
        <v>0</v>
      </c>
      <c r="BK157" s="1051">
        <f t="shared" si="395"/>
        <v>0</v>
      </c>
      <c r="BL157" s="946">
        <f t="shared" si="396"/>
        <v>0</v>
      </c>
      <c r="BM157" s="919">
        <f t="shared" si="397"/>
        <v>0</v>
      </c>
      <c r="BN157" s="947">
        <f t="shared" si="398"/>
        <v>0</v>
      </c>
    </row>
    <row r="158" spans="1:66" ht="13.15" customHeight="1">
      <c r="A158" s="367"/>
      <c r="B158" s="367"/>
      <c r="C158" s="367"/>
      <c r="D158" s="368" t="s">
        <v>13</v>
      </c>
      <c r="E158" s="370" t="s">
        <v>129</v>
      </c>
      <c r="F158" s="369">
        <v>2025</v>
      </c>
      <c r="G158" s="372" t="s">
        <v>155</v>
      </c>
      <c r="H158" s="976">
        <f t="shared" si="458"/>
        <v>0</v>
      </c>
      <c r="I158" s="971">
        <f t="shared" si="458"/>
        <v>0</v>
      </c>
      <c r="J158" s="967">
        <f>SUM(K158:L158)</f>
        <v>0</v>
      </c>
      <c r="K158" s="935">
        <f t="shared" si="459"/>
        <v>0</v>
      </c>
      <c r="L158" s="935">
        <f t="shared" si="459"/>
        <v>0</v>
      </c>
      <c r="M158" s="935">
        <f>SUM(N158,O158)</f>
        <v>0</v>
      </c>
      <c r="N158" s="935">
        <f t="shared" si="460"/>
        <v>0</v>
      </c>
      <c r="O158" s="979">
        <f t="shared" si="460"/>
        <v>0</v>
      </c>
      <c r="P158" s="967">
        <f t="shared" si="460"/>
        <v>0</v>
      </c>
      <c r="Q158" s="935">
        <f t="shared" si="460"/>
        <v>0</v>
      </c>
      <c r="R158" s="935">
        <f t="shared" si="460"/>
        <v>0</v>
      </c>
      <c r="S158" s="935">
        <f t="shared" si="460"/>
        <v>0</v>
      </c>
      <c r="T158" s="979">
        <f t="shared" si="460"/>
        <v>0</v>
      </c>
      <c r="U158" s="1011">
        <f t="shared" si="388"/>
        <v>0</v>
      </c>
      <c r="V158" s="938">
        <f t="shared" si="389"/>
        <v>0</v>
      </c>
      <c r="W158" s="938">
        <f t="shared" si="390"/>
        <v>0</v>
      </c>
      <c r="X158" s="1012">
        <f t="shared" si="391"/>
        <v>0</v>
      </c>
      <c r="Y158" s="1011">
        <f t="shared" si="392"/>
        <v>0</v>
      </c>
      <c r="Z158" s="917"/>
      <c r="AA158" s="917"/>
      <c r="AB158" s="917"/>
      <c r="AC158" s="1021"/>
      <c r="AD158" s="967">
        <f>AC158*L158</f>
        <v>0</v>
      </c>
      <c r="AE158" s="935">
        <f>AA158*K158</f>
        <v>0</v>
      </c>
      <c r="AF158" s="935">
        <f>SUM(AG158:AH158)</f>
        <v>0</v>
      </c>
      <c r="AG158" s="935">
        <f>Z158*K158</f>
        <v>0</v>
      </c>
      <c r="AH158" s="979">
        <f>AB158*L158</f>
        <v>0</v>
      </c>
      <c r="AI158" s="1011">
        <f t="shared" si="393"/>
        <v>0</v>
      </c>
      <c r="AJ158" s="986"/>
      <c r="AK158" s="986"/>
      <c r="AL158" s="986"/>
      <c r="AM158" s="986"/>
      <c r="AN158" s="1012">
        <f>AN136</f>
        <v>0</v>
      </c>
      <c r="AO158" s="1044">
        <f>AE158*AL158</f>
        <v>0</v>
      </c>
      <c r="AP158" s="943">
        <f>L158*(1-AB158-AC158)*AM158</f>
        <v>0</v>
      </c>
      <c r="AQ158" s="943">
        <f>SUM(AR158,AS158)</f>
        <v>0</v>
      </c>
      <c r="AR158" s="943">
        <f t="shared" si="461"/>
        <v>0</v>
      </c>
      <c r="AS158" s="943">
        <f t="shared" si="461"/>
        <v>0</v>
      </c>
      <c r="AT158" s="943">
        <f>SUM(AU158, AV158)</f>
        <v>0</v>
      </c>
      <c r="AU158" s="943">
        <f t="shared" si="462"/>
        <v>0</v>
      </c>
      <c r="AV158" s="943">
        <f t="shared" si="462"/>
        <v>0</v>
      </c>
      <c r="AW158" s="943">
        <f t="shared" si="423"/>
        <v>0</v>
      </c>
      <c r="AX158" s="943">
        <f t="shared" si="424"/>
        <v>0</v>
      </c>
      <c r="AY158" s="1039">
        <f>MAX(N157*AN157, AY136)</f>
        <v>0</v>
      </c>
      <c r="AZ158" s="1044">
        <f t="shared" si="445"/>
        <v>0</v>
      </c>
      <c r="BA158" s="943">
        <f t="shared" si="446"/>
        <v>0</v>
      </c>
      <c r="BB158" s="943">
        <f t="shared" si="447"/>
        <v>0</v>
      </c>
      <c r="BC158" s="943">
        <f t="shared" si="448"/>
        <v>0</v>
      </c>
      <c r="BD158" s="943">
        <f t="shared" si="449"/>
        <v>0</v>
      </c>
      <c r="BE158" s="1039">
        <f t="shared" si="450"/>
        <v>0</v>
      </c>
      <c r="BF158" s="1044">
        <f t="shared" si="451"/>
        <v>0</v>
      </c>
      <c r="BG158" s="943">
        <f t="shared" si="452"/>
        <v>0</v>
      </c>
      <c r="BH158" s="943">
        <f t="shared" si="453"/>
        <v>0</v>
      </c>
      <c r="BI158" s="943">
        <f t="shared" si="454"/>
        <v>0</v>
      </c>
      <c r="BJ158" s="1039">
        <f t="shared" si="455"/>
        <v>0</v>
      </c>
      <c r="BK158" s="1051">
        <f t="shared" si="395"/>
        <v>0</v>
      </c>
      <c r="BL158" s="946">
        <f t="shared" si="396"/>
        <v>0</v>
      </c>
      <c r="BM158" s="919">
        <f t="shared" si="397"/>
        <v>0</v>
      </c>
      <c r="BN158" s="947">
        <f t="shared" si="398"/>
        <v>0</v>
      </c>
    </row>
    <row r="159" spans="1:66" ht="13.15" customHeight="1">
      <c r="A159" s="367"/>
      <c r="B159" s="367"/>
      <c r="C159" s="367"/>
      <c r="D159" s="368" t="s">
        <v>14</v>
      </c>
      <c r="E159" s="370" t="s">
        <v>129</v>
      </c>
      <c r="F159" s="369">
        <v>2025</v>
      </c>
      <c r="G159" s="371" t="s">
        <v>145</v>
      </c>
      <c r="H159" s="976">
        <f t="shared" si="458"/>
        <v>0</v>
      </c>
      <c r="I159" s="971">
        <f t="shared" si="458"/>
        <v>0</v>
      </c>
      <c r="J159" s="967">
        <f>SUM(K159:L159)</f>
        <v>0</v>
      </c>
      <c r="K159" s="935">
        <f t="shared" si="459"/>
        <v>0</v>
      </c>
      <c r="L159" s="935">
        <f t="shared" si="459"/>
        <v>0</v>
      </c>
      <c r="M159" s="935">
        <f>SUM(N159,O159)</f>
        <v>0</v>
      </c>
      <c r="N159" s="935">
        <f t="shared" si="460"/>
        <v>0</v>
      </c>
      <c r="O159" s="979">
        <f t="shared" si="460"/>
        <v>0</v>
      </c>
      <c r="P159" s="967">
        <f t="shared" si="460"/>
        <v>0</v>
      </c>
      <c r="Q159" s="935">
        <f t="shared" si="460"/>
        <v>0</v>
      </c>
      <c r="R159" s="935">
        <f t="shared" si="460"/>
        <v>0</v>
      </c>
      <c r="S159" s="935">
        <f t="shared" si="460"/>
        <v>0</v>
      </c>
      <c r="T159" s="979">
        <f t="shared" si="460"/>
        <v>0</v>
      </c>
      <c r="U159" s="1011">
        <f t="shared" si="388"/>
        <v>0</v>
      </c>
      <c r="V159" s="938">
        <f t="shared" si="389"/>
        <v>0</v>
      </c>
      <c r="W159" s="938">
        <f t="shared" si="390"/>
        <v>0</v>
      </c>
      <c r="X159" s="1012">
        <f t="shared" si="391"/>
        <v>0</v>
      </c>
      <c r="Y159" s="1011">
        <f t="shared" si="392"/>
        <v>0</v>
      </c>
      <c r="Z159" s="917"/>
      <c r="AA159" s="917"/>
      <c r="AB159" s="917"/>
      <c r="AC159" s="1021"/>
      <c r="AD159" s="967">
        <f>AC159*L159</f>
        <v>0</v>
      </c>
      <c r="AE159" s="935">
        <f>AA159*K159</f>
        <v>0</v>
      </c>
      <c r="AF159" s="935">
        <f>SUM(AG159:AH159)</f>
        <v>0</v>
      </c>
      <c r="AG159" s="935">
        <f>Z159*K159</f>
        <v>0</v>
      </c>
      <c r="AH159" s="979">
        <f>AB159*L159</f>
        <v>0</v>
      </c>
      <c r="AI159" s="1011">
        <f t="shared" si="393"/>
        <v>0</v>
      </c>
      <c r="AJ159" s="986"/>
      <c r="AK159" s="986"/>
      <c r="AL159" s="986"/>
      <c r="AM159" s="986"/>
      <c r="AN159" s="1012">
        <f>AN137</f>
        <v>0</v>
      </c>
      <c r="AO159" s="1044">
        <f>AE159*AL159</f>
        <v>0</v>
      </c>
      <c r="AP159" s="943">
        <f>L159*(1-AB159-AC159)*AM159</f>
        <v>0</v>
      </c>
      <c r="AQ159" s="943">
        <f>SUM(AR159,AS159)</f>
        <v>0</v>
      </c>
      <c r="AR159" s="943">
        <f t="shared" si="461"/>
        <v>0</v>
      </c>
      <c r="AS159" s="943">
        <f t="shared" si="461"/>
        <v>0</v>
      </c>
      <c r="AT159" s="943">
        <f>SUM(AU159, AV159)</f>
        <v>0</v>
      </c>
      <c r="AU159" s="943">
        <f t="shared" si="462"/>
        <v>0</v>
      </c>
      <c r="AV159" s="943">
        <f t="shared" si="462"/>
        <v>0</v>
      </c>
      <c r="AW159" s="943">
        <f t="shared" si="423"/>
        <v>0</v>
      </c>
      <c r="AX159" s="943">
        <f t="shared" si="424"/>
        <v>0</v>
      </c>
      <c r="AY159" s="1039">
        <f>MAX(N158*AN158, AY137)</f>
        <v>0</v>
      </c>
      <c r="AZ159" s="1044">
        <f t="shared" si="445"/>
        <v>0</v>
      </c>
      <c r="BA159" s="943">
        <f t="shared" si="446"/>
        <v>0</v>
      </c>
      <c r="BB159" s="943">
        <f t="shared" si="447"/>
        <v>0</v>
      </c>
      <c r="BC159" s="943">
        <f t="shared" si="448"/>
        <v>0</v>
      </c>
      <c r="BD159" s="943">
        <f t="shared" si="449"/>
        <v>0</v>
      </c>
      <c r="BE159" s="1039">
        <f t="shared" si="450"/>
        <v>0</v>
      </c>
      <c r="BF159" s="1044">
        <f t="shared" si="451"/>
        <v>0</v>
      </c>
      <c r="BG159" s="943">
        <f t="shared" si="452"/>
        <v>0</v>
      </c>
      <c r="BH159" s="943">
        <f t="shared" si="453"/>
        <v>0</v>
      </c>
      <c r="BI159" s="943">
        <f t="shared" si="454"/>
        <v>0</v>
      </c>
      <c r="BJ159" s="1039">
        <f t="shared" si="455"/>
        <v>0</v>
      </c>
      <c r="BK159" s="1051">
        <f t="shared" si="395"/>
        <v>0</v>
      </c>
      <c r="BL159" s="946">
        <f t="shared" si="396"/>
        <v>0</v>
      </c>
      <c r="BM159" s="919">
        <f t="shared" si="397"/>
        <v>0</v>
      </c>
      <c r="BN159" s="947">
        <f t="shared" si="398"/>
        <v>0</v>
      </c>
    </row>
    <row r="160" spans="1:66" ht="13.15" customHeight="1" thickBot="1">
      <c r="A160" s="367"/>
      <c r="B160" s="367"/>
      <c r="C160" s="367"/>
      <c r="D160" s="374" t="s">
        <v>14</v>
      </c>
      <c r="E160" s="370" t="s">
        <v>129</v>
      </c>
      <c r="F160" s="369">
        <v>2025</v>
      </c>
      <c r="G160" s="371" t="s">
        <v>124</v>
      </c>
      <c r="H160" s="977"/>
      <c r="I160" s="984"/>
      <c r="J160" s="968">
        <f t="shared" ref="J160:T160" si="463">J139+J140+J144+J145+J146+J147+J148+J149+J152+J155+J159</f>
        <v>0</v>
      </c>
      <c r="K160" s="936">
        <f t="shared" si="463"/>
        <v>0</v>
      </c>
      <c r="L160" s="936">
        <f t="shared" si="463"/>
        <v>0</v>
      </c>
      <c r="M160" s="936">
        <f t="shared" si="463"/>
        <v>0</v>
      </c>
      <c r="N160" s="936">
        <f t="shared" si="463"/>
        <v>0</v>
      </c>
      <c r="O160" s="980">
        <f t="shared" si="463"/>
        <v>0</v>
      </c>
      <c r="P160" s="968">
        <f t="shared" si="463"/>
        <v>0</v>
      </c>
      <c r="Q160" s="936">
        <f t="shared" si="463"/>
        <v>0</v>
      </c>
      <c r="R160" s="936">
        <f t="shared" si="463"/>
        <v>0</v>
      </c>
      <c r="S160" s="936">
        <f t="shared" si="463"/>
        <v>0</v>
      </c>
      <c r="T160" s="980">
        <f t="shared" si="463"/>
        <v>0</v>
      </c>
      <c r="U160" s="1013">
        <f t="shared" si="388"/>
        <v>0</v>
      </c>
      <c r="V160" s="939">
        <f t="shared" si="389"/>
        <v>0</v>
      </c>
      <c r="W160" s="939">
        <f t="shared" si="390"/>
        <v>0</v>
      </c>
      <c r="X160" s="1014">
        <f t="shared" si="391"/>
        <v>0</v>
      </c>
      <c r="Y160" s="1013">
        <f t="shared" si="392"/>
        <v>0</v>
      </c>
      <c r="Z160" s="939">
        <f>IF($K160=0,0, SUM(Z139*K139, Z140*K140, Z144*K144, Z145*K145, Z146*K146, Z147*K147, Z148*K148, Z149*K149, Z152*K152, Z155*K155, Z159*K159)/SUM(K139, K140, K144, K145, K146, K147, K148, K149, K152, K155, K159 ))</f>
        <v>0</v>
      </c>
      <c r="AA160" s="939">
        <f>IF($K160=0,0, SUM(AA139*L139, AA140*L140, AA144*L144, AA145*L145, AA146*L146, AA147*L147, AA148*L148, AA149*L149, AA152*L152, AA155*L155, AA159*L159)/SUM(L139, L140, L144, L145, L146, L147, L148, L149, L152, L155, L159 ))</f>
        <v>0</v>
      </c>
      <c r="AB160" s="939">
        <f>IF($L160=0,0, SUM(AB139*M139, AB140*M140, AB144*M144, AB145*M145, AB146*M146, AB147*M147, AB148*M148, AB149*M149, AB152*M152, AB155*M155, AB159*M159)/SUM(M139, M140, M144, M145, M146, M147, M148, M149, M152, M155, M159 ))</f>
        <v>0</v>
      </c>
      <c r="AC160" s="1014">
        <f>IF($L160=0,0, SUM(AC139*N139, AC140*N140, AC144*N144, AC145*N145, AC146*N146, AC147*N147, AC148*N148, AC149*N149, AC152*N152, AC155*N155, AC159*N159)/SUM(N139, N140, N144, N145, N146, N147, N148, N149, N152, N155, N159 ))</f>
        <v>0</v>
      </c>
      <c r="AD160" s="968">
        <f>AD139+AD140+AD144+AD145+AD146+AD147+AD148+AD149+AD152+AD155+AD159</f>
        <v>0</v>
      </c>
      <c r="AE160" s="936">
        <f>AE139+AE140+AE144+AE145+AE146+AE147+AE148+AE149+AE152+AE155+AE159</f>
        <v>0</v>
      </c>
      <c r="AF160" s="936">
        <f>AF139+AF140+AF144+AF145+AF146+AF147+AF148+AF149+AF152+AF155+AF159</f>
        <v>0</v>
      </c>
      <c r="AG160" s="936">
        <f>AG139+AG140+AG144+AG145+AG146+AG147+AG148+AG149+AG152+AG155+AG159</f>
        <v>0</v>
      </c>
      <c r="AH160" s="980">
        <f>AH139+AH140+AH144+AH145+AH146+AH147+AH148+AH149+AH152+AH155+AH159</f>
        <v>0</v>
      </c>
      <c r="AI160" s="1013">
        <f t="shared" si="393"/>
        <v>0</v>
      </c>
      <c r="AJ160" s="939">
        <f>IF($Z160*$K160=0,0,SUM(AJ139*$K139*$Z139, AJ140*$K140*$Z140,AJ144*$K144*$Z144,AJ145*$K145*$Z145,AJ146*$K146*$Z146,AJ147*$K147*$Z147,AJ148*$K148*$Z148,AJ149*$K149*$Z149,AJ152*$K152*$Z152,AJ155*$K155*$Z155,AJ159*$K159*$Z159)/(SUM($K139*$Z139, $K140*$Z140,$K144*$Z144,$K145*$Z145,$K146*$Z146,$K147*$Z147,$K148*$Z148,$K149*$Z149,$K152*$Z152,$K155*$Z155,$K159*$Z159)))</f>
        <v>0</v>
      </c>
      <c r="AK160" s="939">
        <f>IF($Z160*$K160=0,0,SUM(AK139*$K139*$Z139, AK140*$K140*$Z140,AK144*$K144*$Z144,AK145*$K145*$Z145,AK146*$K146*$Z146,AK147*$K147*$Z147,AK148*$K148*$Z148,AK149*$K149*$Z149,AK152*$K152*$Z152,AK155*$K155*$Z155,AK159*$K159*$Z159)/(SUM($K139*$Z139, $K140*$Z140,$K144*$Z144,$K145*$Z145,$K146*$Z146,$K147*$Z147,$K148*$Z148,$K149*$Z149,$K152*$Z152,$K155*$Z155,$K159*$Z159)))</f>
        <v>0</v>
      </c>
      <c r="AL160" s="939">
        <f>IF(OR(K160=0, AND(AL139=0, AL140=0, AL144=0, AL145=0, AL146=0, AL147=0, AL148=0, AL149=0, AL152=0, AL155=0, AL159=0)), 0, SUM(AL139*K139*AA139,AL140*K140*AA140,AL144*K144*AA144,AL145*K145*AA145,AL146*K146*AA146,AL147*K147*AA147,AL148*K148*AA148,AL149*K149*AA149,AL152*K152*AA152,AL155*K155*AA155,AL159*K159*AA159 )/SUM(K139*AA139,K140*AA140,K144*AA144,K145*AA145,K146*AA146,K147*AA147,K148*AA148,K149*AA149,K152*AA152,K155*AA155,K159*AA159))</f>
        <v>0</v>
      </c>
      <c r="AM160" s="939">
        <f>IF(L160=0,0,SUM(AM139*L139*(1-AB139-AC139), AM140*L140*(1-AB140-AC140), AM144*L144*(1-AB144-AC144), AM145*L145*(1-AB145-AC145), AM146*L146*(1-AB146-AC146), AM147*L147*(1-AB147-AC147), AM148*L148*(1-AB148-AC148), AM149*L149*(1-AB149-AC149), AM152*L152*(1-AB152-AC152), AM155*L155*(1-AB155-AC155), AM159*L159*(1-AB159-AC159))/SUM(L139*(1-AB139-AC139), L140*(1-AB140-AC140), L144*(1-AB144-AC144), L145*(1-AB145-AC145), L146*(1-AB146-AC146), L147*(1-AB147-AC147), L148*(1-AB148-AC148), L149*(1-AB149-AC149), L152*(1-AB152-AC152), L155*(1-AB155-AC155), L159*(1-AB159-AC159)))</f>
        <v>0</v>
      </c>
      <c r="AN160" s="1014">
        <f>IF(N160=0,0,SUM(AN139*N139, AN140*N140,AN144*N144,AN145*N145,AN146*N146,AN147*N147,AN148*N148,AN149*N149,AN152*N152,AN155*N155,AN159*N159)/SUM(N139, N140,N144,N145,N146,N147,N148,N149,N152,N155,N159))</f>
        <v>0</v>
      </c>
      <c r="AO160" s="968">
        <f t="shared" ref="AO160:AT160" si="464">AO139+AO140+AO144+AO145+AO146+AO147+AO148+AO149+AO152+AO155+AO159</f>
        <v>0</v>
      </c>
      <c r="AP160" s="936">
        <f t="shared" si="464"/>
        <v>0</v>
      </c>
      <c r="AQ160" s="936">
        <f t="shared" si="464"/>
        <v>0</v>
      </c>
      <c r="AR160" s="936">
        <f t="shared" si="464"/>
        <v>0</v>
      </c>
      <c r="AS160" s="936">
        <f t="shared" si="464"/>
        <v>0</v>
      </c>
      <c r="AT160" s="936">
        <f t="shared" si="464"/>
        <v>0</v>
      </c>
      <c r="AU160" s="936">
        <f t="shared" si="462"/>
        <v>0</v>
      </c>
      <c r="AV160" s="936">
        <f t="shared" si="462"/>
        <v>0</v>
      </c>
      <c r="AW160" s="936">
        <f t="shared" si="423"/>
        <v>0</v>
      </c>
      <c r="AX160" s="936">
        <f t="shared" si="424"/>
        <v>0</v>
      </c>
      <c r="AY160" s="1039">
        <f>MAX(N159*AN159, AY138)</f>
        <v>0</v>
      </c>
      <c r="AZ160" s="968">
        <f t="shared" ref="AZ160:BJ160" si="465">AZ139+AZ140+AZ144+AZ145+AZ146+AZ147+AZ148+AZ149+AZ152+AZ155+AZ159</f>
        <v>0</v>
      </c>
      <c r="BA160" s="936">
        <f t="shared" si="465"/>
        <v>0</v>
      </c>
      <c r="BB160" s="936">
        <f t="shared" si="465"/>
        <v>0</v>
      </c>
      <c r="BC160" s="936">
        <f t="shared" si="465"/>
        <v>0</v>
      </c>
      <c r="BD160" s="936">
        <f t="shared" si="465"/>
        <v>0</v>
      </c>
      <c r="BE160" s="980">
        <f t="shared" si="465"/>
        <v>0</v>
      </c>
      <c r="BF160" s="968">
        <f t="shared" si="465"/>
        <v>0</v>
      </c>
      <c r="BG160" s="936">
        <f t="shared" si="465"/>
        <v>0</v>
      </c>
      <c r="BH160" s="936">
        <f t="shared" si="465"/>
        <v>0</v>
      </c>
      <c r="BI160" s="936">
        <f t="shared" si="465"/>
        <v>0</v>
      </c>
      <c r="BJ160" s="980">
        <f t="shared" si="465"/>
        <v>0</v>
      </c>
      <c r="BK160" s="1013">
        <f t="shared" si="395"/>
        <v>0</v>
      </c>
      <c r="BL160" s="939">
        <f t="shared" si="396"/>
        <v>0</v>
      </c>
      <c r="BM160" s="948">
        <f t="shared" si="397"/>
        <v>0</v>
      </c>
      <c r="BN160" s="949">
        <f t="shared" si="398"/>
        <v>0</v>
      </c>
    </row>
    <row r="161" spans="51:51" ht="13.15" customHeight="1" thickBot="1">
      <c r="AY161" s="980">
        <f>MAX(N160*AN160, AY139)</f>
        <v>0</v>
      </c>
    </row>
  </sheetData>
  <autoFilter ref="A6:BN160" xr:uid="{00000000-0009-0000-0000-000003000000}">
    <sortState xmlns:xlrd2="http://schemas.microsoft.com/office/spreadsheetml/2017/richdata2" ref="A8:BN160">
      <sortCondition ref="F6:F160"/>
    </sortState>
  </autoFilter>
  <mergeCells count="14">
    <mergeCell ref="W1:X1"/>
    <mergeCell ref="K4:X4"/>
    <mergeCell ref="Y5:AC5"/>
    <mergeCell ref="AD5:AH5"/>
    <mergeCell ref="AO4:BN4"/>
    <mergeCell ref="J5:O5"/>
    <mergeCell ref="P5:T5"/>
    <mergeCell ref="U5:X5"/>
    <mergeCell ref="Y4:AN4"/>
    <mergeCell ref="AI5:AN5"/>
    <mergeCell ref="BK5:BN5"/>
    <mergeCell ref="BF5:BJ5"/>
    <mergeCell ref="AZ5:BE5"/>
    <mergeCell ref="AO5:AY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ignoredErrors>
    <ignoredError sqref="J8 AZ8:BC8 AZ17:BC17 BA9:BC16 AZ20:BC20 BA18:BC19 AZ23:BC23 BA21:BC22 AZ28:BC28 BA24:BC27 AN52:AN71" formula="1"/>
    <ignoredError sqref="AY8:AY28 AQ8:AQ28 AZ7 BF7:BJ28 BK7:BK27 BL8:BN28 BN7 AO29:AO50" unlockedFormula="1"/>
    <ignoredError sqref="AZ24:AZ27 AZ21:AZ22 AZ18:AZ19 AZ9:AZ16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>
    <tabColor theme="6" tint="-0.499984740745262"/>
    <pageSetUpPr autoPageBreaks="0"/>
  </sheetPr>
  <dimension ref="A1:Y78"/>
  <sheetViews>
    <sheetView showGridLines="0" zoomScale="70" zoomScaleNormal="70" workbookViewId="0">
      <pane xSplit="4" ySplit="6" topLeftCell="I20" activePane="bottomRight" state="frozen"/>
      <selection pane="topRight" activeCell="E1" sqref="E1"/>
      <selection pane="bottomLeft" activeCell="A9" sqref="A9"/>
      <selection pane="bottomRight" activeCell="I39" sqref="I39"/>
    </sheetView>
  </sheetViews>
  <sheetFormatPr defaultColWidth="11.42578125" defaultRowHeight="12.75"/>
  <cols>
    <col min="1" max="1" width="4.7109375" style="59" customWidth="1"/>
    <col min="2" max="2" width="14.28515625" style="59" customWidth="1"/>
    <col min="3" max="3" width="21.5703125" style="59" customWidth="1"/>
    <col min="4" max="4" width="65.7109375" style="59" customWidth="1"/>
    <col min="5" max="12" width="15" style="59" customWidth="1"/>
    <col min="13" max="25" width="15.28515625" style="59" customWidth="1"/>
    <col min="26" max="16384" width="11.42578125" style="59"/>
  </cols>
  <sheetData>
    <row r="1" spans="1:25" ht="40.15" customHeight="1">
      <c r="A1" s="279"/>
      <c r="B1" s="283"/>
      <c r="D1" s="344" t="s">
        <v>130</v>
      </c>
      <c r="E1" s="434"/>
      <c r="F1" s="279"/>
      <c r="G1" s="279"/>
      <c r="H1" s="280"/>
      <c r="I1" s="522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customHeight="1" thickBot="1">
      <c r="A2" s="279"/>
      <c r="B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20.65" customHeight="1" thickBot="1">
      <c r="A3" s="279"/>
      <c r="B3" s="284"/>
      <c r="C3" s="378"/>
      <c r="D3" s="379"/>
      <c r="E3" s="64">
        <v>1</v>
      </c>
      <c r="F3" s="64">
        <v>2</v>
      </c>
      <c r="G3" s="64">
        <v>3</v>
      </c>
      <c r="H3" s="64">
        <v>4</v>
      </c>
      <c r="I3" s="64">
        <v>5</v>
      </c>
      <c r="J3" s="64">
        <v>6</v>
      </c>
      <c r="K3" s="64">
        <v>7</v>
      </c>
      <c r="L3" s="64">
        <v>8</v>
      </c>
      <c r="M3" s="64">
        <v>9</v>
      </c>
      <c r="N3" s="64">
        <v>10</v>
      </c>
      <c r="O3" s="64">
        <v>11</v>
      </c>
      <c r="P3" s="64">
        <v>12</v>
      </c>
      <c r="Q3" s="64">
        <v>13</v>
      </c>
      <c r="R3" s="64">
        <v>14</v>
      </c>
      <c r="S3" s="64">
        <v>15</v>
      </c>
      <c r="T3" s="64">
        <v>16</v>
      </c>
      <c r="U3" s="64">
        <v>17</v>
      </c>
      <c r="V3" s="64">
        <v>18</v>
      </c>
      <c r="W3" s="64">
        <v>19</v>
      </c>
      <c r="X3" s="64">
        <v>20</v>
      </c>
      <c r="Y3" s="64">
        <v>21</v>
      </c>
    </row>
    <row r="4" spans="1:25" ht="20.65" customHeight="1" thickBot="1">
      <c r="B4" s="378"/>
      <c r="C4" s="378"/>
      <c r="D4" s="379"/>
      <c r="E4" s="1170"/>
      <c r="F4" s="1171"/>
      <c r="G4" s="1172"/>
      <c r="H4" s="1167" t="s">
        <v>194</v>
      </c>
      <c r="I4" s="1168"/>
      <c r="J4" s="1168"/>
      <c r="K4" s="1168"/>
      <c r="L4" s="1168"/>
      <c r="M4" s="1168"/>
      <c r="N4" s="1168"/>
      <c r="O4" s="1168"/>
      <c r="P4" s="1169"/>
      <c r="Q4" s="1167" t="s">
        <v>250</v>
      </c>
      <c r="R4" s="1168"/>
      <c r="S4" s="1168"/>
      <c r="T4" s="1168"/>
      <c r="U4" s="1168"/>
      <c r="V4" s="1168"/>
      <c r="W4" s="1168"/>
      <c r="X4" s="1168"/>
      <c r="Y4" s="1169"/>
    </row>
    <row r="5" spans="1:25" ht="32.25" customHeight="1" thickBot="1">
      <c r="B5" s="378"/>
      <c r="C5" s="378"/>
      <c r="D5" s="379"/>
      <c r="E5" s="1170" t="s">
        <v>177</v>
      </c>
      <c r="F5" s="1171"/>
      <c r="G5" s="1172"/>
      <c r="H5" s="1170" t="s">
        <v>178</v>
      </c>
      <c r="I5" s="1171"/>
      <c r="J5" s="1172"/>
      <c r="K5" s="1170" t="s">
        <v>586</v>
      </c>
      <c r="L5" s="1171"/>
      <c r="M5" s="1172"/>
      <c r="N5" s="1170" t="s">
        <v>587</v>
      </c>
      <c r="O5" s="1171"/>
      <c r="P5" s="1171"/>
      <c r="Q5" s="1170" t="s">
        <v>178</v>
      </c>
      <c r="R5" s="1171"/>
      <c r="S5" s="1172"/>
      <c r="T5" s="1170" t="s">
        <v>586</v>
      </c>
      <c r="U5" s="1171"/>
      <c r="V5" s="1172"/>
      <c r="W5" s="1170" t="s">
        <v>587</v>
      </c>
      <c r="X5" s="1171"/>
      <c r="Y5" s="1171"/>
    </row>
    <row r="6" spans="1:25" ht="54" customHeight="1" thickBot="1">
      <c r="B6" s="496" t="s">
        <v>245</v>
      </c>
      <c r="C6" s="378"/>
      <c r="D6" s="359" t="s">
        <v>536</v>
      </c>
      <c r="E6" s="236" t="s">
        <v>119</v>
      </c>
      <c r="F6" s="237" t="s">
        <v>180</v>
      </c>
      <c r="G6" s="238" t="s">
        <v>247</v>
      </c>
      <c r="H6" s="236" t="s">
        <v>119</v>
      </c>
      <c r="I6" s="237" t="s">
        <v>180</v>
      </c>
      <c r="J6" s="238" t="s">
        <v>247</v>
      </c>
      <c r="K6" s="236" t="s">
        <v>119</v>
      </c>
      <c r="L6" s="237" t="s">
        <v>180</v>
      </c>
      <c r="M6" s="238" t="s">
        <v>247</v>
      </c>
      <c r="N6" s="236" t="s">
        <v>119</v>
      </c>
      <c r="O6" s="237" t="s">
        <v>180</v>
      </c>
      <c r="P6" s="508" t="s">
        <v>247</v>
      </c>
      <c r="Q6" s="236" t="s">
        <v>119</v>
      </c>
      <c r="R6" s="237" t="s">
        <v>180</v>
      </c>
      <c r="S6" s="238" t="s">
        <v>247</v>
      </c>
      <c r="T6" s="236" t="s">
        <v>119</v>
      </c>
      <c r="U6" s="237" t="s">
        <v>180</v>
      </c>
      <c r="V6" s="238" t="s">
        <v>247</v>
      </c>
      <c r="W6" s="236" t="s">
        <v>119</v>
      </c>
      <c r="X6" s="237" t="s">
        <v>180</v>
      </c>
      <c r="Y6" s="238" t="s">
        <v>247</v>
      </c>
    </row>
    <row r="7" spans="1:25" ht="17.25" customHeight="1">
      <c r="A7" s="279"/>
      <c r="B7" s="65">
        <v>1</v>
      </c>
      <c r="C7" s="1165" t="s">
        <v>363</v>
      </c>
      <c r="D7" s="501" t="s">
        <v>158</v>
      </c>
      <c r="E7" s="665">
        <f>SUM(F7:G7)</f>
        <v>0</v>
      </c>
      <c r="F7" s="666"/>
      <c r="G7" s="667"/>
      <c r="H7" s="665">
        <f t="shared" ref="H7:H27" si="0">SUM(I7:J7)</f>
        <v>0</v>
      </c>
      <c r="I7" s="887">
        <f>I31*F53</f>
        <v>0</v>
      </c>
      <c r="J7" s="888">
        <f t="shared" ref="J7:J26" si="1">J31*G53</f>
        <v>0</v>
      </c>
      <c r="K7" s="665">
        <f t="shared" ref="K7:K27" si="2">SUM(L7:M7)</f>
        <v>0</v>
      </c>
      <c r="L7" s="887">
        <f>L31*F53</f>
        <v>0</v>
      </c>
      <c r="M7" s="888">
        <f>M31*G53</f>
        <v>0</v>
      </c>
      <c r="N7" s="665">
        <f>SUM(O7:P7)</f>
        <v>0</v>
      </c>
      <c r="O7" s="887">
        <f t="shared" ref="O7:O26" si="3">O31*F53</f>
        <v>0</v>
      </c>
      <c r="P7" s="888">
        <f>P31*G53</f>
        <v>0</v>
      </c>
      <c r="Q7" s="665">
        <f t="shared" ref="Q7:Q27" si="4">SUM(R7:S7)</f>
        <v>0</v>
      </c>
      <c r="R7" s="887">
        <f t="shared" ref="R7:R26" si="5">R31*F53</f>
        <v>0</v>
      </c>
      <c r="S7" s="888">
        <f>S31*G53</f>
        <v>0</v>
      </c>
      <c r="T7" s="665">
        <f t="shared" ref="T7:T27" si="6">SUM(U7:V7)</f>
        <v>0</v>
      </c>
      <c r="U7" s="887">
        <f t="shared" ref="U7:U26" si="7">U31*F53</f>
        <v>0</v>
      </c>
      <c r="V7" s="888">
        <f>V31*G53</f>
        <v>0</v>
      </c>
      <c r="W7" s="665">
        <f t="shared" ref="W7:W27" si="8">SUM(X7:Y7)</f>
        <v>0</v>
      </c>
      <c r="X7" s="887">
        <f t="shared" ref="X7:X26" si="9">X31*F53</f>
        <v>0</v>
      </c>
      <c r="Y7" s="888">
        <f t="shared" ref="Y7:Y26" si="10">Y31*G53</f>
        <v>0</v>
      </c>
    </row>
    <row r="8" spans="1:25" ht="17.25" customHeight="1">
      <c r="A8" s="279"/>
      <c r="B8" s="168">
        <v>2</v>
      </c>
      <c r="C8" s="1164"/>
      <c r="D8" s="371" t="s">
        <v>351</v>
      </c>
      <c r="E8" s="239">
        <f t="shared" ref="E8:E27" si="11">SUM(F8:G8)</f>
        <v>0</v>
      </c>
      <c r="F8" s="509"/>
      <c r="G8" s="510"/>
      <c r="H8" s="239">
        <f t="shared" si="0"/>
        <v>0</v>
      </c>
      <c r="I8" s="889">
        <f t="shared" ref="I8:I26" si="12">I32*F54</f>
        <v>0</v>
      </c>
      <c r="J8" s="890">
        <f t="shared" si="1"/>
        <v>0</v>
      </c>
      <c r="K8" s="239">
        <f t="shared" si="2"/>
        <v>0</v>
      </c>
      <c r="L8" s="889">
        <f t="shared" ref="L8:L26" si="13">L32*F54</f>
        <v>0</v>
      </c>
      <c r="M8" s="890">
        <f t="shared" ref="M8:M26" si="14">M32*G54</f>
        <v>0</v>
      </c>
      <c r="N8" s="239">
        <f t="shared" ref="N8:N27" si="15">SUM(O8:P8)</f>
        <v>0</v>
      </c>
      <c r="O8" s="889">
        <f t="shared" si="3"/>
        <v>0</v>
      </c>
      <c r="P8" s="890">
        <f t="shared" ref="P8:P26" si="16">P32*G54</f>
        <v>0</v>
      </c>
      <c r="Q8" s="239">
        <f t="shared" si="4"/>
        <v>0</v>
      </c>
      <c r="R8" s="889">
        <f t="shared" si="5"/>
        <v>0</v>
      </c>
      <c r="S8" s="890">
        <f t="shared" ref="S8:S26" si="17">S32*G54</f>
        <v>0</v>
      </c>
      <c r="T8" s="239">
        <f t="shared" si="6"/>
        <v>0</v>
      </c>
      <c r="U8" s="889">
        <f t="shared" si="7"/>
        <v>0</v>
      </c>
      <c r="V8" s="890">
        <f t="shared" ref="V8:V26" si="18">V32*G54</f>
        <v>0</v>
      </c>
      <c r="W8" s="239">
        <f t="shared" si="8"/>
        <v>0</v>
      </c>
      <c r="X8" s="889">
        <f t="shared" si="9"/>
        <v>0</v>
      </c>
      <c r="Y8" s="890">
        <f t="shared" si="10"/>
        <v>0</v>
      </c>
    </row>
    <row r="9" spans="1:25" ht="17.25" customHeight="1">
      <c r="A9" s="279"/>
      <c r="B9" s="168">
        <v>3</v>
      </c>
      <c r="C9" s="1164"/>
      <c r="D9" s="372" t="s">
        <v>479</v>
      </c>
      <c r="E9" s="239">
        <f t="shared" si="11"/>
        <v>0</v>
      </c>
      <c r="F9" s="509"/>
      <c r="G9" s="510"/>
      <c r="H9" s="239">
        <f t="shared" si="0"/>
        <v>0</v>
      </c>
      <c r="I9" s="889">
        <f t="shared" si="12"/>
        <v>0</v>
      </c>
      <c r="J9" s="890">
        <f t="shared" si="1"/>
        <v>0</v>
      </c>
      <c r="K9" s="239">
        <f t="shared" si="2"/>
        <v>0</v>
      </c>
      <c r="L9" s="889">
        <f t="shared" si="13"/>
        <v>0</v>
      </c>
      <c r="M9" s="890">
        <f t="shared" si="14"/>
        <v>0</v>
      </c>
      <c r="N9" s="239">
        <f t="shared" si="15"/>
        <v>0</v>
      </c>
      <c r="O9" s="889">
        <f t="shared" si="3"/>
        <v>0</v>
      </c>
      <c r="P9" s="890">
        <f t="shared" si="16"/>
        <v>0</v>
      </c>
      <c r="Q9" s="239">
        <f t="shared" si="4"/>
        <v>0</v>
      </c>
      <c r="R9" s="889">
        <f t="shared" si="5"/>
        <v>0</v>
      </c>
      <c r="S9" s="890">
        <f t="shared" si="17"/>
        <v>0</v>
      </c>
      <c r="T9" s="239">
        <f t="shared" si="6"/>
        <v>0</v>
      </c>
      <c r="U9" s="889">
        <f t="shared" si="7"/>
        <v>0</v>
      </c>
      <c r="V9" s="890">
        <f t="shared" si="18"/>
        <v>0</v>
      </c>
      <c r="W9" s="239">
        <f t="shared" si="8"/>
        <v>0</v>
      </c>
      <c r="X9" s="889">
        <f t="shared" si="9"/>
        <v>0</v>
      </c>
      <c r="Y9" s="890">
        <f t="shared" si="10"/>
        <v>0</v>
      </c>
    </row>
    <row r="10" spans="1:25" ht="17.25" customHeight="1">
      <c r="A10" s="279"/>
      <c r="B10" s="168">
        <v>4</v>
      </c>
      <c r="C10" s="1164"/>
      <c r="D10" s="372" t="s">
        <v>477</v>
      </c>
      <c r="E10" s="239">
        <f t="shared" si="11"/>
        <v>0</v>
      </c>
      <c r="F10" s="509"/>
      <c r="G10" s="510"/>
      <c r="H10" s="239">
        <f t="shared" si="0"/>
        <v>0</v>
      </c>
      <c r="I10" s="889">
        <f t="shared" si="12"/>
        <v>0</v>
      </c>
      <c r="J10" s="890">
        <f t="shared" si="1"/>
        <v>0</v>
      </c>
      <c r="K10" s="239">
        <f t="shared" si="2"/>
        <v>0</v>
      </c>
      <c r="L10" s="889">
        <f t="shared" si="13"/>
        <v>0</v>
      </c>
      <c r="M10" s="890">
        <f t="shared" si="14"/>
        <v>0</v>
      </c>
      <c r="N10" s="239">
        <f t="shared" si="15"/>
        <v>0</v>
      </c>
      <c r="O10" s="889">
        <f t="shared" si="3"/>
        <v>0</v>
      </c>
      <c r="P10" s="890">
        <f t="shared" si="16"/>
        <v>0</v>
      </c>
      <c r="Q10" s="239">
        <f t="shared" si="4"/>
        <v>0</v>
      </c>
      <c r="R10" s="889">
        <f t="shared" si="5"/>
        <v>0</v>
      </c>
      <c r="S10" s="890">
        <f t="shared" si="17"/>
        <v>0</v>
      </c>
      <c r="T10" s="239">
        <f t="shared" si="6"/>
        <v>0</v>
      </c>
      <c r="U10" s="889">
        <f t="shared" si="7"/>
        <v>0</v>
      </c>
      <c r="V10" s="890">
        <f t="shared" si="18"/>
        <v>0</v>
      </c>
      <c r="W10" s="239">
        <f t="shared" si="8"/>
        <v>0</v>
      </c>
      <c r="X10" s="889">
        <f t="shared" si="9"/>
        <v>0</v>
      </c>
      <c r="Y10" s="890">
        <f t="shared" si="10"/>
        <v>0</v>
      </c>
    </row>
    <row r="11" spans="1:25" ht="17.25" customHeight="1">
      <c r="A11" s="279"/>
      <c r="B11" s="168">
        <v>5</v>
      </c>
      <c r="C11" s="1164"/>
      <c r="D11" s="372" t="s">
        <v>478</v>
      </c>
      <c r="E11" s="239">
        <f t="shared" si="11"/>
        <v>0</v>
      </c>
      <c r="F11" s="509"/>
      <c r="G11" s="510"/>
      <c r="H11" s="239">
        <f t="shared" si="0"/>
        <v>0</v>
      </c>
      <c r="I11" s="889">
        <f t="shared" si="12"/>
        <v>0</v>
      </c>
      <c r="J11" s="890">
        <f t="shared" si="1"/>
        <v>0</v>
      </c>
      <c r="K11" s="239">
        <f t="shared" si="2"/>
        <v>0</v>
      </c>
      <c r="L11" s="889">
        <f t="shared" si="13"/>
        <v>0</v>
      </c>
      <c r="M11" s="890">
        <f t="shared" si="14"/>
        <v>0</v>
      </c>
      <c r="N11" s="239">
        <f t="shared" si="15"/>
        <v>0</v>
      </c>
      <c r="O11" s="889">
        <f t="shared" si="3"/>
        <v>0</v>
      </c>
      <c r="P11" s="890">
        <f t="shared" si="16"/>
        <v>0</v>
      </c>
      <c r="Q11" s="239">
        <f t="shared" si="4"/>
        <v>0</v>
      </c>
      <c r="R11" s="889">
        <f t="shared" si="5"/>
        <v>0</v>
      </c>
      <c r="S11" s="890">
        <f t="shared" si="17"/>
        <v>0</v>
      </c>
      <c r="T11" s="239">
        <f t="shared" si="6"/>
        <v>0</v>
      </c>
      <c r="U11" s="889">
        <f t="shared" si="7"/>
        <v>0</v>
      </c>
      <c r="V11" s="890">
        <f t="shared" si="18"/>
        <v>0</v>
      </c>
      <c r="W11" s="239">
        <f t="shared" si="8"/>
        <v>0</v>
      </c>
      <c r="X11" s="889">
        <f t="shared" si="9"/>
        <v>0</v>
      </c>
      <c r="Y11" s="890">
        <f t="shared" si="10"/>
        <v>0</v>
      </c>
    </row>
    <row r="12" spans="1:25" ht="17.25" customHeight="1">
      <c r="A12" s="279"/>
      <c r="B12" s="168">
        <v>6</v>
      </c>
      <c r="C12" s="1164"/>
      <c r="D12" s="371" t="s">
        <v>149</v>
      </c>
      <c r="E12" s="239">
        <f t="shared" si="11"/>
        <v>0</v>
      </c>
      <c r="F12" s="509"/>
      <c r="G12" s="510"/>
      <c r="H12" s="239">
        <f t="shared" si="0"/>
        <v>0</v>
      </c>
      <c r="I12" s="889">
        <f t="shared" si="12"/>
        <v>0</v>
      </c>
      <c r="J12" s="890">
        <f t="shared" si="1"/>
        <v>0</v>
      </c>
      <c r="K12" s="239">
        <f t="shared" si="2"/>
        <v>0</v>
      </c>
      <c r="L12" s="889">
        <f t="shared" si="13"/>
        <v>0</v>
      </c>
      <c r="M12" s="890">
        <f t="shared" si="14"/>
        <v>0</v>
      </c>
      <c r="N12" s="239">
        <f t="shared" si="15"/>
        <v>0</v>
      </c>
      <c r="O12" s="889">
        <f t="shared" si="3"/>
        <v>0</v>
      </c>
      <c r="P12" s="890">
        <f t="shared" si="16"/>
        <v>0</v>
      </c>
      <c r="Q12" s="239">
        <f t="shared" si="4"/>
        <v>0</v>
      </c>
      <c r="R12" s="889">
        <f t="shared" si="5"/>
        <v>0</v>
      </c>
      <c r="S12" s="890">
        <f t="shared" si="17"/>
        <v>0</v>
      </c>
      <c r="T12" s="239">
        <f t="shared" si="6"/>
        <v>0</v>
      </c>
      <c r="U12" s="889">
        <f t="shared" si="7"/>
        <v>0</v>
      </c>
      <c r="V12" s="890">
        <f t="shared" si="18"/>
        <v>0</v>
      </c>
      <c r="W12" s="239">
        <f t="shared" si="8"/>
        <v>0</v>
      </c>
      <c r="X12" s="889">
        <f t="shared" si="9"/>
        <v>0</v>
      </c>
      <c r="Y12" s="890">
        <f t="shared" si="10"/>
        <v>0</v>
      </c>
    </row>
    <row r="13" spans="1:25" ht="17.25" customHeight="1">
      <c r="A13" s="279"/>
      <c r="B13" s="168">
        <v>7</v>
      </c>
      <c r="C13" s="1164"/>
      <c r="D13" s="371" t="s">
        <v>125</v>
      </c>
      <c r="E13" s="239">
        <f t="shared" si="11"/>
        <v>0</v>
      </c>
      <c r="F13" s="509"/>
      <c r="G13" s="510"/>
      <c r="H13" s="239">
        <f t="shared" si="0"/>
        <v>0</v>
      </c>
      <c r="I13" s="889">
        <f t="shared" si="12"/>
        <v>0</v>
      </c>
      <c r="J13" s="890">
        <f t="shared" si="1"/>
        <v>0</v>
      </c>
      <c r="K13" s="239">
        <f t="shared" si="2"/>
        <v>0</v>
      </c>
      <c r="L13" s="889">
        <f t="shared" si="13"/>
        <v>0</v>
      </c>
      <c r="M13" s="890">
        <f t="shared" si="14"/>
        <v>0</v>
      </c>
      <c r="N13" s="239">
        <f t="shared" si="15"/>
        <v>0</v>
      </c>
      <c r="O13" s="889">
        <f t="shared" si="3"/>
        <v>0</v>
      </c>
      <c r="P13" s="890">
        <f t="shared" si="16"/>
        <v>0</v>
      </c>
      <c r="Q13" s="239">
        <f t="shared" si="4"/>
        <v>0</v>
      </c>
      <c r="R13" s="889">
        <f t="shared" si="5"/>
        <v>0</v>
      </c>
      <c r="S13" s="890">
        <f t="shared" si="17"/>
        <v>0</v>
      </c>
      <c r="T13" s="239">
        <f t="shared" si="6"/>
        <v>0</v>
      </c>
      <c r="U13" s="889">
        <f t="shared" si="7"/>
        <v>0</v>
      </c>
      <c r="V13" s="890">
        <f t="shared" si="18"/>
        <v>0</v>
      </c>
      <c r="W13" s="239">
        <f t="shared" si="8"/>
        <v>0</v>
      </c>
      <c r="X13" s="889">
        <f t="shared" si="9"/>
        <v>0</v>
      </c>
      <c r="Y13" s="890">
        <f t="shared" si="10"/>
        <v>0</v>
      </c>
    </row>
    <row r="14" spans="1:25" ht="17.25" customHeight="1">
      <c r="A14" s="279"/>
      <c r="B14" s="168">
        <v>8</v>
      </c>
      <c r="C14" s="1164"/>
      <c r="D14" s="371" t="s">
        <v>126</v>
      </c>
      <c r="E14" s="239">
        <f t="shared" si="11"/>
        <v>0</v>
      </c>
      <c r="F14" s="509"/>
      <c r="G14" s="510"/>
      <c r="H14" s="239">
        <f t="shared" si="0"/>
        <v>0</v>
      </c>
      <c r="I14" s="889">
        <f t="shared" si="12"/>
        <v>0</v>
      </c>
      <c r="J14" s="890">
        <f t="shared" si="1"/>
        <v>0</v>
      </c>
      <c r="K14" s="239">
        <f t="shared" si="2"/>
        <v>0</v>
      </c>
      <c r="L14" s="889">
        <f t="shared" si="13"/>
        <v>0</v>
      </c>
      <c r="M14" s="890">
        <f t="shared" si="14"/>
        <v>0</v>
      </c>
      <c r="N14" s="239">
        <f t="shared" si="15"/>
        <v>0</v>
      </c>
      <c r="O14" s="889">
        <f t="shared" si="3"/>
        <v>0</v>
      </c>
      <c r="P14" s="890">
        <f t="shared" si="16"/>
        <v>0</v>
      </c>
      <c r="Q14" s="239">
        <f t="shared" si="4"/>
        <v>0</v>
      </c>
      <c r="R14" s="889">
        <f t="shared" si="5"/>
        <v>0</v>
      </c>
      <c r="S14" s="890">
        <f t="shared" si="17"/>
        <v>0</v>
      </c>
      <c r="T14" s="239">
        <f t="shared" si="6"/>
        <v>0</v>
      </c>
      <c r="U14" s="889">
        <f t="shared" si="7"/>
        <v>0</v>
      </c>
      <c r="V14" s="890">
        <f t="shared" si="18"/>
        <v>0</v>
      </c>
      <c r="W14" s="239">
        <f t="shared" si="8"/>
        <v>0</v>
      </c>
      <c r="X14" s="889">
        <f t="shared" si="9"/>
        <v>0</v>
      </c>
      <c r="Y14" s="890">
        <f t="shared" si="10"/>
        <v>0</v>
      </c>
    </row>
    <row r="15" spans="1:25" ht="17.25" customHeight="1">
      <c r="A15" s="279"/>
      <c r="B15" s="168">
        <v>9</v>
      </c>
      <c r="C15" s="1164"/>
      <c r="D15" s="371" t="s">
        <v>127</v>
      </c>
      <c r="E15" s="239">
        <f t="shared" si="11"/>
        <v>0</v>
      </c>
      <c r="F15" s="509"/>
      <c r="G15" s="510"/>
      <c r="H15" s="239">
        <f t="shared" si="0"/>
        <v>0</v>
      </c>
      <c r="I15" s="889">
        <f t="shared" si="12"/>
        <v>0</v>
      </c>
      <c r="J15" s="890">
        <f t="shared" si="1"/>
        <v>0</v>
      </c>
      <c r="K15" s="239">
        <f t="shared" si="2"/>
        <v>0</v>
      </c>
      <c r="L15" s="889">
        <f t="shared" si="13"/>
        <v>0</v>
      </c>
      <c r="M15" s="890">
        <f t="shared" si="14"/>
        <v>0</v>
      </c>
      <c r="N15" s="239">
        <f t="shared" si="15"/>
        <v>0</v>
      </c>
      <c r="O15" s="889">
        <f t="shared" si="3"/>
        <v>0</v>
      </c>
      <c r="P15" s="890">
        <f t="shared" si="16"/>
        <v>0</v>
      </c>
      <c r="Q15" s="239">
        <f t="shared" si="4"/>
        <v>0</v>
      </c>
      <c r="R15" s="889">
        <f t="shared" si="5"/>
        <v>0</v>
      </c>
      <c r="S15" s="890">
        <f t="shared" si="17"/>
        <v>0</v>
      </c>
      <c r="T15" s="239">
        <f t="shared" si="6"/>
        <v>0</v>
      </c>
      <c r="U15" s="889">
        <f t="shared" si="7"/>
        <v>0</v>
      </c>
      <c r="V15" s="890">
        <f t="shared" si="18"/>
        <v>0</v>
      </c>
      <c r="W15" s="239">
        <f t="shared" si="8"/>
        <v>0</v>
      </c>
      <c r="X15" s="889">
        <f t="shared" si="9"/>
        <v>0</v>
      </c>
      <c r="Y15" s="890">
        <f t="shared" si="10"/>
        <v>0</v>
      </c>
    </row>
    <row r="16" spans="1:25" ht="17.25" customHeight="1">
      <c r="A16" s="279"/>
      <c r="B16" s="168">
        <v>10</v>
      </c>
      <c r="C16" s="1164"/>
      <c r="D16" s="371" t="s">
        <v>120</v>
      </c>
      <c r="E16" s="239">
        <f t="shared" si="11"/>
        <v>0</v>
      </c>
      <c r="F16" s="509"/>
      <c r="G16" s="510"/>
      <c r="H16" s="239">
        <f t="shared" si="0"/>
        <v>0</v>
      </c>
      <c r="I16" s="889">
        <f t="shared" si="12"/>
        <v>0</v>
      </c>
      <c r="J16" s="890">
        <f t="shared" si="1"/>
        <v>0</v>
      </c>
      <c r="K16" s="239">
        <f t="shared" si="2"/>
        <v>0</v>
      </c>
      <c r="L16" s="889">
        <f t="shared" si="13"/>
        <v>0</v>
      </c>
      <c r="M16" s="890">
        <f t="shared" si="14"/>
        <v>0</v>
      </c>
      <c r="N16" s="239">
        <f t="shared" si="15"/>
        <v>0</v>
      </c>
      <c r="O16" s="889">
        <f t="shared" si="3"/>
        <v>0</v>
      </c>
      <c r="P16" s="890">
        <f t="shared" si="16"/>
        <v>0</v>
      </c>
      <c r="Q16" s="239">
        <f t="shared" si="4"/>
        <v>0</v>
      </c>
      <c r="R16" s="889">
        <f t="shared" si="5"/>
        <v>0</v>
      </c>
      <c r="S16" s="890">
        <f t="shared" si="17"/>
        <v>0</v>
      </c>
      <c r="T16" s="239">
        <f t="shared" si="6"/>
        <v>0</v>
      </c>
      <c r="U16" s="889">
        <f t="shared" si="7"/>
        <v>0</v>
      </c>
      <c r="V16" s="890">
        <f t="shared" si="18"/>
        <v>0</v>
      </c>
      <c r="W16" s="239">
        <f t="shared" si="8"/>
        <v>0</v>
      </c>
      <c r="X16" s="889">
        <f t="shared" si="9"/>
        <v>0</v>
      </c>
      <c r="Y16" s="890">
        <f t="shared" si="10"/>
        <v>0</v>
      </c>
    </row>
    <row r="17" spans="1:25" ht="17.25" customHeight="1">
      <c r="A17" s="279"/>
      <c r="B17" s="168">
        <v>11</v>
      </c>
      <c r="C17" s="1164"/>
      <c r="D17" s="371" t="s">
        <v>150</v>
      </c>
      <c r="E17" s="239">
        <f t="shared" si="11"/>
        <v>0</v>
      </c>
      <c r="F17" s="509"/>
      <c r="G17" s="510"/>
      <c r="H17" s="239">
        <f t="shared" si="0"/>
        <v>0</v>
      </c>
      <c r="I17" s="889">
        <f t="shared" si="12"/>
        <v>0</v>
      </c>
      <c r="J17" s="890">
        <f t="shared" si="1"/>
        <v>0</v>
      </c>
      <c r="K17" s="239">
        <f t="shared" si="2"/>
        <v>0</v>
      </c>
      <c r="L17" s="889">
        <f t="shared" si="13"/>
        <v>0</v>
      </c>
      <c r="M17" s="890">
        <f t="shared" si="14"/>
        <v>0</v>
      </c>
      <c r="N17" s="239">
        <f t="shared" si="15"/>
        <v>0</v>
      </c>
      <c r="O17" s="889">
        <f t="shared" si="3"/>
        <v>0</v>
      </c>
      <c r="P17" s="890">
        <f t="shared" si="16"/>
        <v>0</v>
      </c>
      <c r="Q17" s="239">
        <f t="shared" si="4"/>
        <v>0</v>
      </c>
      <c r="R17" s="889">
        <f t="shared" si="5"/>
        <v>0</v>
      </c>
      <c r="S17" s="890">
        <f t="shared" si="17"/>
        <v>0</v>
      </c>
      <c r="T17" s="239">
        <f t="shared" si="6"/>
        <v>0</v>
      </c>
      <c r="U17" s="889">
        <f t="shared" si="7"/>
        <v>0</v>
      </c>
      <c r="V17" s="890">
        <f t="shared" si="18"/>
        <v>0</v>
      </c>
      <c r="W17" s="239">
        <f t="shared" si="8"/>
        <v>0</v>
      </c>
      <c r="X17" s="889">
        <f t="shared" si="9"/>
        <v>0</v>
      </c>
      <c r="Y17" s="890">
        <f t="shared" si="10"/>
        <v>0</v>
      </c>
    </row>
    <row r="18" spans="1:25" ht="17.25" customHeight="1">
      <c r="A18" s="279"/>
      <c r="B18" s="168">
        <v>12</v>
      </c>
      <c r="C18" s="1164"/>
      <c r="D18" s="372" t="s">
        <v>121</v>
      </c>
      <c r="E18" s="239">
        <f t="shared" si="11"/>
        <v>0</v>
      </c>
      <c r="F18" s="509"/>
      <c r="G18" s="510"/>
      <c r="H18" s="239">
        <f t="shared" si="0"/>
        <v>0</v>
      </c>
      <c r="I18" s="889">
        <f t="shared" si="12"/>
        <v>0</v>
      </c>
      <c r="J18" s="890">
        <f t="shared" si="1"/>
        <v>0</v>
      </c>
      <c r="K18" s="239">
        <f t="shared" si="2"/>
        <v>0</v>
      </c>
      <c r="L18" s="889">
        <f t="shared" si="13"/>
        <v>0</v>
      </c>
      <c r="M18" s="890">
        <f t="shared" si="14"/>
        <v>0</v>
      </c>
      <c r="N18" s="239">
        <f t="shared" si="15"/>
        <v>0</v>
      </c>
      <c r="O18" s="889">
        <f t="shared" si="3"/>
        <v>0</v>
      </c>
      <c r="P18" s="890">
        <f t="shared" si="16"/>
        <v>0</v>
      </c>
      <c r="Q18" s="239">
        <f t="shared" si="4"/>
        <v>0</v>
      </c>
      <c r="R18" s="889">
        <f t="shared" si="5"/>
        <v>0</v>
      </c>
      <c r="S18" s="890">
        <f t="shared" si="17"/>
        <v>0</v>
      </c>
      <c r="T18" s="239">
        <f t="shared" si="6"/>
        <v>0</v>
      </c>
      <c r="U18" s="889">
        <f t="shared" si="7"/>
        <v>0</v>
      </c>
      <c r="V18" s="890">
        <f t="shared" si="18"/>
        <v>0</v>
      </c>
      <c r="W18" s="239">
        <f t="shared" si="8"/>
        <v>0</v>
      </c>
      <c r="X18" s="889">
        <f t="shared" si="9"/>
        <v>0</v>
      </c>
      <c r="Y18" s="890">
        <f t="shared" si="10"/>
        <v>0</v>
      </c>
    </row>
    <row r="19" spans="1:25" ht="17.25" customHeight="1">
      <c r="A19" s="279"/>
      <c r="B19" s="168">
        <v>13</v>
      </c>
      <c r="C19" s="1164"/>
      <c r="D19" s="372" t="s">
        <v>128</v>
      </c>
      <c r="E19" s="239">
        <f t="shared" si="11"/>
        <v>0</v>
      </c>
      <c r="F19" s="509"/>
      <c r="G19" s="510"/>
      <c r="H19" s="239">
        <f t="shared" si="0"/>
        <v>0</v>
      </c>
      <c r="I19" s="889">
        <f t="shared" si="12"/>
        <v>0</v>
      </c>
      <c r="J19" s="890">
        <f t="shared" si="1"/>
        <v>0</v>
      </c>
      <c r="K19" s="239">
        <f t="shared" si="2"/>
        <v>0</v>
      </c>
      <c r="L19" s="889">
        <f t="shared" si="13"/>
        <v>0</v>
      </c>
      <c r="M19" s="890">
        <f t="shared" si="14"/>
        <v>0</v>
      </c>
      <c r="N19" s="239">
        <f t="shared" si="15"/>
        <v>0</v>
      </c>
      <c r="O19" s="889">
        <f t="shared" si="3"/>
        <v>0</v>
      </c>
      <c r="P19" s="890">
        <f t="shared" si="16"/>
        <v>0</v>
      </c>
      <c r="Q19" s="239">
        <f t="shared" si="4"/>
        <v>0</v>
      </c>
      <c r="R19" s="889">
        <f t="shared" si="5"/>
        <v>0</v>
      </c>
      <c r="S19" s="890">
        <f t="shared" si="17"/>
        <v>0</v>
      </c>
      <c r="T19" s="239">
        <f t="shared" si="6"/>
        <v>0</v>
      </c>
      <c r="U19" s="889">
        <f t="shared" si="7"/>
        <v>0</v>
      </c>
      <c r="V19" s="890">
        <f t="shared" si="18"/>
        <v>0</v>
      </c>
      <c r="W19" s="239">
        <f t="shared" si="8"/>
        <v>0</v>
      </c>
      <c r="X19" s="889">
        <f t="shared" si="9"/>
        <v>0</v>
      </c>
      <c r="Y19" s="890">
        <f t="shared" si="10"/>
        <v>0</v>
      </c>
    </row>
    <row r="20" spans="1:25" ht="17.25" customHeight="1">
      <c r="A20" s="279"/>
      <c r="B20" s="168">
        <v>14</v>
      </c>
      <c r="C20" s="1164"/>
      <c r="D20" s="371" t="s">
        <v>123</v>
      </c>
      <c r="E20" s="239">
        <f t="shared" si="11"/>
        <v>0</v>
      </c>
      <c r="F20" s="509"/>
      <c r="G20" s="510"/>
      <c r="H20" s="239">
        <f t="shared" si="0"/>
        <v>0</v>
      </c>
      <c r="I20" s="889">
        <f t="shared" si="12"/>
        <v>0</v>
      </c>
      <c r="J20" s="890">
        <f t="shared" si="1"/>
        <v>0</v>
      </c>
      <c r="K20" s="239">
        <f t="shared" si="2"/>
        <v>0</v>
      </c>
      <c r="L20" s="889">
        <f t="shared" si="13"/>
        <v>0</v>
      </c>
      <c r="M20" s="890">
        <f t="shared" si="14"/>
        <v>0</v>
      </c>
      <c r="N20" s="239">
        <f t="shared" si="15"/>
        <v>0</v>
      </c>
      <c r="O20" s="889">
        <f t="shared" si="3"/>
        <v>0</v>
      </c>
      <c r="P20" s="890">
        <f t="shared" si="16"/>
        <v>0</v>
      </c>
      <c r="Q20" s="239">
        <f t="shared" si="4"/>
        <v>0</v>
      </c>
      <c r="R20" s="889">
        <f t="shared" si="5"/>
        <v>0</v>
      </c>
      <c r="S20" s="890">
        <f t="shared" si="17"/>
        <v>0</v>
      </c>
      <c r="T20" s="239">
        <f t="shared" si="6"/>
        <v>0</v>
      </c>
      <c r="U20" s="889">
        <f t="shared" si="7"/>
        <v>0</v>
      </c>
      <c r="V20" s="890">
        <f t="shared" si="18"/>
        <v>0</v>
      </c>
      <c r="W20" s="239">
        <f t="shared" si="8"/>
        <v>0</v>
      </c>
      <c r="X20" s="889">
        <f t="shared" si="9"/>
        <v>0</v>
      </c>
      <c r="Y20" s="890">
        <f t="shared" si="10"/>
        <v>0</v>
      </c>
    </row>
    <row r="21" spans="1:25" ht="17.25" customHeight="1">
      <c r="A21" s="279"/>
      <c r="B21" s="168">
        <v>15</v>
      </c>
      <c r="C21" s="1164"/>
      <c r="D21" s="372" t="s">
        <v>121</v>
      </c>
      <c r="E21" s="239">
        <f t="shared" si="11"/>
        <v>0</v>
      </c>
      <c r="F21" s="509"/>
      <c r="G21" s="510"/>
      <c r="H21" s="239">
        <f t="shared" si="0"/>
        <v>0</v>
      </c>
      <c r="I21" s="889">
        <f t="shared" si="12"/>
        <v>0</v>
      </c>
      <c r="J21" s="890">
        <f t="shared" si="1"/>
        <v>0</v>
      </c>
      <c r="K21" s="239">
        <f t="shared" si="2"/>
        <v>0</v>
      </c>
      <c r="L21" s="889">
        <f t="shared" si="13"/>
        <v>0</v>
      </c>
      <c r="M21" s="890">
        <f t="shared" si="14"/>
        <v>0</v>
      </c>
      <c r="N21" s="239">
        <f t="shared" si="15"/>
        <v>0</v>
      </c>
      <c r="O21" s="889">
        <f t="shared" si="3"/>
        <v>0</v>
      </c>
      <c r="P21" s="890">
        <f t="shared" si="16"/>
        <v>0</v>
      </c>
      <c r="Q21" s="239">
        <f t="shared" si="4"/>
        <v>0</v>
      </c>
      <c r="R21" s="889">
        <f t="shared" si="5"/>
        <v>0</v>
      </c>
      <c r="S21" s="890">
        <f t="shared" si="17"/>
        <v>0</v>
      </c>
      <c r="T21" s="239">
        <f t="shared" si="6"/>
        <v>0</v>
      </c>
      <c r="U21" s="889">
        <f t="shared" si="7"/>
        <v>0</v>
      </c>
      <c r="V21" s="890">
        <f t="shared" si="18"/>
        <v>0</v>
      </c>
      <c r="W21" s="239">
        <f t="shared" si="8"/>
        <v>0</v>
      </c>
      <c r="X21" s="889">
        <f t="shared" si="9"/>
        <v>0</v>
      </c>
      <c r="Y21" s="890">
        <f t="shared" si="10"/>
        <v>0</v>
      </c>
    </row>
    <row r="22" spans="1:25" ht="17.25" customHeight="1">
      <c r="A22" s="279"/>
      <c r="B22" s="168">
        <v>16</v>
      </c>
      <c r="C22" s="1164"/>
      <c r="D22" s="372" t="s">
        <v>155</v>
      </c>
      <c r="E22" s="239">
        <f t="shared" si="11"/>
        <v>0</v>
      </c>
      <c r="F22" s="509"/>
      <c r="G22" s="510"/>
      <c r="H22" s="239">
        <f t="shared" si="0"/>
        <v>0</v>
      </c>
      <c r="I22" s="889">
        <f t="shared" si="12"/>
        <v>0</v>
      </c>
      <c r="J22" s="890">
        <f t="shared" si="1"/>
        <v>0</v>
      </c>
      <c r="K22" s="239">
        <f t="shared" si="2"/>
        <v>0</v>
      </c>
      <c r="L22" s="889">
        <f t="shared" si="13"/>
        <v>0</v>
      </c>
      <c r="M22" s="890">
        <f t="shared" si="14"/>
        <v>0</v>
      </c>
      <c r="N22" s="239">
        <f t="shared" si="15"/>
        <v>0</v>
      </c>
      <c r="O22" s="889">
        <f t="shared" si="3"/>
        <v>0</v>
      </c>
      <c r="P22" s="890">
        <f t="shared" si="16"/>
        <v>0</v>
      </c>
      <c r="Q22" s="239">
        <f t="shared" si="4"/>
        <v>0</v>
      </c>
      <c r="R22" s="889">
        <f t="shared" si="5"/>
        <v>0</v>
      </c>
      <c r="S22" s="890">
        <f t="shared" si="17"/>
        <v>0</v>
      </c>
      <c r="T22" s="239">
        <f t="shared" si="6"/>
        <v>0</v>
      </c>
      <c r="U22" s="889">
        <f t="shared" si="7"/>
        <v>0</v>
      </c>
      <c r="V22" s="890">
        <f t="shared" si="18"/>
        <v>0</v>
      </c>
      <c r="W22" s="239">
        <f t="shared" si="8"/>
        <v>0</v>
      </c>
      <c r="X22" s="889">
        <f t="shared" si="9"/>
        <v>0</v>
      </c>
      <c r="Y22" s="890">
        <f t="shared" si="10"/>
        <v>0</v>
      </c>
    </row>
    <row r="23" spans="1:25" s="221" customFormat="1" ht="17.25" customHeight="1">
      <c r="A23" s="285"/>
      <c r="B23" s="168">
        <v>17</v>
      </c>
      <c r="C23" s="1164"/>
      <c r="D23" s="371" t="s">
        <v>154</v>
      </c>
      <c r="E23" s="239">
        <f t="shared" si="11"/>
        <v>0</v>
      </c>
      <c r="F23" s="509"/>
      <c r="G23" s="510"/>
      <c r="H23" s="239">
        <f t="shared" si="0"/>
        <v>0</v>
      </c>
      <c r="I23" s="889">
        <f t="shared" si="12"/>
        <v>0</v>
      </c>
      <c r="J23" s="890">
        <f t="shared" si="1"/>
        <v>0</v>
      </c>
      <c r="K23" s="239">
        <f t="shared" si="2"/>
        <v>0</v>
      </c>
      <c r="L23" s="889">
        <f t="shared" si="13"/>
        <v>0</v>
      </c>
      <c r="M23" s="890">
        <f t="shared" si="14"/>
        <v>0</v>
      </c>
      <c r="N23" s="239">
        <f t="shared" si="15"/>
        <v>0</v>
      </c>
      <c r="O23" s="889">
        <f t="shared" si="3"/>
        <v>0</v>
      </c>
      <c r="P23" s="890">
        <f t="shared" si="16"/>
        <v>0</v>
      </c>
      <c r="Q23" s="239">
        <f t="shared" si="4"/>
        <v>0</v>
      </c>
      <c r="R23" s="889">
        <f t="shared" si="5"/>
        <v>0</v>
      </c>
      <c r="S23" s="890">
        <f t="shared" si="17"/>
        <v>0</v>
      </c>
      <c r="T23" s="239">
        <f t="shared" si="6"/>
        <v>0</v>
      </c>
      <c r="U23" s="889">
        <f t="shared" si="7"/>
        <v>0</v>
      </c>
      <c r="V23" s="890">
        <f t="shared" si="18"/>
        <v>0</v>
      </c>
      <c r="W23" s="239">
        <f t="shared" si="8"/>
        <v>0</v>
      </c>
      <c r="X23" s="889">
        <f t="shared" si="9"/>
        <v>0</v>
      </c>
      <c r="Y23" s="890">
        <f t="shared" si="10"/>
        <v>0</v>
      </c>
    </row>
    <row r="24" spans="1:25" ht="17.25" customHeight="1">
      <c r="A24" s="279"/>
      <c r="B24" s="168">
        <v>18</v>
      </c>
      <c r="C24" s="1164"/>
      <c r="D24" s="372" t="s">
        <v>352</v>
      </c>
      <c r="E24" s="239">
        <f t="shared" si="11"/>
        <v>0</v>
      </c>
      <c r="F24" s="509"/>
      <c r="G24" s="510"/>
      <c r="H24" s="239">
        <f t="shared" si="0"/>
        <v>0</v>
      </c>
      <c r="I24" s="889">
        <f t="shared" si="12"/>
        <v>0</v>
      </c>
      <c r="J24" s="890">
        <f t="shared" si="1"/>
        <v>0</v>
      </c>
      <c r="K24" s="239">
        <f t="shared" si="2"/>
        <v>0</v>
      </c>
      <c r="L24" s="889">
        <f t="shared" si="13"/>
        <v>0</v>
      </c>
      <c r="M24" s="890">
        <f t="shared" si="14"/>
        <v>0</v>
      </c>
      <c r="N24" s="239">
        <f t="shared" si="15"/>
        <v>0</v>
      </c>
      <c r="O24" s="889">
        <f t="shared" si="3"/>
        <v>0</v>
      </c>
      <c r="P24" s="890">
        <f t="shared" si="16"/>
        <v>0</v>
      </c>
      <c r="Q24" s="239">
        <f t="shared" si="4"/>
        <v>0</v>
      </c>
      <c r="R24" s="889">
        <f t="shared" si="5"/>
        <v>0</v>
      </c>
      <c r="S24" s="890">
        <f t="shared" si="17"/>
        <v>0</v>
      </c>
      <c r="T24" s="239">
        <f t="shared" si="6"/>
        <v>0</v>
      </c>
      <c r="U24" s="889">
        <f t="shared" si="7"/>
        <v>0</v>
      </c>
      <c r="V24" s="890">
        <f t="shared" si="18"/>
        <v>0</v>
      </c>
      <c r="W24" s="239">
        <f t="shared" si="8"/>
        <v>0</v>
      </c>
      <c r="X24" s="889">
        <f t="shared" si="9"/>
        <v>0</v>
      </c>
      <c r="Y24" s="890">
        <f t="shared" si="10"/>
        <v>0</v>
      </c>
    </row>
    <row r="25" spans="1:25" ht="17.25" customHeight="1">
      <c r="A25" s="279"/>
      <c r="B25" s="168">
        <v>19</v>
      </c>
      <c r="C25" s="1164"/>
      <c r="D25" s="372" t="s">
        <v>121</v>
      </c>
      <c r="E25" s="239">
        <f t="shared" si="11"/>
        <v>0</v>
      </c>
      <c r="F25" s="509"/>
      <c r="G25" s="510"/>
      <c r="H25" s="239">
        <f t="shared" si="0"/>
        <v>0</v>
      </c>
      <c r="I25" s="889">
        <f>I49*F71</f>
        <v>0</v>
      </c>
      <c r="J25" s="890">
        <f t="shared" si="1"/>
        <v>0</v>
      </c>
      <c r="K25" s="239">
        <f t="shared" si="2"/>
        <v>0</v>
      </c>
      <c r="L25" s="889">
        <f t="shared" si="13"/>
        <v>0</v>
      </c>
      <c r="M25" s="890">
        <f t="shared" si="14"/>
        <v>0</v>
      </c>
      <c r="N25" s="239">
        <f t="shared" si="15"/>
        <v>0</v>
      </c>
      <c r="O25" s="889">
        <f t="shared" si="3"/>
        <v>0</v>
      </c>
      <c r="P25" s="890">
        <f t="shared" si="16"/>
        <v>0</v>
      </c>
      <c r="Q25" s="239">
        <f t="shared" si="4"/>
        <v>0</v>
      </c>
      <c r="R25" s="889">
        <f t="shared" si="5"/>
        <v>0</v>
      </c>
      <c r="S25" s="890">
        <f t="shared" si="17"/>
        <v>0</v>
      </c>
      <c r="T25" s="239">
        <f t="shared" si="6"/>
        <v>0</v>
      </c>
      <c r="U25" s="889">
        <f t="shared" si="7"/>
        <v>0</v>
      </c>
      <c r="V25" s="890">
        <f t="shared" si="18"/>
        <v>0</v>
      </c>
      <c r="W25" s="239">
        <f t="shared" si="8"/>
        <v>0</v>
      </c>
      <c r="X25" s="889">
        <f t="shared" si="9"/>
        <v>0</v>
      </c>
      <c r="Y25" s="890">
        <f t="shared" si="10"/>
        <v>0</v>
      </c>
    </row>
    <row r="26" spans="1:25" ht="17.25" customHeight="1">
      <c r="A26" s="279"/>
      <c r="B26" s="168">
        <v>20</v>
      </c>
      <c r="C26" s="1164"/>
      <c r="D26" s="372" t="s">
        <v>155</v>
      </c>
      <c r="E26" s="239">
        <f t="shared" si="11"/>
        <v>0</v>
      </c>
      <c r="F26" s="509"/>
      <c r="G26" s="510"/>
      <c r="H26" s="239">
        <f t="shared" si="0"/>
        <v>0</v>
      </c>
      <c r="I26" s="889">
        <f t="shared" si="12"/>
        <v>0</v>
      </c>
      <c r="J26" s="890">
        <f t="shared" si="1"/>
        <v>0</v>
      </c>
      <c r="K26" s="239">
        <f t="shared" si="2"/>
        <v>0</v>
      </c>
      <c r="L26" s="889">
        <f t="shared" si="13"/>
        <v>0</v>
      </c>
      <c r="M26" s="890">
        <f t="shared" si="14"/>
        <v>0</v>
      </c>
      <c r="N26" s="239">
        <f t="shared" si="15"/>
        <v>0</v>
      </c>
      <c r="O26" s="889">
        <f t="shared" si="3"/>
        <v>0</v>
      </c>
      <c r="P26" s="890">
        <f t="shared" si="16"/>
        <v>0</v>
      </c>
      <c r="Q26" s="239">
        <f t="shared" si="4"/>
        <v>0</v>
      </c>
      <c r="R26" s="889">
        <f t="shared" si="5"/>
        <v>0</v>
      </c>
      <c r="S26" s="890">
        <f t="shared" si="17"/>
        <v>0</v>
      </c>
      <c r="T26" s="239">
        <f t="shared" si="6"/>
        <v>0</v>
      </c>
      <c r="U26" s="889">
        <f t="shared" si="7"/>
        <v>0</v>
      </c>
      <c r="V26" s="890">
        <f t="shared" si="18"/>
        <v>0</v>
      </c>
      <c r="W26" s="239">
        <f t="shared" si="8"/>
        <v>0</v>
      </c>
      <c r="X26" s="889">
        <f t="shared" si="9"/>
        <v>0</v>
      </c>
      <c r="Y26" s="890">
        <f t="shared" si="10"/>
        <v>0</v>
      </c>
    </row>
    <row r="27" spans="1:25" ht="17.25" customHeight="1">
      <c r="A27" s="279"/>
      <c r="B27" s="168">
        <v>21</v>
      </c>
      <c r="C27" s="1164"/>
      <c r="D27" s="240" t="s">
        <v>145</v>
      </c>
      <c r="E27" s="239">
        <f t="shared" si="11"/>
        <v>0</v>
      </c>
      <c r="F27" s="509"/>
      <c r="G27" s="510"/>
      <c r="H27" s="239">
        <f t="shared" si="0"/>
        <v>0</v>
      </c>
      <c r="I27" s="889">
        <f>I51*F73</f>
        <v>0</v>
      </c>
      <c r="J27" s="890">
        <f>J51*G73</f>
        <v>0</v>
      </c>
      <c r="K27" s="239">
        <f t="shared" si="2"/>
        <v>0</v>
      </c>
      <c r="L27" s="889">
        <f>L51*F73</f>
        <v>0</v>
      </c>
      <c r="M27" s="890">
        <f>M51*G73</f>
        <v>0</v>
      </c>
      <c r="N27" s="239">
        <f t="shared" si="15"/>
        <v>0</v>
      </c>
      <c r="O27" s="889">
        <f>O51*F73</f>
        <v>0</v>
      </c>
      <c r="P27" s="890">
        <f>P51*G73</f>
        <v>0</v>
      </c>
      <c r="Q27" s="239">
        <f t="shared" si="4"/>
        <v>0</v>
      </c>
      <c r="R27" s="889">
        <f>R51*F73</f>
        <v>0</v>
      </c>
      <c r="S27" s="890">
        <f>S51*G73</f>
        <v>0</v>
      </c>
      <c r="T27" s="239">
        <f t="shared" si="6"/>
        <v>0</v>
      </c>
      <c r="U27" s="889">
        <f>U51*F73</f>
        <v>0</v>
      </c>
      <c r="V27" s="890">
        <f>V51*G73</f>
        <v>0</v>
      </c>
      <c r="W27" s="239">
        <f t="shared" si="8"/>
        <v>0</v>
      </c>
      <c r="X27" s="889">
        <f>X51*F73</f>
        <v>0</v>
      </c>
      <c r="Y27" s="890">
        <f>Y51*G73</f>
        <v>0</v>
      </c>
    </row>
    <row r="28" spans="1:25" ht="17.25" customHeight="1">
      <c r="A28" s="279"/>
      <c r="B28" s="168">
        <v>22</v>
      </c>
      <c r="C28" s="1164"/>
      <c r="D28" s="240" t="s">
        <v>524</v>
      </c>
      <c r="E28" s="668"/>
      <c r="F28" s="1"/>
      <c r="G28" s="669"/>
      <c r="H28" s="239"/>
      <c r="I28" s="1"/>
      <c r="J28" s="669"/>
      <c r="K28" s="239"/>
      <c r="L28" s="1"/>
      <c r="M28" s="669"/>
      <c r="N28" s="239"/>
      <c r="O28" s="1"/>
      <c r="P28" s="669"/>
      <c r="Q28" s="239"/>
      <c r="R28" s="1"/>
      <c r="S28" s="669"/>
      <c r="T28" s="239"/>
      <c r="U28" s="1"/>
      <c r="V28" s="669"/>
      <c r="W28" s="239"/>
      <c r="X28" s="1"/>
      <c r="Y28" s="669"/>
    </row>
    <row r="29" spans="1:25" ht="17.25" customHeight="1">
      <c r="A29" s="279"/>
      <c r="B29" s="168">
        <v>23</v>
      </c>
      <c r="C29" s="1164"/>
      <c r="D29" s="381" t="s">
        <v>248</v>
      </c>
      <c r="E29" s="670">
        <f t="shared" ref="E29:Y29" si="19">E7+E8+E12+E13+E14+E15+E16+E17+E20+E23+E27+E28</f>
        <v>0</v>
      </c>
      <c r="F29" s="664">
        <f t="shared" si="19"/>
        <v>0</v>
      </c>
      <c r="G29" s="671">
        <f t="shared" si="19"/>
        <v>0</v>
      </c>
      <c r="H29" s="670">
        <f t="shared" si="19"/>
        <v>0</v>
      </c>
      <c r="I29" s="664">
        <f>I7+I8+I12+I13+I14+I15+I16+I17+I20+I23+I27+I28</f>
        <v>0</v>
      </c>
      <c r="J29" s="671">
        <f t="shared" si="19"/>
        <v>0</v>
      </c>
      <c r="K29" s="670">
        <f t="shared" si="19"/>
        <v>0</v>
      </c>
      <c r="L29" s="664">
        <f t="shared" si="19"/>
        <v>0</v>
      </c>
      <c r="M29" s="671">
        <f t="shared" si="19"/>
        <v>0</v>
      </c>
      <c r="N29" s="670">
        <f t="shared" si="19"/>
        <v>0</v>
      </c>
      <c r="O29" s="664">
        <f t="shared" si="19"/>
        <v>0</v>
      </c>
      <c r="P29" s="671">
        <f t="shared" si="19"/>
        <v>0</v>
      </c>
      <c r="Q29" s="670">
        <f t="shared" si="19"/>
        <v>0</v>
      </c>
      <c r="R29" s="664">
        <f t="shared" si="19"/>
        <v>0</v>
      </c>
      <c r="S29" s="671">
        <f t="shared" si="19"/>
        <v>0</v>
      </c>
      <c r="T29" s="670">
        <f t="shared" si="19"/>
        <v>0</v>
      </c>
      <c r="U29" s="664">
        <f t="shared" si="19"/>
        <v>0</v>
      </c>
      <c r="V29" s="671">
        <f t="shared" si="19"/>
        <v>0</v>
      </c>
      <c r="W29" s="670">
        <f t="shared" si="19"/>
        <v>0</v>
      </c>
      <c r="X29" s="664">
        <f t="shared" si="19"/>
        <v>0</v>
      </c>
      <c r="Y29" s="671">
        <f t="shared" si="19"/>
        <v>0</v>
      </c>
    </row>
    <row r="30" spans="1:25" ht="17.25" customHeight="1" thickBot="1">
      <c r="A30" s="279"/>
      <c r="B30" s="262">
        <v>24</v>
      </c>
      <c r="C30" s="1166"/>
      <c r="D30" s="502" t="s">
        <v>249</v>
      </c>
      <c r="E30" s="507"/>
      <c r="F30" s="286"/>
      <c r="G30" s="287"/>
      <c r="H30" s="244">
        <f>MAX($E$29,H29)</f>
        <v>0</v>
      </c>
      <c r="I30" s="286"/>
      <c r="J30" s="287"/>
      <c r="K30" s="244">
        <f>MAX($E$29,K29)</f>
        <v>0</v>
      </c>
      <c r="L30" s="286"/>
      <c r="M30" s="287"/>
      <c r="N30" s="244">
        <f>MAX($E$29,N29)</f>
        <v>0</v>
      </c>
      <c r="O30" s="286"/>
      <c r="P30" s="287"/>
      <c r="Q30" s="244">
        <f>MAX($E$29,Q29)</f>
        <v>0</v>
      </c>
      <c r="R30" s="286"/>
      <c r="S30" s="287"/>
      <c r="T30" s="244">
        <f>MAX($E$29,T29)</f>
        <v>0</v>
      </c>
      <c r="U30" s="286"/>
      <c r="V30" s="287"/>
      <c r="W30" s="244">
        <f>MAX($E$29,W29)</f>
        <v>0</v>
      </c>
      <c r="X30" s="286"/>
      <c r="Y30" s="287"/>
    </row>
    <row r="31" spans="1:25" ht="17.25" customHeight="1">
      <c r="A31" s="279"/>
      <c r="B31" s="65">
        <v>25</v>
      </c>
      <c r="C31" s="1164" t="s">
        <v>364</v>
      </c>
      <c r="D31" s="493" t="s">
        <v>158</v>
      </c>
      <c r="E31" s="665">
        <f>SUM(F31:G31)</f>
        <v>0</v>
      </c>
      <c r="F31" s="672">
        <f>CSV_CR_SCEN_IM!J95-CSV_CR_SCEN_IM!Q95</f>
        <v>0</v>
      </c>
      <c r="G31" s="673">
        <f>CSV_CR_SCEN_IM!M95-CSV_CR_SCEN_IM!T95</f>
        <v>0</v>
      </c>
      <c r="H31" s="677">
        <f t="shared" ref="H31:H51" si="20">SUM(I31:J31)</f>
        <v>0</v>
      </c>
      <c r="I31" s="672">
        <f>(CSV_CR_SCEN_IM!AZ29)-(CSV_CR_SCEN_IM!BG29)</f>
        <v>0</v>
      </c>
      <c r="J31" s="673">
        <f>CSV_CR_SCEN_IM!BC29-CSV_CR_SCEN_IM!BJ29</f>
        <v>0</v>
      </c>
      <c r="K31" s="677">
        <f t="shared" ref="K31:K51" si="21">SUM(L31:M31)</f>
        <v>0</v>
      </c>
      <c r="L31" s="672">
        <f>(CSV_CR_SCEN_IM!AZ51)-(CSV_CR_SCEN_IM!BG51)</f>
        <v>0</v>
      </c>
      <c r="M31" s="673">
        <f>CSV_CR_SCEN_IM!BC51-CSV_CR_SCEN_IM!BJ51</f>
        <v>0</v>
      </c>
      <c r="N31" s="677">
        <f t="shared" ref="N31:N51" si="22">SUM(O31:P31)</f>
        <v>0</v>
      </c>
      <c r="O31" s="672">
        <f>(CSV_CR_SCEN_IM!AZ73)-(CSV_CR_SCEN_IM!BG73)</f>
        <v>0</v>
      </c>
      <c r="P31" s="673">
        <f>CSV_CR_SCEN_IM!BC73-CSV_CR_SCEN_IM!BJ73</f>
        <v>0</v>
      </c>
      <c r="Q31" s="677">
        <f t="shared" ref="Q31:Q51" si="23">SUM(R31:S31)</f>
        <v>0</v>
      </c>
      <c r="R31" s="672">
        <f>(CSV_CR_SCEN_IM!AZ95)-(CSV_CR_SCEN_IM!BG95)</f>
        <v>0</v>
      </c>
      <c r="S31" s="673">
        <f>CSV_CR_SCEN_IM!BC95-CSV_CR_SCEN_IM!BJ95</f>
        <v>0</v>
      </c>
      <c r="T31" s="677">
        <f t="shared" ref="T31:T51" si="24">SUM(U31:V31)</f>
        <v>0</v>
      </c>
      <c r="U31" s="672">
        <f>(CSV_CR_SCEN_IM!AZ117)-(CSV_CR_SCEN_IM!BG117)</f>
        <v>0</v>
      </c>
      <c r="V31" s="673">
        <f>CSV_CR_SCEN_IM!BC117-CSV_CR_SCEN_IM!BJ117</f>
        <v>0</v>
      </c>
      <c r="W31" s="677">
        <f t="shared" ref="W31:W51" si="25">SUM(X31:Y31)</f>
        <v>0</v>
      </c>
      <c r="X31" s="672">
        <f>(CSV_CR_SCEN_IM!AZ139)-(CSV_CR_SCEN_IM!BG139)</f>
        <v>0</v>
      </c>
      <c r="Y31" s="673">
        <f>CSV_CR_SCEN_IM!BC139-CSV_CR_SCEN_IM!BJ139</f>
        <v>0</v>
      </c>
    </row>
    <row r="32" spans="1:25" ht="17.25" customHeight="1">
      <c r="A32" s="279"/>
      <c r="B32" s="168">
        <v>26</v>
      </c>
      <c r="C32" s="1164"/>
      <c r="D32" s="371" t="s">
        <v>351</v>
      </c>
      <c r="E32" s="239">
        <f t="shared" ref="E32:E51" si="26">SUM(F32:G32)</f>
        <v>0</v>
      </c>
      <c r="F32" s="518">
        <f>CSV_CR_SCEN_IM!J96-CSV_CR_SCEN_IM!Q96</f>
        <v>0</v>
      </c>
      <c r="G32" s="519">
        <f>CSV_CR_SCEN_IM!M96-CSV_CR_SCEN_IM!T96</f>
        <v>0</v>
      </c>
      <c r="H32" s="520">
        <f t="shared" si="20"/>
        <v>0</v>
      </c>
      <c r="I32" s="518">
        <f>(CSV_CR_SCEN_IM!AZ30)-(CSV_CR_SCEN_IM!BG30)</f>
        <v>0</v>
      </c>
      <c r="J32" s="519">
        <f>CSV_CR_SCEN_IM!BC30-CSV_CR_SCEN_IM!BJ30</f>
        <v>0</v>
      </c>
      <c r="K32" s="520">
        <f t="shared" si="21"/>
        <v>0</v>
      </c>
      <c r="L32" s="518">
        <f>(CSV_CR_SCEN_IM!AZ52)-(CSV_CR_SCEN_IM!BG52)</f>
        <v>0</v>
      </c>
      <c r="M32" s="519">
        <f>CSV_CR_SCEN_IM!BC52-CSV_CR_SCEN_IM!BJ52</f>
        <v>0</v>
      </c>
      <c r="N32" s="520">
        <f t="shared" si="22"/>
        <v>0</v>
      </c>
      <c r="O32" s="518">
        <f>(CSV_CR_SCEN_IM!AZ74)-(CSV_CR_SCEN_IM!BG74)</f>
        <v>0</v>
      </c>
      <c r="P32" s="519">
        <f>CSV_CR_SCEN_IM!BC74-CSV_CR_SCEN_IM!BJ74</f>
        <v>0</v>
      </c>
      <c r="Q32" s="520">
        <f t="shared" si="23"/>
        <v>0</v>
      </c>
      <c r="R32" s="518">
        <f>(CSV_CR_SCEN_IM!AZ96)-(CSV_CR_SCEN_IM!BG96)</f>
        <v>0</v>
      </c>
      <c r="S32" s="519">
        <f>CSV_CR_SCEN_IM!BC96-CSV_CR_SCEN_IM!BJ96</f>
        <v>0</v>
      </c>
      <c r="T32" s="520">
        <f t="shared" si="24"/>
        <v>0</v>
      </c>
      <c r="U32" s="518">
        <f>(CSV_CR_SCEN_IM!AZ118)-(CSV_CR_SCEN_IM!BG118)</f>
        <v>0</v>
      </c>
      <c r="V32" s="519">
        <f>CSV_CR_SCEN_IM!BC118-CSV_CR_SCEN_IM!BJ118</f>
        <v>0</v>
      </c>
      <c r="W32" s="520">
        <f t="shared" si="25"/>
        <v>0</v>
      </c>
      <c r="X32" s="518">
        <f>(CSV_CR_SCEN_IM!AZ140)-(CSV_CR_SCEN_IM!BG140)</f>
        <v>0</v>
      </c>
      <c r="Y32" s="519">
        <f>CSV_CR_SCEN_IM!BC140-CSV_CR_SCEN_IM!BJ140</f>
        <v>0</v>
      </c>
    </row>
    <row r="33" spans="1:25" ht="17.25" customHeight="1">
      <c r="A33" s="279"/>
      <c r="B33" s="168">
        <v>27</v>
      </c>
      <c r="C33" s="1164"/>
      <c r="D33" s="372" t="s">
        <v>479</v>
      </c>
      <c r="E33" s="239">
        <f t="shared" si="26"/>
        <v>0</v>
      </c>
      <c r="F33" s="518">
        <f>CSV_CR_SCEN_IM!J97-CSV_CR_SCEN_IM!Q97</f>
        <v>0</v>
      </c>
      <c r="G33" s="519">
        <f>CSV_CR_SCEN_IM!M97-CSV_CR_SCEN_IM!T97</f>
        <v>0</v>
      </c>
      <c r="H33" s="520">
        <f t="shared" si="20"/>
        <v>0</v>
      </c>
      <c r="I33" s="518">
        <f>(CSV_CR_SCEN_IM!AZ31)-(CSV_CR_SCEN_IM!BG31)</f>
        <v>0</v>
      </c>
      <c r="J33" s="519">
        <f>CSV_CR_SCEN_IM!BC31-CSV_CR_SCEN_IM!BJ31</f>
        <v>0</v>
      </c>
      <c r="K33" s="520">
        <f t="shared" si="21"/>
        <v>0</v>
      </c>
      <c r="L33" s="518">
        <f>(CSV_CR_SCEN_IM!AZ53)-(CSV_CR_SCEN_IM!BG53)</f>
        <v>0</v>
      </c>
      <c r="M33" s="519">
        <f>CSV_CR_SCEN_IM!BC53-CSV_CR_SCEN_IM!BJ53</f>
        <v>0</v>
      </c>
      <c r="N33" s="520">
        <f t="shared" si="22"/>
        <v>0</v>
      </c>
      <c r="O33" s="518">
        <f>(CSV_CR_SCEN_IM!AZ75)-(CSV_CR_SCEN_IM!BG75)</f>
        <v>0</v>
      </c>
      <c r="P33" s="519">
        <f>CSV_CR_SCEN_IM!BC75-CSV_CR_SCEN_IM!BJ75</f>
        <v>0</v>
      </c>
      <c r="Q33" s="520">
        <f t="shared" si="23"/>
        <v>0</v>
      </c>
      <c r="R33" s="518">
        <f>(CSV_CR_SCEN_IM!AZ97)-(CSV_CR_SCEN_IM!BG97)</f>
        <v>0</v>
      </c>
      <c r="S33" s="519">
        <f>CSV_CR_SCEN_IM!BC97-CSV_CR_SCEN_IM!BJ97</f>
        <v>0</v>
      </c>
      <c r="T33" s="520">
        <f t="shared" si="24"/>
        <v>0</v>
      </c>
      <c r="U33" s="518">
        <f>(CSV_CR_SCEN_IM!AZ119)-(CSV_CR_SCEN_IM!BG119)</f>
        <v>0</v>
      </c>
      <c r="V33" s="519">
        <f>CSV_CR_SCEN_IM!BC119-CSV_CR_SCEN_IM!BJ119</f>
        <v>0</v>
      </c>
      <c r="W33" s="520">
        <f t="shared" si="25"/>
        <v>0</v>
      </c>
      <c r="X33" s="518">
        <f>(CSV_CR_SCEN_IM!AZ141)-(CSV_CR_SCEN_IM!BG141)</f>
        <v>0</v>
      </c>
      <c r="Y33" s="519">
        <f>CSV_CR_SCEN_IM!BC141-CSV_CR_SCEN_IM!BJ141</f>
        <v>0</v>
      </c>
    </row>
    <row r="34" spans="1:25" ht="17.25" customHeight="1">
      <c r="A34" s="279"/>
      <c r="B34" s="168">
        <v>28</v>
      </c>
      <c r="C34" s="1164"/>
      <c r="D34" s="372" t="s">
        <v>477</v>
      </c>
      <c r="E34" s="239">
        <f t="shared" si="26"/>
        <v>0</v>
      </c>
      <c r="F34" s="518">
        <f>CSV_CR_SCEN_IM!J98-CSV_CR_SCEN_IM!Q98</f>
        <v>0</v>
      </c>
      <c r="G34" s="519">
        <f>CSV_CR_SCEN_IM!M98-CSV_CR_SCEN_IM!T98</f>
        <v>0</v>
      </c>
      <c r="H34" s="520">
        <f t="shared" si="20"/>
        <v>0</v>
      </c>
      <c r="I34" s="518">
        <f>(CSV_CR_SCEN_IM!AZ32)-(CSV_CR_SCEN_IM!BG32)</f>
        <v>0</v>
      </c>
      <c r="J34" s="519">
        <f>CSV_CR_SCEN_IM!BC32-CSV_CR_SCEN_IM!BJ32</f>
        <v>0</v>
      </c>
      <c r="K34" s="520">
        <f t="shared" si="21"/>
        <v>0</v>
      </c>
      <c r="L34" s="518">
        <f>(CSV_CR_SCEN_IM!AZ54)-(CSV_CR_SCEN_IM!BG54)</f>
        <v>0</v>
      </c>
      <c r="M34" s="519">
        <f>CSV_CR_SCEN_IM!BC54-CSV_CR_SCEN_IM!BJ54</f>
        <v>0</v>
      </c>
      <c r="N34" s="520">
        <f t="shared" si="22"/>
        <v>0</v>
      </c>
      <c r="O34" s="518">
        <f>(CSV_CR_SCEN_IM!AZ76)-(CSV_CR_SCEN_IM!BG76)</f>
        <v>0</v>
      </c>
      <c r="P34" s="519">
        <f>CSV_CR_SCEN_IM!BC76-CSV_CR_SCEN_IM!BJ76</f>
        <v>0</v>
      </c>
      <c r="Q34" s="520">
        <f t="shared" si="23"/>
        <v>0</v>
      </c>
      <c r="R34" s="518">
        <f>(CSV_CR_SCEN_IM!AZ98)-(CSV_CR_SCEN_IM!BG98)</f>
        <v>0</v>
      </c>
      <c r="S34" s="519">
        <f>CSV_CR_SCEN_IM!BC98-CSV_CR_SCEN_IM!BJ98</f>
        <v>0</v>
      </c>
      <c r="T34" s="520">
        <f t="shared" si="24"/>
        <v>0</v>
      </c>
      <c r="U34" s="518">
        <f>(CSV_CR_SCEN_IM!AZ120)-(CSV_CR_SCEN_IM!BG120)</f>
        <v>0</v>
      </c>
      <c r="V34" s="519">
        <f>CSV_CR_SCEN_IM!BC120-CSV_CR_SCEN_IM!BJ120</f>
        <v>0</v>
      </c>
      <c r="W34" s="520">
        <f t="shared" si="25"/>
        <v>0</v>
      </c>
      <c r="X34" s="518">
        <f>(CSV_CR_SCEN_IM!AZ142)-(CSV_CR_SCEN_IM!BG142)</f>
        <v>0</v>
      </c>
      <c r="Y34" s="519">
        <f>CSV_CR_SCEN_IM!BC142-CSV_CR_SCEN_IM!BJ142</f>
        <v>0</v>
      </c>
    </row>
    <row r="35" spans="1:25" ht="17.25" customHeight="1">
      <c r="A35" s="279"/>
      <c r="B35" s="168">
        <v>29</v>
      </c>
      <c r="C35" s="1164"/>
      <c r="D35" s="372" t="s">
        <v>478</v>
      </c>
      <c r="E35" s="239">
        <f t="shared" si="26"/>
        <v>0</v>
      </c>
      <c r="F35" s="518">
        <f>CSV_CR_SCEN_IM!J99-CSV_CR_SCEN_IM!Q99</f>
        <v>0</v>
      </c>
      <c r="G35" s="519">
        <f>CSV_CR_SCEN_IM!M99-CSV_CR_SCEN_IM!T99</f>
        <v>0</v>
      </c>
      <c r="H35" s="520">
        <f t="shared" si="20"/>
        <v>0</v>
      </c>
      <c r="I35" s="518">
        <f>(CSV_CR_SCEN_IM!AZ33)-(CSV_CR_SCEN_IM!BG33)</f>
        <v>0</v>
      </c>
      <c r="J35" s="519">
        <f>CSV_CR_SCEN_IM!BC33-CSV_CR_SCEN_IM!BJ33</f>
        <v>0</v>
      </c>
      <c r="K35" s="520">
        <f t="shared" si="21"/>
        <v>0</v>
      </c>
      <c r="L35" s="518">
        <f>(CSV_CR_SCEN_IM!AZ55)-(CSV_CR_SCEN_IM!BG55)</f>
        <v>0</v>
      </c>
      <c r="M35" s="519">
        <f>CSV_CR_SCEN_IM!BC55-CSV_CR_SCEN_IM!BJ55</f>
        <v>0</v>
      </c>
      <c r="N35" s="520">
        <f t="shared" si="22"/>
        <v>0</v>
      </c>
      <c r="O35" s="518">
        <f>(CSV_CR_SCEN_IM!AZ77)-(CSV_CR_SCEN_IM!BG77)</f>
        <v>0</v>
      </c>
      <c r="P35" s="519">
        <f>CSV_CR_SCEN_IM!BC77-CSV_CR_SCEN_IM!BJ77</f>
        <v>0</v>
      </c>
      <c r="Q35" s="520">
        <f t="shared" si="23"/>
        <v>0</v>
      </c>
      <c r="R35" s="518">
        <f>(CSV_CR_SCEN_IM!AZ99)-(CSV_CR_SCEN_IM!BG99)</f>
        <v>0</v>
      </c>
      <c r="S35" s="519">
        <f>CSV_CR_SCEN_IM!BC99-CSV_CR_SCEN_IM!BJ99</f>
        <v>0</v>
      </c>
      <c r="T35" s="520">
        <f t="shared" si="24"/>
        <v>0</v>
      </c>
      <c r="U35" s="518">
        <f>(CSV_CR_SCEN_IM!AZ121)-(CSV_CR_SCEN_IM!BG121)</f>
        <v>0</v>
      </c>
      <c r="V35" s="519">
        <f>CSV_CR_SCEN_IM!BC121-CSV_CR_SCEN_IM!BJ121</f>
        <v>0</v>
      </c>
      <c r="W35" s="520">
        <f t="shared" si="25"/>
        <v>0</v>
      </c>
      <c r="X35" s="518">
        <f>(CSV_CR_SCEN_IM!AZ143)-(CSV_CR_SCEN_IM!BG143)</f>
        <v>0</v>
      </c>
      <c r="Y35" s="519">
        <f>CSV_CR_SCEN_IM!BC143-CSV_CR_SCEN_IM!BJ143</f>
        <v>0</v>
      </c>
    </row>
    <row r="36" spans="1:25" ht="17.25" customHeight="1">
      <c r="A36" s="279"/>
      <c r="B36" s="168">
        <v>30</v>
      </c>
      <c r="C36" s="1164"/>
      <c r="D36" s="371" t="s">
        <v>149</v>
      </c>
      <c r="E36" s="239">
        <f t="shared" si="26"/>
        <v>0</v>
      </c>
      <c r="F36" s="518">
        <f>CSV_CR_SCEN_IM!J100-CSV_CR_SCEN_IM!Q100</f>
        <v>0</v>
      </c>
      <c r="G36" s="519">
        <f>CSV_CR_SCEN_IM!M100-CSV_CR_SCEN_IM!T100</f>
        <v>0</v>
      </c>
      <c r="H36" s="520">
        <f t="shared" si="20"/>
        <v>0</v>
      </c>
      <c r="I36" s="518">
        <f>(CSV_CR_SCEN_IM!AZ34)-(CSV_CR_SCEN_IM!BG34)</f>
        <v>0</v>
      </c>
      <c r="J36" s="519">
        <f>CSV_CR_SCEN_IM!BC34-CSV_CR_SCEN_IM!BJ34</f>
        <v>0</v>
      </c>
      <c r="K36" s="520">
        <f t="shared" si="21"/>
        <v>0</v>
      </c>
      <c r="L36" s="518">
        <f>(CSV_CR_SCEN_IM!AZ56)-(CSV_CR_SCEN_IM!BG56)</f>
        <v>0</v>
      </c>
      <c r="M36" s="519">
        <f>CSV_CR_SCEN_IM!BC56-CSV_CR_SCEN_IM!BJ56</f>
        <v>0</v>
      </c>
      <c r="N36" s="520">
        <f t="shared" si="22"/>
        <v>0</v>
      </c>
      <c r="O36" s="518">
        <f>(CSV_CR_SCEN_IM!AZ78)-(CSV_CR_SCEN_IM!BG78)</f>
        <v>0</v>
      </c>
      <c r="P36" s="519">
        <f>CSV_CR_SCEN_IM!BC78-CSV_CR_SCEN_IM!BJ78</f>
        <v>0</v>
      </c>
      <c r="Q36" s="520">
        <f t="shared" si="23"/>
        <v>0</v>
      </c>
      <c r="R36" s="518">
        <f>(CSV_CR_SCEN_IM!AZ100)-(CSV_CR_SCEN_IM!BG100)</f>
        <v>0</v>
      </c>
      <c r="S36" s="519">
        <f>CSV_CR_SCEN_IM!BC100-CSV_CR_SCEN_IM!BJ100</f>
        <v>0</v>
      </c>
      <c r="T36" s="520">
        <f t="shared" si="24"/>
        <v>0</v>
      </c>
      <c r="U36" s="518">
        <f>(CSV_CR_SCEN_IM!AZ122)-(CSV_CR_SCEN_IM!BG122)</f>
        <v>0</v>
      </c>
      <c r="V36" s="519">
        <f>CSV_CR_SCEN_IM!BC122-CSV_CR_SCEN_IM!BJ122</f>
        <v>0</v>
      </c>
      <c r="W36" s="520">
        <f t="shared" si="25"/>
        <v>0</v>
      </c>
      <c r="X36" s="518">
        <f>(CSV_CR_SCEN_IM!AZ144)-(CSV_CR_SCEN_IM!BG144)</f>
        <v>0</v>
      </c>
      <c r="Y36" s="519">
        <f>CSV_CR_SCEN_IM!BC144-CSV_CR_SCEN_IM!BJ144</f>
        <v>0</v>
      </c>
    </row>
    <row r="37" spans="1:25" ht="17.25" customHeight="1">
      <c r="A37" s="279"/>
      <c r="B37" s="168">
        <v>31</v>
      </c>
      <c r="C37" s="1164"/>
      <c r="D37" s="371" t="s">
        <v>125</v>
      </c>
      <c r="E37" s="239">
        <f t="shared" si="26"/>
        <v>0</v>
      </c>
      <c r="F37" s="518">
        <f>CSV_CR_SCEN_IM!J101-CSV_CR_SCEN_IM!Q101</f>
        <v>0</v>
      </c>
      <c r="G37" s="519">
        <f>CSV_CR_SCEN_IM!M101-CSV_CR_SCEN_IM!T101</f>
        <v>0</v>
      </c>
      <c r="H37" s="520">
        <f t="shared" si="20"/>
        <v>0</v>
      </c>
      <c r="I37" s="518">
        <f>(CSV_CR_SCEN_IM!AZ35)-(CSV_CR_SCEN_IM!BG35)</f>
        <v>0</v>
      </c>
      <c r="J37" s="519">
        <f>CSV_CR_SCEN_IM!BC35-CSV_CR_SCEN_IM!BJ35</f>
        <v>0</v>
      </c>
      <c r="K37" s="520">
        <f t="shared" si="21"/>
        <v>0</v>
      </c>
      <c r="L37" s="518">
        <f>(CSV_CR_SCEN_IM!AZ57)-(CSV_CR_SCEN_IM!BG57)</f>
        <v>0</v>
      </c>
      <c r="M37" s="519">
        <f>CSV_CR_SCEN_IM!BC57-CSV_CR_SCEN_IM!BJ57</f>
        <v>0</v>
      </c>
      <c r="N37" s="520">
        <f t="shared" si="22"/>
        <v>0</v>
      </c>
      <c r="O37" s="518">
        <f>(CSV_CR_SCEN_IM!AZ79)-(CSV_CR_SCEN_IM!BG79)</f>
        <v>0</v>
      </c>
      <c r="P37" s="519">
        <f>CSV_CR_SCEN_IM!BC79-CSV_CR_SCEN_IM!BJ79</f>
        <v>0</v>
      </c>
      <c r="Q37" s="520">
        <f t="shared" si="23"/>
        <v>0</v>
      </c>
      <c r="R37" s="518">
        <f>(CSV_CR_SCEN_IM!AZ101)-(CSV_CR_SCEN_IM!BG101)</f>
        <v>0</v>
      </c>
      <c r="S37" s="519">
        <f>CSV_CR_SCEN_IM!BC101-CSV_CR_SCEN_IM!BJ101</f>
        <v>0</v>
      </c>
      <c r="T37" s="520">
        <f t="shared" si="24"/>
        <v>0</v>
      </c>
      <c r="U37" s="518">
        <f>(CSV_CR_SCEN_IM!AZ123)-(CSV_CR_SCEN_IM!BG123)</f>
        <v>0</v>
      </c>
      <c r="V37" s="519">
        <f>CSV_CR_SCEN_IM!BC123-CSV_CR_SCEN_IM!BJ123</f>
        <v>0</v>
      </c>
      <c r="W37" s="520">
        <f t="shared" si="25"/>
        <v>0</v>
      </c>
      <c r="X37" s="518">
        <f>(CSV_CR_SCEN_IM!AZ145)-(CSV_CR_SCEN_IM!BG145)</f>
        <v>0</v>
      </c>
      <c r="Y37" s="519">
        <f>CSV_CR_SCEN_IM!BC145-CSV_CR_SCEN_IM!BJ145</f>
        <v>0</v>
      </c>
    </row>
    <row r="38" spans="1:25" ht="17.25" customHeight="1">
      <c r="A38" s="279"/>
      <c r="B38" s="168">
        <v>32</v>
      </c>
      <c r="C38" s="1164"/>
      <c r="D38" s="371" t="s">
        <v>126</v>
      </c>
      <c r="E38" s="239">
        <f t="shared" si="26"/>
        <v>0</v>
      </c>
      <c r="F38" s="518">
        <f>CSV_CR_SCEN_IM!J102-CSV_CR_SCEN_IM!Q102</f>
        <v>0</v>
      </c>
      <c r="G38" s="519">
        <f>CSV_CR_SCEN_IM!M102-CSV_CR_SCEN_IM!T102</f>
        <v>0</v>
      </c>
      <c r="H38" s="520">
        <f t="shared" si="20"/>
        <v>0</v>
      </c>
      <c r="I38" s="518">
        <f>(CSV_CR_SCEN_IM!AZ36)-(CSV_CR_SCEN_IM!BG36)</f>
        <v>0</v>
      </c>
      <c r="J38" s="519">
        <f>CSV_CR_SCEN_IM!BC36-CSV_CR_SCEN_IM!BJ36</f>
        <v>0</v>
      </c>
      <c r="K38" s="520">
        <f t="shared" si="21"/>
        <v>0</v>
      </c>
      <c r="L38" s="518">
        <f>(CSV_CR_SCEN_IM!AZ58)-(CSV_CR_SCEN_IM!BG58)</f>
        <v>0</v>
      </c>
      <c r="M38" s="519">
        <f>CSV_CR_SCEN_IM!BC58-CSV_CR_SCEN_IM!BJ58</f>
        <v>0</v>
      </c>
      <c r="N38" s="520">
        <f t="shared" si="22"/>
        <v>0</v>
      </c>
      <c r="O38" s="518">
        <f>(CSV_CR_SCEN_IM!AZ80)-(CSV_CR_SCEN_IM!BG80)</f>
        <v>0</v>
      </c>
      <c r="P38" s="519">
        <f>CSV_CR_SCEN_IM!BC80-CSV_CR_SCEN_IM!BJ80</f>
        <v>0</v>
      </c>
      <c r="Q38" s="520">
        <f t="shared" si="23"/>
        <v>0</v>
      </c>
      <c r="R38" s="518">
        <f>(CSV_CR_SCEN_IM!AZ102)-(CSV_CR_SCEN_IM!BG102)</f>
        <v>0</v>
      </c>
      <c r="S38" s="519">
        <f>CSV_CR_SCEN_IM!BC102-CSV_CR_SCEN_IM!BJ102</f>
        <v>0</v>
      </c>
      <c r="T38" s="520">
        <f t="shared" si="24"/>
        <v>0</v>
      </c>
      <c r="U38" s="518">
        <f>(CSV_CR_SCEN_IM!AZ124)-(CSV_CR_SCEN_IM!BG124)</f>
        <v>0</v>
      </c>
      <c r="V38" s="519">
        <f>CSV_CR_SCEN_IM!BC124-CSV_CR_SCEN_IM!BJ124</f>
        <v>0</v>
      </c>
      <c r="W38" s="520">
        <f t="shared" si="25"/>
        <v>0</v>
      </c>
      <c r="X38" s="518">
        <f>(CSV_CR_SCEN_IM!AZ146)-(CSV_CR_SCEN_IM!BG146)</f>
        <v>0</v>
      </c>
      <c r="Y38" s="519">
        <f>CSV_CR_SCEN_IM!BC146-CSV_CR_SCEN_IM!BJ146</f>
        <v>0</v>
      </c>
    </row>
    <row r="39" spans="1:25" ht="17.25" customHeight="1">
      <c r="A39" s="279"/>
      <c r="B39" s="168">
        <v>33</v>
      </c>
      <c r="C39" s="1164"/>
      <c r="D39" s="371" t="s">
        <v>127</v>
      </c>
      <c r="E39" s="239">
        <f t="shared" si="26"/>
        <v>0</v>
      </c>
      <c r="F39" s="518">
        <f>CSV_CR_SCEN_IM!J103-CSV_CR_SCEN_IM!Q103</f>
        <v>0</v>
      </c>
      <c r="G39" s="519">
        <f>CSV_CR_SCEN_IM!M103-CSV_CR_SCEN_IM!T103</f>
        <v>0</v>
      </c>
      <c r="H39" s="520">
        <f t="shared" si="20"/>
        <v>0</v>
      </c>
      <c r="I39" s="518">
        <f>(CSV_CR_SCEN_IM!AZ37)-(CSV_CR_SCEN_IM!BG37)</f>
        <v>0</v>
      </c>
      <c r="J39" s="519">
        <f>CSV_CR_SCEN_IM!BC37-CSV_CR_SCEN_IM!BJ37</f>
        <v>0</v>
      </c>
      <c r="K39" s="520">
        <f t="shared" si="21"/>
        <v>0</v>
      </c>
      <c r="L39" s="518">
        <f>(CSV_CR_SCEN_IM!AZ59)-(CSV_CR_SCEN_IM!BG59)</f>
        <v>0</v>
      </c>
      <c r="M39" s="519">
        <f>CSV_CR_SCEN_IM!BC59-CSV_CR_SCEN_IM!BJ59</f>
        <v>0</v>
      </c>
      <c r="N39" s="520">
        <f t="shared" si="22"/>
        <v>0</v>
      </c>
      <c r="O39" s="518">
        <f>(CSV_CR_SCEN_IM!AZ81)-(CSV_CR_SCEN_IM!BG81)</f>
        <v>0</v>
      </c>
      <c r="P39" s="519">
        <f>CSV_CR_SCEN_IM!BC81-CSV_CR_SCEN_IM!BJ81</f>
        <v>0</v>
      </c>
      <c r="Q39" s="520">
        <f t="shared" si="23"/>
        <v>0</v>
      </c>
      <c r="R39" s="518">
        <f>(CSV_CR_SCEN_IM!AZ103)-(CSV_CR_SCEN_IM!BG103)</f>
        <v>0</v>
      </c>
      <c r="S39" s="519">
        <f>CSV_CR_SCEN_IM!BC103-CSV_CR_SCEN_IM!BJ103</f>
        <v>0</v>
      </c>
      <c r="T39" s="520">
        <f t="shared" si="24"/>
        <v>0</v>
      </c>
      <c r="U39" s="518">
        <f>(CSV_CR_SCEN_IM!AZ125)-(CSV_CR_SCEN_IM!BG125)</f>
        <v>0</v>
      </c>
      <c r="V39" s="519">
        <f>CSV_CR_SCEN_IM!BC125-CSV_CR_SCEN_IM!BJ125</f>
        <v>0</v>
      </c>
      <c r="W39" s="520">
        <f t="shared" si="25"/>
        <v>0</v>
      </c>
      <c r="X39" s="518">
        <f>(CSV_CR_SCEN_IM!AZ147)-(CSV_CR_SCEN_IM!BG147)</f>
        <v>0</v>
      </c>
      <c r="Y39" s="519">
        <f>CSV_CR_SCEN_IM!BC147-CSV_CR_SCEN_IM!BJ147</f>
        <v>0</v>
      </c>
    </row>
    <row r="40" spans="1:25" ht="17.25" customHeight="1">
      <c r="A40" s="279"/>
      <c r="B40" s="168">
        <v>34</v>
      </c>
      <c r="C40" s="1164"/>
      <c r="D40" s="371" t="s">
        <v>120</v>
      </c>
      <c r="E40" s="239">
        <f t="shared" si="26"/>
        <v>0</v>
      </c>
      <c r="F40" s="518">
        <f>CSV_CR_SCEN_IM!J104-CSV_CR_SCEN_IM!Q104</f>
        <v>0</v>
      </c>
      <c r="G40" s="519">
        <f>CSV_CR_SCEN_IM!M104-CSV_CR_SCEN_IM!T104</f>
        <v>0</v>
      </c>
      <c r="H40" s="520">
        <f t="shared" si="20"/>
        <v>0</v>
      </c>
      <c r="I40" s="518">
        <f>(CSV_CR_SCEN_IM!AZ38)-(CSV_CR_SCEN_IM!BG38)</f>
        <v>0</v>
      </c>
      <c r="J40" s="519">
        <f>CSV_CR_SCEN_IM!BC38-CSV_CR_SCEN_IM!BJ38</f>
        <v>0</v>
      </c>
      <c r="K40" s="520">
        <f t="shared" si="21"/>
        <v>0</v>
      </c>
      <c r="L40" s="518">
        <f>(CSV_CR_SCEN_IM!AZ60)-(CSV_CR_SCEN_IM!BG60)</f>
        <v>0</v>
      </c>
      <c r="M40" s="519">
        <f>CSV_CR_SCEN_IM!BC60-CSV_CR_SCEN_IM!BJ60</f>
        <v>0</v>
      </c>
      <c r="N40" s="520">
        <f t="shared" si="22"/>
        <v>0</v>
      </c>
      <c r="O40" s="518">
        <f>(CSV_CR_SCEN_IM!AZ82)-(CSV_CR_SCEN_IM!BG82)</f>
        <v>0</v>
      </c>
      <c r="P40" s="519">
        <f>CSV_CR_SCEN_IM!BC82-CSV_CR_SCEN_IM!BJ82</f>
        <v>0</v>
      </c>
      <c r="Q40" s="520">
        <f t="shared" si="23"/>
        <v>0</v>
      </c>
      <c r="R40" s="518">
        <f>(CSV_CR_SCEN_IM!AZ104)-(CSV_CR_SCEN_IM!BG104)</f>
        <v>0</v>
      </c>
      <c r="S40" s="519">
        <f>CSV_CR_SCEN_IM!BC104-CSV_CR_SCEN_IM!BJ104</f>
        <v>0</v>
      </c>
      <c r="T40" s="520">
        <f t="shared" si="24"/>
        <v>0</v>
      </c>
      <c r="U40" s="518">
        <f>(CSV_CR_SCEN_IM!AZ126)-(CSV_CR_SCEN_IM!BG126)</f>
        <v>0</v>
      </c>
      <c r="V40" s="519">
        <f>CSV_CR_SCEN_IM!BC126-CSV_CR_SCEN_IM!BJ126</f>
        <v>0</v>
      </c>
      <c r="W40" s="520">
        <f t="shared" si="25"/>
        <v>0</v>
      </c>
      <c r="X40" s="518">
        <f>(CSV_CR_SCEN_IM!AZ148)-(CSV_CR_SCEN_IM!BG148)</f>
        <v>0</v>
      </c>
      <c r="Y40" s="519">
        <f>CSV_CR_SCEN_IM!BC148-CSV_CR_SCEN_IM!BJ148</f>
        <v>0</v>
      </c>
    </row>
    <row r="41" spans="1:25" ht="17.25" customHeight="1">
      <c r="A41" s="279"/>
      <c r="B41" s="168">
        <v>35</v>
      </c>
      <c r="C41" s="1164"/>
      <c r="D41" s="371" t="s">
        <v>150</v>
      </c>
      <c r="E41" s="239">
        <f t="shared" si="26"/>
        <v>0</v>
      </c>
      <c r="F41" s="518">
        <f>CSV_CR_SCEN_IM!J105-CSV_CR_SCEN_IM!Q105</f>
        <v>0</v>
      </c>
      <c r="G41" s="519">
        <f>CSV_CR_SCEN_IM!M105-CSV_CR_SCEN_IM!T105</f>
        <v>0</v>
      </c>
      <c r="H41" s="520">
        <f t="shared" si="20"/>
        <v>0</v>
      </c>
      <c r="I41" s="518">
        <f>(CSV_CR_SCEN_IM!AZ39)-(CSV_CR_SCEN_IM!BG39)</f>
        <v>0</v>
      </c>
      <c r="J41" s="519">
        <f>CSV_CR_SCEN_IM!BC39-CSV_CR_SCEN_IM!BJ39</f>
        <v>0</v>
      </c>
      <c r="K41" s="520">
        <f t="shared" si="21"/>
        <v>0</v>
      </c>
      <c r="L41" s="518">
        <f>(CSV_CR_SCEN_IM!AZ61)-(CSV_CR_SCEN_IM!BG61)</f>
        <v>0</v>
      </c>
      <c r="M41" s="519">
        <f>CSV_CR_SCEN_IM!BC61-CSV_CR_SCEN_IM!BJ61</f>
        <v>0</v>
      </c>
      <c r="N41" s="520">
        <f t="shared" si="22"/>
        <v>0</v>
      </c>
      <c r="O41" s="518">
        <f>(CSV_CR_SCEN_IM!AZ83)-(CSV_CR_SCEN_IM!BG83)</f>
        <v>0</v>
      </c>
      <c r="P41" s="519">
        <f>CSV_CR_SCEN_IM!BC83-CSV_CR_SCEN_IM!BJ83</f>
        <v>0</v>
      </c>
      <c r="Q41" s="520">
        <f t="shared" si="23"/>
        <v>0</v>
      </c>
      <c r="R41" s="518">
        <f>(CSV_CR_SCEN_IM!AZ105)-(CSV_CR_SCEN_IM!BG105)</f>
        <v>0</v>
      </c>
      <c r="S41" s="519">
        <f>CSV_CR_SCEN_IM!BC105-CSV_CR_SCEN_IM!BJ105</f>
        <v>0</v>
      </c>
      <c r="T41" s="520">
        <f t="shared" si="24"/>
        <v>0</v>
      </c>
      <c r="U41" s="518">
        <f>(CSV_CR_SCEN_IM!AZ127)-(CSV_CR_SCEN_IM!BG127)</f>
        <v>0</v>
      </c>
      <c r="V41" s="519">
        <f>CSV_CR_SCEN_IM!BC127-CSV_CR_SCEN_IM!BJ127</f>
        <v>0</v>
      </c>
      <c r="W41" s="520">
        <f t="shared" si="25"/>
        <v>0</v>
      </c>
      <c r="X41" s="518">
        <f>(CSV_CR_SCEN_IM!AZ149)-(CSV_CR_SCEN_IM!BG149)</f>
        <v>0</v>
      </c>
      <c r="Y41" s="519">
        <f>CSV_CR_SCEN_IM!BC149-CSV_CR_SCEN_IM!BJ149</f>
        <v>0</v>
      </c>
    </row>
    <row r="42" spans="1:25" ht="17.25" customHeight="1">
      <c r="A42" s="279"/>
      <c r="B42" s="168">
        <v>36</v>
      </c>
      <c r="C42" s="1164"/>
      <c r="D42" s="372" t="s">
        <v>121</v>
      </c>
      <c r="E42" s="239">
        <f t="shared" si="26"/>
        <v>0</v>
      </c>
      <c r="F42" s="518">
        <f>CSV_CR_SCEN_IM!J106-CSV_CR_SCEN_IM!Q106</f>
        <v>0</v>
      </c>
      <c r="G42" s="519">
        <f>CSV_CR_SCEN_IM!M106-CSV_CR_SCEN_IM!T106</f>
        <v>0</v>
      </c>
      <c r="H42" s="520">
        <f t="shared" si="20"/>
        <v>0</v>
      </c>
      <c r="I42" s="518">
        <f>(CSV_CR_SCEN_IM!AZ40)-(CSV_CR_SCEN_IM!BG40)</f>
        <v>0</v>
      </c>
      <c r="J42" s="519">
        <f>CSV_CR_SCEN_IM!BC40-CSV_CR_SCEN_IM!BJ40</f>
        <v>0</v>
      </c>
      <c r="K42" s="520">
        <f t="shared" si="21"/>
        <v>0</v>
      </c>
      <c r="L42" s="518">
        <f>(CSV_CR_SCEN_IM!AZ62)-(CSV_CR_SCEN_IM!BG62)</f>
        <v>0</v>
      </c>
      <c r="M42" s="519">
        <f>CSV_CR_SCEN_IM!BC62-CSV_CR_SCEN_IM!BJ62</f>
        <v>0</v>
      </c>
      <c r="N42" s="520">
        <f t="shared" si="22"/>
        <v>0</v>
      </c>
      <c r="O42" s="518">
        <f>(CSV_CR_SCEN_IM!AZ84)-(CSV_CR_SCEN_IM!BG84)</f>
        <v>0</v>
      </c>
      <c r="P42" s="519">
        <f>CSV_CR_SCEN_IM!BC84-CSV_CR_SCEN_IM!BJ84</f>
        <v>0</v>
      </c>
      <c r="Q42" s="520">
        <f t="shared" si="23"/>
        <v>0</v>
      </c>
      <c r="R42" s="518">
        <f>(CSV_CR_SCEN_IM!AZ106)-(CSV_CR_SCEN_IM!BG106)</f>
        <v>0</v>
      </c>
      <c r="S42" s="519">
        <f>CSV_CR_SCEN_IM!BC106-CSV_CR_SCEN_IM!BJ106</f>
        <v>0</v>
      </c>
      <c r="T42" s="520">
        <f t="shared" si="24"/>
        <v>0</v>
      </c>
      <c r="U42" s="518">
        <f>(CSV_CR_SCEN_IM!AZ128)-(CSV_CR_SCEN_IM!BG128)</f>
        <v>0</v>
      </c>
      <c r="V42" s="519">
        <f>CSV_CR_SCEN_IM!BC128-CSV_CR_SCEN_IM!BJ128</f>
        <v>0</v>
      </c>
      <c r="W42" s="520">
        <f t="shared" si="25"/>
        <v>0</v>
      </c>
      <c r="X42" s="518">
        <f>(CSV_CR_SCEN_IM!AZ150)-(CSV_CR_SCEN_IM!BG150)</f>
        <v>0</v>
      </c>
      <c r="Y42" s="519">
        <f>CSV_CR_SCEN_IM!BC150-CSV_CR_SCEN_IM!BJ150</f>
        <v>0</v>
      </c>
    </row>
    <row r="43" spans="1:25" ht="17.25" customHeight="1">
      <c r="A43" s="279"/>
      <c r="B43" s="168">
        <v>37</v>
      </c>
      <c r="C43" s="1164"/>
      <c r="D43" s="372" t="s">
        <v>128</v>
      </c>
      <c r="E43" s="239">
        <f t="shared" si="26"/>
        <v>0</v>
      </c>
      <c r="F43" s="518">
        <f>CSV_CR_SCEN_IM!J107-CSV_CR_SCEN_IM!Q107</f>
        <v>0</v>
      </c>
      <c r="G43" s="519">
        <f>CSV_CR_SCEN_IM!M107-CSV_CR_SCEN_IM!T107</f>
        <v>0</v>
      </c>
      <c r="H43" s="520">
        <f t="shared" si="20"/>
        <v>0</v>
      </c>
      <c r="I43" s="518">
        <f>(CSV_CR_SCEN_IM!AZ41)-(CSV_CR_SCEN_IM!BG41)</f>
        <v>0</v>
      </c>
      <c r="J43" s="519">
        <f>CSV_CR_SCEN_IM!BC41-CSV_CR_SCEN_IM!BJ41</f>
        <v>0</v>
      </c>
      <c r="K43" s="520">
        <f t="shared" si="21"/>
        <v>0</v>
      </c>
      <c r="L43" s="518">
        <f>(CSV_CR_SCEN_IM!AZ63)-(CSV_CR_SCEN_IM!BG63)</f>
        <v>0</v>
      </c>
      <c r="M43" s="519">
        <f>CSV_CR_SCEN_IM!BC63-CSV_CR_SCEN_IM!BJ63</f>
        <v>0</v>
      </c>
      <c r="N43" s="520">
        <f t="shared" si="22"/>
        <v>0</v>
      </c>
      <c r="O43" s="518">
        <f>(CSV_CR_SCEN_IM!AZ85)-(CSV_CR_SCEN_IM!BG85)</f>
        <v>0</v>
      </c>
      <c r="P43" s="519">
        <f>CSV_CR_SCEN_IM!BC85-CSV_CR_SCEN_IM!BJ85</f>
        <v>0</v>
      </c>
      <c r="Q43" s="520">
        <f t="shared" si="23"/>
        <v>0</v>
      </c>
      <c r="R43" s="518">
        <f>(CSV_CR_SCEN_IM!AZ107)-(CSV_CR_SCEN_IM!BG107)</f>
        <v>0</v>
      </c>
      <c r="S43" s="519">
        <f>CSV_CR_SCEN_IM!BC107-CSV_CR_SCEN_IM!BJ107</f>
        <v>0</v>
      </c>
      <c r="T43" s="520">
        <f t="shared" si="24"/>
        <v>0</v>
      </c>
      <c r="U43" s="518">
        <f>(CSV_CR_SCEN_IM!AZ129)-(CSV_CR_SCEN_IM!BG129)</f>
        <v>0</v>
      </c>
      <c r="V43" s="519">
        <f>CSV_CR_SCEN_IM!BC129-CSV_CR_SCEN_IM!BJ129</f>
        <v>0</v>
      </c>
      <c r="W43" s="520">
        <f t="shared" si="25"/>
        <v>0</v>
      </c>
      <c r="X43" s="518">
        <f>(CSV_CR_SCEN_IM!AZ151)-(CSV_CR_SCEN_IM!BG151)</f>
        <v>0</v>
      </c>
      <c r="Y43" s="519">
        <f>CSV_CR_SCEN_IM!BC151-CSV_CR_SCEN_IM!BJ151</f>
        <v>0</v>
      </c>
    </row>
    <row r="44" spans="1:25" ht="17.25" customHeight="1">
      <c r="A44" s="279"/>
      <c r="B44" s="168">
        <v>38</v>
      </c>
      <c r="C44" s="1164"/>
      <c r="D44" s="371" t="s">
        <v>123</v>
      </c>
      <c r="E44" s="239">
        <f t="shared" si="26"/>
        <v>0</v>
      </c>
      <c r="F44" s="518">
        <f>CSV_CR_SCEN_IM!J108-CSV_CR_SCEN_IM!Q108</f>
        <v>0</v>
      </c>
      <c r="G44" s="519">
        <f>CSV_CR_SCEN_IM!M108-CSV_CR_SCEN_IM!T108</f>
        <v>0</v>
      </c>
      <c r="H44" s="520">
        <f t="shared" si="20"/>
        <v>0</v>
      </c>
      <c r="I44" s="518">
        <f>(CSV_CR_SCEN_IM!AZ42)-(CSV_CR_SCEN_IM!BG42)</f>
        <v>0</v>
      </c>
      <c r="J44" s="519">
        <f>CSV_CR_SCEN_IM!BC42-CSV_CR_SCEN_IM!BJ42</f>
        <v>0</v>
      </c>
      <c r="K44" s="520">
        <f t="shared" si="21"/>
        <v>0</v>
      </c>
      <c r="L44" s="518">
        <f>(CSV_CR_SCEN_IM!AZ64)-(CSV_CR_SCEN_IM!BG64)</f>
        <v>0</v>
      </c>
      <c r="M44" s="519">
        <f>CSV_CR_SCEN_IM!BC64-CSV_CR_SCEN_IM!BJ64</f>
        <v>0</v>
      </c>
      <c r="N44" s="520">
        <f t="shared" si="22"/>
        <v>0</v>
      </c>
      <c r="O44" s="518">
        <f>(CSV_CR_SCEN_IM!AZ86)-(CSV_CR_SCEN_IM!BG86)</f>
        <v>0</v>
      </c>
      <c r="P44" s="519">
        <f>CSV_CR_SCEN_IM!BC86-CSV_CR_SCEN_IM!BJ86</f>
        <v>0</v>
      </c>
      <c r="Q44" s="520">
        <f t="shared" si="23"/>
        <v>0</v>
      </c>
      <c r="R44" s="518">
        <f>(CSV_CR_SCEN_IM!AZ108)-(CSV_CR_SCEN_IM!BG108)</f>
        <v>0</v>
      </c>
      <c r="S44" s="519">
        <f>CSV_CR_SCEN_IM!BC108-CSV_CR_SCEN_IM!BJ108</f>
        <v>0</v>
      </c>
      <c r="T44" s="520">
        <f t="shared" si="24"/>
        <v>0</v>
      </c>
      <c r="U44" s="518">
        <f>(CSV_CR_SCEN_IM!AZ130)-(CSV_CR_SCEN_IM!BG130)</f>
        <v>0</v>
      </c>
      <c r="V44" s="519">
        <f>CSV_CR_SCEN_IM!BC130-CSV_CR_SCEN_IM!BJ130</f>
        <v>0</v>
      </c>
      <c r="W44" s="520">
        <f t="shared" si="25"/>
        <v>0</v>
      </c>
      <c r="X44" s="518">
        <f>(CSV_CR_SCEN_IM!AZ152)-(CSV_CR_SCEN_IM!BG152)</f>
        <v>0</v>
      </c>
      <c r="Y44" s="519">
        <f>CSV_CR_SCEN_IM!BC152-CSV_CR_SCEN_IM!BJ152</f>
        <v>0</v>
      </c>
    </row>
    <row r="45" spans="1:25" ht="17.25" customHeight="1">
      <c r="A45" s="279"/>
      <c r="B45" s="168">
        <v>39</v>
      </c>
      <c r="C45" s="1164"/>
      <c r="D45" s="372" t="s">
        <v>121</v>
      </c>
      <c r="E45" s="239">
        <f t="shared" si="26"/>
        <v>0</v>
      </c>
      <c r="F45" s="518">
        <f>CSV_CR_SCEN_IM!J109-CSV_CR_SCEN_IM!Q109</f>
        <v>0</v>
      </c>
      <c r="G45" s="519">
        <f>CSV_CR_SCEN_IM!M109-CSV_CR_SCEN_IM!T109</f>
        <v>0</v>
      </c>
      <c r="H45" s="520">
        <f t="shared" si="20"/>
        <v>0</v>
      </c>
      <c r="I45" s="518">
        <f>(CSV_CR_SCEN_IM!AZ43)-(CSV_CR_SCEN_IM!BG43)</f>
        <v>0</v>
      </c>
      <c r="J45" s="519">
        <f>CSV_CR_SCEN_IM!BC43-CSV_CR_SCEN_IM!BJ43</f>
        <v>0</v>
      </c>
      <c r="K45" s="520">
        <f t="shared" si="21"/>
        <v>0</v>
      </c>
      <c r="L45" s="518">
        <f>(CSV_CR_SCEN_IM!AZ65)-(CSV_CR_SCEN_IM!BG65)</f>
        <v>0</v>
      </c>
      <c r="M45" s="519">
        <f>CSV_CR_SCEN_IM!BC65-CSV_CR_SCEN_IM!BJ65</f>
        <v>0</v>
      </c>
      <c r="N45" s="520">
        <f t="shared" si="22"/>
        <v>0</v>
      </c>
      <c r="O45" s="518">
        <f>(CSV_CR_SCEN_IM!AZ87)-(CSV_CR_SCEN_IM!BG87)</f>
        <v>0</v>
      </c>
      <c r="P45" s="519">
        <f>CSV_CR_SCEN_IM!BC87-CSV_CR_SCEN_IM!BJ87</f>
        <v>0</v>
      </c>
      <c r="Q45" s="520">
        <f t="shared" si="23"/>
        <v>0</v>
      </c>
      <c r="R45" s="518">
        <f>(CSV_CR_SCEN_IM!AZ109)-(CSV_CR_SCEN_IM!BG109)</f>
        <v>0</v>
      </c>
      <c r="S45" s="519">
        <f>CSV_CR_SCEN_IM!BC109-CSV_CR_SCEN_IM!BJ109</f>
        <v>0</v>
      </c>
      <c r="T45" s="520">
        <f t="shared" si="24"/>
        <v>0</v>
      </c>
      <c r="U45" s="518">
        <f>(CSV_CR_SCEN_IM!AZ131)-(CSV_CR_SCEN_IM!BG131)</f>
        <v>0</v>
      </c>
      <c r="V45" s="519">
        <f>CSV_CR_SCEN_IM!BC131-CSV_CR_SCEN_IM!BJ131</f>
        <v>0</v>
      </c>
      <c r="W45" s="520">
        <f t="shared" si="25"/>
        <v>0</v>
      </c>
      <c r="X45" s="518">
        <f>(CSV_CR_SCEN_IM!AZ153)-(CSV_CR_SCEN_IM!BG153)</f>
        <v>0</v>
      </c>
      <c r="Y45" s="519">
        <f>CSV_CR_SCEN_IM!BC153-CSV_CR_SCEN_IM!BJ153</f>
        <v>0</v>
      </c>
    </row>
    <row r="46" spans="1:25" ht="17.25" customHeight="1">
      <c r="A46" s="279"/>
      <c r="B46" s="168">
        <v>40</v>
      </c>
      <c r="C46" s="1164"/>
      <c r="D46" s="372" t="s">
        <v>155</v>
      </c>
      <c r="E46" s="239">
        <f t="shared" si="26"/>
        <v>0</v>
      </c>
      <c r="F46" s="518">
        <f>CSV_CR_SCEN_IM!J110-CSV_CR_SCEN_IM!Q110</f>
        <v>0</v>
      </c>
      <c r="G46" s="519">
        <f>CSV_CR_SCEN_IM!M110-CSV_CR_SCEN_IM!T110</f>
        <v>0</v>
      </c>
      <c r="H46" s="520">
        <f t="shared" si="20"/>
        <v>0</v>
      </c>
      <c r="I46" s="518">
        <f>(CSV_CR_SCEN_IM!AZ44)-(CSV_CR_SCEN_IM!BG44)</f>
        <v>0</v>
      </c>
      <c r="J46" s="519">
        <f>CSV_CR_SCEN_IM!BC44-CSV_CR_SCEN_IM!BJ44</f>
        <v>0</v>
      </c>
      <c r="K46" s="520">
        <f t="shared" si="21"/>
        <v>0</v>
      </c>
      <c r="L46" s="518">
        <f>(CSV_CR_SCEN_IM!AZ66)-(CSV_CR_SCEN_IM!BG66)</f>
        <v>0</v>
      </c>
      <c r="M46" s="519">
        <f>CSV_CR_SCEN_IM!BC66-CSV_CR_SCEN_IM!BJ66</f>
        <v>0</v>
      </c>
      <c r="N46" s="520">
        <f t="shared" si="22"/>
        <v>0</v>
      </c>
      <c r="O46" s="518">
        <f>(CSV_CR_SCEN_IM!AZ88)-(CSV_CR_SCEN_IM!BG88)</f>
        <v>0</v>
      </c>
      <c r="P46" s="519">
        <f>CSV_CR_SCEN_IM!BC88-CSV_CR_SCEN_IM!BJ88</f>
        <v>0</v>
      </c>
      <c r="Q46" s="520">
        <f t="shared" si="23"/>
        <v>0</v>
      </c>
      <c r="R46" s="518">
        <f>(CSV_CR_SCEN_IM!AZ110)-(CSV_CR_SCEN_IM!BG110)</f>
        <v>0</v>
      </c>
      <c r="S46" s="519">
        <f>CSV_CR_SCEN_IM!BC110-CSV_CR_SCEN_IM!BJ110</f>
        <v>0</v>
      </c>
      <c r="T46" s="520">
        <f t="shared" si="24"/>
        <v>0</v>
      </c>
      <c r="U46" s="518">
        <f>(CSV_CR_SCEN_IM!AZ132)-(CSV_CR_SCEN_IM!BG132)</f>
        <v>0</v>
      </c>
      <c r="V46" s="519">
        <f>CSV_CR_SCEN_IM!BC132-CSV_CR_SCEN_IM!BJ132</f>
        <v>0</v>
      </c>
      <c r="W46" s="520">
        <f t="shared" si="25"/>
        <v>0</v>
      </c>
      <c r="X46" s="518">
        <f>(CSV_CR_SCEN_IM!AZ154)-(CSV_CR_SCEN_IM!BG154)</f>
        <v>0</v>
      </c>
      <c r="Y46" s="519">
        <f>CSV_CR_SCEN_IM!BC154-CSV_CR_SCEN_IM!BJ154</f>
        <v>0</v>
      </c>
    </row>
    <row r="47" spans="1:25" s="221" customFormat="1" ht="17.25" customHeight="1">
      <c r="A47" s="285"/>
      <c r="B47" s="168">
        <v>41</v>
      </c>
      <c r="C47" s="1164"/>
      <c r="D47" s="371" t="s">
        <v>154</v>
      </c>
      <c r="E47" s="239">
        <f t="shared" si="26"/>
        <v>0</v>
      </c>
      <c r="F47" s="518">
        <f>CSV_CR_SCEN_IM!J111-CSV_CR_SCEN_IM!Q111</f>
        <v>0</v>
      </c>
      <c r="G47" s="519">
        <f>CSV_CR_SCEN_IM!M111-CSV_CR_SCEN_IM!T111</f>
        <v>0</v>
      </c>
      <c r="H47" s="520">
        <f t="shared" si="20"/>
        <v>0</v>
      </c>
      <c r="I47" s="518">
        <f>(CSV_CR_SCEN_IM!AZ45)-(CSV_CR_SCEN_IM!BG45)</f>
        <v>0</v>
      </c>
      <c r="J47" s="519">
        <f>CSV_CR_SCEN_IM!BC45-CSV_CR_SCEN_IM!BJ45</f>
        <v>0</v>
      </c>
      <c r="K47" s="520">
        <f t="shared" si="21"/>
        <v>0</v>
      </c>
      <c r="L47" s="518">
        <f>(CSV_CR_SCEN_IM!AZ67)-(CSV_CR_SCEN_IM!BG67)</f>
        <v>0</v>
      </c>
      <c r="M47" s="519">
        <f>CSV_CR_SCEN_IM!BC67-CSV_CR_SCEN_IM!BJ67</f>
        <v>0</v>
      </c>
      <c r="N47" s="520">
        <f t="shared" si="22"/>
        <v>0</v>
      </c>
      <c r="O47" s="518">
        <f>(CSV_CR_SCEN_IM!AZ89)-(CSV_CR_SCEN_IM!BG89)</f>
        <v>0</v>
      </c>
      <c r="P47" s="519">
        <f>CSV_CR_SCEN_IM!BC89-CSV_CR_SCEN_IM!BJ89</f>
        <v>0</v>
      </c>
      <c r="Q47" s="520">
        <f t="shared" si="23"/>
        <v>0</v>
      </c>
      <c r="R47" s="518">
        <f>(CSV_CR_SCEN_IM!AZ111)-(CSV_CR_SCEN_IM!BG111)</f>
        <v>0</v>
      </c>
      <c r="S47" s="519">
        <f>CSV_CR_SCEN_IM!BC111-CSV_CR_SCEN_IM!BJ111</f>
        <v>0</v>
      </c>
      <c r="T47" s="520">
        <f t="shared" si="24"/>
        <v>0</v>
      </c>
      <c r="U47" s="518">
        <f>(CSV_CR_SCEN_IM!AZ133)-(CSV_CR_SCEN_IM!BG133)</f>
        <v>0</v>
      </c>
      <c r="V47" s="519">
        <f>CSV_CR_SCEN_IM!BC133-CSV_CR_SCEN_IM!BJ133</f>
        <v>0</v>
      </c>
      <c r="W47" s="520">
        <f t="shared" si="25"/>
        <v>0</v>
      </c>
      <c r="X47" s="518">
        <f>(CSV_CR_SCEN_IM!AZ155)-(CSV_CR_SCEN_IM!BG155)</f>
        <v>0</v>
      </c>
      <c r="Y47" s="519">
        <f>CSV_CR_SCEN_IM!BC155-CSV_CR_SCEN_IM!BJ155</f>
        <v>0</v>
      </c>
    </row>
    <row r="48" spans="1:25" ht="17.25" customHeight="1">
      <c r="A48" s="279"/>
      <c r="B48" s="168">
        <v>42</v>
      </c>
      <c r="C48" s="1164"/>
      <c r="D48" s="372" t="s">
        <v>352</v>
      </c>
      <c r="E48" s="239">
        <f t="shared" si="26"/>
        <v>0</v>
      </c>
      <c r="F48" s="518">
        <f>CSV_CR_SCEN_IM!J112-CSV_CR_SCEN_IM!Q112</f>
        <v>0</v>
      </c>
      <c r="G48" s="519">
        <f>CSV_CR_SCEN_IM!M112-CSV_CR_SCEN_IM!T112</f>
        <v>0</v>
      </c>
      <c r="H48" s="520">
        <f t="shared" si="20"/>
        <v>0</v>
      </c>
      <c r="I48" s="518">
        <f>(CSV_CR_SCEN_IM!AZ46)-(CSV_CR_SCEN_IM!BG46)</f>
        <v>0</v>
      </c>
      <c r="J48" s="519">
        <f>CSV_CR_SCEN_IM!BC46-CSV_CR_SCEN_IM!BJ46</f>
        <v>0</v>
      </c>
      <c r="K48" s="520">
        <f t="shared" si="21"/>
        <v>0</v>
      </c>
      <c r="L48" s="518">
        <f>(CSV_CR_SCEN_IM!AZ68)-(CSV_CR_SCEN_IM!BG68)</f>
        <v>0</v>
      </c>
      <c r="M48" s="519">
        <f>CSV_CR_SCEN_IM!BC68-CSV_CR_SCEN_IM!BJ68</f>
        <v>0</v>
      </c>
      <c r="N48" s="520">
        <f t="shared" si="22"/>
        <v>0</v>
      </c>
      <c r="O48" s="518">
        <f>(CSV_CR_SCEN_IM!AZ90)-(CSV_CR_SCEN_IM!BG90)</f>
        <v>0</v>
      </c>
      <c r="P48" s="519">
        <f>CSV_CR_SCEN_IM!BC90-CSV_CR_SCEN_IM!BJ90</f>
        <v>0</v>
      </c>
      <c r="Q48" s="520">
        <f t="shared" si="23"/>
        <v>0</v>
      </c>
      <c r="R48" s="518">
        <f>(CSV_CR_SCEN_IM!AZ112)-(CSV_CR_SCEN_IM!BG112)</f>
        <v>0</v>
      </c>
      <c r="S48" s="519">
        <f>CSV_CR_SCEN_IM!BC112-CSV_CR_SCEN_IM!BJ112</f>
        <v>0</v>
      </c>
      <c r="T48" s="520">
        <f t="shared" si="24"/>
        <v>0</v>
      </c>
      <c r="U48" s="518">
        <f>(CSV_CR_SCEN_IM!AZ134)-(CSV_CR_SCEN_IM!BG134)</f>
        <v>0</v>
      </c>
      <c r="V48" s="519">
        <f>CSV_CR_SCEN_IM!BC134-CSV_CR_SCEN_IM!BJ134</f>
        <v>0</v>
      </c>
      <c r="W48" s="520">
        <f t="shared" si="25"/>
        <v>0</v>
      </c>
      <c r="X48" s="518">
        <f>(CSV_CR_SCEN_IM!AZ156)-(CSV_CR_SCEN_IM!BG156)</f>
        <v>0</v>
      </c>
      <c r="Y48" s="519">
        <f>CSV_CR_SCEN_IM!BC156-CSV_CR_SCEN_IM!BJ156</f>
        <v>0</v>
      </c>
    </row>
    <row r="49" spans="1:25" ht="17.25" customHeight="1">
      <c r="A49" s="279"/>
      <c r="B49" s="168">
        <v>43</v>
      </c>
      <c r="C49" s="1164"/>
      <c r="D49" s="372" t="s">
        <v>121</v>
      </c>
      <c r="E49" s="239">
        <f t="shared" si="26"/>
        <v>0</v>
      </c>
      <c r="F49" s="518">
        <f>CSV_CR_SCEN_IM!J113-CSV_CR_SCEN_IM!Q113</f>
        <v>0</v>
      </c>
      <c r="G49" s="519">
        <f>CSV_CR_SCEN_IM!M113-CSV_CR_SCEN_IM!T113</f>
        <v>0</v>
      </c>
      <c r="H49" s="520">
        <f t="shared" si="20"/>
        <v>0</v>
      </c>
      <c r="I49" s="518">
        <f>(CSV_CR_SCEN_IM!AZ47)-(CSV_CR_SCEN_IM!BG47)</f>
        <v>0</v>
      </c>
      <c r="J49" s="519">
        <f>CSV_CR_SCEN_IM!BC47-CSV_CR_SCEN_IM!BJ47</f>
        <v>0</v>
      </c>
      <c r="K49" s="520">
        <f t="shared" si="21"/>
        <v>0</v>
      </c>
      <c r="L49" s="518">
        <f>(CSV_CR_SCEN_IM!AZ69)-(CSV_CR_SCEN_IM!BG69)</f>
        <v>0</v>
      </c>
      <c r="M49" s="519">
        <f>CSV_CR_SCEN_IM!BC69-CSV_CR_SCEN_IM!BJ69</f>
        <v>0</v>
      </c>
      <c r="N49" s="520">
        <f t="shared" si="22"/>
        <v>0</v>
      </c>
      <c r="O49" s="518">
        <f>(CSV_CR_SCEN_IM!AZ91)-(CSV_CR_SCEN_IM!BG91)</f>
        <v>0</v>
      </c>
      <c r="P49" s="519">
        <f>CSV_CR_SCEN_IM!BC91-CSV_CR_SCEN_IM!BJ91</f>
        <v>0</v>
      </c>
      <c r="Q49" s="520">
        <f t="shared" si="23"/>
        <v>0</v>
      </c>
      <c r="R49" s="518">
        <f>(CSV_CR_SCEN_IM!AZ113)-(CSV_CR_SCEN_IM!BG113)</f>
        <v>0</v>
      </c>
      <c r="S49" s="519">
        <f>CSV_CR_SCEN_IM!BC113-CSV_CR_SCEN_IM!BJ113</f>
        <v>0</v>
      </c>
      <c r="T49" s="520">
        <f t="shared" si="24"/>
        <v>0</v>
      </c>
      <c r="U49" s="518">
        <f>(CSV_CR_SCEN_IM!AZ135)-(CSV_CR_SCEN_IM!BG135)</f>
        <v>0</v>
      </c>
      <c r="V49" s="519">
        <f>CSV_CR_SCEN_IM!BC135-CSV_CR_SCEN_IM!BJ135</f>
        <v>0</v>
      </c>
      <c r="W49" s="520">
        <f t="shared" si="25"/>
        <v>0</v>
      </c>
      <c r="X49" s="518">
        <f>(CSV_CR_SCEN_IM!AZ157)-(CSV_CR_SCEN_IM!BG157)</f>
        <v>0</v>
      </c>
      <c r="Y49" s="519">
        <f>CSV_CR_SCEN_IM!BC157-CSV_CR_SCEN_IM!BJ157</f>
        <v>0</v>
      </c>
    </row>
    <row r="50" spans="1:25" ht="17.25" customHeight="1">
      <c r="A50" s="279"/>
      <c r="B50" s="168">
        <v>44</v>
      </c>
      <c r="C50" s="1164"/>
      <c r="D50" s="372" t="s">
        <v>155</v>
      </c>
      <c r="E50" s="239">
        <f t="shared" si="26"/>
        <v>0</v>
      </c>
      <c r="F50" s="518">
        <f>CSV_CR_SCEN_IM!J114-CSV_CR_SCEN_IM!Q114</f>
        <v>0</v>
      </c>
      <c r="G50" s="519">
        <f>CSV_CR_SCEN_IM!M114-CSV_CR_SCEN_IM!T114</f>
        <v>0</v>
      </c>
      <c r="H50" s="520">
        <f t="shared" si="20"/>
        <v>0</v>
      </c>
      <c r="I50" s="518">
        <f>(CSV_CR_SCEN_IM!AZ48)-(CSV_CR_SCEN_IM!BG48)</f>
        <v>0</v>
      </c>
      <c r="J50" s="519">
        <f>CSV_CR_SCEN_IM!BC48-CSV_CR_SCEN_IM!BJ48</f>
        <v>0</v>
      </c>
      <c r="K50" s="520">
        <f t="shared" si="21"/>
        <v>0</v>
      </c>
      <c r="L50" s="518">
        <f>(CSV_CR_SCEN_IM!AZ70)-(CSV_CR_SCEN_IM!BG70)</f>
        <v>0</v>
      </c>
      <c r="M50" s="519">
        <f>CSV_CR_SCEN_IM!BC70-CSV_CR_SCEN_IM!BJ70</f>
        <v>0</v>
      </c>
      <c r="N50" s="520">
        <f t="shared" si="22"/>
        <v>0</v>
      </c>
      <c r="O50" s="518">
        <f>(CSV_CR_SCEN_IM!AZ92)-(CSV_CR_SCEN_IM!BG92)</f>
        <v>0</v>
      </c>
      <c r="P50" s="519">
        <f>CSV_CR_SCEN_IM!BC92-CSV_CR_SCEN_IM!BJ92</f>
        <v>0</v>
      </c>
      <c r="Q50" s="520">
        <f t="shared" si="23"/>
        <v>0</v>
      </c>
      <c r="R50" s="518">
        <f>(CSV_CR_SCEN_IM!AZ114)-(CSV_CR_SCEN_IM!BG114)</f>
        <v>0</v>
      </c>
      <c r="S50" s="519">
        <f>CSV_CR_SCEN_IM!BC114-CSV_CR_SCEN_IM!BJ114</f>
        <v>0</v>
      </c>
      <c r="T50" s="520">
        <f t="shared" si="24"/>
        <v>0</v>
      </c>
      <c r="U50" s="518">
        <f>(CSV_CR_SCEN_IM!AZ136)-(CSV_CR_SCEN_IM!BG136)</f>
        <v>0</v>
      </c>
      <c r="V50" s="519">
        <f>CSV_CR_SCEN_IM!BC136-CSV_CR_SCEN_IM!BJ136</f>
        <v>0</v>
      </c>
      <c r="W50" s="520">
        <f t="shared" si="25"/>
        <v>0</v>
      </c>
      <c r="X50" s="518">
        <f>(CSV_CR_SCEN_IM!AZ158)-(CSV_CR_SCEN_IM!BG158)</f>
        <v>0</v>
      </c>
      <c r="Y50" s="519">
        <f>CSV_CR_SCEN_IM!BC158-CSV_CR_SCEN_IM!BJ158</f>
        <v>0</v>
      </c>
    </row>
    <row r="51" spans="1:25" ht="17.25" customHeight="1">
      <c r="A51" s="279"/>
      <c r="B51" s="168">
        <v>45</v>
      </c>
      <c r="C51" s="1164"/>
      <c r="D51" s="240" t="s">
        <v>145</v>
      </c>
      <c r="E51" s="239">
        <f t="shared" si="26"/>
        <v>0</v>
      </c>
      <c r="F51" s="518">
        <f>CSV_CR_SCEN_IM!J115-CSV_CR_SCEN_IM!Q115</f>
        <v>0</v>
      </c>
      <c r="G51" s="519">
        <f>CSV_CR_SCEN_IM!M115-CSV_CR_SCEN_IM!T115</f>
        <v>0</v>
      </c>
      <c r="H51" s="520">
        <f t="shared" si="20"/>
        <v>0</v>
      </c>
      <c r="I51" s="518">
        <f>(CSV_CR_SCEN_IM!AZ49)-(CSV_CR_SCEN_IM!BG49)</f>
        <v>0</v>
      </c>
      <c r="J51" s="519">
        <f>CSV_CR_SCEN_IM!BC49-CSV_CR_SCEN_IM!BJ49</f>
        <v>0</v>
      </c>
      <c r="K51" s="520">
        <f t="shared" si="21"/>
        <v>0</v>
      </c>
      <c r="L51" s="518">
        <f>(CSV_CR_SCEN_IM!AZ71)-(CSV_CR_SCEN_IM!BG71)</f>
        <v>0</v>
      </c>
      <c r="M51" s="519">
        <f>CSV_CR_SCEN_IM!BC71-CSV_CR_SCEN_IM!BJ71</f>
        <v>0</v>
      </c>
      <c r="N51" s="520">
        <f t="shared" si="22"/>
        <v>0</v>
      </c>
      <c r="O51" s="518">
        <f>(CSV_CR_SCEN_IM!AZ93)-(CSV_CR_SCEN_IM!BG93)</f>
        <v>0</v>
      </c>
      <c r="P51" s="519">
        <f>CSV_CR_SCEN_IM!BC93-CSV_CR_SCEN_IM!BJ93</f>
        <v>0</v>
      </c>
      <c r="Q51" s="520">
        <f t="shared" si="23"/>
        <v>0</v>
      </c>
      <c r="R51" s="518">
        <f>(CSV_CR_SCEN_IM!AZ115)-(CSV_CR_SCEN_IM!BG115)</f>
        <v>0</v>
      </c>
      <c r="S51" s="519">
        <f>CSV_CR_SCEN_IM!BC115-CSV_CR_SCEN_IM!BJ115</f>
        <v>0</v>
      </c>
      <c r="T51" s="520">
        <f t="shared" si="24"/>
        <v>0</v>
      </c>
      <c r="U51" s="518">
        <f>(CSV_CR_SCEN_IM!AZ137)-(CSV_CR_SCEN_IM!BG137)</f>
        <v>0</v>
      </c>
      <c r="V51" s="519">
        <f>CSV_CR_SCEN_IM!BC137-CSV_CR_SCEN_IM!BJ137</f>
        <v>0</v>
      </c>
      <c r="W51" s="520">
        <f t="shared" si="25"/>
        <v>0</v>
      </c>
      <c r="X51" s="518">
        <f>(CSV_CR_SCEN_IM!AZ159)-(CSV_CR_SCEN_IM!BG159)</f>
        <v>0</v>
      </c>
      <c r="Y51" s="519">
        <f>CSV_CR_SCEN_IM!BC159-CSV_CR_SCEN_IM!BJ159</f>
        <v>0</v>
      </c>
    </row>
    <row r="52" spans="1:25" ht="17.25" customHeight="1" thickBot="1">
      <c r="A52" s="279"/>
      <c r="B52" s="262">
        <v>46</v>
      </c>
      <c r="C52" s="1164"/>
      <c r="D52" s="503" t="s">
        <v>524</v>
      </c>
      <c r="E52" s="674"/>
      <c r="F52" s="675"/>
      <c r="G52" s="676"/>
      <c r="H52" s="678"/>
      <c r="I52" s="675"/>
      <c r="J52" s="676"/>
      <c r="K52" s="678"/>
      <c r="L52" s="675"/>
      <c r="M52" s="676"/>
      <c r="N52" s="678"/>
      <c r="O52" s="675"/>
      <c r="P52" s="676"/>
      <c r="Q52" s="678"/>
      <c r="R52" s="675"/>
      <c r="S52" s="676"/>
      <c r="T52" s="678"/>
      <c r="U52" s="675"/>
      <c r="V52" s="676"/>
      <c r="W52" s="678"/>
      <c r="X52" s="675"/>
      <c r="Y52" s="676"/>
    </row>
    <row r="53" spans="1:25" ht="17.25" customHeight="1">
      <c r="A53" s="279"/>
      <c r="B53" s="65">
        <v>47</v>
      </c>
      <c r="C53" s="1165" t="s">
        <v>365</v>
      </c>
      <c r="D53" s="494" t="s">
        <v>158</v>
      </c>
      <c r="E53" s="511">
        <f>IFERROR(E7/E31,0)</f>
        <v>0</v>
      </c>
      <c r="F53" s="512">
        <f>IFERROR(F7/F31,0)</f>
        <v>0</v>
      </c>
      <c r="G53" s="513">
        <f t="shared" ref="E53:G74" si="27">IFERROR(G7/G31,0)</f>
        <v>0</v>
      </c>
      <c r="H53" s="679"/>
      <c r="I53" s="680"/>
      <c r="J53" s="681"/>
      <c r="K53" s="679"/>
      <c r="L53" s="680"/>
      <c r="M53" s="681"/>
      <c r="N53" s="679"/>
      <c r="O53" s="680"/>
      <c r="P53" s="681"/>
      <c r="Q53" s="679"/>
      <c r="R53" s="680"/>
      <c r="S53" s="681"/>
      <c r="T53" s="679"/>
      <c r="U53" s="680"/>
      <c r="V53" s="681"/>
      <c r="W53" s="679"/>
      <c r="X53" s="680"/>
      <c r="Y53" s="681"/>
    </row>
    <row r="54" spans="1:25" ht="17.25" customHeight="1">
      <c r="A54" s="279"/>
      <c r="B54" s="168">
        <v>48</v>
      </c>
      <c r="C54" s="1164"/>
      <c r="D54" s="504" t="s">
        <v>351</v>
      </c>
      <c r="E54" s="514">
        <f t="shared" si="27"/>
        <v>0</v>
      </c>
      <c r="F54" s="515">
        <f t="shared" si="27"/>
        <v>0</v>
      </c>
      <c r="G54" s="516">
        <f t="shared" si="27"/>
        <v>0</v>
      </c>
      <c r="H54" s="142"/>
      <c r="I54" s="1"/>
      <c r="J54" s="669"/>
      <c r="K54" s="142"/>
      <c r="L54" s="1"/>
      <c r="M54" s="669"/>
      <c r="N54" s="142"/>
      <c r="O54" s="1"/>
      <c r="P54" s="669"/>
      <c r="Q54" s="142"/>
      <c r="R54" s="1"/>
      <c r="S54" s="669"/>
      <c r="T54" s="142"/>
      <c r="U54" s="1"/>
      <c r="V54" s="669"/>
      <c r="W54" s="142"/>
      <c r="X54" s="1"/>
      <c r="Y54" s="669"/>
    </row>
    <row r="55" spans="1:25" ht="17.25" customHeight="1">
      <c r="A55" s="279"/>
      <c r="B55" s="168">
        <v>49</v>
      </c>
      <c r="C55" s="1164"/>
      <c r="D55" s="372" t="s">
        <v>479</v>
      </c>
      <c r="E55" s="514">
        <f t="shared" si="27"/>
        <v>0</v>
      </c>
      <c r="F55" s="515">
        <f t="shared" si="27"/>
        <v>0</v>
      </c>
      <c r="G55" s="516">
        <f t="shared" si="27"/>
        <v>0</v>
      </c>
      <c r="H55" s="142"/>
      <c r="I55" s="1"/>
      <c r="J55" s="669"/>
      <c r="K55" s="142"/>
      <c r="L55" s="1"/>
      <c r="M55" s="669"/>
      <c r="N55" s="142"/>
      <c r="O55" s="1"/>
      <c r="P55" s="669"/>
      <c r="Q55" s="142"/>
      <c r="R55" s="1"/>
      <c r="S55" s="669"/>
      <c r="T55" s="142"/>
      <c r="U55" s="1"/>
      <c r="V55" s="669"/>
      <c r="W55" s="142"/>
      <c r="X55" s="1"/>
      <c r="Y55" s="669"/>
    </row>
    <row r="56" spans="1:25" ht="17.25" customHeight="1">
      <c r="A56" s="279"/>
      <c r="B56" s="168">
        <v>50</v>
      </c>
      <c r="C56" s="1164"/>
      <c r="D56" s="372" t="s">
        <v>477</v>
      </c>
      <c r="E56" s="514">
        <f t="shared" si="27"/>
        <v>0</v>
      </c>
      <c r="F56" s="515">
        <f t="shared" si="27"/>
        <v>0</v>
      </c>
      <c r="G56" s="516">
        <f t="shared" si="27"/>
        <v>0</v>
      </c>
      <c r="H56" s="142"/>
      <c r="I56" s="1"/>
      <c r="J56" s="669"/>
      <c r="K56" s="142"/>
      <c r="L56" s="1"/>
      <c r="M56" s="669"/>
      <c r="N56" s="142"/>
      <c r="O56" s="1"/>
      <c r="P56" s="669"/>
      <c r="Q56" s="142"/>
      <c r="R56" s="1"/>
      <c r="S56" s="669"/>
      <c r="T56" s="142"/>
      <c r="U56" s="1"/>
      <c r="V56" s="669"/>
      <c r="W56" s="142"/>
      <c r="X56" s="1"/>
      <c r="Y56" s="669"/>
    </row>
    <row r="57" spans="1:25" ht="17.25" customHeight="1">
      <c r="A57" s="279"/>
      <c r="B57" s="168">
        <v>51</v>
      </c>
      <c r="C57" s="1164"/>
      <c r="D57" s="372" t="s">
        <v>478</v>
      </c>
      <c r="E57" s="514">
        <f t="shared" si="27"/>
        <v>0</v>
      </c>
      <c r="F57" s="515">
        <f t="shared" si="27"/>
        <v>0</v>
      </c>
      <c r="G57" s="516">
        <f t="shared" si="27"/>
        <v>0</v>
      </c>
      <c r="H57" s="142"/>
      <c r="I57" s="1"/>
      <c r="J57" s="669"/>
      <c r="K57" s="142"/>
      <c r="L57" s="1"/>
      <c r="M57" s="669"/>
      <c r="N57" s="142"/>
      <c r="O57" s="1"/>
      <c r="P57" s="669"/>
      <c r="Q57" s="142"/>
      <c r="R57" s="1"/>
      <c r="S57" s="669"/>
      <c r="T57" s="142"/>
      <c r="U57" s="1"/>
      <c r="V57" s="669"/>
      <c r="W57" s="142"/>
      <c r="X57" s="1"/>
      <c r="Y57" s="669"/>
    </row>
    <row r="58" spans="1:25" ht="17.25" customHeight="1">
      <c r="A58" s="279"/>
      <c r="B58" s="168">
        <v>52</v>
      </c>
      <c r="C58" s="1164"/>
      <c r="D58" s="504" t="s">
        <v>149</v>
      </c>
      <c r="E58" s="514">
        <f t="shared" si="27"/>
        <v>0</v>
      </c>
      <c r="F58" s="515">
        <f t="shared" si="27"/>
        <v>0</v>
      </c>
      <c r="G58" s="516">
        <f t="shared" si="27"/>
        <v>0</v>
      </c>
      <c r="H58" s="142"/>
      <c r="I58" s="1"/>
      <c r="J58" s="669"/>
      <c r="K58" s="142"/>
      <c r="L58" s="1"/>
      <c r="M58" s="669"/>
      <c r="N58" s="142"/>
      <c r="O58" s="1"/>
      <c r="P58" s="669"/>
      <c r="Q58" s="142"/>
      <c r="R58" s="1"/>
      <c r="S58" s="669"/>
      <c r="T58" s="142"/>
      <c r="U58" s="1"/>
      <c r="V58" s="669"/>
      <c r="W58" s="142"/>
      <c r="X58" s="1"/>
      <c r="Y58" s="669"/>
    </row>
    <row r="59" spans="1:25" ht="17.25" customHeight="1">
      <c r="A59" s="279"/>
      <c r="B59" s="168">
        <v>53</v>
      </c>
      <c r="C59" s="1164"/>
      <c r="D59" s="504" t="s">
        <v>125</v>
      </c>
      <c r="E59" s="514">
        <f t="shared" si="27"/>
        <v>0</v>
      </c>
      <c r="F59" s="515">
        <f>IFERROR(F13/F37,0)</f>
        <v>0</v>
      </c>
      <c r="G59" s="516">
        <f t="shared" si="27"/>
        <v>0</v>
      </c>
      <c r="H59" s="142"/>
      <c r="I59" s="1"/>
      <c r="J59" s="669"/>
      <c r="K59" s="142"/>
      <c r="L59" s="1"/>
      <c r="M59" s="669"/>
      <c r="N59" s="142"/>
      <c r="O59" s="1"/>
      <c r="P59" s="669"/>
      <c r="Q59" s="142"/>
      <c r="R59" s="1"/>
      <c r="S59" s="669"/>
      <c r="T59" s="142"/>
      <c r="U59" s="1"/>
      <c r="V59" s="669"/>
      <c r="W59" s="142"/>
      <c r="X59" s="1"/>
      <c r="Y59" s="669"/>
    </row>
    <row r="60" spans="1:25" ht="17.25" customHeight="1">
      <c r="A60" s="279"/>
      <c r="B60" s="168">
        <v>54</v>
      </c>
      <c r="C60" s="1164"/>
      <c r="D60" s="504" t="s">
        <v>126</v>
      </c>
      <c r="E60" s="514">
        <f t="shared" si="27"/>
        <v>0</v>
      </c>
      <c r="F60" s="515">
        <f t="shared" si="27"/>
        <v>0</v>
      </c>
      <c r="G60" s="516">
        <f t="shared" si="27"/>
        <v>0</v>
      </c>
      <c r="H60" s="142"/>
      <c r="I60" s="1"/>
      <c r="J60" s="669"/>
      <c r="K60" s="142"/>
      <c r="L60" s="1"/>
      <c r="M60" s="669"/>
      <c r="N60" s="142"/>
      <c r="O60" s="1"/>
      <c r="P60" s="669"/>
      <c r="Q60" s="142"/>
      <c r="R60" s="1"/>
      <c r="S60" s="669"/>
      <c r="T60" s="142"/>
      <c r="U60" s="1"/>
      <c r="V60" s="669"/>
      <c r="W60" s="142"/>
      <c r="X60" s="1"/>
      <c r="Y60" s="669"/>
    </row>
    <row r="61" spans="1:25" ht="17.25" customHeight="1">
      <c r="A61" s="279"/>
      <c r="B61" s="168">
        <v>55</v>
      </c>
      <c r="C61" s="1164"/>
      <c r="D61" s="504" t="s">
        <v>127</v>
      </c>
      <c r="E61" s="514">
        <f t="shared" si="27"/>
        <v>0</v>
      </c>
      <c r="F61" s="515">
        <f t="shared" si="27"/>
        <v>0</v>
      </c>
      <c r="G61" s="516">
        <f t="shared" si="27"/>
        <v>0</v>
      </c>
      <c r="H61" s="142"/>
      <c r="I61" s="1"/>
      <c r="J61" s="669"/>
      <c r="K61" s="142"/>
      <c r="L61" s="1"/>
      <c r="M61" s="669"/>
      <c r="N61" s="142"/>
      <c r="O61" s="1"/>
      <c r="P61" s="669"/>
      <c r="Q61" s="142"/>
      <c r="R61" s="1"/>
      <c r="S61" s="669"/>
      <c r="T61" s="142"/>
      <c r="U61" s="1"/>
      <c r="V61" s="669"/>
      <c r="W61" s="142"/>
      <c r="X61" s="1"/>
      <c r="Y61" s="669"/>
    </row>
    <row r="62" spans="1:25" ht="17.25" customHeight="1">
      <c r="A62" s="279"/>
      <c r="B62" s="168">
        <v>56</v>
      </c>
      <c r="C62" s="1164"/>
      <c r="D62" s="504" t="s">
        <v>120</v>
      </c>
      <c r="E62" s="514">
        <f t="shared" si="27"/>
        <v>0</v>
      </c>
      <c r="F62" s="515">
        <f t="shared" si="27"/>
        <v>0</v>
      </c>
      <c r="G62" s="516">
        <f t="shared" si="27"/>
        <v>0</v>
      </c>
      <c r="H62" s="142"/>
      <c r="I62" s="1"/>
      <c r="J62" s="669"/>
      <c r="K62" s="142"/>
      <c r="L62" s="1"/>
      <c r="M62" s="669"/>
      <c r="N62" s="142"/>
      <c r="O62" s="1"/>
      <c r="P62" s="669"/>
      <c r="Q62" s="142"/>
      <c r="R62" s="1"/>
      <c r="S62" s="669"/>
      <c r="T62" s="142"/>
      <c r="U62" s="1"/>
      <c r="V62" s="669"/>
      <c r="W62" s="142"/>
      <c r="X62" s="1"/>
      <c r="Y62" s="669"/>
    </row>
    <row r="63" spans="1:25" ht="17.25" customHeight="1">
      <c r="A63" s="279"/>
      <c r="B63" s="168">
        <v>57</v>
      </c>
      <c r="C63" s="1164"/>
      <c r="D63" s="504" t="s">
        <v>150</v>
      </c>
      <c r="E63" s="514">
        <f t="shared" si="27"/>
        <v>0</v>
      </c>
      <c r="F63" s="515">
        <f t="shared" si="27"/>
        <v>0</v>
      </c>
      <c r="G63" s="516">
        <f t="shared" si="27"/>
        <v>0</v>
      </c>
      <c r="H63" s="142"/>
      <c r="I63" s="1"/>
      <c r="J63" s="669"/>
      <c r="K63" s="142"/>
      <c r="L63" s="1"/>
      <c r="M63" s="669"/>
      <c r="N63" s="142"/>
      <c r="O63" s="1"/>
      <c r="P63" s="669"/>
      <c r="Q63" s="142"/>
      <c r="R63" s="1"/>
      <c r="S63" s="669"/>
      <c r="T63" s="142"/>
      <c r="U63" s="1"/>
      <c r="V63" s="669"/>
      <c r="W63" s="142"/>
      <c r="X63" s="1"/>
      <c r="Y63" s="669"/>
    </row>
    <row r="64" spans="1:25" ht="17.25" customHeight="1">
      <c r="A64" s="279"/>
      <c r="B64" s="168">
        <v>58</v>
      </c>
      <c r="C64" s="1164"/>
      <c r="D64" s="495" t="s">
        <v>121</v>
      </c>
      <c r="E64" s="514">
        <f t="shared" si="27"/>
        <v>0</v>
      </c>
      <c r="F64" s="515">
        <f t="shared" si="27"/>
        <v>0</v>
      </c>
      <c r="G64" s="516">
        <f t="shared" si="27"/>
        <v>0</v>
      </c>
      <c r="H64" s="142"/>
      <c r="I64" s="1"/>
      <c r="J64" s="669"/>
      <c r="K64" s="142"/>
      <c r="L64" s="1"/>
      <c r="M64" s="669"/>
      <c r="N64" s="142"/>
      <c r="O64" s="1"/>
      <c r="P64" s="669"/>
      <c r="Q64" s="142"/>
      <c r="R64" s="1"/>
      <c r="S64" s="669"/>
      <c r="T64" s="142"/>
      <c r="U64" s="1"/>
      <c r="V64" s="669"/>
      <c r="W64" s="142"/>
      <c r="X64" s="1"/>
      <c r="Y64" s="669"/>
    </row>
    <row r="65" spans="1:25" ht="17.25" customHeight="1">
      <c r="A65" s="279"/>
      <c r="B65" s="168">
        <v>59</v>
      </c>
      <c r="C65" s="1164"/>
      <c r="D65" s="495" t="s">
        <v>128</v>
      </c>
      <c r="E65" s="514">
        <f t="shared" si="27"/>
        <v>0</v>
      </c>
      <c r="F65" s="515">
        <f t="shared" si="27"/>
        <v>0</v>
      </c>
      <c r="G65" s="516">
        <f>IFERROR(G19/G43,0)</f>
        <v>0</v>
      </c>
      <c r="H65" s="142"/>
      <c r="I65" s="1"/>
      <c r="J65" s="669"/>
      <c r="K65" s="142"/>
      <c r="L65" s="1"/>
      <c r="M65" s="669"/>
      <c r="N65" s="142"/>
      <c r="O65" s="1"/>
      <c r="P65" s="669"/>
      <c r="Q65" s="142"/>
      <c r="R65" s="1"/>
      <c r="S65" s="669"/>
      <c r="T65" s="142"/>
      <c r="U65" s="1"/>
      <c r="V65" s="669"/>
      <c r="W65" s="142"/>
      <c r="X65" s="1"/>
      <c r="Y65" s="669"/>
    </row>
    <row r="66" spans="1:25" ht="17.25" customHeight="1">
      <c r="A66" s="279"/>
      <c r="B66" s="168">
        <v>60</v>
      </c>
      <c r="C66" s="1164"/>
      <c r="D66" s="504" t="s">
        <v>123</v>
      </c>
      <c r="E66" s="514">
        <f t="shared" si="27"/>
        <v>0</v>
      </c>
      <c r="F66" s="515">
        <f t="shared" si="27"/>
        <v>0</v>
      </c>
      <c r="G66" s="516">
        <f t="shared" si="27"/>
        <v>0</v>
      </c>
      <c r="H66" s="142"/>
      <c r="I66" s="1"/>
      <c r="J66" s="669"/>
      <c r="K66" s="142"/>
      <c r="L66" s="1"/>
      <c r="M66" s="669"/>
      <c r="N66" s="142"/>
      <c r="O66" s="1"/>
      <c r="P66" s="669"/>
      <c r="Q66" s="142"/>
      <c r="R66" s="1"/>
      <c r="S66" s="669"/>
      <c r="T66" s="142"/>
      <c r="U66" s="1"/>
      <c r="V66" s="669"/>
      <c r="W66" s="142"/>
      <c r="X66" s="1"/>
      <c r="Y66" s="669"/>
    </row>
    <row r="67" spans="1:25" ht="17.25" customHeight="1">
      <c r="A67" s="279"/>
      <c r="B67" s="168">
        <v>61</v>
      </c>
      <c r="C67" s="1164"/>
      <c r="D67" s="495" t="s">
        <v>121</v>
      </c>
      <c r="E67" s="514">
        <f t="shared" si="27"/>
        <v>0</v>
      </c>
      <c r="F67" s="515">
        <f t="shared" si="27"/>
        <v>0</v>
      </c>
      <c r="G67" s="516">
        <f t="shared" si="27"/>
        <v>0</v>
      </c>
      <c r="H67" s="142"/>
      <c r="I67" s="1"/>
      <c r="J67" s="669"/>
      <c r="K67" s="142"/>
      <c r="L67" s="1"/>
      <c r="M67" s="669"/>
      <c r="N67" s="142"/>
      <c r="O67" s="1"/>
      <c r="P67" s="669"/>
      <c r="Q67" s="142"/>
      <c r="R67" s="1"/>
      <c r="S67" s="669"/>
      <c r="T67" s="142"/>
      <c r="U67" s="1"/>
      <c r="V67" s="669"/>
      <c r="W67" s="142"/>
      <c r="X67" s="1"/>
      <c r="Y67" s="669"/>
    </row>
    <row r="68" spans="1:25" ht="17.25" customHeight="1">
      <c r="A68" s="279"/>
      <c r="B68" s="168">
        <v>62</v>
      </c>
      <c r="C68" s="1164"/>
      <c r="D68" s="495" t="s">
        <v>155</v>
      </c>
      <c r="E68" s="514">
        <f t="shared" si="27"/>
        <v>0</v>
      </c>
      <c r="F68" s="515">
        <f t="shared" si="27"/>
        <v>0</v>
      </c>
      <c r="G68" s="516">
        <f t="shared" si="27"/>
        <v>0</v>
      </c>
      <c r="H68" s="142"/>
      <c r="I68" s="1"/>
      <c r="J68" s="669"/>
      <c r="K68" s="142"/>
      <c r="L68" s="1"/>
      <c r="M68" s="669"/>
      <c r="N68" s="142"/>
      <c r="O68" s="1"/>
      <c r="P68" s="669"/>
      <c r="Q68" s="142"/>
      <c r="R68" s="1"/>
      <c r="S68" s="669"/>
      <c r="T68" s="142"/>
      <c r="U68" s="1"/>
      <c r="V68" s="669"/>
      <c r="W68" s="142"/>
      <c r="X68" s="1"/>
      <c r="Y68" s="669"/>
    </row>
    <row r="69" spans="1:25" s="221" customFormat="1" ht="17.25" customHeight="1">
      <c r="A69" s="285"/>
      <c r="B69" s="168">
        <v>63</v>
      </c>
      <c r="C69" s="1164"/>
      <c r="D69" s="504" t="s">
        <v>154</v>
      </c>
      <c r="E69" s="514">
        <f t="shared" si="27"/>
        <v>0</v>
      </c>
      <c r="F69" s="515">
        <f t="shared" si="27"/>
        <v>0</v>
      </c>
      <c r="G69" s="516">
        <f t="shared" si="27"/>
        <v>0</v>
      </c>
      <c r="H69" s="142"/>
      <c r="I69" s="1"/>
      <c r="J69" s="669"/>
      <c r="K69" s="142"/>
      <c r="L69" s="1"/>
      <c r="M69" s="669"/>
      <c r="N69" s="142"/>
      <c r="O69" s="1"/>
      <c r="P69" s="669"/>
      <c r="Q69" s="142"/>
      <c r="R69" s="1"/>
      <c r="S69" s="669"/>
      <c r="T69" s="142"/>
      <c r="U69" s="1"/>
      <c r="V69" s="669"/>
      <c r="W69" s="142"/>
      <c r="X69" s="1"/>
      <c r="Y69" s="669"/>
    </row>
    <row r="70" spans="1:25" ht="17.25" customHeight="1">
      <c r="A70" s="279"/>
      <c r="B70" s="168">
        <v>64</v>
      </c>
      <c r="C70" s="1164"/>
      <c r="D70" s="495" t="s">
        <v>352</v>
      </c>
      <c r="E70" s="514">
        <f t="shared" si="27"/>
        <v>0</v>
      </c>
      <c r="F70" s="515">
        <f t="shared" si="27"/>
        <v>0</v>
      </c>
      <c r="G70" s="516">
        <f t="shared" si="27"/>
        <v>0</v>
      </c>
      <c r="H70" s="142"/>
      <c r="I70" s="1"/>
      <c r="J70" s="669"/>
      <c r="K70" s="142"/>
      <c r="L70" s="1"/>
      <c r="M70" s="669"/>
      <c r="N70" s="142"/>
      <c r="O70" s="1"/>
      <c r="P70" s="669"/>
      <c r="Q70" s="142"/>
      <c r="R70" s="1"/>
      <c r="S70" s="669"/>
      <c r="T70" s="142"/>
      <c r="U70" s="1"/>
      <c r="V70" s="669"/>
      <c r="W70" s="142"/>
      <c r="X70" s="1"/>
      <c r="Y70" s="669"/>
    </row>
    <row r="71" spans="1:25" ht="17.25" customHeight="1">
      <c r="A71" s="279"/>
      <c r="B71" s="168">
        <v>65</v>
      </c>
      <c r="C71" s="1164"/>
      <c r="D71" s="495" t="s">
        <v>121</v>
      </c>
      <c r="E71" s="514">
        <f t="shared" si="27"/>
        <v>0</v>
      </c>
      <c r="F71" s="515">
        <f t="shared" si="27"/>
        <v>0</v>
      </c>
      <c r="G71" s="516">
        <f t="shared" si="27"/>
        <v>0</v>
      </c>
      <c r="H71" s="142"/>
      <c r="I71" s="1"/>
      <c r="J71" s="669"/>
      <c r="K71" s="142"/>
      <c r="L71" s="1"/>
      <c r="M71" s="669"/>
      <c r="N71" s="142"/>
      <c r="O71" s="1"/>
      <c r="P71" s="669"/>
      <c r="Q71" s="142"/>
      <c r="R71" s="1"/>
      <c r="S71" s="669"/>
      <c r="T71" s="142"/>
      <c r="U71" s="1"/>
      <c r="V71" s="669"/>
      <c r="W71" s="142"/>
      <c r="X71" s="1"/>
      <c r="Y71" s="669"/>
    </row>
    <row r="72" spans="1:25" ht="17.25" customHeight="1">
      <c r="A72" s="279"/>
      <c r="B72" s="168">
        <v>66</v>
      </c>
      <c r="C72" s="1164"/>
      <c r="D72" s="495" t="s">
        <v>155</v>
      </c>
      <c r="E72" s="514">
        <f t="shared" si="27"/>
        <v>0</v>
      </c>
      <c r="F72" s="515">
        <f t="shared" si="27"/>
        <v>0</v>
      </c>
      <c r="G72" s="516">
        <f t="shared" si="27"/>
        <v>0</v>
      </c>
      <c r="H72" s="142"/>
      <c r="I72" s="1"/>
      <c r="J72" s="669"/>
      <c r="K72" s="142"/>
      <c r="L72" s="1"/>
      <c r="M72" s="669"/>
      <c r="N72" s="142"/>
      <c r="O72" s="1"/>
      <c r="P72" s="669"/>
      <c r="Q72" s="142"/>
      <c r="R72" s="1"/>
      <c r="S72" s="669"/>
      <c r="T72" s="142"/>
      <c r="U72" s="1"/>
      <c r="V72" s="669"/>
      <c r="W72" s="142"/>
      <c r="X72" s="1"/>
      <c r="Y72" s="669"/>
    </row>
    <row r="73" spans="1:25" ht="17.25" customHeight="1">
      <c r="A73" s="279"/>
      <c r="B73" s="168">
        <v>67</v>
      </c>
      <c r="C73" s="1164"/>
      <c r="D73" s="505" t="s">
        <v>145</v>
      </c>
      <c r="E73" s="514">
        <f t="shared" si="27"/>
        <v>0</v>
      </c>
      <c r="F73" s="515">
        <f t="shared" si="27"/>
        <v>0</v>
      </c>
      <c r="G73" s="516">
        <f t="shared" si="27"/>
        <v>0</v>
      </c>
      <c r="H73" s="142"/>
      <c r="I73" s="1"/>
      <c r="J73" s="669"/>
      <c r="K73" s="142"/>
      <c r="L73" s="1"/>
      <c r="M73" s="669"/>
      <c r="N73" s="142"/>
      <c r="O73" s="1"/>
      <c r="P73" s="669"/>
      <c r="Q73" s="142"/>
      <c r="R73" s="1"/>
      <c r="S73" s="669"/>
      <c r="T73" s="142"/>
      <c r="U73" s="1"/>
      <c r="V73" s="669"/>
      <c r="W73" s="142"/>
      <c r="X73" s="1"/>
      <c r="Y73" s="669"/>
    </row>
    <row r="74" spans="1:25" ht="17.25" customHeight="1" thickBot="1">
      <c r="A74" s="279"/>
      <c r="B74" s="262">
        <v>68</v>
      </c>
      <c r="C74" s="1166"/>
      <c r="D74" s="506" t="s">
        <v>524</v>
      </c>
      <c r="E74" s="517">
        <f t="shared" si="27"/>
        <v>0</v>
      </c>
      <c r="F74" s="675"/>
      <c r="G74" s="676"/>
      <c r="H74" s="682"/>
      <c r="I74" s="675"/>
      <c r="J74" s="676"/>
      <c r="K74" s="682"/>
      <c r="L74" s="675"/>
      <c r="M74" s="676"/>
      <c r="N74" s="682"/>
      <c r="O74" s="675"/>
      <c r="P74" s="676"/>
      <c r="Q74" s="682"/>
      <c r="R74" s="675"/>
      <c r="S74" s="676"/>
      <c r="T74" s="682"/>
      <c r="U74" s="675"/>
      <c r="V74" s="676"/>
      <c r="W74" s="682"/>
      <c r="X74" s="675"/>
      <c r="Y74" s="676"/>
    </row>
    <row r="78" spans="1:25">
      <c r="G78" s="521"/>
    </row>
  </sheetData>
  <mergeCells count="13">
    <mergeCell ref="C31:C52"/>
    <mergeCell ref="C53:C74"/>
    <mergeCell ref="H4:P4"/>
    <mergeCell ref="Q4:Y4"/>
    <mergeCell ref="H5:J5"/>
    <mergeCell ref="K5:M5"/>
    <mergeCell ref="N5:P5"/>
    <mergeCell ref="Q5:S5"/>
    <mergeCell ref="T5:V5"/>
    <mergeCell ref="W5:Y5"/>
    <mergeCell ref="E4:G4"/>
    <mergeCell ref="E5:G5"/>
    <mergeCell ref="C7:C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theme="6" tint="-0.499984740745262"/>
    <pageSetUpPr autoPageBreaks="0"/>
  </sheetPr>
  <dimension ref="A1:V22"/>
  <sheetViews>
    <sheetView showGridLines="0" zoomScale="60" zoomScaleNormal="60" workbookViewId="0">
      <selection activeCell="S48" sqref="S48"/>
    </sheetView>
  </sheetViews>
  <sheetFormatPr defaultColWidth="9.28515625" defaultRowHeight="15"/>
  <cols>
    <col min="1" max="1" width="4.7109375" style="108" customWidth="1"/>
    <col min="2" max="2" width="7.42578125" style="108" customWidth="1"/>
    <col min="3" max="3" width="16.7109375" style="108" hidden="1" customWidth="1"/>
    <col min="4" max="4" width="47.28515625" style="108" hidden="1" customWidth="1"/>
    <col min="5" max="5" width="49.28515625" style="108" hidden="1" customWidth="1"/>
    <col min="6" max="6" width="21.7109375" style="108" hidden="1" customWidth="1"/>
    <col min="7" max="7" width="54.28515625" style="108" hidden="1" customWidth="1"/>
    <col min="8" max="8" width="12.42578125" style="108" customWidth="1"/>
    <col min="9" max="9" width="12.7109375" style="108" customWidth="1"/>
    <col min="10" max="10" width="11.28515625" style="108" customWidth="1"/>
    <col min="11" max="11" width="16.28515625" style="108" bestFit="1" customWidth="1"/>
    <col min="12" max="12" width="71.7109375" style="108" customWidth="1"/>
    <col min="13" max="14" width="18.28515625" style="108" customWidth="1"/>
    <col min="15" max="15" width="13.28515625" style="108" customWidth="1"/>
    <col min="16" max="16" width="16.7109375" style="108" customWidth="1"/>
    <col min="17" max="17" width="8.7109375" style="108" customWidth="1"/>
    <col min="18" max="18" width="9.28515625" style="108"/>
    <col min="19" max="20" width="16.7109375" customWidth="1"/>
  </cols>
  <sheetData>
    <row r="1" spans="1:22" ht="4.9000000000000004" customHeight="1">
      <c r="A1" s="267"/>
      <c r="B1" s="267"/>
      <c r="C1" s="273" t="s">
        <v>104</v>
      </c>
      <c r="D1" s="273" t="s">
        <v>104</v>
      </c>
      <c r="E1" s="273" t="s">
        <v>104</v>
      </c>
      <c r="F1" s="273" t="s">
        <v>104</v>
      </c>
      <c r="G1" s="273" t="s">
        <v>104</v>
      </c>
      <c r="H1"/>
      <c r="I1"/>
      <c r="J1"/>
      <c r="K1"/>
      <c r="L1"/>
      <c r="M1" s="267"/>
      <c r="N1" s="267"/>
      <c r="O1" s="267"/>
      <c r="P1" s="267"/>
      <c r="Q1" s="267"/>
      <c r="R1" s="267"/>
    </row>
    <row r="2" spans="1:22" ht="34.5">
      <c r="A2" s="267"/>
      <c r="B2" s="288"/>
      <c r="C2" s="288"/>
      <c r="D2" s="288"/>
      <c r="E2" s="288"/>
      <c r="F2" s="288"/>
      <c r="G2" s="288"/>
      <c r="H2" s="383" t="s">
        <v>251</v>
      </c>
      <c r="I2" s="383"/>
      <c r="J2" s="383"/>
      <c r="K2" s="383"/>
      <c r="L2"/>
      <c r="M2" s="289"/>
      <c r="N2" s="289"/>
      <c r="O2" s="289"/>
      <c r="P2" s="289"/>
      <c r="Q2" s="267"/>
      <c r="R2" s="267"/>
    </row>
    <row r="3" spans="1:22" ht="34.5">
      <c r="A3" s="267"/>
      <c r="B3" s="288"/>
      <c r="C3" s="288"/>
      <c r="D3" s="288"/>
      <c r="E3" s="288"/>
      <c r="F3" s="288"/>
      <c r="G3" s="288"/>
      <c r="H3" s="382"/>
      <c r="I3" s="383"/>
      <c r="J3"/>
      <c r="K3" s="383"/>
      <c r="L3"/>
      <c r="M3" s="289"/>
      <c r="N3" s="289"/>
      <c r="O3" s="289"/>
      <c r="P3" s="289"/>
      <c r="Q3" s="267"/>
      <c r="R3" s="267"/>
    </row>
    <row r="4" spans="1:22" ht="26.65" customHeight="1" thickBot="1">
      <c r="A4" s="271"/>
      <c r="B4" s="279"/>
      <c r="C4" s="279"/>
      <c r="D4" s="279"/>
      <c r="E4" s="279"/>
      <c r="F4" s="279"/>
      <c r="G4" s="279"/>
      <c r="H4" s="455"/>
      <c r="I4" s="59"/>
      <c r="J4" s="384"/>
      <c r="K4" s="384"/>
      <c r="L4" s="385"/>
      <c r="M4" s="290"/>
      <c r="N4" s="290"/>
      <c r="O4" s="290"/>
      <c r="P4" s="290"/>
      <c r="Q4" s="271"/>
      <c r="R4" s="271"/>
    </row>
    <row r="5" spans="1:22" ht="15" customHeight="1" thickBot="1">
      <c r="A5" s="271"/>
      <c r="B5" s="271"/>
      <c r="C5" s="271"/>
      <c r="D5" s="271"/>
      <c r="E5" s="271"/>
      <c r="F5" s="271"/>
      <c r="G5" s="271"/>
      <c r="J5" s="386"/>
      <c r="M5" s="11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2">
        <v>7</v>
      </c>
      <c r="T5" s="12">
        <v>8</v>
      </c>
      <c r="U5" s="12">
        <v>9</v>
      </c>
      <c r="V5" s="13">
        <v>10</v>
      </c>
    </row>
    <row r="6" spans="1:22" ht="47.25" customHeight="1" thickBot="1">
      <c r="M6" s="1186" t="s">
        <v>589</v>
      </c>
      <c r="N6" s="1187"/>
      <c r="O6" s="1186" t="s">
        <v>628</v>
      </c>
      <c r="P6" s="1187"/>
      <c r="Q6" s="1179" t="s">
        <v>586</v>
      </c>
      <c r="R6" s="1179" t="s">
        <v>586</v>
      </c>
      <c r="S6" s="1204" t="s">
        <v>629</v>
      </c>
      <c r="T6" s="1204"/>
      <c r="U6" s="1179" t="s">
        <v>586</v>
      </c>
      <c r="V6" s="1179" t="s">
        <v>586</v>
      </c>
    </row>
    <row r="7" spans="1:22" ht="14.65" customHeight="1" thickBot="1">
      <c r="L7" s="388" t="s">
        <v>537</v>
      </c>
      <c r="M7" s="1184" t="s">
        <v>590</v>
      </c>
      <c r="N7" s="1188" t="s">
        <v>258</v>
      </c>
      <c r="O7" s="1180" t="s">
        <v>259</v>
      </c>
      <c r="P7" s="1182" t="s">
        <v>484</v>
      </c>
      <c r="Q7" s="1179"/>
      <c r="R7" s="1179"/>
      <c r="S7" s="1180" t="s">
        <v>259</v>
      </c>
      <c r="T7" s="1182" t="s">
        <v>484</v>
      </c>
      <c r="U7" s="1179"/>
      <c r="V7" s="1179"/>
    </row>
    <row r="8" spans="1:22" ht="67.900000000000006" customHeight="1" thickBot="1">
      <c r="B8" s="263" t="s">
        <v>245</v>
      </c>
      <c r="C8" s="196" t="s">
        <v>5</v>
      </c>
      <c r="D8" s="197" t="s">
        <v>131</v>
      </c>
      <c r="E8" s="198" t="s">
        <v>132</v>
      </c>
      <c r="F8" s="198" t="s">
        <v>133</v>
      </c>
      <c r="G8" s="197" t="s">
        <v>134</v>
      </c>
      <c r="H8" s="144" t="s">
        <v>5</v>
      </c>
      <c r="I8" s="1192" t="s">
        <v>252</v>
      </c>
      <c r="J8" s="1193"/>
      <c r="K8" s="1193"/>
      <c r="L8" s="1194"/>
      <c r="M8" s="1185"/>
      <c r="N8" s="1189"/>
      <c r="O8" s="1181"/>
      <c r="P8" s="1183"/>
      <c r="Q8" s="1179"/>
      <c r="R8" s="1179"/>
      <c r="S8" s="1181"/>
      <c r="T8" s="1183"/>
      <c r="U8" s="1179"/>
      <c r="V8" s="1179"/>
    </row>
    <row r="9" spans="1:22" ht="44.65" customHeight="1">
      <c r="A9" s="271"/>
      <c r="B9" s="18">
        <v>1</v>
      </c>
      <c r="C9" s="199" t="s">
        <v>4</v>
      </c>
      <c r="D9" s="200" t="s">
        <v>10</v>
      </c>
      <c r="E9" s="200" t="s">
        <v>17</v>
      </c>
      <c r="F9" s="202" t="s">
        <v>0</v>
      </c>
      <c r="G9" s="201" t="s">
        <v>1</v>
      </c>
      <c r="H9" s="1176" t="s">
        <v>152</v>
      </c>
      <c r="I9" s="1195" t="s">
        <v>253</v>
      </c>
      <c r="J9" s="687" t="s">
        <v>135</v>
      </c>
      <c r="K9" s="687" t="s">
        <v>483</v>
      </c>
      <c r="L9" s="688" t="s">
        <v>384</v>
      </c>
      <c r="M9" s="215"/>
      <c r="N9" s="216">
        <f>CSV_MR_FULL_REVAL!J17</f>
        <v>0</v>
      </c>
      <c r="O9" s="141"/>
      <c r="P9" s="691">
        <f>CSV_MR_FULL_REVAL!O17</f>
        <v>0</v>
      </c>
      <c r="Q9" s="145"/>
      <c r="R9" s="147"/>
      <c r="S9" s="141"/>
      <c r="T9" s="691">
        <f>CSV_MR_FULL_REVAL!T17</f>
        <v>0</v>
      </c>
      <c r="U9" s="145"/>
      <c r="V9" s="147"/>
    </row>
    <row r="10" spans="1:22" ht="30" customHeight="1">
      <c r="A10" s="271"/>
      <c r="B10" s="18">
        <v>2</v>
      </c>
      <c r="C10" s="199" t="s">
        <v>4</v>
      </c>
      <c r="D10" s="200" t="s">
        <v>10</v>
      </c>
      <c r="E10" s="200" t="s">
        <v>2</v>
      </c>
      <c r="F10" s="204" t="s">
        <v>78</v>
      </c>
      <c r="G10" s="201" t="s">
        <v>7</v>
      </c>
      <c r="H10" s="1177"/>
      <c r="I10" s="1196"/>
      <c r="J10" s="1190" t="s">
        <v>254</v>
      </c>
      <c r="K10" s="1190" t="s">
        <v>256</v>
      </c>
      <c r="L10" s="689" t="s">
        <v>136</v>
      </c>
      <c r="M10" s="217"/>
      <c r="N10" s="218">
        <f>CSV_MR_FULL_REVAL!J21</f>
        <v>0</v>
      </c>
      <c r="O10" s="222">
        <f>CSV_MR_FULL_REVAL!N21</f>
        <v>0</v>
      </c>
      <c r="P10" s="220"/>
      <c r="Q10" s="146"/>
      <c r="R10" s="148"/>
      <c r="S10" s="222">
        <f>CSV_MR_FULL_REVAL!S21</f>
        <v>0</v>
      </c>
      <c r="T10" s="220"/>
      <c r="U10" s="146"/>
      <c r="V10" s="148"/>
    </row>
    <row r="11" spans="1:22" ht="30" customHeight="1" thickBot="1">
      <c r="A11" s="271"/>
      <c r="B11" s="18">
        <v>3</v>
      </c>
      <c r="C11" s="199" t="s">
        <v>4</v>
      </c>
      <c r="D11" s="200" t="s">
        <v>10</v>
      </c>
      <c r="E11" s="203" t="s">
        <v>2</v>
      </c>
      <c r="F11" s="202" t="s">
        <v>78</v>
      </c>
      <c r="G11" s="201" t="s">
        <v>79</v>
      </c>
      <c r="H11" s="1177"/>
      <c r="I11" s="1197"/>
      <c r="J11" s="1191"/>
      <c r="K11" s="1191"/>
      <c r="L11" s="694" t="s">
        <v>255</v>
      </c>
      <c r="M11" s="219"/>
      <c r="N11" s="692">
        <f>CSV_MR_FULL_REVAL!J25</f>
        <v>0</v>
      </c>
      <c r="O11" s="693">
        <f>CSV_MR_FULL_REVAL!N25</f>
        <v>0</v>
      </c>
      <c r="P11" s="585"/>
      <c r="Q11" s="146"/>
      <c r="R11" s="148"/>
      <c r="S11" s="693">
        <f>CSV_MR_FULL_REVAL!S25</f>
        <v>0</v>
      </c>
      <c r="T11" s="585"/>
      <c r="U11" s="146"/>
      <c r="V11" s="148"/>
    </row>
    <row r="12" spans="1:22" ht="30" customHeight="1">
      <c r="A12" s="271"/>
      <c r="B12" s="18">
        <v>4</v>
      </c>
      <c r="C12" s="200" t="s">
        <v>4</v>
      </c>
      <c r="D12" s="200" t="s">
        <v>9</v>
      </c>
      <c r="E12" s="206" t="s">
        <v>80</v>
      </c>
      <c r="F12" s="205"/>
      <c r="G12" s="199"/>
      <c r="H12" s="1177"/>
      <c r="I12" s="1198" t="s">
        <v>257</v>
      </c>
      <c r="J12" s="1199"/>
      <c r="K12" s="1199"/>
      <c r="L12" s="695" t="s">
        <v>498</v>
      </c>
      <c r="M12" s="215"/>
      <c r="N12" s="700"/>
      <c r="O12" s="215"/>
      <c r="P12" s="702"/>
      <c r="Q12" s="146"/>
      <c r="R12" s="148"/>
      <c r="S12" s="701">
        <f>-CSV_MR_RESERVE!H12</f>
        <v>0</v>
      </c>
      <c r="T12" s="702"/>
      <c r="U12" s="146"/>
      <c r="V12" s="148"/>
    </row>
    <row r="13" spans="1:22" ht="30" customHeight="1">
      <c r="A13" s="271"/>
      <c r="B13" s="18">
        <v>5</v>
      </c>
      <c r="C13" s="200" t="s">
        <v>4</v>
      </c>
      <c r="D13" s="200" t="s">
        <v>9</v>
      </c>
      <c r="E13" s="206" t="s">
        <v>81</v>
      </c>
      <c r="F13" s="205"/>
      <c r="G13" s="199"/>
      <c r="H13" s="1177"/>
      <c r="I13" s="1200"/>
      <c r="J13" s="1201"/>
      <c r="K13" s="1201"/>
      <c r="L13" s="690" t="s">
        <v>499</v>
      </c>
      <c r="M13" s="217"/>
      <c r="N13" s="220"/>
      <c r="O13" s="217"/>
      <c r="P13" s="703"/>
      <c r="Q13" s="146"/>
      <c r="R13" s="148"/>
      <c r="S13" s="214">
        <f>-CSV_MR_RESERVE!H16</f>
        <v>0</v>
      </c>
      <c r="T13" s="703"/>
      <c r="U13" s="146"/>
      <c r="V13" s="148"/>
    </row>
    <row r="14" spans="1:22" ht="30" customHeight="1" thickBot="1">
      <c r="A14" s="271"/>
      <c r="B14" s="18">
        <v>6</v>
      </c>
      <c r="C14" s="200" t="s">
        <v>4</v>
      </c>
      <c r="D14" s="203" t="s">
        <v>9</v>
      </c>
      <c r="E14" s="206" t="s">
        <v>82</v>
      </c>
      <c r="F14" s="205"/>
      <c r="G14" s="199"/>
      <c r="H14" s="1177"/>
      <c r="I14" s="1202"/>
      <c r="J14" s="1203"/>
      <c r="K14" s="1203"/>
      <c r="L14" s="696" t="s">
        <v>500</v>
      </c>
      <c r="M14" s="219"/>
      <c r="N14" s="585"/>
      <c r="O14" s="704"/>
      <c r="P14" s="585"/>
      <c r="Q14" s="146"/>
      <c r="R14" s="148"/>
      <c r="S14" s="704"/>
      <c r="T14" s="705">
        <f>-CSV_MR_RESERVE!H20</f>
        <v>0</v>
      </c>
      <c r="U14" s="146"/>
      <c r="V14" s="148"/>
    </row>
    <row r="15" spans="1:22" ht="35.65" customHeight="1" thickBot="1">
      <c r="A15" s="271"/>
      <c r="B15" s="18">
        <v>7</v>
      </c>
      <c r="C15" s="207" t="s">
        <v>4</v>
      </c>
      <c r="D15" s="208" t="s">
        <v>8</v>
      </c>
      <c r="E15" s="209"/>
      <c r="F15" s="210"/>
      <c r="G15" s="211"/>
      <c r="H15" s="1178"/>
      <c r="I15" s="1173" t="s">
        <v>124</v>
      </c>
      <c r="J15" s="1174"/>
      <c r="K15" s="1174"/>
      <c r="L15" s="1175"/>
      <c r="M15" s="697"/>
      <c r="N15" s="698"/>
      <c r="O15" s="699">
        <f>O10+O11</f>
        <v>0</v>
      </c>
      <c r="P15" s="699">
        <f>P9</f>
        <v>0</v>
      </c>
      <c r="Q15" s="586"/>
      <c r="R15" s="587"/>
      <c r="S15" s="699">
        <f>S10+S11+S12+S13</f>
        <v>0</v>
      </c>
      <c r="T15" s="699">
        <f>T9+T14</f>
        <v>0</v>
      </c>
      <c r="U15" s="586"/>
      <c r="V15" s="587"/>
    </row>
    <row r="16" spans="1:22" ht="35.65" customHeight="1">
      <c r="A16" s="271"/>
      <c r="B16" s="271"/>
      <c r="C16" s="271"/>
      <c r="D16" s="271"/>
      <c r="E16" s="271"/>
      <c r="F16" s="271"/>
      <c r="G16" s="271"/>
      <c r="M16" s="271"/>
      <c r="N16" s="271"/>
      <c r="O16" s="271"/>
      <c r="P16" s="271"/>
      <c r="Q16" s="271"/>
      <c r="R16" s="271"/>
    </row>
    <row r="17" spans="1:18" ht="0.4" customHeight="1" thickBot="1">
      <c r="A17" s="271"/>
      <c r="B17" s="17">
        <v>24</v>
      </c>
      <c r="C17" s="271"/>
      <c r="D17" s="271"/>
      <c r="E17" s="271"/>
      <c r="F17" s="271"/>
      <c r="G17" s="271"/>
      <c r="L17" s="143" t="s">
        <v>147</v>
      </c>
      <c r="M17" s="232"/>
      <c r="N17" s="271"/>
      <c r="O17" s="271"/>
      <c r="P17" s="271"/>
      <c r="Q17" s="271"/>
      <c r="R17" s="271"/>
    </row>
    <row r="18" spans="1:18" ht="0.4" customHeight="1" thickBot="1">
      <c r="A18" s="271"/>
      <c r="B18" s="193">
        <v>25</v>
      </c>
      <c r="C18" s="271"/>
      <c r="D18" s="271"/>
      <c r="E18" s="271"/>
      <c r="F18" s="271"/>
      <c r="G18" s="271"/>
      <c r="L18" s="143" t="s">
        <v>148</v>
      </c>
      <c r="M18" s="232"/>
      <c r="N18" s="271"/>
      <c r="O18" s="271"/>
      <c r="P18" s="271"/>
      <c r="Q18" s="271"/>
      <c r="R18" s="271"/>
    </row>
    <row r="19" spans="1:18" ht="0.4" customHeight="1" thickBot="1">
      <c r="A19" s="271"/>
      <c r="B19" s="271"/>
      <c r="C19" s="271"/>
      <c r="D19" s="271"/>
      <c r="E19" s="271"/>
      <c r="F19" s="271"/>
      <c r="G19" s="271"/>
      <c r="M19" s="271"/>
      <c r="N19" s="271"/>
      <c r="O19" s="271"/>
      <c r="P19" s="271"/>
      <c r="Q19" s="271"/>
      <c r="R19" s="271"/>
    </row>
    <row r="20" spans="1:18" ht="0.4" customHeight="1" thickBot="1">
      <c r="A20" s="271"/>
      <c r="B20" s="223">
        <v>26</v>
      </c>
      <c r="C20" s="271"/>
      <c r="D20" s="271"/>
      <c r="E20" s="271"/>
      <c r="F20" s="271"/>
      <c r="G20" s="271"/>
      <c r="L20" s="143" t="s">
        <v>137</v>
      </c>
      <c r="M20" s="165">
        <f>IFERROR(MIN(MAX(1,M18/M17),1.5),0)</f>
        <v>0</v>
      </c>
      <c r="N20" s="271"/>
      <c r="O20" s="271"/>
      <c r="P20" s="271"/>
      <c r="Q20" s="271"/>
      <c r="R20" s="271"/>
    </row>
    <row r="21" spans="1:18" ht="0.4" customHeight="1"/>
    <row r="22" spans="1:18" ht="0.4" customHeight="1"/>
  </sheetData>
  <mergeCells count="20">
    <mergeCell ref="S6:T6"/>
    <mergeCell ref="U6:U8"/>
    <mergeCell ref="V6:V8"/>
    <mergeCell ref="S7:S8"/>
    <mergeCell ref="T7:T8"/>
    <mergeCell ref="I15:L15"/>
    <mergeCell ref="H9:H15"/>
    <mergeCell ref="Q6:Q8"/>
    <mergeCell ref="R6:R8"/>
    <mergeCell ref="O7:O8"/>
    <mergeCell ref="P7:P8"/>
    <mergeCell ref="M7:M8"/>
    <mergeCell ref="O6:P6"/>
    <mergeCell ref="N7:N8"/>
    <mergeCell ref="K10:K11"/>
    <mergeCell ref="I8:L8"/>
    <mergeCell ref="I9:I11"/>
    <mergeCell ref="J10:J11"/>
    <mergeCell ref="I12:K14"/>
    <mergeCell ref="M6:N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5">
    <tabColor theme="6" tint="-0.499984740745262"/>
    <pageSetUpPr autoPageBreaks="0"/>
  </sheetPr>
  <dimension ref="A1:W25"/>
  <sheetViews>
    <sheetView showGridLines="0" zoomScale="50" zoomScaleNormal="50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X25" sqref="X25"/>
    </sheetView>
  </sheetViews>
  <sheetFormatPr defaultColWidth="9.28515625" defaultRowHeight="15"/>
  <cols>
    <col min="1" max="1" width="1.7109375" customWidth="1"/>
    <col min="2" max="2" width="8.42578125" customWidth="1"/>
    <col min="3" max="3" width="21.42578125" customWidth="1"/>
    <col min="4" max="4" width="13.42578125" customWidth="1"/>
    <col min="5" max="5" width="31.5703125" customWidth="1"/>
    <col min="6" max="6" width="21.28515625" customWidth="1"/>
    <col min="7" max="7" width="15.42578125" bestFit="1" customWidth="1"/>
    <col min="8" max="8" width="17.7109375" customWidth="1"/>
    <col min="9" max="9" width="17.28515625" customWidth="1"/>
    <col min="10" max="10" width="14.7109375" customWidth="1"/>
    <col min="11" max="11" width="15.42578125" customWidth="1"/>
    <col min="12" max="12" width="15" customWidth="1"/>
    <col min="13" max="13" width="15.5703125" customWidth="1"/>
    <col min="14" max="23" width="13.7109375" customWidth="1"/>
  </cols>
  <sheetData>
    <row r="1" spans="1:23" ht="22.9" customHeight="1">
      <c r="A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3" ht="22.9" customHeight="1" thickBot="1">
      <c r="A2" s="267"/>
      <c r="C2" s="341" t="s">
        <v>260</v>
      </c>
      <c r="F2" s="389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3" ht="22.9" customHeight="1" thickBot="1">
      <c r="A3" s="267"/>
      <c r="F3" s="389"/>
      <c r="G3" s="162">
        <v>1</v>
      </c>
      <c r="H3" s="163">
        <f t="shared" ref="H3:N3" si="0">G3+1</f>
        <v>2</v>
      </c>
      <c r="I3" s="163">
        <f t="shared" si="0"/>
        <v>3</v>
      </c>
      <c r="J3" s="163">
        <f t="shared" si="0"/>
        <v>4</v>
      </c>
      <c r="K3" s="163">
        <f t="shared" si="0"/>
        <v>5</v>
      </c>
      <c r="L3" s="163">
        <f t="shared" si="0"/>
        <v>6</v>
      </c>
      <c r="M3" s="163">
        <f t="shared" si="0"/>
        <v>7</v>
      </c>
      <c r="N3" s="163">
        <f t="shared" si="0"/>
        <v>8</v>
      </c>
      <c r="O3" s="163">
        <f t="shared" ref="O3:W3" si="1">N3+1</f>
        <v>9</v>
      </c>
      <c r="P3" s="163">
        <f t="shared" si="1"/>
        <v>10</v>
      </c>
      <c r="Q3" s="163">
        <f t="shared" si="1"/>
        <v>11</v>
      </c>
      <c r="R3" s="163">
        <f t="shared" si="1"/>
        <v>12</v>
      </c>
      <c r="S3" s="163">
        <f t="shared" si="1"/>
        <v>13</v>
      </c>
      <c r="T3" s="163">
        <f t="shared" si="1"/>
        <v>14</v>
      </c>
      <c r="U3" s="163">
        <f t="shared" si="1"/>
        <v>15</v>
      </c>
      <c r="V3" s="163">
        <f t="shared" si="1"/>
        <v>16</v>
      </c>
      <c r="W3" s="707">
        <f t="shared" si="1"/>
        <v>17</v>
      </c>
    </row>
    <row r="4" spans="1:23" ht="22.9" customHeight="1" thickBot="1">
      <c r="A4" s="267"/>
      <c r="F4" s="389"/>
      <c r="G4" s="1232"/>
      <c r="H4" s="1233"/>
      <c r="I4" s="1233"/>
      <c r="J4" s="1233"/>
      <c r="K4" s="1233"/>
      <c r="L4" s="1233"/>
      <c r="M4" s="1234"/>
      <c r="N4" s="1232" t="s">
        <v>194</v>
      </c>
      <c r="O4" s="1233"/>
      <c r="P4" s="1233"/>
      <c r="Q4" s="1233"/>
      <c r="R4" s="1234"/>
      <c r="S4" s="1232" t="s">
        <v>152</v>
      </c>
      <c r="T4" s="1233"/>
      <c r="U4" s="1233"/>
      <c r="V4" s="1233"/>
      <c r="W4" s="1234"/>
    </row>
    <row r="5" spans="1:23" ht="22.9" customHeight="1" thickBot="1">
      <c r="A5" s="267"/>
      <c r="F5" s="389"/>
      <c r="G5" s="1238" t="s">
        <v>591</v>
      </c>
      <c r="H5" s="1238"/>
      <c r="I5" s="1238"/>
      <c r="J5" s="1238"/>
      <c r="K5" s="1238"/>
      <c r="L5" s="1238"/>
      <c r="M5" s="1238"/>
      <c r="N5" s="1236" t="s">
        <v>178</v>
      </c>
      <c r="O5" s="1236"/>
      <c r="P5" s="1236"/>
      <c r="Q5" s="1236"/>
      <c r="R5" s="1236"/>
      <c r="S5" s="1236" t="s">
        <v>178</v>
      </c>
      <c r="T5" s="1236"/>
      <c r="U5" s="1236"/>
      <c r="V5" s="1236"/>
      <c r="W5" s="1236"/>
    </row>
    <row r="6" spans="1:23" ht="30" customHeight="1" thickBot="1">
      <c r="A6" s="267"/>
      <c r="F6" s="389"/>
      <c r="G6" s="1235" t="s">
        <v>267</v>
      </c>
      <c r="H6" s="1235"/>
      <c r="I6" s="1237"/>
      <c r="J6" s="1235" t="s">
        <v>258</v>
      </c>
      <c r="K6" s="1235"/>
      <c r="L6" s="1235"/>
      <c r="M6" s="1235"/>
      <c r="N6" s="1235" t="s">
        <v>273</v>
      </c>
      <c r="O6" s="1235"/>
      <c r="P6" s="1235"/>
      <c r="Q6" s="1235"/>
      <c r="R6" s="1235"/>
      <c r="S6" s="1235" t="s">
        <v>273</v>
      </c>
      <c r="T6" s="1235"/>
      <c r="U6" s="1235"/>
      <c r="V6" s="1235"/>
      <c r="W6" s="1235"/>
    </row>
    <row r="7" spans="1:23" ht="9.6" customHeight="1">
      <c r="A7" s="267"/>
      <c r="F7" s="389"/>
      <c r="G7" s="1211" t="s">
        <v>119</v>
      </c>
      <c r="H7" s="1214" t="s">
        <v>268</v>
      </c>
      <c r="I7" s="1217" t="s">
        <v>269</v>
      </c>
      <c r="J7" s="1211" t="s">
        <v>119</v>
      </c>
      <c r="K7" s="1220" t="s">
        <v>268</v>
      </c>
      <c r="L7" s="1220" t="s">
        <v>269</v>
      </c>
      <c r="M7" s="1208" t="s">
        <v>270</v>
      </c>
      <c r="N7" s="1211" t="s">
        <v>119</v>
      </c>
      <c r="O7" s="1214"/>
      <c r="P7" s="1225" t="s">
        <v>272</v>
      </c>
      <c r="Q7" s="1225" t="s">
        <v>272</v>
      </c>
      <c r="R7" s="1205" t="s">
        <v>272</v>
      </c>
      <c r="S7" s="1211" t="s">
        <v>119</v>
      </c>
      <c r="T7" s="1214"/>
      <c r="U7" s="1225" t="s">
        <v>272</v>
      </c>
      <c r="V7" s="1225" t="s">
        <v>272</v>
      </c>
      <c r="W7" s="1205" t="s">
        <v>272</v>
      </c>
    </row>
    <row r="8" spans="1:23" ht="9.6" customHeight="1">
      <c r="A8" s="267"/>
      <c r="F8" s="389"/>
      <c r="G8" s="1212"/>
      <c r="H8" s="1215"/>
      <c r="I8" s="1218"/>
      <c r="J8" s="1212"/>
      <c r="K8" s="1221"/>
      <c r="L8" s="1221"/>
      <c r="M8" s="1209"/>
      <c r="N8" s="1212"/>
      <c r="O8" s="1215"/>
      <c r="P8" s="1226"/>
      <c r="Q8" s="1226"/>
      <c r="R8" s="1206"/>
      <c r="S8" s="1212"/>
      <c r="T8" s="1215"/>
      <c r="U8" s="1226"/>
      <c r="V8" s="1226"/>
      <c r="W8" s="1206"/>
    </row>
    <row r="9" spans="1:23" ht="9.6" customHeight="1">
      <c r="A9" s="267"/>
      <c r="F9" s="389"/>
      <c r="G9" s="1212"/>
      <c r="H9" s="1215"/>
      <c r="I9" s="1218"/>
      <c r="J9" s="1212"/>
      <c r="K9" s="1221"/>
      <c r="L9" s="1221"/>
      <c r="M9" s="1209"/>
      <c r="N9" s="1212"/>
      <c r="O9" s="1215"/>
      <c r="P9" s="1226"/>
      <c r="Q9" s="1226"/>
      <c r="R9" s="1206"/>
      <c r="S9" s="1212"/>
      <c r="T9" s="1215"/>
      <c r="U9" s="1226"/>
      <c r="V9" s="1226"/>
      <c r="W9" s="1206"/>
    </row>
    <row r="10" spans="1:23" ht="9.6" customHeight="1">
      <c r="A10" s="267"/>
      <c r="F10" s="389"/>
      <c r="G10" s="1212"/>
      <c r="H10" s="1215"/>
      <c r="I10" s="1218"/>
      <c r="J10" s="1212"/>
      <c r="K10" s="1221"/>
      <c r="L10" s="1221"/>
      <c r="M10" s="1209"/>
      <c r="N10" s="1223"/>
      <c r="O10" s="1224"/>
      <c r="P10" s="1227"/>
      <c r="Q10" s="1227"/>
      <c r="R10" s="1207"/>
      <c r="S10" s="1223"/>
      <c r="T10" s="1224"/>
      <c r="U10" s="1227"/>
      <c r="V10" s="1227"/>
      <c r="W10" s="1207"/>
    </row>
    <row r="11" spans="1:23" ht="9.6" customHeight="1">
      <c r="A11" s="267"/>
      <c r="F11" s="389"/>
      <c r="G11" s="1212"/>
      <c r="H11" s="1215"/>
      <c r="I11" s="1218"/>
      <c r="J11" s="1212"/>
      <c r="K11" s="1221"/>
      <c r="L11" s="1221"/>
      <c r="M11" s="1209"/>
      <c r="N11" s="1228" t="s">
        <v>271</v>
      </c>
      <c r="O11" s="1229" t="s">
        <v>485</v>
      </c>
      <c r="P11" s="1230" t="s">
        <v>592</v>
      </c>
      <c r="Q11" s="1230" t="s">
        <v>593</v>
      </c>
      <c r="R11" s="1231" t="s">
        <v>594</v>
      </c>
      <c r="S11" s="1228" t="s">
        <v>271</v>
      </c>
      <c r="T11" s="1229" t="s">
        <v>485</v>
      </c>
      <c r="U11" s="1230" t="s">
        <v>592</v>
      </c>
      <c r="V11" s="1230" t="s">
        <v>593</v>
      </c>
      <c r="W11" s="1231" t="s">
        <v>594</v>
      </c>
    </row>
    <row r="12" spans="1:23" ht="16.5" customHeight="1" thickBot="1">
      <c r="A12" s="267"/>
      <c r="F12" s="359" t="s">
        <v>537</v>
      </c>
      <c r="G12" s="1212"/>
      <c r="H12" s="1215"/>
      <c r="I12" s="1218"/>
      <c r="J12" s="1212"/>
      <c r="K12" s="1221"/>
      <c r="L12" s="1221"/>
      <c r="M12" s="1209"/>
      <c r="N12" s="1212"/>
      <c r="O12" s="1215"/>
      <c r="P12" s="1221"/>
      <c r="Q12" s="1221"/>
      <c r="R12" s="1209"/>
      <c r="S12" s="1212"/>
      <c r="T12" s="1215"/>
      <c r="U12" s="1221"/>
      <c r="V12" s="1221"/>
      <c r="W12" s="1209"/>
    </row>
    <row r="13" spans="1:23" ht="40.15" customHeight="1" thickBot="1">
      <c r="A13" s="267"/>
      <c r="B13" s="152" t="s">
        <v>245</v>
      </c>
      <c r="C13" s="154" t="s">
        <v>261</v>
      </c>
      <c r="D13" s="156" t="s">
        <v>262</v>
      </c>
      <c r="E13" s="158" t="s">
        <v>263</v>
      </c>
      <c r="F13" s="156" t="s">
        <v>264</v>
      </c>
      <c r="G13" s="1213"/>
      <c r="H13" s="1216"/>
      <c r="I13" s="1219"/>
      <c r="J13" s="1213"/>
      <c r="K13" s="1222"/>
      <c r="L13" s="1222"/>
      <c r="M13" s="1210"/>
      <c r="N13" s="1213"/>
      <c r="O13" s="1216"/>
      <c r="P13" s="1222"/>
      <c r="Q13" s="1222"/>
      <c r="R13" s="1210"/>
      <c r="S13" s="1213"/>
      <c r="T13" s="1216"/>
      <c r="U13" s="1222"/>
      <c r="V13" s="1222"/>
      <c r="W13" s="1210"/>
    </row>
    <row r="14" spans="1:23" ht="64.5">
      <c r="A14" s="267"/>
      <c r="B14" s="153">
        <v>1</v>
      </c>
      <c r="C14" s="155" t="s">
        <v>135</v>
      </c>
      <c r="D14" s="157" t="s">
        <v>483</v>
      </c>
      <c r="E14" s="482" t="s">
        <v>385</v>
      </c>
      <c r="F14" s="160" t="s">
        <v>265</v>
      </c>
      <c r="G14" s="294"/>
      <c r="H14" s="295"/>
      <c r="I14" s="296"/>
      <c r="J14" s="297"/>
      <c r="K14" s="295"/>
      <c r="L14" s="295"/>
      <c r="M14" s="296"/>
      <c r="N14" s="142"/>
      <c r="O14" s="295"/>
      <c r="P14" s="295"/>
      <c r="Q14" s="295"/>
      <c r="R14" s="296"/>
      <c r="S14" s="142"/>
      <c r="T14" s="295"/>
      <c r="U14" s="295"/>
      <c r="V14" s="295"/>
      <c r="W14" s="296"/>
    </row>
    <row r="15" spans="1:23" ht="64.5">
      <c r="A15" s="267"/>
      <c r="B15" s="153">
        <v>2</v>
      </c>
      <c r="C15" s="155" t="s">
        <v>135</v>
      </c>
      <c r="D15" s="157" t="s">
        <v>483</v>
      </c>
      <c r="E15" s="482" t="s">
        <v>385</v>
      </c>
      <c r="F15" s="160" t="s">
        <v>266</v>
      </c>
      <c r="G15" s="294"/>
      <c r="H15" s="295"/>
      <c r="I15" s="296"/>
      <c r="J15" s="297"/>
      <c r="K15" s="295"/>
      <c r="L15" s="295"/>
      <c r="M15" s="296"/>
      <c r="N15" s="142"/>
      <c r="O15" s="295"/>
      <c r="P15" s="295"/>
      <c r="Q15" s="483"/>
      <c r="R15" s="296"/>
      <c r="S15" s="142"/>
      <c r="T15" s="295"/>
      <c r="U15" s="295"/>
      <c r="V15" s="483"/>
      <c r="W15" s="296"/>
    </row>
    <row r="16" spans="1:23" ht="64.5">
      <c r="A16" s="267"/>
      <c r="B16" s="153">
        <v>3</v>
      </c>
      <c r="C16" s="155" t="s">
        <v>135</v>
      </c>
      <c r="D16" s="157" t="s">
        <v>483</v>
      </c>
      <c r="E16" s="482" t="s">
        <v>385</v>
      </c>
      <c r="F16" s="160" t="s">
        <v>122</v>
      </c>
      <c r="G16" s="294"/>
      <c r="H16" s="295"/>
      <c r="I16" s="296"/>
      <c r="J16" s="297"/>
      <c r="K16" s="295"/>
      <c r="L16" s="295"/>
      <c r="M16" s="296"/>
      <c r="N16" s="142"/>
      <c r="O16" s="295"/>
      <c r="P16" s="295"/>
      <c r="Q16" s="295"/>
      <c r="R16" s="296"/>
      <c r="S16" s="142"/>
      <c r="T16" s="295"/>
      <c r="U16" s="295"/>
      <c r="V16" s="295"/>
      <c r="W16" s="296"/>
    </row>
    <row r="17" spans="1:23" ht="64.5">
      <c r="A17" s="267"/>
      <c r="B17" s="153">
        <v>4</v>
      </c>
      <c r="C17" s="155" t="s">
        <v>135</v>
      </c>
      <c r="D17" s="157" t="s">
        <v>483</v>
      </c>
      <c r="E17" s="482" t="s">
        <v>385</v>
      </c>
      <c r="F17" s="161" t="s">
        <v>119</v>
      </c>
      <c r="G17" s="164">
        <f t="shared" ref="G17:M17" si="2">SUM(G14:G16)</f>
        <v>0</v>
      </c>
      <c r="H17" s="165">
        <f t="shared" si="2"/>
        <v>0</v>
      </c>
      <c r="I17" s="166">
        <f t="shared" si="2"/>
        <v>0</v>
      </c>
      <c r="J17" s="167">
        <f t="shared" si="2"/>
        <v>0</v>
      </c>
      <c r="K17" s="165">
        <f t="shared" si="2"/>
        <v>0</v>
      </c>
      <c r="L17" s="165">
        <f t="shared" si="2"/>
        <v>0</v>
      </c>
      <c r="M17" s="166">
        <f t="shared" si="2"/>
        <v>0</v>
      </c>
      <c r="N17" s="142"/>
      <c r="O17" s="165">
        <f>SUM(O14:O16)</f>
        <v>0</v>
      </c>
      <c r="P17" s="165">
        <f>SUM(P14:P16)</f>
        <v>0</v>
      </c>
      <c r="Q17" s="165">
        <f>SUM(Q14:Q16)</f>
        <v>0</v>
      </c>
      <c r="R17" s="166">
        <f>SUM(R14:R16)</f>
        <v>0</v>
      </c>
      <c r="S17" s="142"/>
      <c r="T17" s="165">
        <f>SUM(T14:T16)</f>
        <v>0</v>
      </c>
      <c r="U17" s="165">
        <f>SUM(U14:U16)</f>
        <v>0</v>
      </c>
      <c r="V17" s="165">
        <f>SUM(V14:V16)</f>
        <v>0</v>
      </c>
      <c r="W17" s="166">
        <f>SUM(W14:W16)</f>
        <v>0</v>
      </c>
    </row>
    <row r="18" spans="1:23" ht="22.9" customHeight="1">
      <c r="A18" s="267"/>
      <c r="B18" s="153">
        <v>5</v>
      </c>
      <c r="C18" s="155" t="s">
        <v>254</v>
      </c>
      <c r="D18" s="157" t="s">
        <v>151</v>
      </c>
      <c r="E18" s="159" t="s">
        <v>136</v>
      </c>
      <c r="F18" s="160" t="s">
        <v>265</v>
      </c>
      <c r="G18" s="294"/>
      <c r="H18" s="295"/>
      <c r="I18" s="296"/>
      <c r="J18" s="297"/>
      <c r="K18" s="295"/>
      <c r="L18" s="295"/>
      <c r="M18" s="296"/>
      <c r="N18" s="294"/>
      <c r="O18" s="1"/>
      <c r="P18" s="295"/>
      <c r="Q18" s="295"/>
      <c r="R18" s="296"/>
      <c r="S18" s="294"/>
      <c r="T18" s="1"/>
      <c r="U18" s="295"/>
      <c r="V18" s="295"/>
      <c r="W18" s="296"/>
    </row>
    <row r="19" spans="1:23" ht="22.9" customHeight="1">
      <c r="A19" s="267"/>
      <c r="B19" s="153">
        <v>6</v>
      </c>
      <c r="C19" s="155" t="s">
        <v>254</v>
      </c>
      <c r="D19" s="157" t="s">
        <v>151</v>
      </c>
      <c r="E19" s="159" t="s">
        <v>136</v>
      </c>
      <c r="F19" s="160" t="s">
        <v>266</v>
      </c>
      <c r="G19" s="294"/>
      <c r="H19" s="295"/>
      <c r="I19" s="296"/>
      <c r="J19" s="297"/>
      <c r="K19" s="295"/>
      <c r="L19" s="295"/>
      <c r="M19" s="296"/>
      <c r="N19" s="294"/>
      <c r="O19" s="1"/>
      <c r="P19" s="295"/>
      <c r="Q19" s="295"/>
      <c r="R19" s="296"/>
      <c r="S19" s="294"/>
      <c r="T19" s="1"/>
      <c r="U19" s="295"/>
      <c r="V19" s="295"/>
      <c r="W19" s="296"/>
    </row>
    <row r="20" spans="1:23" ht="22.9" customHeight="1">
      <c r="A20" s="267"/>
      <c r="B20" s="153">
        <v>7</v>
      </c>
      <c r="C20" s="155" t="s">
        <v>254</v>
      </c>
      <c r="D20" s="157" t="s">
        <v>151</v>
      </c>
      <c r="E20" s="159" t="s">
        <v>136</v>
      </c>
      <c r="F20" s="160" t="s">
        <v>122</v>
      </c>
      <c r="G20" s="294"/>
      <c r="H20" s="295"/>
      <c r="I20" s="296"/>
      <c r="J20" s="297"/>
      <c r="K20" s="295"/>
      <c r="L20" s="295"/>
      <c r="M20" s="296"/>
      <c r="N20" s="294"/>
      <c r="O20" s="1"/>
      <c r="P20" s="295"/>
      <c r="Q20" s="295"/>
      <c r="R20" s="296"/>
      <c r="S20" s="294"/>
      <c r="T20" s="1"/>
      <c r="U20" s="295"/>
      <c r="V20" s="295"/>
      <c r="W20" s="296"/>
    </row>
    <row r="21" spans="1:23" ht="22.9" customHeight="1">
      <c r="A21" s="267"/>
      <c r="B21" s="153">
        <v>8</v>
      </c>
      <c r="C21" s="155" t="s">
        <v>254</v>
      </c>
      <c r="D21" s="157" t="s">
        <v>151</v>
      </c>
      <c r="E21" s="159" t="s">
        <v>136</v>
      </c>
      <c r="F21" s="161" t="s">
        <v>119</v>
      </c>
      <c r="G21" s="164">
        <f>SUM(G18:G20)</f>
        <v>0</v>
      </c>
      <c r="H21" s="165">
        <f t="shared" ref="H21:M21" si="3">SUM(H18:H20)</f>
        <v>0</v>
      </c>
      <c r="I21" s="166">
        <f>SUM(I18:I20)</f>
        <v>0</v>
      </c>
      <c r="J21" s="167">
        <f t="shared" si="3"/>
        <v>0</v>
      </c>
      <c r="K21" s="165">
        <f t="shared" si="3"/>
        <v>0</v>
      </c>
      <c r="L21" s="165">
        <f t="shared" si="3"/>
        <v>0</v>
      </c>
      <c r="M21" s="166">
        <f t="shared" si="3"/>
        <v>0</v>
      </c>
      <c r="N21" s="164">
        <f>SUM(N18:N20)</f>
        <v>0</v>
      </c>
      <c r="O21" s="1"/>
      <c r="P21" s="165">
        <f>SUM(P18:P20)</f>
        <v>0</v>
      </c>
      <c r="Q21" s="165">
        <f>SUM(Q18:Q20)</f>
        <v>0</v>
      </c>
      <c r="R21" s="166">
        <f>SUM(R18:R20)</f>
        <v>0</v>
      </c>
      <c r="S21" s="164">
        <f>SUM(S18:S20)</f>
        <v>0</v>
      </c>
      <c r="T21" s="1"/>
      <c r="U21" s="165">
        <f>SUM(U18:U20)</f>
        <v>0</v>
      </c>
      <c r="V21" s="165">
        <f>SUM(V18:V20)</f>
        <v>0</v>
      </c>
      <c r="W21" s="166">
        <f>SUM(W18:W20)</f>
        <v>0</v>
      </c>
    </row>
    <row r="22" spans="1:23" ht="22.9" customHeight="1">
      <c r="A22" s="267"/>
      <c r="B22" s="153">
        <v>9</v>
      </c>
      <c r="C22" s="155" t="s">
        <v>254</v>
      </c>
      <c r="D22" s="157" t="s">
        <v>151</v>
      </c>
      <c r="E22" s="159" t="s">
        <v>255</v>
      </c>
      <c r="F22" s="160" t="s">
        <v>265</v>
      </c>
      <c r="G22" s="294"/>
      <c r="H22" s="295"/>
      <c r="I22" s="296"/>
      <c r="J22" s="297"/>
      <c r="K22" s="295"/>
      <c r="L22" s="295"/>
      <c r="M22" s="296"/>
      <c r="N22" s="294"/>
      <c r="O22" s="1"/>
      <c r="P22" s="295"/>
      <c r="Q22" s="295"/>
      <c r="R22" s="296"/>
      <c r="S22" s="294"/>
      <c r="T22" s="1"/>
      <c r="U22" s="295"/>
      <c r="V22" s="295"/>
      <c r="W22" s="296"/>
    </row>
    <row r="23" spans="1:23" ht="22.9" customHeight="1">
      <c r="A23" s="267"/>
      <c r="B23" s="153">
        <v>10</v>
      </c>
      <c r="C23" s="155" t="s">
        <v>254</v>
      </c>
      <c r="D23" s="157" t="s">
        <v>151</v>
      </c>
      <c r="E23" s="159" t="s">
        <v>255</v>
      </c>
      <c r="F23" s="160" t="s">
        <v>266</v>
      </c>
      <c r="G23" s="294"/>
      <c r="H23" s="295"/>
      <c r="I23" s="296"/>
      <c r="J23" s="297"/>
      <c r="K23" s="295"/>
      <c r="L23" s="295"/>
      <c r="M23" s="296"/>
      <c r="N23" s="294"/>
      <c r="O23" s="1"/>
      <c r="P23" s="295"/>
      <c r="Q23" s="295"/>
      <c r="R23" s="296"/>
      <c r="S23" s="294"/>
      <c r="T23" s="1"/>
      <c r="U23" s="295"/>
      <c r="V23" s="295"/>
      <c r="W23" s="296"/>
    </row>
    <row r="24" spans="1:23" ht="22.9" customHeight="1">
      <c r="A24" s="267"/>
      <c r="B24" s="153">
        <v>11</v>
      </c>
      <c r="C24" s="155" t="s">
        <v>254</v>
      </c>
      <c r="D24" s="157" t="s">
        <v>151</v>
      </c>
      <c r="E24" s="159" t="s">
        <v>255</v>
      </c>
      <c r="F24" s="160" t="s">
        <v>122</v>
      </c>
      <c r="G24" s="294"/>
      <c r="H24" s="295"/>
      <c r="I24" s="296"/>
      <c r="J24" s="297"/>
      <c r="K24" s="295"/>
      <c r="L24" s="295"/>
      <c r="M24" s="296"/>
      <c r="N24" s="294"/>
      <c r="O24" s="1"/>
      <c r="P24" s="295"/>
      <c r="Q24" s="295"/>
      <c r="R24" s="296"/>
      <c r="S24" s="294"/>
      <c r="T24" s="1"/>
      <c r="U24" s="295"/>
      <c r="V24" s="295"/>
      <c r="W24" s="296"/>
    </row>
    <row r="25" spans="1:23" ht="22.9" customHeight="1" thickBot="1">
      <c r="A25" s="267"/>
      <c r="B25" s="153">
        <v>12</v>
      </c>
      <c r="C25" s="155" t="s">
        <v>254</v>
      </c>
      <c r="D25" s="157" t="s">
        <v>151</v>
      </c>
      <c r="E25" s="159" t="s">
        <v>255</v>
      </c>
      <c r="F25" s="161" t="s">
        <v>119</v>
      </c>
      <c r="G25" s="708">
        <f t="shared" ref="G25:M25" si="4">SUM(G22:G24)</f>
        <v>0</v>
      </c>
      <c r="H25" s="709">
        <f t="shared" si="4"/>
        <v>0</v>
      </c>
      <c r="I25" s="710">
        <f t="shared" si="4"/>
        <v>0</v>
      </c>
      <c r="J25" s="711">
        <f t="shared" si="4"/>
        <v>0</v>
      </c>
      <c r="K25" s="709">
        <f t="shared" si="4"/>
        <v>0</v>
      </c>
      <c r="L25" s="709">
        <f t="shared" si="4"/>
        <v>0</v>
      </c>
      <c r="M25" s="710">
        <f t="shared" si="4"/>
        <v>0</v>
      </c>
      <c r="N25" s="708">
        <f>SUM(N22:N24)</f>
        <v>0</v>
      </c>
      <c r="O25" s="675"/>
      <c r="P25" s="709">
        <f>SUM(P22:P24)</f>
        <v>0</v>
      </c>
      <c r="Q25" s="709">
        <f>SUM(Q22:Q24)</f>
        <v>0</v>
      </c>
      <c r="R25" s="710">
        <f>SUM(R22:R24)</f>
        <v>0</v>
      </c>
      <c r="S25" s="708">
        <f>SUM(S22:S24)</f>
        <v>0</v>
      </c>
      <c r="T25" s="675"/>
      <c r="U25" s="709">
        <f>SUM(U22:U24)</f>
        <v>0</v>
      </c>
      <c r="V25" s="709">
        <f>SUM(V22:V24)</f>
        <v>0</v>
      </c>
      <c r="W25" s="710">
        <f>SUM(W22:W24)</f>
        <v>0</v>
      </c>
    </row>
  </sheetData>
  <autoFilter ref="B13:R21" xr:uid="{00000000-0009-0000-0000-00000D000000}"/>
  <mergeCells count="35">
    <mergeCell ref="S11:S13"/>
    <mergeCell ref="T11:T13"/>
    <mergeCell ref="U11:U13"/>
    <mergeCell ref="V11:V13"/>
    <mergeCell ref="W11:W13"/>
    <mergeCell ref="S4:W4"/>
    <mergeCell ref="S5:W5"/>
    <mergeCell ref="S6:W6"/>
    <mergeCell ref="S7:T10"/>
    <mergeCell ref="U7:U10"/>
    <mergeCell ref="V7:V10"/>
    <mergeCell ref="W7:W10"/>
    <mergeCell ref="G4:M4"/>
    <mergeCell ref="N4:R4"/>
    <mergeCell ref="N6:R6"/>
    <mergeCell ref="N5:R5"/>
    <mergeCell ref="G6:I6"/>
    <mergeCell ref="J6:M6"/>
    <mergeCell ref="G5:M5"/>
    <mergeCell ref="R7:R10"/>
    <mergeCell ref="M7:M13"/>
    <mergeCell ref="G7:G13"/>
    <mergeCell ref="H7:H13"/>
    <mergeCell ref="I7:I13"/>
    <mergeCell ref="J7:J13"/>
    <mergeCell ref="K7:K13"/>
    <mergeCell ref="N7:O10"/>
    <mergeCell ref="P7:P10"/>
    <mergeCell ref="Q7:Q10"/>
    <mergeCell ref="L7:L13"/>
    <mergeCell ref="N11:N13"/>
    <mergeCell ref="O11:O13"/>
    <mergeCell ref="P11:P13"/>
    <mergeCell ref="Q11:Q13"/>
    <mergeCell ref="R11:R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a586b747-2a7c-4f57-bcd1-e81df5c8c005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3D89AEDC-E80A-47BD-BE99-E38B853411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Instrukcije</vt:lpstr>
      <vt:lpstr>Input</vt:lpstr>
      <vt:lpstr>SCENARIO</vt:lpstr>
      <vt:lpstr>IR_REF</vt:lpstr>
      <vt:lpstr>CSV_CR_SUM</vt:lpstr>
      <vt:lpstr>CSV_CR_SCEN_IM</vt:lpstr>
      <vt:lpstr>CSV_CR_REA</vt:lpstr>
      <vt:lpstr>CSV_MR_SUM</vt:lpstr>
      <vt:lpstr>CSV_MR_FULL_REVAL</vt:lpstr>
      <vt:lpstr>CSV_MR_RESERVE</vt:lpstr>
      <vt:lpstr>CSV_NII_SUM</vt:lpstr>
      <vt:lpstr>CSV_NII_CALC</vt:lpstr>
      <vt:lpstr>CSV_OR_GEN</vt:lpstr>
      <vt:lpstr>CSV_REA_SUM</vt:lpstr>
      <vt:lpstr>CSV_NFCI_DIV</vt:lpstr>
      <vt:lpstr>CSV_P&amp;L</vt:lpstr>
      <vt:lpstr>CSV_CAP</vt:lpstr>
      <vt:lpstr>CSV_CAPMEAS</vt:lpstr>
      <vt:lpstr>CSV_OR_GEN!Print_Area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2017-06-07T12:23:11Z</dcterms:created>
  <dcterms:modified xsi:type="dcterms:W3CDTF">2023-03-13T12:42:47Z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{EB6A4512-BF44-4B81-B2AD-7FCD7BE2D4CB}</vt:lpwstr>
  </property>
</Properties>
</file>