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8_{A18183E6-E441-4148-B6D7-B02F07EA7D93}" xr6:coauthVersionLast="47" xr6:coauthVersionMax="47" xr10:uidLastSave="{00000000-0000-0000-0000-000000000000}"/>
  <bookViews>
    <workbookView xWindow="-120" yWindow="-120" windowWidth="29040" windowHeight="15840" firstSheet="50" activeTab="60" xr2:uid="{00000000-000D-0000-FFFF-FFFF00000000}"/>
  </bookViews>
  <sheets>
    <sheet name="Pregled tabela" sheetId="80" r:id="rId1"/>
    <sheet name="Tabela 1" sheetId="55" r:id="rId2"/>
    <sheet name="Tabela 2" sheetId="2" r:id="rId3"/>
    <sheet name="Tabela 3" sheetId="3" r:id="rId4"/>
    <sheet name="Tabela 4" sheetId="79" r:id="rId5"/>
    <sheet name="Tabela 5" sheetId="4" r:id="rId6"/>
    <sheet name="Tabela 6" sheetId="5" r:id="rId7"/>
    <sheet name="Tabela 7" sheetId="6" r:id="rId8"/>
    <sheet name="Tabela 8" sheetId="7" r:id="rId9"/>
    <sheet name="Tabela 9" sheetId="8" r:id="rId10"/>
    <sheet name="Tabla 10" sheetId="9" r:id="rId11"/>
    <sheet name="Tabela 11" sheetId="10" r:id="rId12"/>
    <sheet name="Tabela 12" sheetId="11" r:id="rId13"/>
    <sheet name="Tabela 13" sheetId="12" r:id="rId14"/>
    <sheet name="Tabela 14" sheetId="13" r:id="rId15"/>
    <sheet name="Tabela 15" sheetId="14" r:id="rId16"/>
    <sheet name="Tabela 16" sheetId="54" r:id="rId17"/>
    <sheet name="Tabela 17" sheetId="15" r:id="rId18"/>
    <sheet name="Tabela 18" sheetId="16" r:id="rId19"/>
    <sheet name="Tabela 19" sheetId="17" r:id="rId20"/>
    <sheet name="Tabela 20" sheetId="18" r:id="rId21"/>
    <sheet name="Tabela 21" sheetId="22" r:id="rId22"/>
    <sheet name="Tabela 22" sheetId="67" r:id="rId23"/>
    <sheet name="Tabela 23" sheetId="68" r:id="rId24"/>
    <sheet name="Tabela 24" sheetId="23" r:id="rId25"/>
    <sheet name="Tabela 25" sheetId="69" r:id="rId26"/>
    <sheet name="Tabela 26 " sheetId="94" r:id="rId27"/>
    <sheet name="Tabela 27" sheetId="27" r:id="rId28"/>
    <sheet name="Tabela 28" sheetId="28" r:id="rId29"/>
    <sheet name="Tabela 29" sheetId="29" r:id="rId30"/>
    <sheet name="Tabela 30" sheetId="30" r:id="rId31"/>
    <sheet name="Tabela 31" sheetId="31" r:id="rId32"/>
    <sheet name="Tabela 32" sheetId="118" r:id="rId33"/>
    <sheet name="Tabela 33" sheetId="96" r:id="rId34"/>
    <sheet name="Tabela 34" sheetId="114" r:id="rId35"/>
    <sheet name="Tabela 35" sheetId="117" r:id="rId36"/>
    <sheet name="Tabela 36" sheetId="115" r:id="rId37"/>
    <sheet name="Tabela 37" sheetId="32" r:id="rId38"/>
    <sheet name="Tabela 38" sheetId="109" r:id="rId39"/>
    <sheet name="Tabela 39" sheetId="33" r:id="rId40"/>
    <sheet name="Tabela 40" sheetId="35" r:id="rId41"/>
    <sheet name="Tabela 41" sheetId="92" r:id="rId42"/>
    <sheet name="Tabela 42" sheetId="57" r:id="rId43"/>
    <sheet name="Tabela 43" sheetId="36" r:id="rId44"/>
    <sheet name="Tabela 44" sheetId="37" r:id="rId45"/>
    <sheet name="Tabela 45" sheetId="97" r:id="rId46"/>
    <sheet name="Tabela 46" sheetId="39" r:id="rId47"/>
    <sheet name="Tabela 47" sheetId="40" r:id="rId48"/>
    <sheet name="Tabela 48" sheetId="41" r:id="rId49"/>
    <sheet name="Tabela 49" sheetId="98" r:id="rId50"/>
    <sheet name="Tabela 50" sheetId="81" r:id="rId51"/>
    <sheet name="Tabela 51" sheetId="82" r:id="rId52"/>
    <sheet name="Tabela 52" sheetId="58" r:id="rId53"/>
    <sheet name="Tabela 53" sheetId="110" r:id="rId54"/>
    <sheet name="Tabela 54" sheetId="43" r:id="rId55"/>
    <sheet name="Tabela 55" sheetId="46" r:id="rId56"/>
    <sheet name="Tabela 56" sheetId="99" r:id="rId57"/>
    <sheet name="Tabela 57" sheetId="49" r:id="rId58"/>
    <sheet name="Tabela 58" sheetId="50" r:id="rId59"/>
    <sheet name="Tabela 59" sheetId="51" r:id="rId60"/>
    <sheet name="Tabela 60" sheetId="20" r:id="rId61"/>
  </sheets>
  <definedNames>
    <definedName name="_ftn1" localSheetId="11">'Tabela 11'!$B$16</definedName>
    <definedName name="_ftn2" localSheetId="39">'Tabela 39'!#REF!</definedName>
    <definedName name="_ftn3" localSheetId="39">'Tabela 39'!$B$14</definedName>
    <definedName name="_ftnref1" localSheetId="11">'Tabela 11'!$C$13</definedName>
    <definedName name="_Hlk125727381" localSheetId="35">'Tabela 35'!#REF!</definedName>
    <definedName name="_Hlk24466834" localSheetId="6">'Tabela 6'!$B$3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0" l="1"/>
  <c r="H18" i="49"/>
  <c r="I9" i="117" l="1"/>
  <c r="H9" i="117"/>
  <c r="I13" i="117"/>
  <c r="H10" i="117"/>
  <c r="H11" i="117"/>
  <c r="H12" i="117"/>
  <c r="H13" i="117"/>
  <c r="H14" i="117"/>
  <c r="G15" i="115"/>
  <c r="F15" i="115"/>
  <c r="E15" i="115"/>
  <c r="D15" i="115"/>
  <c r="I14" i="115"/>
  <c r="H14" i="115"/>
  <c r="I13" i="115"/>
  <c r="H13" i="115"/>
  <c r="I12" i="115"/>
  <c r="H12" i="115"/>
  <c r="I11" i="115"/>
  <c r="H11" i="115"/>
  <c r="I10" i="115"/>
  <c r="H10" i="115"/>
  <c r="H9" i="115"/>
  <c r="I12" i="117"/>
  <c r="G15" i="117"/>
  <c r="F15" i="117"/>
  <c r="E15" i="117"/>
  <c r="D15" i="117"/>
  <c r="I14" i="117"/>
  <c r="I11" i="117"/>
  <c r="I10" i="117"/>
  <c r="H15" i="117" l="1"/>
  <c r="I15" i="115"/>
  <c r="H15" i="115"/>
  <c r="I15" i="117"/>
  <c r="F7" i="114" l="1"/>
  <c r="H10" i="6"/>
  <c r="H12" i="11"/>
  <c r="K10" i="6" l="1"/>
  <c r="F8" i="118"/>
  <c r="F19" i="30"/>
  <c r="F18" i="30"/>
  <c r="F17" i="30"/>
  <c r="F16" i="30"/>
  <c r="H13" i="11"/>
  <c r="H15" i="6"/>
  <c r="E19" i="30"/>
  <c r="D19" i="30"/>
  <c r="E18" i="30"/>
  <c r="D18" i="30"/>
  <c r="E17" i="30"/>
  <c r="D17" i="30"/>
  <c r="E16" i="30"/>
  <c r="D16" i="30"/>
  <c r="F16" i="110" l="1"/>
  <c r="H21" i="35"/>
  <c r="F8" i="114"/>
  <c r="E9" i="114"/>
  <c r="G16" i="118"/>
  <c r="F14" i="118"/>
  <c r="E14" i="118"/>
  <c r="D14" i="118"/>
  <c r="H13" i="118"/>
  <c r="G13" i="118"/>
  <c r="H12" i="118"/>
  <c r="G12" i="118"/>
  <c r="H11" i="118"/>
  <c r="G11" i="118"/>
  <c r="H10" i="118"/>
  <c r="G10" i="118"/>
  <c r="H9" i="118"/>
  <c r="G9" i="118"/>
  <c r="F17" i="118"/>
  <c r="E8" i="118"/>
  <c r="D8" i="118"/>
  <c r="E17" i="118" l="1"/>
  <c r="G14" i="118"/>
  <c r="D17" i="118"/>
  <c r="G17" i="118"/>
  <c r="H17" i="118"/>
  <c r="G8" i="118"/>
  <c r="H8" i="118"/>
  <c r="G13" i="15" l="1"/>
  <c r="K12" i="11"/>
  <c r="K9" i="46"/>
  <c r="K10" i="46"/>
  <c r="K11" i="46"/>
  <c r="K12" i="46"/>
  <c r="K8" i="46"/>
  <c r="J9" i="46"/>
  <c r="J10" i="46"/>
  <c r="J11" i="46"/>
  <c r="J12" i="46"/>
  <c r="J8" i="46"/>
  <c r="F11" i="96"/>
  <c r="H9" i="96" l="1"/>
  <c r="G9" i="96"/>
  <c r="H8" i="11" l="1"/>
  <c r="L14" i="67"/>
  <c r="L9" i="69"/>
  <c r="L12" i="23"/>
  <c r="J8" i="5" l="1"/>
  <c r="G8" i="5"/>
  <c r="D8" i="5"/>
  <c r="G10" i="92"/>
  <c r="D9" i="114"/>
  <c r="F15" i="22" l="1"/>
  <c r="H27" i="110" l="1"/>
  <c r="F26" i="110"/>
  <c r="G26" i="110" s="1"/>
  <c r="D26" i="110"/>
  <c r="E24" i="110" s="1"/>
  <c r="H25" i="110"/>
  <c r="G25" i="110"/>
  <c r="H24" i="110"/>
  <c r="H23" i="110"/>
  <c r="G23" i="110"/>
  <c r="E23" i="110"/>
  <c r="H20" i="110"/>
  <c r="H19" i="110"/>
  <c r="H18" i="110"/>
  <c r="H17" i="110"/>
  <c r="H16" i="110"/>
  <c r="D16" i="110"/>
  <c r="H14" i="110"/>
  <c r="H13" i="110"/>
  <c r="H12" i="110"/>
  <c r="H11" i="110"/>
  <c r="F10" i="110"/>
  <c r="D10" i="110"/>
  <c r="D21" i="110" s="1"/>
  <c r="H9" i="110"/>
  <c r="H8" i="110"/>
  <c r="G24" i="110" l="1"/>
  <c r="H10" i="110"/>
  <c r="E17" i="110"/>
  <c r="E12" i="110"/>
  <c r="E18" i="110"/>
  <c r="E13" i="110"/>
  <c r="E19" i="110"/>
  <c r="E14" i="110"/>
  <c r="E8" i="110"/>
  <c r="E20" i="110"/>
  <c r="E15" i="110"/>
  <c r="E11" i="110"/>
  <c r="E10" i="110"/>
  <c r="E9" i="110"/>
  <c r="E16" i="110"/>
  <c r="F21" i="110"/>
  <c r="H26" i="110"/>
  <c r="E25" i="110"/>
  <c r="E26" i="110" s="1"/>
  <c r="E21" i="110" l="1"/>
  <c r="H21" i="110"/>
  <c r="G18" i="110"/>
  <c r="G13" i="110"/>
  <c r="G19" i="110"/>
  <c r="G14" i="110"/>
  <c r="G8" i="110"/>
  <c r="G20" i="110"/>
  <c r="G15" i="110"/>
  <c r="G11" i="110"/>
  <c r="G9" i="110"/>
  <c r="G17" i="110"/>
  <c r="G12" i="110"/>
  <c r="G16" i="110"/>
  <c r="G10" i="110"/>
  <c r="G21" i="110" l="1"/>
  <c r="F29" i="109" l="1"/>
  <c r="E29" i="109"/>
  <c r="E31" i="109" s="1"/>
  <c r="D29" i="109"/>
  <c r="D31" i="109" s="1"/>
  <c r="F27" i="109"/>
  <c r="E27" i="109"/>
  <c r="D27" i="109"/>
  <c r="H26" i="109"/>
  <c r="G26" i="109"/>
  <c r="H25" i="109"/>
  <c r="G25" i="109"/>
  <c r="F21" i="109"/>
  <c r="E21" i="109"/>
  <c r="E23" i="109" s="1"/>
  <c r="D21" i="109"/>
  <c r="D23" i="109" s="1"/>
  <c r="F19" i="109"/>
  <c r="E19" i="109"/>
  <c r="D19" i="109"/>
  <c r="H18" i="109"/>
  <c r="G18" i="109"/>
  <c r="H17" i="109"/>
  <c r="G17" i="109"/>
  <c r="F13" i="109"/>
  <c r="E13" i="109"/>
  <c r="E15" i="109" s="1"/>
  <c r="D13" i="109"/>
  <c r="D15" i="109" s="1"/>
  <c r="F11" i="109"/>
  <c r="E11" i="109"/>
  <c r="D11" i="109"/>
  <c r="H10" i="109"/>
  <c r="G10" i="109"/>
  <c r="H9" i="109"/>
  <c r="G9" i="109"/>
  <c r="L9" i="98" l="1"/>
  <c r="L10" i="98"/>
  <c r="D10" i="10" l="1"/>
  <c r="J13" i="41"/>
  <c r="H23" i="36"/>
  <c r="I23" i="36"/>
  <c r="L24" i="35"/>
  <c r="M24" i="35"/>
  <c r="M23" i="35"/>
  <c r="L23" i="35"/>
  <c r="F14" i="54" l="1"/>
  <c r="H11" i="11"/>
  <c r="H14" i="11" s="1"/>
  <c r="O10" i="98"/>
  <c r="O9" i="98"/>
  <c r="L10" i="41"/>
  <c r="L11" i="41"/>
  <c r="L12" i="41"/>
  <c r="L13" i="41"/>
  <c r="L14" i="41"/>
  <c r="L9" i="41"/>
  <c r="K10" i="41"/>
  <c r="K11" i="41"/>
  <c r="K12" i="41"/>
  <c r="K13" i="41"/>
  <c r="K14" i="41"/>
  <c r="K9" i="41"/>
  <c r="K15" i="41" l="1"/>
  <c r="K10" i="68" l="1"/>
  <c r="G10" i="99"/>
  <c r="F10" i="99"/>
  <c r="E10" i="99"/>
  <c r="D10" i="99"/>
  <c r="O11" i="98"/>
  <c r="N11" i="98"/>
  <c r="M11" i="98"/>
  <c r="L11" i="98"/>
  <c r="K11" i="98"/>
  <c r="J11" i="98"/>
  <c r="I10" i="98"/>
  <c r="I9" i="98"/>
  <c r="F10" i="98"/>
  <c r="F9" i="98"/>
  <c r="H11" i="98"/>
  <c r="G11" i="98"/>
  <c r="E11" i="98"/>
  <c r="D11" i="98"/>
  <c r="J10" i="41"/>
  <c r="J11" i="41"/>
  <c r="J12" i="41"/>
  <c r="J14" i="41"/>
  <c r="J9" i="41"/>
  <c r="I16" i="37"/>
  <c r="H16" i="37"/>
  <c r="E16" i="37"/>
  <c r="D16" i="37"/>
  <c r="J15" i="37"/>
  <c r="F15" i="37"/>
  <c r="J14" i="37"/>
  <c r="F14" i="37"/>
  <c r="J13" i="37"/>
  <c r="F13" i="37"/>
  <c r="J12" i="37"/>
  <c r="F12" i="37"/>
  <c r="J11" i="37"/>
  <c r="F11" i="37"/>
  <c r="J10" i="37"/>
  <c r="F10" i="37"/>
  <c r="J9" i="37"/>
  <c r="F9" i="37"/>
  <c r="I11" i="97"/>
  <c r="H11" i="97"/>
  <c r="E11" i="97"/>
  <c r="D11" i="97"/>
  <c r="J10" i="97"/>
  <c r="F10" i="97"/>
  <c r="J9" i="97"/>
  <c r="F9" i="97"/>
  <c r="J8" i="97"/>
  <c r="F8" i="97"/>
  <c r="E11" i="96"/>
  <c r="L20" i="35"/>
  <c r="K9" i="3"/>
  <c r="K10" i="3"/>
  <c r="K8" i="3"/>
  <c r="J9" i="3"/>
  <c r="J10" i="3"/>
  <c r="J8" i="3"/>
  <c r="H11" i="3"/>
  <c r="F11" i="3"/>
  <c r="G9" i="3" s="1"/>
  <c r="D11" i="3"/>
  <c r="E8" i="3" s="1"/>
  <c r="K9" i="2"/>
  <c r="K8" i="2"/>
  <c r="J9" i="2"/>
  <c r="J8" i="2"/>
  <c r="H10" i="2"/>
  <c r="F10" i="2"/>
  <c r="G9" i="2" s="1"/>
  <c r="D10" i="2"/>
  <c r="E14" i="55"/>
  <c r="F14" i="55"/>
  <c r="G14" i="55"/>
  <c r="D14" i="55"/>
  <c r="E10" i="55"/>
  <c r="F10" i="55"/>
  <c r="G10" i="55"/>
  <c r="D10" i="55"/>
  <c r="H8" i="96"/>
  <c r="D11" i="96"/>
  <c r="D10" i="27"/>
  <c r="E10" i="27"/>
  <c r="F10" i="27"/>
  <c r="G10" i="27"/>
  <c r="J14" i="36"/>
  <c r="J15" i="36"/>
  <c r="J16" i="36"/>
  <c r="J17" i="36"/>
  <c r="I13" i="36"/>
  <c r="H13" i="36"/>
  <c r="H31" i="35"/>
  <c r="I11" i="98" l="1"/>
  <c r="E9" i="2"/>
  <c r="J10" i="2"/>
  <c r="F11" i="98"/>
  <c r="F11" i="97"/>
  <c r="G10" i="97" s="1"/>
  <c r="L9" i="97"/>
  <c r="L10" i="97"/>
  <c r="L11" i="37"/>
  <c r="L15" i="37"/>
  <c r="L10" i="37"/>
  <c r="K11" i="3"/>
  <c r="E10" i="3"/>
  <c r="K10" i="2"/>
  <c r="G8" i="2"/>
  <c r="G10" i="2" s="1"/>
  <c r="J15" i="41"/>
  <c r="J11" i="97"/>
  <c r="K8" i="97" s="1"/>
  <c r="L13" i="37"/>
  <c r="L9" i="37"/>
  <c r="L14" i="37"/>
  <c r="F16" i="37"/>
  <c r="G11" i="37" s="1"/>
  <c r="J16" i="37"/>
  <c r="K13" i="37" s="1"/>
  <c r="L8" i="97"/>
  <c r="I9" i="2"/>
  <c r="I8" i="3"/>
  <c r="I9" i="3"/>
  <c r="E9" i="3"/>
  <c r="G10" i="3"/>
  <c r="J11" i="3"/>
  <c r="G8" i="3"/>
  <c r="I10" i="3"/>
  <c r="I8" i="2"/>
  <c r="E8" i="2"/>
  <c r="E10" i="2" s="1"/>
  <c r="H11" i="96"/>
  <c r="H10" i="96"/>
  <c r="G10" i="96"/>
  <c r="G11" i="96"/>
  <c r="G8" i="96"/>
  <c r="G8" i="97" l="1"/>
  <c r="G9" i="97"/>
  <c r="G11" i="3"/>
  <c r="E11" i="3"/>
  <c r="G15" i="37"/>
  <c r="G10" i="37"/>
  <c r="I11" i="3"/>
  <c r="L11" i="97"/>
  <c r="K11" i="37"/>
  <c r="K9" i="97"/>
  <c r="K10" i="97"/>
  <c r="G13" i="37"/>
  <c r="L16" i="37"/>
  <c r="K14" i="37"/>
  <c r="K9" i="37"/>
  <c r="K10" i="37"/>
  <c r="K12" i="37"/>
  <c r="G14" i="37"/>
  <c r="K15" i="37"/>
  <c r="G12" i="37"/>
  <c r="G9" i="37"/>
  <c r="I10" i="2"/>
  <c r="H11" i="50"/>
  <c r="D13" i="43"/>
  <c r="E13" i="43"/>
  <c r="F13" i="43"/>
  <c r="L12" i="67"/>
  <c r="I12" i="67"/>
  <c r="E14" i="92"/>
  <c r="F12" i="92"/>
  <c r="F14" i="92" s="1"/>
  <c r="E12" i="92"/>
  <c r="D12" i="92"/>
  <c r="D14" i="92" s="1"/>
  <c r="H13" i="92"/>
  <c r="H11" i="92"/>
  <c r="H10" i="92"/>
  <c r="H9" i="92"/>
  <c r="H8" i="92"/>
  <c r="G9" i="92"/>
  <c r="G11" i="92"/>
  <c r="G13" i="92"/>
  <c r="G8" i="92"/>
  <c r="G11" i="97" l="1"/>
  <c r="K11" i="97"/>
  <c r="K16" i="37"/>
  <c r="G16" i="37"/>
  <c r="H12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9" i="20"/>
  <c r="F12" i="20"/>
  <c r="G10" i="20" s="1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I23" i="81" s="1"/>
  <c r="H16" i="81"/>
  <c r="H23" i="81" s="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D25" i="82"/>
  <c r="L10" i="81"/>
  <c r="L12" i="81"/>
  <c r="L23" i="82"/>
  <c r="L14" i="81"/>
  <c r="J16" i="81"/>
  <c r="J23" i="81" s="1"/>
  <c r="K11" i="81" s="1"/>
  <c r="F16" i="8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L16" i="81" l="1"/>
  <c r="F23" i="81"/>
  <c r="G12" i="81" s="1"/>
  <c r="L21" i="82"/>
  <c r="F25" i="82"/>
  <c r="G19" i="82" s="1"/>
  <c r="K15" i="81"/>
  <c r="K22" i="81"/>
  <c r="K18" i="81"/>
  <c r="K12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3" i="81" l="1"/>
  <c r="G25" i="82"/>
  <c r="K14" i="82"/>
  <c r="K25" i="82" s="1"/>
  <c r="F9" i="18" l="1"/>
  <c r="J17" i="22" l="1"/>
  <c r="H20" i="15" l="1"/>
  <c r="H19" i="15"/>
  <c r="H21" i="15"/>
  <c r="H18" i="15"/>
  <c r="E9" i="18" l="1"/>
  <c r="D9" i="18"/>
  <c r="D11" i="11" l="1"/>
  <c r="F11" i="11"/>
  <c r="D8" i="11"/>
  <c r="F8" i="11"/>
  <c r="J11" i="79"/>
  <c r="I11" i="79"/>
  <c r="H11" i="79"/>
  <c r="G11" i="79"/>
  <c r="D11" i="79"/>
  <c r="F11" i="79"/>
  <c r="E11" i="79"/>
  <c r="J9" i="23" l="1"/>
  <c r="J15" i="67" l="1"/>
  <c r="L11" i="79" l="1"/>
  <c r="K11" i="79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F19" i="43"/>
  <c r="E19" i="43"/>
  <c r="D19" i="43"/>
  <c r="G18" i="43"/>
  <c r="G17" i="43"/>
  <c r="G16" i="43"/>
  <c r="G15" i="43"/>
  <c r="G12" i="43"/>
  <c r="G11" i="43"/>
  <c r="G10" i="43"/>
  <c r="G9" i="43"/>
  <c r="G8" i="43"/>
  <c r="D12" i="58"/>
  <c r="E9" i="58" s="1"/>
  <c r="H10" i="58"/>
  <c r="H9" i="58"/>
  <c r="F12" i="58"/>
  <c r="F20" i="50" l="1"/>
  <c r="G19" i="50" s="1"/>
  <c r="M11" i="46"/>
  <c r="D20" i="50"/>
  <c r="E19" i="50" s="1"/>
  <c r="M8" i="46"/>
  <c r="F19" i="49"/>
  <c r="G16" i="49" s="1"/>
  <c r="M9" i="46"/>
  <c r="M10" i="46"/>
  <c r="H17" i="50"/>
  <c r="H12" i="50"/>
  <c r="K13" i="46"/>
  <c r="J13" i="46"/>
  <c r="M12" i="46"/>
  <c r="G19" i="43"/>
  <c r="H18" i="43" s="1"/>
  <c r="G13" i="43"/>
  <c r="H11" i="43" s="1"/>
  <c r="N9" i="51"/>
  <c r="N13" i="51" s="1"/>
  <c r="O9" i="51"/>
  <c r="O13" i="51" s="1"/>
  <c r="H9" i="51"/>
  <c r="H13" i="51" s="1"/>
  <c r="I9" i="51"/>
  <c r="I13" i="51" s="1"/>
  <c r="H11" i="49"/>
  <c r="D17" i="49"/>
  <c r="D19" i="49" s="1"/>
  <c r="H12" i="49"/>
  <c r="G10" i="58"/>
  <c r="G11" i="58"/>
  <c r="H12" i="58"/>
  <c r="G9" i="58"/>
  <c r="G8" i="58"/>
  <c r="E11" i="58"/>
  <c r="H8" i="58"/>
  <c r="E10" i="58"/>
  <c r="E8" i="58"/>
  <c r="J31" i="35"/>
  <c r="F31" i="35"/>
  <c r="H9" i="43" l="1"/>
  <c r="H10" i="43"/>
  <c r="E15" i="50"/>
  <c r="E11" i="50"/>
  <c r="E10" i="50"/>
  <c r="E18" i="50"/>
  <c r="E16" i="50"/>
  <c r="E14" i="50"/>
  <c r="E17" i="50"/>
  <c r="E12" i="50"/>
  <c r="E9" i="50"/>
  <c r="G18" i="49"/>
  <c r="H19" i="49"/>
  <c r="E10" i="49"/>
  <c r="E9" i="49"/>
  <c r="H8" i="43"/>
  <c r="G17" i="49"/>
  <c r="G11" i="49"/>
  <c r="G14" i="49"/>
  <c r="M13" i="46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15" i="43"/>
  <c r="H16" i="43"/>
  <c r="H17" i="43"/>
  <c r="H12" i="43"/>
  <c r="H20" i="50"/>
  <c r="E14" i="49"/>
  <c r="E18" i="49"/>
  <c r="E15" i="49"/>
  <c r="E12" i="49"/>
  <c r="E11" i="49"/>
  <c r="E17" i="49"/>
  <c r="H17" i="49"/>
  <c r="E16" i="49"/>
  <c r="H13" i="43" l="1"/>
  <c r="E20" i="50"/>
  <c r="G19" i="49"/>
  <c r="G20" i="50"/>
  <c r="H19" i="43"/>
  <c r="E19" i="49"/>
  <c r="M10" i="35"/>
  <c r="L10" i="35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N8" i="7"/>
  <c r="M8" i="7"/>
  <c r="K9" i="6"/>
  <c r="K8" i="4"/>
  <c r="H10" i="27" l="1"/>
  <c r="I18" i="36" l="1"/>
  <c r="H18" i="36"/>
  <c r="J24" i="36"/>
  <c r="F24" i="36"/>
  <c r="E23" i="36"/>
  <c r="D23" i="36"/>
  <c r="J22" i="36"/>
  <c r="F22" i="36"/>
  <c r="J21" i="36"/>
  <c r="F21" i="36"/>
  <c r="J20" i="36"/>
  <c r="F20" i="36"/>
  <c r="F17" i="36"/>
  <c r="F16" i="36"/>
  <c r="F15" i="36"/>
  <c r="F14" i="36"/>
  <c r="E13" i="36"/>
  <c r="E18" i="36" s="1"/>
  <c r="D13" i="36"/>
  <c r="D18" i="36" s="1"/>
  <c r="J12" i="36"/>
  <c r="F12" i="36"/>
  <c r="J11" i="36"/>
  <c r="F11" i="36"/>
  <c r="J10" i="36"/>
  <c r="F10" i="36"/>
  <c r="J9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I15" i="41"/>
  <c r="H15" i="41"/>
  <c r="E15" i="41"/>
  <c r="F13" i="41" s="1"/>
  <c r="N14" i="41"/>
  <c r="N13" i="41"/>
  <c r="N12" i="41"/>
  <c r="N11" i="41"/>
  <c r="N10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N15" i="41" l="1"/>
  <c r="E23" i="40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l="1"/>
  <c r="J9" i="39"/>
  <c r="I10" i="39"/>
  <c r="J8" i="39"/>
  <c r="J10" i="39" l="1"/>
  <c r="K21" i="69"/>
  <c r="K20" i="69"/>
  <c r="K19" i="69"/>
  <c r="L9" i="67" l="1"/>
  <c r="L10" i="67"/>
  <c r="L13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4" i="69"/>
  <c r="L15" i="69"/>
  <c r="L16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9" i="6"/>
  <c r="J8" i="4"/>
  <c r="K8" i="32" l="1"/>
  <c r="J8" i="32"/>
  <c r="H8" i="31"/>
  <c r="E9" i="31"/>
  <c r="G8" i="31"/>
  <c r="G7" i="31"/>
  <c r="F9" i="31"/>
  <c r="H9" i="28"/>
  <c r="K12" i="69" l="1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J12" i="69"/>
  <c r="H17" i="69"/>
  <c r="J17" i="69"/>
  <c r="H19" i="69"/>
  <c r="I19" i="69" s="1"/>
  <c r="J19" i="69"/>
  <c r="L19" i="69" s="1"/>
  <c r="H20" i="69"/>
  <c r="J20" i="69"/>
  <c r="L20" i="69" s="1"/>
  <c r="H21" i="69"/>
  <c r="J21" i="69"/>
  <c r="L21" i="69" s="1"/>
  <c r="K9" i="68"/>
  <c r="K11" i="68"/>
  <c r="K12" i="68"/>
  <c r="K13" i="68"/>
  <c r="K14" i="68"/>
  <c r="D21" i="69"/>
  <c r="D20" i="69"/>
  <c r="D19" i="69"/>
  <c r="D17" i="69"/>
  <c r="D12" i="69"/>
  <c r="I21" i="69" l="1"/>
  <c r="I12" i="69"/>
  <c r="E22" i="69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K8" i="68"/>
  <c r="J9" i="68"/>
  <c r="J10" i="68"/>
  <c r="J11" i="68"/>
  <c r="J12" i="68"/>
  <c r="J13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L17" i="22"/>
  <c r="I17" i="22"/>
  <c r="F17" i="22"/>
  <c r="I15" i="68"/>
  <c r="H15" i="67"/>
  <c r="G15" i="67"/>
  <c r="G16" i="67" s="1"/>
  <c r="J11" i="67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I8" i="16"/>
  <c r="E11" i="13"/>
  <c r="K8" i="11"/>
  <c r="H10" i="10"/>
  <c r="D14" i="6"/>
  <c r="F14" i="6"/>
  <c r="H14" i="6"/>
  <c r="H17" i="6" s="1"/>
  <c r="I12" i="16" l="1"/>
  <c r="K10" i="16"/>
  <c r="K11" i="16"/>
  <c r="J10" i="16"/>
  <c r="J11" i="16"/>
  <c r="H10" i="15"/>
  <c r="H11" i="15"/>
  <c r="H14" i="15"/>
  <c r="H15" i="15"/>
  <c r="H16" i="15"/>
  <c r="H17" i="15"/>
  <c r="H25" i="15"/>
  <c r="F24" i="15"/>
  <c r="F9" i="15"/>
  <c r="F8" i="15" l="1"/>
  <c r="F7" i="15" s="1"/>
  <c r="E24" i="15"/>
  <c r="H24" i="15" s="1"/>
  <c r="D24" i="15"/>
  <c r="E9" i="15"/>
  <c r="H9" i="15" s="1"/>
  <c r="D9" i="15"/>
  <c r="D8" i="15" s="1"/>
  <c r="D7" i="15" l="1"/>
  <c r="E8" i="15"/>
  <c r="E7" i="15" s="1"/>
  <c r="H7" i="15" s="1"/>
  <c r="H8" i="15"/>
  <c r="G9" i="15"/>
  <c r="G10" i="15"/>
  <c r="G11" i="15"/>
  <c r="G12" i="15"/>
  <c r="G14" i="15"/>
  <c r="G15" i="15"/>
  <c r="G16" i="15"/>
  <c r="G17" i="15"/>
  <c r="G18" i="15"/>
  <c r="G19" i="15"/>
  <c r="G20" i="15"/>
  <c r="G21" i="15"/>
  <c r="G24" i="15"/>
  <c r="G25" i="15"/>
  <c r="G26" i="15"/>
  <c r="F10" i="10"/>
  <c r="G7" i="15" l="1"/>
  <c r="G8" i="15"/>
  <c r="D9" i="31"/>
  <c r="D31" i="35" l="1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G11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K12" i="16"/>
  <c r="J11" i="14"/>
  <c r="E8" i="9"/>
  <c r="J13" i="9"/>
  <c r="E9" i="14"/>
  <c r="E11" i="14" s="1"/>
  <c r="G9" i="14"/>
  <c r="G11" i="14" s="1"/>
  <c r="E12" i="9"/>
  <c r="G10" i="9"/>
  <c r="E9" i="9"/>
  <c r="G9" i="9"/>
  <c r="G8" i="9"/>
  <c r="E11" i="9"/>
  <c r="G11" i="9"/>
  <c r="E9" i="32" l="1"/>
  <c r="E11" i="32"/>
  <c r="E8" i="32"/>
  <c r="E10" i="32"/>
  <c r="E13" i="32"/>
  <c r="E14" i="32"/>
  <c r="E13" i="9"/>
  <c r="G13" i="9"/>
  <c r="G11" i="32"/>
  <c r="G10" i="32"/>
  <c r="G14" i="32"/>
  <c r="G12" i="32"/>
  <c r="G13" i="32"/>
  <c r="G9" i="32"/>
  <c r="E15" i="32" l="1"/>
  <c r="G15" i="32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2" i="8"/>
  <c r="G12" i="8"/>
  <c r="F12" i="8"/>
  <c r="I12" i="8"/>
  <c r="L12" i="8"/>
  <c r="J10" i="7"/>
  <c r="G10" i="7"/>
  <c r="M9" i="7"/>
  <c r="H10" i="7"/>
  <c r="E10" i="7"/>
  <c r="J21" i="6"/>
  <c r="J22" i="6"/>
  <c r="J24" i="6"/>
  <c r="J19" i="6"/>
  <c r="D25" i="6"/>
  <c r="F25" i="6"/>
  <c r="J10" i="6"/>
  <c r="J11" i="6"/>
  <c r="J12" i="6"/>
  <c r="J13" i="6"/>
  <c r="J14" i="6"/>
  <c r="J15" i="6"/>
  <c r="J16" i="6"/>
  <c r="D17" i="6"/>
  <c r="F17" i="6"/>
  <c r="G12" i="6" s="1"/>
  <c r="J9" i="4"/>
  <c r="J10" i="4"/>
  <c r="J11" i="4"/>
  <c r="F12" i="4"/>
  <c r="D12" i="4"/>
  <c r="G8" i="4" l="1"/>
  <c r="G11" i="4"/>
  <c r="G9" i="4"/>
  <c r="G10" i="4"/>
  <c r="E11" i="8"/>
  <c r="E10" i="8"/>
  <c r="E9" i="8"/>
  <c r="E8" i="8"/>
  <c r="E15" i="12"/>
  <c r="J17" i="6"/>
  <c r="G15" i="12"/>
  <c r="E14" i="10"/>
  <c r="H10" i="8"/>
  <c r="H11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2" i="8"/>
  <c r="F10" i="7"/>
  <c r="E12" i="4"/>
  <c r="H12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G14" i="11" s="1"/>
  <c r="E8" i="11"/>
  <c r="I11" i="9"/>
  <c r="I8" i="9"/>
  <c r="I12" i="9"/>
  <c r="I9" i="9"/>
  <c r="J12" i="8"/>
  <c r="K9" i="8" s="1"/>
  <c r="N9" i="7"/>
  <c r="H12" i="4"/>
  <c r="K10" i="7"/>
  <c r="E14" i="11" l="1"/>
  <c r="I13" i="9"/>
  <c r="L9" i="7"/>
  <c r="L8" i="7"/>
  <c r="N10" i="7"/>
  <c r="I8" i="4"/>
  <c r="I9" i="4"/>
  <c r="I10" i="4"/>
  <c r="I11" i="4"/>
  <c r="K11" i="8"/>
  <c r="K10" i="8"/>
  <c r="K8" i="8"/>
  <c r="K25" i="6"/>
  <c r="K21" i="6"/>
  <c r="K22" i="6"/>
  <c r="K24" i="6"/>
  <c r="K19" i="6"/>
  <c r="I20" i="6"/>
  <c r="I21" i="6"/>
  <c r="I22" i="6"/>
  <c r="I24" i="6"/>
  <c r="I19" i="6"/>
  <c r="K11" i="6"/>
  <c r="K12" i="6"/>
  <c r="K13" i="6"/>
  <c r="K15" i="6"/>
  <c r="K16" i="6"/>
  <c r="I12" i="6"/>
  <c r="K12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I20" i="35"/>
  <c r="H15" i="35"/>
  <c r="I13" i="35" s="1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H18" i="29"/>
  <c r="F19" i="29"/>
  <c r="D19" i="29"/>
  <c r="F12" i="29"/>
  <c r="D12" i="29"/>
  <c r="H10" i="28"/>
  <c r="H11" i="28"/>
  <c r="H14" i="28"/>
  <c r="H15" i="28"/>
  <c r="H16" i="28"/>
  <c r="F17" i="28"/>
  <c r="D17" i="28"/>
  <c r="F12" i="28"/>
  <c r="D12" i="28"/>
  <c r="J26" i="35" l="1"/>
  <c r="M26" i="35" s="1"/>
  <c r="H26" i="35"/>
  <c r="L26" i="35" s="1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E15" i="28" s="1"/>
  <c r="F18" i="28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G16" i="28" l="1"/>
  <c r="G10" i="28"/>
  <c r="G12" i="29"/>
  <c r="G9" i="29"/>
  <c r="G11" i="29"/>
  <c r="G10" i="29"/>
  <c r="I14" i="32"/>
  <c r="I12" i="32"/>
  <c r="I13" i="32"/>
  <c r="I10" i="32"/>
  <c r="I11" i="32"/>
  <c r="K15" i="32"/>
  <c r="I9" i="32"/>
  <c r="E10" i="28"/>
  <c r="E9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G18" i="29"/>
  <c r="I15" i="32" l="1"/>
  <c r="G20" i="29"/>
  <c r="G18" i="28"/>
  <c r="E20" i="29"/>
  <c r="E18" i="28"/>
  <c r="L10" i="23"/>
  <c r="L11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2" i="54"/>
  <c r="K10" i="14"/>
  <c r="H11" i="14"/>
  <c r="H10" i="13"/>
  <c r="F11" i="13"/>
  <c r="H11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</calcChain>
</file>

<file path=xl/sharedStrings.xml><?xml version="1.0" encoding="utf-8"?>
<sst xmlns="http://schemas.openxmlformats.org/spreadsheetml/2006/main" count="1877" uniqueCount="722">
  <si>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</si>
  <si>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</si>
  <si>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</si>
  <si>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</si>
  <si>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</si>
  <si>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</si>
  <si>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</si>
  <si>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</si>
  <si>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</si>
  <si>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</si>
  <si>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</si>
  <si>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</si>
  <si>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</si>
  <si>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</si>
  <si>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</si>
  <si>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</si>
  <si>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</si>
  <si>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</si>
  <si>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</si>
  <si>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</si>
  <si>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</si>
  <si>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</si>
  <si>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</si>
  <si>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</si>
  <si>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</si>
  <si>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</si>
  <si>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</si>
  <si>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</si>
  <si>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</si>
  <si>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</si>
  <si>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</si>
  <si>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</si>
  <si>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</si>
  <si>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</si>
  <si>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</si>
  <si>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</si>
  <si>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</si>
  <si>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</si>
  <si>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</si>
  <si>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</si>
  <si>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</si>
  <si>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</si>
  <si>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</si>
  <si>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</si>
  <si>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</si>
  <si>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</si>
  <si>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</si>
  <si>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</si>
  <si>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</si>
  <si>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</si>
  <si>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</si>
  <si>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</si>
  <si>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</si>
  <si>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</si>
  <si>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</si>
  <si>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</si>
  <si>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</si>
  <si>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</si>
  <si>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</si>
  <si>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</si>
  <si>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</si>
  <si>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</si>
  <si>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</si>
  <si>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</si>
  <si>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</si>
  <si>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</si>
  <si>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</si>
  <si>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</si>
  <si>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</si>
  <si>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</si>
  <si>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</si>
  <si>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</si>
  <si>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</si>
  <si>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</si>
  <si>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</si>
  <si>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</si>
  <si>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</si>
  <si>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</si>
  <si>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</si>
  <si>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</si>
  <si>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</si>
  <si>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</si>
  <si>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</si>
  <si>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</si>
  <si>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</si>
  <si>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</si>
  <si>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</si>
  <si>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</si>
  <si>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</si>
  <si>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</si>
  <si>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</si>
  <si>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</si>
  <si>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</si>
  <si>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</si>
  <si>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</si>
  <si>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</si>
  <si>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</si>
  <si>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</si>
  <si>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</si>
  <si>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</si>
  <si>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</si>
  <si>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</si>
  <si>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</si>
  <si>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</si>
  <si>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</si>
  <si>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</si>
  <si>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</si>
  <si>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</si>
  <si>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>1.1.1.11.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</si>
  <si>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</si>
  <si>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</si>
  <si>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</si>
  <si>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</si>
  <si>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</si>
  <si>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</si>
  <si>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</si>
  <si>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</si>
  <si>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</si>
  <si>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</si>
  <si>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</si>
  <si>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</si>
  <si>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</si>
  <si>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</si>
  <si>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</si>
  <si>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</si>
  <si>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</si>
  <si>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</si>
  <si>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</si>
  <si>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</si>
  <si>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</si>
  <si>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</si>
  <si>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</si>
  <si>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</si>
  <si>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</si>
  <si>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</si>
  <si>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</si>
  <si>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</si>
  <si>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</si>
  <si>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</si>
  <si>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</si>
  <si>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</si>
  <si>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</si>
  <si>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</si>
  <si>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</si>
  <si>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</si>
  <si>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</si>
  <si>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</si>
  <si>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</si>
  <si>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</si>
  <si>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</si>
  <si>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</si>
  <si>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</si>
  <si>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</si>
  <si>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</si>
  <si>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</si>
  <si>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</si>
  <si>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</si>
  <si>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</si>
  <si>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</si>
  <si>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</si>
  <si>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</si>
  <si>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</si>
  <si>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</si>
  <si>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</si>
  <si>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</si>
  <si>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</si>
  <si>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</si>
  <si>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</si>
  <si>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</si>
  <si>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</si>
  <si>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</si>
  <si>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</si>
  <si>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</si>
  <si>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</si>
  <si>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</si>
  <si>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</si>
  <si>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</si>
  <si>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</si>
  <si>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</si>
  <si>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</si>
  <si>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</si>
  <si>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</si>
  <si>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Više (+) ili manje (-) = a - b</t>
  </si>
  <si>
    <t>II 1-90 dana</t>
  </si>
  <si>
    <t>III 1-180 dana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</si>
  <si>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</si>
  <si>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</si>
  <si>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</si>
  <si>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</si>
  <si>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</si>
  <si>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</si>
  <si>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</si>
  <si>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</si>
  <si>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</si>
  <si>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</si>
  <si>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5=(3+4)</t>
  </si>
  <si>
    <t>AKTIVA</t>
  </si>
  <si>
    <t>Ukupno aktiva</t>
  </si>
  <si>
    <t>PASIVA</t>
  </si>
  <si>
    <t>Ukupno pasiva</t>
  </si>
  <si>
    <t>MKF</t>
  </si>
  <si>
    <t>MKD</t>
  </si>
  <si>
    <t>9=(7+8)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</si>
  <si>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</si>
  <si>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</si>
  <si>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</si>
  <si>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</si>
  <si>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</si>
  <si>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</si>
  <si>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</si>
  <si>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</si>
  <si>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</si>
  <si>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</si>
  <si>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</si>
  <si>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</si>
  <si>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</si>
  <si>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</si>
  <si>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</si>
  <si>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</si>
  <si>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</si>
  <si>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</si>
  <si>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</si>
  <si>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</si>
  <si>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</si>
  <si>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</si>
  <si>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</si>
  <si>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</si>
  <si>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</si>
  <si>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</si>
  <si>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</si>
  <si>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</si>
  <si>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</si>
  <si>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</si>
  <si>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</si>
  <si>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</si>
  <si>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</si>
  <si>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</si>
  <si>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</si>
  <si>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</si>
  <si>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</si>
  <si>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</si>
  <si>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</si>
  <si>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</si>
  <si>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</si>
  <si>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</si>
  <si>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</si>
  <si>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</si>
  <si>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</si>
  <si>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</si>
  <si>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</si>
  <si>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</si>
  <si>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</si>
  <si>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</si>
  <si>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</si>
  <si>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</si>
  <si>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</si>
  <si>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</si>
  <si>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</si>
  <si>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</si>
  <si>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</si>
  <si>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</si>
  <si>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</si>
  <si>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</si>
  <si>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</si>
  <si>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</si>
  <si>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</si>
  <si>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</si>
  <si>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</si>
  <si>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</si>
  <si>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</si>
  <si>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</si>
  <si>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</si>
  <si>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</si>
  <si>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</si>
  <si>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</si>
  <si>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</si>
  <si>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</si>
  <si>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</si>
  <si>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</si>
  <si>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</si>
  <si>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</si>
  <si>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</si>
  <si>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</si>
  <si>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</si>
  <si>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</si>
  <si>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</si>
  <si>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</si>
  <si>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</si>
  <si>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</si>
  <si>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</si>
  <si>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</si>
  <si>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</si>
  <si>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</si>
  <si>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</si>
  <si>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</si>
  <si>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</si>
  <si>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</si>
  <si>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</si>
  <si>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</si>
  <si>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</si>
  <si>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</si>
  <si>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</si>
  <si>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</si>
  <si>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</si>
  <si>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</si>
  <si>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</si>
  <si>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</si>
  <si>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</si>
  <si>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</si>
  <si>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</si>
  <si>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</si>
  <si>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</si>
  <si>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</si>
  <si>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</si>
  <si>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</si>
  <si>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</si>
  <si>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</si>
  <si>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</si>
  <si>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</si>
  <si>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</si>
  <si>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</si>
  <si>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</si>
  <si>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</si>
  <si>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</si>
  <si>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</si>
  <si>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</si>
  <si>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</si>
  <si>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</si>
  <si>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</si>
  <si>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</si>
  <si>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</si>
  <si>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</si>
  <si>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</si>
  <si>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</si>
  <si>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</si>
  <si>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</si>
  <si>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</si>
  <si>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</si>
  <si>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</si>
  <si>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</si>
  <si>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</si>
  <si>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</si>
  <si>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</si>
  <si>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</si>
  <si>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</si>
  <si>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</si>
  <si>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</si>
  <si>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</si>
  <si>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</si>
  <si>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</si>
  <si>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</si>
  <si>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</si>
  <si>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</si>
  <si>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</si>
  <si>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</si>
  <si>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</si>
  <si>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</si>
  <si>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</si>
  <si>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</si>
  <si>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</si>
  <si>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</si>
  <si>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</si>
  <si>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</si>
  <si>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</si>
  <si>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</si>
  <si>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</si>
  <si>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</si>
  <si>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</si>
  <si>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</si>
  <si>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</si>
  <si>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</si>
  <si>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</si>
  <si>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</si>
  <si>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</si>
  <si>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</si>
  <si>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</si>
  <si>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</si>
  <si>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</si>
  <si>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</si>
  <si>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</si>
  <si>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</si>
  <si>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</si>
  <si>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</si>
  <si>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</si>
  <si>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</si>
  <si>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</si>
  <si>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</si>
  <si>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</si>
  <si>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</si>
  <si>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</si>
  <si>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</si>
  <si>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</si>
  <si>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</si>
  <si>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</si>
  <si>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</si>
  <si>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</si>
  <si>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</si>
  <si>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</si>
  <si>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</si>
  <si>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</si>
  <si>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</si>
  <si>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</si>
  <si>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</si>
  <si>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</si>
  <si>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</si>
  <si>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</si>
  <si>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</si>
  <si>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</si>
  <si>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</si>
  <si>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</si>
  <si>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</si>
  <si>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</si>
  <si>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</si>
  <si>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</si>
  <si>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</si>
  <si>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</si>
  <si>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</si>
  <si>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</si>
  <si>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</si>
  <si>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</si>
  <si>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</si>
  <si>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</si>
  <si>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</si>
  <si>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</si>
  <si>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</si>
  <si>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</si>
  <si>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Finansijska imovina po fer vrijednosti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</si>
  <si>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</si>
  <si>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</si>
  <si>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</si>
  <si>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</si>
  <si>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</si>
  <si>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</si>
  <si>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</si>
  <si>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 xml:space="preserve"> Javna preduzeća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</si>
  <si>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</si>
  <si>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</si>
  <si>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</si>
  <si>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</si>
  <si>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</si>
  <si>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</si>
  <si>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</si>
  <si>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</si>
  <si>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</si>
  <si>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</si>
  <si>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</si>
  <si>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</si>
  <si>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</si>
  <si>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</si>
  <si>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</si>
  <si>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</si>
  <si>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</si>
  <si>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</si>
  <si>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</si>
  <si>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</si>
  <si>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</si>
  <si>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</si>
  <si>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</si>
  <si>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</si>
  <si>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</si>
  <si>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</si>
  <si>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</si>
  <si>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</si>
  <si>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</si>
  <si>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</si>
  <si>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</si>
  <si>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</si>
  <si>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</si>
  <si>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</si>
  <si>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</si>
  <si>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</si>
  <si>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</si>
  <si>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</si>
  <si>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</si>
  <si>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</si>
  <si>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</si>
  <si>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</si>
  <si>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</si>
  <si>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</si>
  <si>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</si>
  <si>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</si>
  <si>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</si>
  <si>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</si>
  <si>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</si>
  <si>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Ostala fin. akt. s val. kl.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</si>
  <si>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</si>
  <si>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</si>
  <si>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</si>
  <si>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</si>
  <si>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</si>
  <si>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</si>
  <si>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</si>
  <si>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</si>
  <si>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</si>
  <si>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</si>
  <si>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</si>
  <si>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</si>
  <si>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</si>
  <si>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</si>
  <si>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</si>
  <si>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</si>
  <si>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</si>
  <si>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</si>
  <si>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</si>
  <si>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</si>
  <si>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</si>
  <si>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</si>
  <si>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</si>
  <si>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</si>
  <si>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</si>
  <si>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</si>
  <si>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</si>
  <si>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</si>
  <si>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</si>
  <si>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</si>
  <si>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</si>
  <si>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</si>
  <si>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</si>
  <si>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</si>
  <si>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</si>
  <si>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</si>
  <si>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</si>
  <si>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</si>
  <si>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</si>
  <si>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</si>
  <si>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</si>
  <si>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</si>
  <si>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</si>
  <si>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Banke sa sjedištem u FBiH (na području BiH)</t>
  </si>
  <si>
    <t>Organizacioni dijelovi banaka iz RS u FBiH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</si>
  <si>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</si>
  <si>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</si>
  <si>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</si>
  <si>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</si>
  <si>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</si>
  <si>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</si>
  <si>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</si>
  <si>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</si>
  <si>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</si>
  <si>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</si>
  <si>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</si>
  <si>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Likvidna imovina nivoa 2</t>
  </si>
  <si>
    <t>Likvidna imovina nivoa 2a</t>
  </si>
  <si>
    <t>Likvidna imovina nivoa 2b</t>
  </si>
  <si>
    <t>Ukupno (1+2)</t>
  </si>
  <si>
    <t>Ukupni odlivi</t>
  </si>
  <si>
    <t>Ukupni prilivi</t>
  </si>
  <si>
    <t xml:space="preserve">Prilivi na koje se primjenjuje gornja granica od 75% odliva </t>
  </si>
  <si>
    <t>Neto likvidnosni odlivi (1-3)</t>
  </si>
  <si>
    <t xml:space="preserve"> - % -</t>
  </si>
  <si>
    <t xml:space="preserve">2. </t>
  </si>
  <si>
    <t>Učešće  %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</si>
  <si>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</si>
  <si>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</si>
  <si>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</si>
  <si>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</si>
  <si>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</si>
  <si>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</si>
  <si>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</si>
  <si>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</si>
  <si>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</si>
  <si>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>II  Obaveze u bilansu stanja</t>
  </si>
  <si>
    <t>III Vanbilansna pozicija neto (+) ili (-)</t>
  </si>
  <si>
    <t>Neto mikrokrediti</t>
  </si>
  <si>
    <t xml:space="preserve">Materijalna i nematerijalna imovina </t>
  </si>
  <si>
    <t>R.br.</t>
  </si>
  <si>
    <t>Broj MKO</t>
  </si>
  <si>
    <t>Višak prihoda nad rashodima/Dobit</t>
  </si>
  <si>
    <t>Manjak prihoda nad rashodima/Gubitak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</si>
  <si>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</si>
  <si>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</si>
  <si>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</si>
  <si>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</si>
  <si>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</si>
  <si>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>Faktoring sa pravom regresa</t>
  </si>
  <si>
    <t xml:space="preserve">Izloženosti stope finansijske poluge </t>
  </si>
  <si>
    <t xml:space="preserve">Stopa finansijske poluge </t>
  </si>
  <si>
    <t>31.12.2021.</t>
  </si>
  <si>
    <t xml:space="preserve">       31.12.2021.</t>
  </si>
  <si>
    <t xml:space="preserve">    31.12.2021.</t>
  </si>
  <si>
    <t>Pokazatelj</t>
  </si>
  <si>
    <t xml:space="preserve"> (–) Stvarne ili potencijalne obaveze kupovine vlastitih instrumenata redovnog osnovnog kapitala</t>
  </si>
  <si>
    <t>Imovina multilateralne razvojne banke i međunarodnih organizacija</t>
  </si>
  <si>
    <t>31.12.2022.</t>
  </si>
  <si>
    <t xml:space="preserve">       31.12.2022.</t>
  </si>
  <si>
    <t>Korporativne obveznice*</t>
  </si>
  <si>
    <t xml:space="preserve">    31.12.2022.</t>
  </si>
  <si>
    <t xml:space="preserve">31.12.2022. </t>
  </si>
  <si>
    <t>Učešće       %</t>
  </si>
  <si>
    <t>Učešće        %</t>
  </si>
  <si>
    <t>Indeks   (5/3)</t>
  </si>
  <si>
    <t>Novac i novčani ekvivalenti</t>
  </si>
  <si>
    <t>Potraživanja po finansijskom lizingu, neto</t>
  </si>
  <si>
    <t>3a)</t>
  </si>
  <si>
    <t>Potraživanja po finansijskom lizingu, bruto</t>
  </si>
  <si>
    <t>3b)</t>
  </si>
  <si>
    <t>Rezerve za gubitke</t>
  </si>
  <si>
    <t>3c)</t>
  </si>
  <si>
    <t>Odgođeni prihod po osnovu kamata</t>
  </si>
  <si>
    <t>3d)</t>
  </si>
  <si>
    <t>Odgođeni prihod po osnovu naknada</t>
  </si>
  <si>
    <t xml:space="preserve">Potraživanja od supsidijarnih lica </t>
  </si>
  <si>
    <t>Materijalna i nematerijalna imovina, neto</t>
  </si>
  <si>
    <t>5a)</t>
  </si>
  <si>
    <t>Materijalna i nematerijalna imovina - vlastita sredstva, neto</t>
  </si>
  <si>
    <t>5b)</t>
  </si>
  <si>
    <t>Materijalna i nematerijalna imovina - operativnog lizinga, neto</t>
  </si>
  <si>
    <t>Ukupna pasiva</t>
  </si>
  <si>
    <t>Raspoloživo stabilno finansiranje (ASF)</t>
  </si>
  <si>
    <t>Potrebno stabilno finansiranje (RSF)</t>
  </si>
  <si>
    <t>NSFR</t>
  </si>
  <si>
    <t>RSF od:</t>
  </si>
  <si>
    <t>Imovine centralne banke</t>
  </si>
  <si>
    <t>Likvidne imovine</t>
  </si>
  <si>
    <t>Vrijednosnih papira koji nisu likvidna imovina</t>
  </si>
  <si>
    <t>Kredita</t>
  </si>
  <si>
    <t>Ostale imovine</t>
  </si>
  <si>
    <t>Vanbilansnih stavki</t>
  </si>
  <si>
    <t>Ukupno RSF</t>
  </si>
  <si>
    <t>ASF od:</t>
  </si>
  <si>
    <t>Stavki i instrumenata kapitala</t>
  </si>
  <si>
    <t>Depozita stanovništva</t>
  </si>
  <si>
    <t>Ostalih nefinansijskih klijenata (osim centralnih banaka)</t>
  </si>
  <si>
    <t>Finansijskih klijenata i centralnih banaka</t>
  </si>
  <si>
    <t>Ostalih obaveza</t>
  </si>
  <si>
    <t>Ukupno ASF</t>
  </si>
  <si>
    <t>(–) Odgođena porezna imovina koja se može odbiti i koja zavisi o budućoj profitabilnosti i proizlazi iz privremenih razlika</t>
  </si>
  <si>
    <t>I Ukupno kratkoročni</t>
  </si>
  <si>
    <t>II Ukupno dugoročni</t>
  </si>
  <si>
    <t xml:space="preserve">    Ukupno (I + II)</t>
  </si>
  <si>
    <t xml:space="preserve"> - 000 KM ili % -</t>
  </si>
  <si>
    <t>Tabela 1: Org. dijelovi,  mreža bankomata i POS uređaja banaka koje posluju u FBiH</t>
  </si>
  <si>
    <t>Tabela 2: Struktura vlasništva prema ukupnom kapitalu</t>
  </si>
  <si>
    <t>Tabela 3: Struktura vlasništva prema učešću državnog, privatnog i stranog kapitala</t>
  </si>
  <si>
    <t>Tabela 4: Tržišni udjeli banaka prema vrsti vlasništva (većinskom kapitalu)</t>
  </si>
  <si>
    <t>Tabela 5: Kvalifikaciona struktura zaposlenih  u bankama FBiH</t>
  </si>
  <si>
    <t>Tabela 6: Ukupna aktiva po zaposlenom</t>
  </si>
  <si>
    <t>Tabela 7: Bilans stanja banaka</t>
  </si>
  <si>
    <t>Tabela 8: Aktiva banaka prema vlasničkoj strukturi</t>
  </si>
  <si>
    <t xml:space="preserve">Tabela 9: Učešće grupa banaka u ukupnoj aktivi </t>
  </si>
  <si>
    <t>Tabela 10: Novčana sredstva banaka</t>
  </si>
  <si>
    <t>Tabela 11: Vrijednosni papiri prema vrsti instrumenta</t>
  </si>
  <si>
    <t>Tabela 12: Vrijednosni papiri entitetskih vlada BiH</t>
  </si>
  <si>
    <t>Tabela 13: Sektorska struktura depozita</t>
  </si>
  <si>
    <t xml:space="preserve">Tabela 14: Štednja stanovništva  </t>
  </si>
  <si>
    <t>Tabela 15: Ročna struktura štednih depozita stanovništva</t>
  </si>
  <si>
    <t>Tabela 16: Krediti, štednja i depoziti stanovništva</t>
  </si>
  <si>
    <t xml:space="preserve">Tabela 17: Izvještaj o stanju regulatornog kapitala </t>
  </si>
  <si>
    <t>Tabela 18: Struktura izloženosti riziku</t>
  </si>
  <si>
    <t>Tabela 19: Pokazatelji adekvatnosti kapitala</t>
  </si>
  <si>
    <t>Tabela 20: Stopa finansijske poluge</t>
  </si>
  <si>
    <t xml:space="preserve">Tabela 21: Finansijska imovina, vanbilansne stavke i ECL </t>
  </si>
  <si>
    <t>Tabela 22: Izloženosti prema nivoima kreditnog rizika</t>
  </si>
  <si>
    <t>Tabela 23: Sektorska struktura kredita</t>
  </si>
  <si>
    <t>Tabela 24: Ročna struktura kredita</t>
  </si>
  <si>
    <t>Tabela 25: Krediti prema nivoima kreditnog rizika</t>
  </si>
  <si>
    <t>Tabela 26: Pokazatelji kreditnog rizika</t>
  </si>
  <si>
    <t>Tabela 27: Ostvareni finansijski rezultat banaka</t>
  </si>
  <si>
    <t>Tabela 28: Struktura ukupnih prihoda banaka</t>
  </si>
  <si>
    <t>Tabela 29: Struktura ukupnih rashoda banaka</t>
  </si>
  <si>
    <t>Tabela 30: Pokazatelji profitabilnosti, produktivnosti i efikasnosti</t>
  </si>
  <si>
    <t>Tabela 31: LCR</t>
  </si>
  <si>
    <t>Tabela 32: Zaštitni sloj likvidnosti</t>
  </si>
  <si>
    <t>Tabela 33: Neto likvidnosni odlivi</t>
  </si>
  <si>
    <t>Tabela 34: NSFR</t>
  </si>
  <si>
    <t>Tabela 35: Struktura ASF</t>
  </si>
  <si>
    <t>Tabela 36: Struktura RSF</t>
  </si>
  <si>
    <t>Tabela 37: Ročna struktura depozita po preostalom dospijeću</t>
  </si>
  <si>
    <t>Tabela 39: Pokazatelji likvidnosti</t>
  </si>
  <si>
    <t>Tabela 40: Devizna pozicija (EUR i ukupno)</t>
  </si>
  <si>
    <t>Tabela 41: Ukupna ponderisana pozicija bankarske knjige</t>
  </si>
  <si>
    <t>Tabela 42: Kvalifikaciona struktura zaposlenih u MKO u FBiH</t>
  </si>
  <si>
    <t xml:space="preserve">Tabela 43: Bilans stanja mikrokreditnog sektora   </t>
  </si>
  <si>
    <t xml:space="preserve">Tabela 44: Struktura kapitala mikrokreditnog sektora  </t>
  </si>
  <si>
    <t xml:space="preserve">Tabela 45: Ročna struktura uzetih kredita </t>
  </si>
  <si>
    <t xml:space="preserve">Tabela 46: Neto mikrokrediti  </t>
  </si>
  <si>
    <t>Tabela 47: Sektorska i ročna struktura mikrokredita</t>
  </si>
  <si>
    <t xml:space="preserve">Tabela 48: RKG </t>
  </si>
  <si>
    <t>Tabela 49: Ostvareni finansijski rezultat MKO</t>
  </si>
  <si>
    <t>Tabela 50: Struktura ukupnih prihoda MKO</t>
  </si>
  <si>
    <t>Tabela 51: Struktura ukupnih rashoda MKO</t>
  </si>
  <si>
    <t>Tabela 52: Kvalifikaciona struktura zaposlenih u lizing društvima FBiH</t>
  </si>
  <si>
    <t>Tabela 53: Bilans stanja lizing sektora</t>
  </si>
  <si>
    <t xml:space="preserve">Tabela 54: Struktura potraživanja po finansijskom lizingu </t>
  </si>
  <si>
    <t>Tabela 55: Pregled rezervi za finansijski lizing</t>
  </si>
  <si>
    <t>Tabela 56: Ostvareni finansijski rezultat lizing društava</t>
  </si>
  <si>
    <t>Tabela 57: Struktura ukupnih prihoda lizing društava</t>
  </si>
  <si>
    <t>Tabela 58: Struktura ukupnih rashoda lizing društava</t>
  </si>
  <si>
    <t>Tabela 59: Struktura broja zaključenih ugovora i iznosa finansiranja lizing sistema</t>
  </si>
  <si>
    <t>Tabela 60: Nominalni iznos otkupljenih novčanih potraživanja i isplaćenih kupčevih obaveza prema dobavljačima u FBiH, prema vrsti faktoringa i domicilnosti</t>
  </si>
  <si>
    <t>Tabela 1: Org. dijelovi, mreža bankomata i POS uređaja banaka koje posluju u FBiH</t>
  </si>
  <si>
    <t>31.03.2023.</t>
  </si>
  <si>
    <t>Tabela 2. Struktura vlasništva prema ukupnom kapitalu</t>
  </si>
  <si>
    <t>Tabela 5: Kvalifikaciona struktura zaposlenih u bankama FBiH</t>
  </si>
  <si>
    <t xml:space="preserve">       31.03.2023.</t>
  </si>
  <si>
    <t>31.03.2022.</t>
  </si>
  <si>
    <t xml:space="preserve">    31.03.2023.</t>
  </si>
  <si>
    <t>01.01. - 31.03.2021.</t>
  </si>
  <si>
    <t>01.01. - 31.03.2022.</t>
  </si>
  <si>
    <t>01.01. - 31.03.2023.</t>
  </si>
  <si>
    <t xml:space="preserve">31.03.2023. </t>
  </si>
  <si>
    <t>Tabela 54: Struktura potraživanja po finansijskom lizingu</t>
  </si>
  <si>
    <t>01.01. - 31.03.2023. </t>
  </si>
  <si>
    <t>31.03.2021.</t>
  </si>
  <si>
    <t xml:space="preserve"> III (1-2 milijarde KM)</t>
  </si>
  <si>
    <t xml:space="preserve"> IV (ispod 1 milijarde KM)</t>
  </si>
  <si>
    <t xml:space="preserve"> I (preko 4 milijarde KM)</t>
  </si>
  <si>
    <t xml:space="preserve"> II (2-4 milijarde KM)</t>
  </si>
  <si>
    <t>* Najveći dio, cca. 96%, odnosi se na obveznice banaka iz EU, V. Britanije, SAD i Turske</t>
  </si>
  <si>
    <t>Gotovina i gotovinski ekvivalenti</t>
  </si>
  <si>
    <t>Operativnih depozita</t>
  </si>
  <si>
    <t>5=4/3</t>
  </si>
  <si>
    <t>Iznos obaveza i kapitala</t>
  </si>
  <si>
    <t>ASF</t>
  </si>
  <si>
    <t>(6/4)</t>
  </si>
  <si>
    <t>Iznos imovine</t>
  </si>
  <si>
    <t>RSF</t>
  </si>
  <si>
    <t>Ostala finansijska imovina</t>
  </si>
  <si>
    <t>Tabela 38: Ročna usklađenost finansijske imovine i finansijskih obaveza do 180 dana</t>
  </si>
  <si>
    <t>Iznos finansijske imovine</t>
  </si>
  <si>
    <t xml:space="preserve"> I  Imovina u bilansu stanja</t>
  </si>
  <si>
    <t>Imovina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</si>
</sst>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#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rgb="FF1F3864"/>
      <name val="Calibri"/>
      <family val="2"/>
      <scheme val="minor"/>
    </font>
    <font>
      <b/>
      <sz val="12"/>
      <color rgb="FF2E74B5"/>
      <name val="Calibri"/>
      <family val="2"/>
      <charset val="238"/>
    </font>
    <font>
      <sz val="12"/>
      <color rgb="FF2E74B5"/>
      <name val="Calibri"/>
      <family val="2"/>
      <charset val="238"/>
    </font>
    <font>
      <b/>
      <sz val="10"/>
      <color rgb="FF2E74B5"/>
      <name val="Calibri"/>
      <family val="2"/>
      <charset val="238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64"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/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166" fontId="0" fillId="3" borderId="0" xfId="0" applyNumberFormat="1" applyFill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3" fillId="0" borderId="0" xfId="0" applyFont="1"/>
    <xf numFmtId="0" fontId="14" fillId="0" borderId="0" xfId="0" applyFont="1" applyAlignment="1">
      <alignment horizontal="right" vertical="center" indent="2"/>
    </xf>
    <xf numFmtId="0" fontId="21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2" fillId="0" borderId="0" xfId="0" applyFon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justify" vertical="center"/>
    </xf>
    <xf numFmtId="49" fontId="7" fillId="0" borderId="0" xfId="0" applyNumberFormat="1" applyFont="1"/>
    <xf numFmtId="49" fontId="25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0" borderId="0" xfId="0" applyNumberFormat="1" applyFont="1" applyAlignment="1">
      <alignment horizontal="right" vertical="center"/>
    </xf>
    <xf numFmtId="10" fontId="2" fillId="0" borderId="0" xfId="0" applyNumberFormat="1" applyFont="1"/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right" vertical="center"/>
    </xf>
    <xf numFmtId="1" fontId="5" fillId="3" borderId="0" xfId="0" applyNumberFormat="1" applyFont="1" applyFill="1" applyAlignment="1">
      <alignment horizontal="right" vertical="center"/>
    </xf>
    <xf numFmtId="0" fontId="20" fillId="0" borderId="0" xfId="0" applyFont="1"/>
    <xf numFmtId="0" fontId="26" fillId="0" borderId="0" xfId="0" applyFont="1" applyAlignment="1">
      <alignment horizontal="center"/>
    </xf>
    <xf numFmtId="0" fontId="20" fillId="3" borderId="0" xfId="0" applyFont="1" applyFill="1"/>
    <xf numFmtId="9" fontId="0" fillId="0" borderId="0" xfId="0" applyNumberFormat="1"/>
    <xf numFmtId="3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2" fontId="0" fillId="0" borderId="0" xfId="0" applyNumberFormat="1"/>
    <xf numFmtId="2" fontId="20" fillId="0" borderId="0" xfId="0" applyNumberFormat="1" applyFont="1"/>
    <xf numFmtId="166" fontId="2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0" fontId="28" fillId="0" borderId="0" xfId="0" applyFont="1"/>
    <xf numFmtId="165" fontId="0" fillId="3" borderId="0" xfId="0" applyNumberFormat="1" applyFill="1"/>
    <xf numFmtId="0" fontId="0" fillId="0" borderId="0" xfId="0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10" fontId="20" fillId="0" borderId="0" xfId="0" applyNumberFormat="1" applyFont="1"/>
    <xf numFmtId="10" fontId="9" fillId="0" borderId="0" xfId="0" applyNumberFormat="1" applyFont="1"/>
    <xf numFmtId="3" fontId="1" fillId="0" borderId="0" xfId="0" applyNumberFormat="1" applyFont="1"/>
    <xf numFmtId="3" fontId="22" fillId="0" borderId="0" xfId="0" applyNumberFormat="1" applyFont="1"/>
    <xf numFmtId="0" fontId="0" fillId="0" borderId="1" xfId="0" applyBorder="1"/>
    <xf numFmtId="0" fontId="33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 wrapText="1"/>
    </xf>
    <xf numFmtId="0" fontId="34" fillId="5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3" fontId="34" fillId="5" borderId="0" xfId="0" applyNumberFormat="1" applyFont="1" applyFill="1" applyAlignment="1">
      <alignment horizontal="right" vertical="center" wrapText="1"/>
    </xf>
    <xf numFmtId="0" fontId="35" fillId="4" borderId="0" xfId="0" applyFont="1" applyFill="1" applyAlignment="1">
      <alignment horizontal="justify" vertical="center" wrapText="1"/>
    </xf>
    <xf numFmtId="165" fontId="35" fillId="4" borderId="0" xfId="0" applyNumberFormat="1" applyFont="1" applyFill="1" applyAlignment="1">
      <alignment horizontal="center" vertical="center" wrapText="1"/>
    </xf>
    <xf numFmtId="3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center" vertical="center" wrapText="1"/>
    </xf>
    <xf numFmtId="49" fontId="36" fillId="0" borderId="0" xfId="0" applyNumberFormat="1" applyFont="1" applyAlignment="1">
      <alignment horizontal="right"/>
    </xf>
    <xf numFmtId="0" fontId="37" fillId="0" borderId="0" xfId="0" applyFont="1"/>
    <xf numFmtId="49" fontId="38" fillId="0" borderId="0" xfId="0" applyNumberFormat="1" applyFont="1" applyAlignment="1">
      <alignment horizontal="right"/>
    </xf>
    <xf numFmtId="0" fontId="9" fillId="0" borderId="1" xfId="0" applyFont="1" applyBorder="1"/>
    <xf numFmtId="49" fontId="32" fillId="0" borderId="1" xfId="0" applyNumberFormat="1" applyFont="1" applyBorder="1" applyAlignment="1">
      <alignment horizontal="center"/>
    </xf>
    <xf numFmtId="0" fontId="40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12" fillId="0" borderId="1" xfId="0" applyFont="1" applyBorder="1"/>
    <xf numFmtId="49" fontId="3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43" fillId="0" borderId="0" xfId="0" applyFont="1"/>
    <xf numFmtId="0" fontId="28" fillId="0" borderId="1" xfId="0" applyFont="1" applyBorder="1"/>
    <xf numFmtId="0" fontId="44" fillId="0" borderId="1" xfId="0" applyFont="1" applyBorder="1" applyAlignment="1">
      <alignment horizontal="center" vertical="center"/>
    </xf>
    <xf numFmtId="0" fontId="43" fillId="0" borderId="1" xfId="0" applyFont="1" applyBorder="1"/>
    <xf numFmtId="49" fontId="42" fillId="0" borderId="1" xfId="0" applyNumberFormat="1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3" fontId="42" fillId="0" borderId="0" xfId="0" applyNumberFormat="1" applyFont="1" applyAlignment="1">
      <alignment horizontal="right" vertical="center" wrapText="1"/>
    </xf>
    <xf numFmtId="1" fontId="42" fillId="0" borderId="0" xfId="0" applyNumberFormat="1" applyFont="1" applyAlignment="1">
      <alignment horizontal="center" vertical="center" wrapText="1"/>
    </xf>
    <xf numFmtId="0" fontId="44" fillId="0" borderId="1" xfId="0" applyFont="1" applyBorder="1" applyAlignment="1">
      <alignment horizontal="justify" vertical="center"/>
    </xf>
    <xf numFmtId="0" fontId="35" fillId="4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vertical="center" wrapText="1"/>
    </xf>
    <xf numFmtId="3" fontId="47" fillId="4" borderId="0" xfId="0" applyNumberFormat="1" applyFont="1" applyFill="1" applyAlignment="1">
      <alignment horizontal="right" vertical="center" wrapText="1"/>
    </xf>
    <xf numFmtId="166" fontId="47" fillId="4" borderId="0" xfId="0" applyNumberFormat="1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center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3" fontId="47" fillId="4" borderId="0" xfId="0" applyNumberFormat="1" applyFont="1" applyFill="1" applyAlignment="1">
      <alignment horizontal="center" vertical="center" wrapText="1"/>
    </xf>
    <xf numFmtId="0" fontId="35" fillId="4" borderId="0" xfId="0" applyFont="1" applyFill="1"/>
    <xf numFmtId="3" fontId="47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horizontal="right" vertical="center" wrapText="1"/>
    </xf>
    <xf numFmtId="0" fontId="35" fillId="4" borderId="0" xfId="0" applyFont="1" applyFill="1" applyAlignment="1">
      <alignment horizontal="center"/>
    </xf>
    <xf numFmtId="0" fontId="47" fillId="4" borderId="0" xfId="0" applyFont="1" applyFill="1" applyAlignment="1">
      <alignment horizontal="left" vertical="center" wrapText="1"/>
    </xf>
    <xf numFmtId="165" fontId="47" fillId="4" borderId="0" xfId="0" applyNumberFormat="1" applyFont="1" applyFill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right" vertical="center" wrapText="1"/>
    </xf>
    <xf numFmtId="0" fontId="30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horizontal="justify" vertical="center" wrapText="1"/>
    </xf>
    <xf numFmtId="0" fontId="33" fillId="5" borderId="0" xfId="0" applyFont="1" applyFill="1" applyAlignment="1">
      <alignment horizontal="center" vertical="center"/>
    </xf>
    <xf numFmtId="3" fontId="47" fillId="4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center" vertical="center" wrapText="1"/>
    </xf>
    <xf numFmtId="0" fontId="30" fillId="5" borderId="0" xfId="0" applyFont="1" applyFill="1"/>
    <xf numFmtId="49" fontId="47" fillId="4" borderId="0" xfId="1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47" fillId="0" borderId="0" xfId="0" applyFont="1"/>
    <xf numFmtId="16" fontId="45" fillId="5" borderId="0" xfId="0" applyNumberFormat="1" applyFont="1" applyFill="1" applyAlignment="1">
      <alignment horizontal="center" vertical="center" wrapText="1"/>
    </xf>
    <xf numFmtId="49" fontId="38" fillId="0" borderId="1" xfId="0" applyNumberFormat="1" applyFont="1" applyBorder="1"/>
    <xf numFmtId="0" fontId="10" fillId="0" borderId="1" xfId="0" applyFont="1" applyBorder="1"/>
    <xf numFmtId="0" fontId="43" fillId="0" borderId="1" xfId="0" applyFont="1" applyBorder="1" applyAlignment="1">
      <alignment horizontal="center" vertical="center"/>
    </xf>
    <xf numFmtId="0" fontId="45" fillId="5" borderId="0" xfId="0" applyFont="1" applyFill="1" applyAlignment="1">
      <alignment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45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5" fillId="4" borderId="0" xfId="0" applyFont="1" applyFill="1" applyAlignment="1">
      <alignment horizontal="left" vertical="center" wrapText="1"/>
    </xf>
    <xf numFmtId="3" fontId="45" fillId="4" borderId="0" xfId="0" applyNumberFormat="1" applyFont="1" applyFill="1" applyAlignment="1">
      <alignment horizontal="center" vertical="center" wrapText="1"/>
    </xf>
    <xf numFmtId="1" fontId="45" fillId="4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 wrapText="1"/>
    </xf>
    <xf numFmtId="9" fontId="45" fillId="4" borderId="0" xfId="0" applyNumberFormat="1" applyFont="1" applyFill="1" applyAlignment="1">
      <alignment horizontal="center" vertical="center" wrapText="1"/>
    </xf>
    <xf numFmtId="49" fontId="45" fillId="4" borderId="0" xfId="0" applyNumberFormat="1" applyFont="1" applyFill="1" applyAlignment="1">
      <alignment horizontal="center" vertical="center" wrapText="1"/>
    </xf>
    <xf numFmtId="0" fontId="40" fillId="0" borderId="1" xfId="0" applyFont="1" applyBorder="1"/>
    <xf numFmtId="49" fontId="42" fillId="0" borderId="1" xfId="0" applyNumberFormat="1" applyFont="1" applyBorder="1"/>
    <xf numFmtId="0" fontId="46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vertical="center"/>
    </xf>
    <xf numFmtId="3" fontId="45" fillId="5" borderId="0" xfId="0" applyNumberFormat="1" applyFont="1" applyFill="1" applyAlignment="1">
      <alignment vertical="center"/>
    </xf>
    <xf numFmtId="3" fontId="45" fillId="5" borderId="0" xfId="0" applyNumberFormat="1" applyFont="1" applyFill="1" applyAlignment="1">
      <alignment vertical="center" wrapText="1"/>
    </xf>
    <xf numFmtId="1" fontId="47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/>
    </xf>
    <xf numFmtId="3" fontId="45" fillId="4" borderId="0" xfId="0" applyNumberFormat="1" applyFont="1" applyFill="1" applyAlignment="1">
      <alignment horizontal="right" vertical="center" wrapText="1"/>
    </xf>
    <xf numFmtId="3" fontId="45" fillId="4" borderId="0" xfId="0" applyNumberFormat="1" applyFont="1" applyFill="1" applyAlignment="1">
      <alignment vertical="center"/>
    </xf>
    <xf numFmtId="3" fontId="45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vertical="center"/>
    </xf>
    <xf numFmtId="3" fontId="47" fillId="4" borderId="0" xfId="0" applyNumberFormat="1" applyFont="1" applyFill="1" applyAlignment="1">
      <alignment vertical="center"/>
    </xf>
    <xf numFmtId="3" fontId="47" fillId="4" borderId="0" xfId="0" applyNumberFormat="1" applyFont="1" applyFill="1"/>
    <xf numFmtId="3" fontId="47" fillId="4" borderId="0" xfId="0" applyNumberFormat="1" applyFont="1" applyFill="1" applyAlignment="1">
      <alignment wrapText="1"/>
    </xf>
    <xf numFmtId="0" fontId="37" fillId="3" borderId="0" xfId="0" applyFont="1" applyFill="1"/>
    <xf numFmtId="0" fontId="28" fillId="3" borderId="1" xfId="0" applyFont="1" applyFill="1" applyBorder="1"/>
    <xf numFmtId="0" fontId="43" fillId="3" borderId="1" xfId="0" applyFont="1" applyFill="1" applyBorder="1"/>
    <xf numFmtId="49" fontId="42" fillId="3" borderId="1" xfId="0" applyNumberFormat="1" applyFont="1" applyFill="1" applyBorder="1" applyAlignment="1">
      <alignment horizontal="center"/>
    </xf>
    <xf numFmtId="0" fontId="39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3" fontId="35" fillId="4" borderId="0" xfId="0" applyNumberFormat="1" applyFont="1" applyFill="1"/>
    <xf numFmtId="0" fontId="32" fillId="4" borderId="0" xfId="0" applyFont="1" applyFill="1" applyAlignment="1">
      <alignment vertical="center"/>
    </xf>
    <xf numFmtId="49" fontId="32" fillId="0" borderId="1" xfId="0" applyNumberFormat="1" applyFont="1" applyBorder="1" applyAlignment="1">
      <alignment horizontal="right"/>
    </xf>
    <xf numFmtId="0" fontId="52" fillId="0" borderId="1" xfId="0" applyFont="1" applyBorder="1"/>
    <xf numFmtId="49" fontId="41" fillId="0" borderId="1" xfId="0" applyNumberFormat="1" applyFont="1" applyBorder="1" applyAlignment="1">
      <alignment horizontal="right" vertical="center"/>
    </xf>
    <xf numFmtId="0" fontId="47" fillId="4" borderId="0" xfId="0" applyFont="1" applyFill="1" applyAlignment="1">
      <alignment horizontal="justify" vertical="center"/>
    </xf>
    <xf numFmtId="0" fontId="45" fillId="5" borderId="0" xfId="0" applyFont="1" applyFill="1" applyAlignment="1">
      <alignment horizontal="center" vertical="top" wrapText="1"/>
    </xf>
    <xf numFmtId="1" fontId="45" fillId="5" borderId="0" xfId="0" applyNumberFormat="1" applyFont="1" applyFill="1" applyAlignment="1">
      <alignment horizontal="center" vertical="top" wrapText="1"/>
    </xf>
    <xf numFmtId="0" fontId="34" fillId="5" borderId="0" xfId="0" applyFont="1" applyFill="1" applyAlignment="1">
      <alignment horizontal="center" vertical="top"/>
    </xf>
    <xf numFmtId="0" fontId="46" fillId="5" borderId="0" xfId="0" applyFont="1" applyFill="1" applyAlignment="1">
      <alignment horizontal="center" vertical="top" wrapText="1"/>
    </xf>
    <xf numFmtId="1" fontId="46" fillId="5" borderId="0" xfId="0" applyNumberFormat="1" applyFont="1" applyFill="1" applyAlignment="1">
      <alignment horizontal="center" vertical="top" wrapText="1"/>
    </xf>
    <xf numFmtId="164" fontId="45" fillId="5" borderId="0" xfId="0" applyNumberFormat="1" applyFont="1" applyFill="1" applyAlignment="1">
      <alignment horizontal="right" vertical="center" wrapText="1"/>
    </xf>
    <xf numFmtId="166" fontId="45" fillId="5" borderId="0" xfId="0" applyNumberFormat="1" applyFont="1" applyFill="1" applyAlignment="1">
      <alignment horizontal="center" vertical="center" wrapText="1"/>
    </xf>
    <xf numFmtId="49" fontId="53" fillId="0" borderId="1" xfId="0" applyNumberFormat="1" applyFont="1" applyBorder="1" applyAlignment="1">
      <alignment horizontal="right" vertical="center"/>
    </xf>
    <xf numFmtId="0" fontId="54" fillId="0" borderId="1" xfId="0" applyFont="1" applyBorder="1"/>
    <xf numFmtId="0" fontId="46" fillId="5" borderId="0" xfId="0" applyFont="1" applyFill="1" applyAlignment="1">
      <alignment horizontal="center" wrapText="1"/>
    </xf>
    <xf numFmtId="0" fontId="11" fillId="0" borderId="1" xfId="0" applyFont="1" applyBorder="1" applyAlignment="1">
      <alignment horizontal="justify" vertical="center"/>
    </xf>
    <xf numFmtId="3" fontId="34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/>
    </xf>
    <xf numFmtId="0" fontId="30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vertical="center" wrapText="1"/>
    </xf>
    <xf numFmtId="166" fontId="45" fillId="4" borderId="0" xfId="0" applyNumberFormat="1" applyFont="1" applyFill="1" applyAlignment="1">
      <alignment horizontal="center" vertical="center" wrapText="1"/>
    </xf>
    <xf numFmtId="0" fontId="35" fillId="4" borderId="0" xfId="0" applyFont="1" applyFill="1" applyAlignment="1">
      <alignment wrapText="1"/>
    </xf>
    <xf numFmtId="166" fontId="35" fillId="4" borderId="0" xfId="0" applyNumberFormat="1" applyFont="1" applyFill="1" applyAlignment="1">
      <alignment horizontal="center"/>
    </xf>
    <xf numFmtId="166" fontId="47" fillId="4" borderId="0" xfId="0" applyNumberFormat="1" applyFont="1" applyFill="1" applyAlignment="1">
      <alignment horizontal="center" wrapText="1"/>
    </xf>
    <xf numFmtId="0" fontId="45" fillId="5" borderId="0" xfId="0" applyFont="1" applyFill="1" applyAlignment="1">
      <alignment horizontal="center" wrapText="1"/>
    </xf>
    <xf numFmtId="0" fontId="3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/>
    <xf numFmtId="0" fontId="45" fillId="4" borderId="0" xfId="0" applyFont="1" applyFill="1" applyAlignment="1">
      <alignment horizontal="right" vertical="center" wrapText="1"/>
    </xf>
    <xf numFmtId="3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left" vertical="center" wrapText="1"/>
    </xf>
    <xf numFmtId="3" fontId="34" fillId="5" borderId="0" xfId="0" applyNumberFormat="1" applyFont="1" applyFill="1" applyAlignment="1">
      <alignment vertical="center" wrapText="1"/>
    </xf>
    <xf numFmtId="3" fontId="34" fillId="4" borderId="0" xfId="0" applyNumberFormat="1" applyFont="1" applyFill="1" applyAlignment="1">
      <alignment vertical="center" wrapText="1"/>
    </xf>
    <xf numFmtId="49" fontId="36" fillId="0" borderId="1" xfId="0" applyNumberFormat="1" applyFont="1" applyBorder="1" applyAlignment="1">
      <alignment horizontal="right"/>
    </xf>
    <xf numFmtId="0" fontId="37" fillId="0" borderId="0" xfId="0" applyFont="1" applyAlignment="1">
      <alignment horizontal="justify" vertical="center"/>
    </xf>
    <xf numFmtId="49" fontId="41" fillId="0" borderId="1" xfId="0" applyNumberFormat="1" applyFont="1" applyBorder="1" applyAlignment="1">
      <alignment horizontal="right"/>
    </xf>
    <xf numFmtId="0" fontId="55" fillId="0" borderId="0" xfId="0" applyFont="1"/>
    <xf numFmtId="0" fontId="48" fillId="4" borderId="0" xfId="0" applyFont="1" applyFill="1" applyAlignment="1">
      <alignment horizontal="center" vertical="center" wrapText="1"/>
    </xf>
    <xf numFmtId="164" fontId="47" fillId="4" borderId="0" xfId="0" applyNumberFormat="1" applyFont="1" applyFill="1" applyAlignment="1">
      <alignment horizontal="center" vertical="center" wrapText="1"/>
    </xf>
    <xf numFmtId="10" fontId="47" fillId="4" borderId="0" xfId="0" applyNumberFormat="1" applyFont="1" applyFill="1" applyAlignment="1">
      <alignment horizontal="center" vertical="center" wrapText="1"/>
    </xf>
    <xf numFmtId="164" fontId="45" fillId="5" borderId="0" xfId="0" applyNumberFormat="1" applyFont="1" applyFill="1" applyAlignment="1">
      <alignment horizontal="center" vertical="center" wrapText="1"/>
    </xf>
    <xf numFmtId="0" fontId="45" fillId="5" borderId="0" xfId="0" applyFont="1" applyFill="1" applyAlignment="1">
      <alignment horizontal="right" vertical="center" wrapText="1"/>
    </xf>
    <xf numFmtId="0" fontId="47" fillId="5" borderId="0" xfId="0" applyFont="1" applyFill="1" applyAlignment="1">
      <alignment horizontal="right" vertical="center" wrapText="1"/>
    </xf>
    <xf numFmtId="1" fontId="47" fillId="4" borderId="0" xfId="0" applyNumberFormat="1" applyFont="1" applyFill="1" applyAlignment="1">
      <alignment vertical="center" wrapText="1"/>
    </xf>
    <xf numFmtId="49" fontId="42" fillId="0" borderId="1" xfId="0" applyNumberFormat="1" applyFont="1" applyBorder="1" applyAlignment="1">
      <alignment horizontal="left"/>
    </xf>
    <xf numFmtId="0" fontId="34" fillId="5" borderId="0" xfId="0" applyFont="1" applyFill="1" applyAlignment="1">
      <alignment horizontal="left" vertical="top" wrapText="1"/>
    </xf>
    <xf numFmtId="164" fontId="34" fillId="5" borderId="0" xfId="0" applyNumberFormat="1" applyFont="1" applyFill="1" applyAlignment="1">
      <alignment horizontal="right" vertical="center" wrapText="1"/>
    </xf>
    <xf numFmtId="1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 wrapText="1"/>
    </xf>
    <xf numFmtId="10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16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/>
    </xf>
    <xf numFmtId="4" fontId="34" fillId="4" borderId="0" xfId="0" applyNumberFormat="1" applyFont="1" applyFill="1" applyAlignment="1">
      <alignment horizontal="center" vertical="center" wrapText="1"/>
    </xf>
    <xf numFmtId="10" fontId="35" fillId="4" borderId="0" xfId="0" applyNumberFormat="1" applyFont="1" applyFill="1" applyAlignment="1">
      <alignment horizontal="center" vertical="center" wrapText="1"/>
    </xf>
    <xf numFmtId="10" fontId="40" fillId="0" borderId="1" xfId="0" applyNumberFormat="1" applyFont="1" applyBorder="1"/>
    <xf numFmtId="166" fontId="47" fillId="4" borderId="0" xfId="0" applyNumberFormat="1" applyFont="1" applyFill="1" applyAlignment="1">
      <alignment horizontal="center" vertical="center"/>
    </xf>
    <xf numFmtId="3" fontId="35" fillId="4" borderId="0" xfId="0" applyNumberFormat="1" applyFont="1" applyFill="1" applyAlignment="1">
      <alignment horizontal="right" vertical="center"/>
    </xf>
    <xf numFmtId="1" fontId="47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right" vertical="center"/>
    </xf>
    <xf numFmtId="1" fontId="45" fillId="5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49" fontId="42" fillId="0" borderId="1" xfId="0" applyNumberFormat="1" applyFont="1" applyBorder="1" applyAlignment="1">
      <alignment vertical="center"/>
    </xf>
    <xf numFmtId="0" fontId="35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vertical="center"/>
    </xf>
    <xf numFmtId="165" fontId="35" fillId="4" borderId="0" xfId="0" applyNumberFormat="1" applyFont="1" applyFill="1" applyAlignment="1">
      <alignment horizontal="center" vertical="center"/>
    </xf>
    <xf numFmtId="1" fontId="35" fillId="4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right" vertical="center"/>
    </xf>
    <xf numFmtId="0" fontId="2" fillId="0" borderId="1" xfId="0" applyFont="1" applyBorder="1"/>
    <xf numFmtId="49" fontId="36" fillId="0" borderId="1" xfId="0" applyNumberFormat="1" applyFont="1" applyBorder="1" applyAlignment="1">
      <alignment horizontal="right" vertical="center"/>
    </xf>
    <xf numFmtId="49" fontId="32" fillId="0" borderId="1" xfId="0" applyNumberFormat="1" applyFont="1" applyBorder="1" applyAlignment="1">
      <alignment horizontal="right" vertical="center"/>
    </xf>
    <xf numFmtId="0" fontId="35" fillId="4" borderId="0" xfId="0" applyFont="1" applyFill="1" applyAlignment="1">
      <alignment horizontal="right"/>
    </xf>
    <xf numFmtId="0" fontId="34" fillId="4" borderId="0" xfId="0" applyFont="1" applyFill="1" applyAlignment="1">
      <alignment horizontal="right" vertical="center"/>
    </xf>
    <xf numFmtId="0" fontId="34" fillId="4" borderId="0" xfId="0" applyFont="1" applyFill="1" applyAlignment="1">
      <alignment horizontal="center" vertical="center"/>
    </xf>
    <xf numFmtId="2" fontId="34" fillId="4" borderId="0" xfId="0" applyNumberFormat="1" applyFont="1" applyFill="1" applyAlignment="1">
      <alignment horizontal="center" vertical="center"/>
    </xf>
    <xf numFmtId="0" fontId="56" fillId="0" borderId="1" xfId="0" applyFont="1" applyBorder="1"/>
    <xf numFmtId="9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right" vertical="center"/>
    </xf>
    <xf numFmtId="1" fontId="34" fillId="5" borderId="0" xfId="0" applyNumberFormat="1" applyFont="1" applyFill="1" applyAlignment="1">
      <alignment horizontal="right" vertical="center"/>
    </xf>
    <xf numFmtId="49" fontId="35" fillId="4" borderId="0" xfId="0" applyNumberFormat="1" applyFont="1" applyFill="1" applyAlignment="1">
      <alignment horizontal="right" vertical="center"/>
    </xf>
    <xf numFmtId="0" fontId="24" fillId="0" borderId="1" xfId="0" applyFont="1" applyBorder="1" applyAlignment="1">
      <alignment horizontal="justify" vertical="center"/>
    </xf>
    <xf numFmtId="0" fontId="34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 wrapText="1"/>
    </xf>
    <xf numFmtId="0" fontId="32" fillId="0" borderId="1" xfId="0" applyFont="1" applyBorder="1"/>
    <xf numFmtId="166" fontId="34" fillId="4" borderId="0" xfId="0" applyNumberFormat="1" applyFont="1" applyFill="1" applyAlignment="1">
      <alignment horizontal="center" vertical="center" wrapText="1"/>
    </xf>
    <xf numFmtId="3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right" vertical="center"/>
    </xf>
    <xf numFmtId="1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center" vertical="center" wrapText="1"/>
    </xf>
    <xf numFmtId="0" fontId="51" fillId="4" borderId="0" xfId="0" applyFont="1" applyFill="1" applyAlignment="1">
      <alignment vertical="center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 wrapText="1"/>
    </xf>
    <xf numFmtId="3" fontId="51" fillId="4" borderId="0" xfId="0" applyNumberFormat="1" applyFont="1" applyFill="1" applyAlignment="1">
      <alignment horizontal="right" vertical="center"/>
    </xf>
    <xf numFmtId="166" fontId="51" fillId="4" borderId="0" xfId="0" applyNumberFormat="1" applyFont="1" applyFill="1" applyAlignment="1">
      <alignment horizontal="center" vertical="center"/>
    </xf>
    <xf numFmtId="1" fontId="51" fillId="4" borderId="0" xfId="0" applyNumberFormat="1" applyFont="1" applyFill="1" applyAlignment="1">
      <alignment horizontal="center" vertical="center"/>
    </xf>
    <xf numFmtId="3" fontId="49" fillId="5" borderId="0" xfId="0" applyNumberFormat="1" applyFont="1" applyFill="1" applyAlignment="1">
      <alignment horizontal="right" vertical="center"/>
    </xf>
    <xf numFmtId="1" fontId="49" fillId="5" borderId="0" xfId="0" applyNumberFormat="1" applyFont="1" applyFill="1" applyAlignment="1">
      <alignment horizontal="center" vertical="center"/>
    </xf>
    <xf numFmtId="9" fontId="51" fillId="4" borderId="0" xfId="0" applyNumberFormat="1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right"/>
    </xf>
    <xf numFmtId="0" fontId="49" fillId="4" borderId="0" xfId="0" applyFont="1" applyFill="1" applyAlignment="1">
      <alignment vertical="center"/>
    </xf>
    <xf numFmtId="0" fontId="51" fillId="4" borderId="0" xfId="0" applyFont="1" applyFill="1" applyAlignment="1">
      <alignment horizontal="right" vertical="center"/>
    </xf>
    <xf numFmtId="0" fontId="49" fillId="4" borderId="0" xfId="0" applyFont="1" applyFill="1" applyAlignment="1">
      <alignment horizontal="center" vertical="center" wrapText="1"/>
    </xf>
    <xf numFmtId="1" fontId="51" fillId="4" borderId="0" xfId="0" applyNumberFormat="1" applyFont="1" applyFill="1" applyAlignment="1">
      <alignment vertical="center"/>
    </xf>
    <xf numFmtId="49" fontId="51" fillId="4" borderId="0" xfId="0" applyNumberFormat="1" applyFont="1" applyFill="1" applyAlignment="1">
      <alignment horizontal="center" vertical="center" wrapText="1"/>
    </xf>
    <xf numFmtId="166" fontId="49" fillId="5" borderId="0" xfId="0" applyNumberFormat="1" applyFont="1" applyFill="1" applyAlignment="1">
      <alignment horizontal="center" vertical="center"/>
    </xf>
    <xf numFmtId="0" fontId="49" fillId="4" borderId="0" xfId="0" applyFont="1" applyFill="1" applyAlignment="1">
      <alignment horizontal="right" vertical="center"/>
    </xf>
    <xf numFmtId="166" fontId="49" fillId="4" borderId="0" xfId="0" applyNumberFormat="1" applyFont="1" applyFill="1" applyAlignment="1">
      <alignment horizontal="center" vertical="center"/>
    </xf>
    <xf numFmtId="166" fontId="34" fillId="4" borderId="0" xfId="0" applyNumberFormat="1" applyFont="1" applyFill="1" applyAlignment="1">
      <alignment horizontal="center" vertical="center"/>
    </xf>
    <xf numFmtId="0" fontId="49" fillId="5" borderId="0" xfId="0" applyFont="1" applyFill="1" applyAlignment="1">
      <alignment vertical="center" wrapText="1"/>
    </xf>
    <xf numFmtId="0" fontId="49" fillId="5" borderId="0" xfId="0" applyFont="1" applyFill="1" applyAlignment="1">
      <alignment vertical="center"/>
    </xf>
    <xf numFmtId="165" fontId="35" fillId="4" borderId="0" xfId="0" applyNumberFormat="1" applyFont="1" applyFill="1" applyAlignment="1">
      <alignment horizontal="right" vertical="center" wrapText="1"/>
    </xf>
    <xf numFmtId="0" fontId="35" fillId="5" borderId="0" xfId="0" applyFont="1" applyFill="1" applyAlignment="1">
      <alignment horizontal="justify" vertical="center" wrapText="1"/>
    </xf>
    <xf numFmtId="0" fontId="32" fillId="0" borderId="1" xfId="0" applyFont="1" applyBorder="1" applyAlignment="1">
      <alignment horizontal="right"/>
    </xf>
    <xf numFmtId="0" fontId="45" fillId="5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left" vertical="center" wrapText="1"/>
    </xf>
    <xf numFmtId="164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justify" vertical="center" wrapText="1"/>
    </xf>
    <xf numFmtId="0" fontId="34" fillId="5" borderId="0" xfId="0" applyFont="1" applyFill="1" applyAlignment="1">
      <alignment horizontal="right" vertical="center" wrapText="1"/>
    </xf>
    <xf numFmtId="164" fontId="51" fillId="4" borderId="0" xfId="0" applyNumberFormat="1" applyFont="1" applyFill="1" applyAlignment="1">
      <alignment horizontal="center" vertical="center"/>
    </xf>
    <xf numFmtId="0" fontId="0" fillId="0" borderId="4" xfId="0" applyBorder="1"/>
    <xf numFmtId="0" fontId="58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15" fillId="0" borderId="0" xfId="1"/>
    <xf numFmtId="0" fontId="15" fillId="0" borderId="0" xfId="1" applyFill="1"/>
    <xf numFmtId="0" fontId="15" fillId="0" borderId="0" xfId="1" applyFill="1" applyAlignment="1">
      <alignment wrapText="1"/>
    </xf>
    <xf numFmtId="3" fontId="34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165" fontId="47" fillId="4" borderId="0" xfId="0" applyNumberFormat="1" applyFont="1" applyFill="1" applyAlignment="1">
      <alignment horizontal="right" vertical="center" wrapText="1"/>
    </xf>
    <xf numFmtId="166" fontId="35" fillId="4" borderId="0" xfId="0" applyNumberFormat="1" applyFont="1" applyFill="1" applyAlignment="1">
      <alignment horizontal="right" vertical="center" wrapText="1"/>
    </xf>
    <xf numFmtId="0" fontId="45" fillId="5" borderId="0" xfId="0" applyFont="1" applyFill="1" applyAlignment="1">
      <alignment horizontal="left" vertical="center"/>
    </xf>
    <xf numFmtId="3" fontId="35" fillId="0" borderId="0" xfId="0" applyNumberFormat="1" applyFont="1" applyAlignment="1">
      <alignment horizontal="right" vertical="center"/>
    </xf>
    <xf numFmtId="166" fontId="35" fillId="4" borderId="0" xfId="0" applyNumberFormat="1" applyFont="1" applyFill="1" applyAlignment="1">
      <alignment horizontal="right" vertical="center"/>
    </xf>
    <xf numFmtId="9" fontId="34" fillId="5" borderId="0" xfId="0" applyNumberFormat="1" applyFont="1" applyFill="1" applyAlignment="1">
      <alignment horizontal="center" vertical="center" wrapText="1"/>
    </xf>
    <xf numFmtId="0" fontId="60" fillId="5" borderId="0" xfId="0" applyFont="1" applyFill="1" applyAlignment="1">
      <alignment horizontal="center" vertical="center" wrapText="1"/>
    </xf>
    <xf numFmtId="0" fontId="61" fillId="4" borderId="0" xfId="0" applyFont="1" applyFill="1" applyAlignment="1">
      <alignment vertical="center" wrapText="1"/>
    </xf>
    <xf numFmtId="0" fontId="61" fillId="4" borderId="0" xfId="0" applyFont="1" applyFill="1" applyAlignment="1">
      <alignment horizontal="center" vertical="center" wrapText="1"/>
    </xf>
    <xf numFmtId="164" fontId="34" fillId="4" borderId="0" xfId="0" applyNumberFormat="1" applyFont="1" applyFill="1" applyAlignment="1">
      <alignment horizontal="right" vertical="center"/>
    </xf>
    <xf numFmtId="9" fontId="45" fillId="5" borderId="0" xfId="0" applyNumberFormat="1" applyFont="1" applyFill="1" applyAlignment="1">
      <alignment horizontal="center" vertical="center" wrapText="1"/>
    </xf>
    <xf numFmtId="0" fontId="35" fillId="5" borderId="0" xfId="0" applyFont="1" applyFill="1" applyAlignment="1">
      <alignment horizontal="center"/>
    </xf>
    <xf numFmtId="0" fontId="47" fillId="5" borderId="0" xfId="0" applyFont="1" applyFill="1" applyAlignment="1">
      <alignment vertical="center" wrapText="1"/>
    </xf>
    <xf numFmtId="164" fontId="47" fillId="5" borderId="0" xfId="0" applyNumberFormat="1" applyFont="1" applyFill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62" fillId="5" borderId="0" xfId="0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vertical="center" wrapText="1"/>
    </xf>
    <xf numFmtId="166" fontId="0" fillId="0" borderId="0" xfId="0" applyNumberFormat="1" applyAlignment="1">
      <alignment horizontal="right"/>
    </xf>
    <xf numFmtId="1" fontId="49" fillId="4" borderId="0" xfId="0" applyNumberFormat="1" applyFont="1" applyFill="1" applyAlignment="1">
      <alignment horizontal="center" vertical="center"/>
    </xf>
    <xf numFmtId="0" fontId="32" fillId="4" borderId="0" xfId="0" applyFont="1" applyFill="1" applyAlignment="1">
      <alignment horizontal="left" vertical="center"/>
    </xf>
    <xf numFmtId="0" fontId="34" fillId="5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left" vertical="center" wrapText="1"/>
    </xf>
    <xf numFmtId="0" fontId="32" fillId="4" borderId="2" xfId="0" applyFont="1" applyFill="1" applyBorder="1" applyAlignment="1">
      <alignment vertical="center" wrapText="1"/>
    </xf>
    <xf numFmtId="0" fontId="32" fillId="4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center" vertical="center"/>
    </xf>
    <xf numFmtId="0" fontId="42" fillId="4" borderId="2" xfId="0" applyFont="1" applyFill="1" applyBorder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vertical="center" wrapText="1"/>
    </xf>
    <xf numFmtId="0" fontId="42" fillId="4" borderId="0" xfId="0" applyFont="1" applyFill="1" applyAlignment="1">
      <alignment horizontal="left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horizontal="left" vertical="center" wrapText="1"/>
    </xf>
    <xf numFmtId="0" fontId="45" fillId="4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/>
    </xf>
    <xf numFmtId="16" fontId="45" fillId="5" borderId="0" xfId="0" applyNumberFormat="1" applyFont="1" applyFill="1" applyAlignment="1">
      <alignment horizontal="center"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/>
    </xf>
    <xf numFmtId="0" fontId="45" fillId="5" borderId="0" xfId="0" applyFont="1" applyFill="1" applyAlignment="1">
      <alignment horizontal="center" vertical="top" wrapText="1"/>
    </xf>
    <xf numFmtId="0" fontId="32" fillId="4" borderId="0" xfId="0" applyFont="1" applyFill="1" applyAlignment="1">
      <alignment vertical="center" wrapText="1"/>
    </xf>
    <xf numFmtId="0" fontId="59" fillId="4" borderId="3" xfId="0" applyFont="1" applyFill="1" applyBorder="1" applyAlignment="1">
      <alignment vertical="center" wrapText="1"/>
    </xf>
    <xf numFmtId="0" fontId="45" fillId="5" borderId="0" xfId="0" applyFont="1" applyFill="1" applyAlignment="1">
      <alignment vertical="center" wrapText="1"/>
    </xf>
    <xf numFmtId="0" fontId="59" fillId="4" borderId="2" xfId="0" applyFont="1" applyFill="1" applyBorder="1" applyAlignment="1">
      <alignment horizontal="left" vertical="center" wrapText="1"/>
    </xf>
    <xf numFmtId="0" fontId="60" fillId="5" borderId="0" xfId="0" applyFont="1" applyFill="1" applyAlignment="1">
      <alignment vertical="center" wrapText="1"/>
    </xf>
    <xf numFmtId="0" fontId="60" fillId="5" borderId="0" xfId="0" applyFont="1" applyFill="1" applyAlignment="1">
      <alignment horizontal="center" vertical="center" wrapText="1"/>
    </xf>
    <xf numFmtId="0" fontId="45" fillId="5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4" fillId="5" borderId="0" xfId="0" applyFont="1" applyFill="1" applyAlignment="1">
      <alignment vertical="center" wrapText="1"/>
    </xf>
    <xf numFmtId="0" fontId="29" fillId="2" borderId="0" xfId="0" applyFont="1" applyFill="1" applyAlignment="1">
      <alignment horizontal="right" vertical="center" wrapText="1"/>
    </xf>
    <xf numFmtId="0" fontId="34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42" fillId="4" borderId="0" xfId="0" applyFont="1" applyFill="1" applyAlignment="1">
      <alignment horizontal="justify" vertical="center" wrapText="1"/>
    </xf>
    <xf numFmtId="0" fontId="34" fillId="4" borderId="0" xfId="0" applyFont="1" applyFill="1" applyAlignment="1">
      <alignment vertical="center"/>
    </xf>
    <xf numFmtId="0" fontId="32" fillId="4" borderId="3" xfId="0" applyFont="1" applyFill="1" applyBorder="1" applyAlignment="1">
      <alignment horizontal="justify" vertical="center" wrapText="1"/>
    </xf>
    <xf numFmtId="49" fontId="42" fillId="0" borderId="1" xfId="0" applyNumberFormat="1" applyFont="1" applyBorder="1" applyAlignment="1">
      <alignment horizontal="right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F7FB"/>
      <color rgb="FFDEEAF6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EA02B9-6317-4AB3-90E7-0F0D6F7241B0}"/>
            </a:ext>
          </a:extLst>
        </xdr:cNvPr>
        <xdr:cNvSpPr/>
      </xdr:nvSpPr>
      <xdr:spPr>
        <a:xfrm>
          <a:off x="9744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60056-5002-4E8B-BD80-787696D6B9FB}"/>
            </a:ext>
          </a:extLst>
        </xdr:cNvPr>
        <xdr:cNvSpPr/>
      </xdr:nvSpPr>
      <xdr:spPr>
        <a:xfrm>
          <a:off x="81915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06418-A38F-42E9-99B4-38DE183659B0}"/>
            </a:ext>
          </a:extLst>
        </xdr:cNvPr>
        <xdr:cNvSpPr/>
      </xdr:nvSpPr>
      <xdr:spPr>
        <a:xfrm>
          <a:off x="87915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41A8C-16A5-45F3-9E40-897F31C4CE56}"/>
            </a:ext>
          </a:extLst>
        </xdr:cNvPr>
        <xdr:cNvSpPr/>
      </xdr:nvSpPr>
      <xdr:spPr>
        <a:xfrm>
          <a:off x="9896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2F35A-260E-4AC5-AEED-F89EC00E72DD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B6FD1-065C-496B-A2BA-EEADDEC4ACB3}"/>
            </a:ext>
          </a:extLst>
        </xdr:cNvPr>
        <xdr:cNvSpPr/>
      </xdr:nvSpPr>
      <xdr:spPr>
        <a:xfrm>
          <a:off x="10220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61"/>
  <sheetViews>
    <sheetView topLeftCell="A31" workbookViewId="0">
      <selection activeCell="B61" sqref="B61"/>
    </sheetView>
  </sheetViews>
  <sheetFormatPr defaultRowHeight="15" x14ac:dyDescent="0.25"/>
  <cols>
    <col min="2" max="2" width="92.140625" customWidth="1"/>
  </cols>
  <sheetData>
    <row r="1" spans="1:2" x14ac:dyDescent="0.25">
      <c r="A1" s="124" t="s">
        <v>492</v>
      </c>
      <c r="B1" s="124"/>
    </row>
    <row r="2" spans="1:2" x14ac:dyDescent="0.25">
      <c r="A2" s="124"/>
      <c r="B2" s="298" t="s">
        <v>631</v>
      </c>
    </row>
    <row r="3" spans="1:2" x14ac:dyDescent="0.25">
      <c r="A3" s="124"/>
      <c r="B3" s="298" t="s">
        <v>632</v>
      </c>
    </row>
    <row r="4" spans="1:2" x14ac:dyDescent="0.25">
      <c r="A4" s="124"/>
      <c r="B4" s="298" t="s">
        <v>633</v>
      </c>
    </row>
    <row r="5" spans="1:2" x14ac:dyDescent="0.25">
      <c r="A5" s="124"/>
      <c r="B5" s="298" t="s">
        <v>634</v>
      </c>
    </row>
    <row r="6" spans="1:2" x14ac:dyDescent="0.25">
      <c r="A6" s="124"/>
      <c r="B6" s="298" t="s">
        <v>635</v>
      </c>
    </row>
    <row r="7" spans="1:2" x14ac:dyDescent="0.25">
      <c r="A7" s="124"/>
      <c r="B7" s="298" t="s">
        <v>636</v>
      </c>
    </row>
    <row r="8" spans="1:2" x14ac:dyDescent="0.25">
      <c r="A8" s="124"/>
      <c r="B8" s="298" t="s">
        <v>637</v>
      </c>
    </row>
    <row r="9" spans="1:2" x14ac:dyDescent="0.25">
      <c r="A9" s="124"/>
      <c r="B9" s="298" t="s">
        <v>638</v>
      </c>
    </row>
    <row r="10" spans="1:2" x14ac:dyDescent="0.25">
      <c r="A10" s="124"/>
      <c r="B10" s="298" t="s">
        <v>639</v>
      </c>
    </row>
    <row r="11" spans="1:2" x14ac:dyDescent="0.25">
      <c r="A11" s="124"/>
      <c r="B11" s="298" t="s">
        <v>640</v>
      </c>
    </row>
    <row r="12" spans="1:2" x14ac:dyDescent="0.25">
      <c r="A12" s="124"/>
      <c r="B12" s="298" t="s">
        <v>641</v>
      </c>
    </row>
    <row r="13" spans="1:2" x14ac:dyDescent="0.25">
      <c r="A13" s="124"/>
      <c r="B13" s="298" t="s">
        <v>642</v>
      </c>
    </row>
    <row r="14" spans="1:2" x14ac:dyDescent="0.25">
      <c r="A14" s="124"/>
      <c r="B14" s="298" t="s">
        <v>643</v>
      </c>
    </row>
    <row r="15" spans="1:2" x14ac:dyDescent="0.25">
      <c r="A15" s="124"/>
      <c r="B15" s="298" t="s">
        <v>644</v>
      </c>
    </row>
    <row r="16" spans="1:2" x14ac:dyDescent="0.25">
      <c r="A16" s="124"/>
      <c r="B16" s="298" t="s">
        <v>645</v>
      </c>
    </row>
    <row r="17" spans="1:2" x14ac:dyDescent="0.25">
      <c r="A17" s="124"/>
      <c r="B17" s="298" t="s">
        <v>646</v>
      </c>
    </row>
    <row r="18" spans="1:2" x14ac:dyDescent="0.25">
      <c r="A18" s="124"/>
      <c r="B18" s="298" t="s">
        <v>647</v>
      </c>
    </row>
    <row r="19" spans="1:2" x14ac:dyDescent="0.25">
      <c r="A19" s="124"/>
      <c r="B19" s="298" t="s">
        <v>648</v>
      </c>
    </row>
    <row r="20" spans="1:2" x14ac:dyDescent="0.25">
      <c r="A20" s="124"/>
      <c r="B20" s="298" t="s">
        <v>649</v>
      </c>
    </row>
    <row r="21" spans="1:2" x14ac:dyDescent="0.25">
      <c r="A21" s="124"/>
      <c r="B21" s="298" t="s">
        <v>650</v>
      </c>
    </row>
    <row r="22" spans="1:2" x14ac:dyDescent="0.25">
      <c r="A22" s="124"/>
      <c r="B22" s="298" t="s">
        <v>651</v>
      </c>
    </row>
    <row r="23" spans="1:2" x14ac:dyDescent="0.25">
      <c r="A23" s="124"/>
      <c r="B23" s="298" t="s">
        <v>652</v>
      </c>
    </row>
    <row r="24" spans="1:2" x14ac:dyDescent="0.25">
      <c r="A24" s="124"/>
      <c r="B24" s="298" t="s">
        <v>653</v>
      </c>
    </row>
    <row r="25" spans="1:2" x14ac:dyDescent="0.25">
      <c r="A25" s="124"/>
      <c r="B25" s="298" t="s">
        <v>654</v>
      </c>
    </row>
    <row r="26" spans="1:2" x14ac:dyDescent="0.25">
      <c r="A26" s="124"/>
      <c r="B26" s="298" t="s">
        <v>655</v>
      </c>
    </row>
    <row r="27" spans="1:2" x14ac:dyDescent="0.25">
      <c r="A27" s="124"/>
      <c r="B27" s="298" t="s">
        <v>656</v>
      </c>
    </row>
    <row r="28" spans="1:2" x14ac:dyDescent="0.25">
      <c r="A28" s="124"/>
      <c r="B28" s="298" t="s">
        <v>657</v>
      </c>
    </row>
    <row r="29" spans="1:2" x14ac:dyDescent="0.25">
      <c r="A29" s="124"/>
      <c r="B29" s="298" t="s">
        <v>658</v>
      </c>
    </row>
    <row r="30" spans="1:2" x14ac:dyDescent="0.25">
      <c r="A30" s="124"/>
      <c r="B30" s="298" t="s">
        <v>659</v>
      </c>
    </row>
    <row r="31" spans="1:2" x14ac:dyDescent="0.25">
      <c r="A31" s="124"/>
      <c r="B31" s="298" t="s">
        <v>660</v>
      </c>
    </row>
    <row r="32" spans="1:2" x14ac:dyDescent="0.25">
      <c r="A32" s="124"/>
      <c r="B32" s="298" t="s">
        <v>661</v>
      </c>
    </row>
    <row r="33" spans="1:2" x14ac:dyDescent="0.25">
      <c r="A33" s="124"/>
      <c r="B33" s="298" t="s">
        <v>662</v>
      </c>
    </row>
    <row r="34" spans="1:2" x14ac:dyDescent="0.25">
      <c r="A34" s="124"/>
      <c r="B34" s="298" t="s">
        <v>663</v>
      </c>
    </row>
    <row r="35" spans="1:2" x14ac:dyDescent="0.25">
      <c r="A35" s="124"/>
      <c r="B35" s="298" t="s">
        <v>664</v>
      </c>
    </row>
    <row r="36" spans="1:2" x14ac:dyDescent="0.25">
      <c r="A36" s="124"/>
      <c r="B36" s="298" t="s">
        <v>665</v>
      </c>
    </row>
    <row r="37" spans="1:2" x14ac:dyDescent="0.25">
      <c r="A37" s="124"/>
      <c r="B37" s="298" t="s">
        <v>666</v>
      </c>
    </row>
    <row r="38" spans="1:2" x14ac:dyDescent="0.25">
      <c r="A38" s="124"/>
      <c r="B38" s="298" t="s">
        <v>667</v>
      </c>
    </row>
    <row r="39" spans="1:2" x14ac:dyDescent="0.25">
      <c r="A39" s="124"/>
      <c r="B39" s="298" t="s">
        <v>718</v>
      </c>
    </row>
    <row r="40" spans="1:2" x14ac:dyDescent="0.25">
      <c r="A40" s="124"/>
      <c r="B40" s="298" t="s">
        <v>668</v>
      </c>
    </row>
    <row r="41" spans="1:2" x14ac:dyDescent="0.25">
      <c r="A41" s="124"/>
      <c r="B41" s="298" t="s">
        <v>669</v>
      </c>
    </row>
    <row r="42" spans="1:2" x14ac:dyDescent="0.25">
      <c r="A42" s="124"/>
      <c r="B42" s="298" t="s">
        <v>670</v>
      </c>
    </row>
    <row r="43" spans="1:2" x14ac:dyDescent="0.25">
      <c r="A43" s="124"/>
      <c r="B43" s="298" t="s">
        <v>671</v>
      </c>
    </row>
    <row r="44" spans="1:2" x14ac:dyDescent="0.25">
      <c r="A44" s="124"/>
      <c r="B44" s="298" t="s">
        <v>672</v>
      </c>
    </row>
    <row r="45" spans="1:2" x14ac:dyDescent="0.25">
      <c r="A45" s="124"/>
      <c r="B45" s="298" t="s">
        <v>673</v>
      </c>
    </row>
    <row r="46" spans="1:2" x14ac:dyDescent="0.25">
      <c r="A46" s="124"/>
      <c r="B46" s="298" t="s">
        <v>674</v>
      </c>
    </row>
    <row r="47" spans="1:2" x14ac:dyDescent="0.25">
      <c r="A47" s="124"/>
      <c r="B47" s="298" t="s">
        <v>675</v>
      </c>
    </row>
    <row r="48" spans="1:2" x14ac:dyDescent="0.25">
      <c r="A48" s="124"/>
      <c r="B48" s="298" t="s">
        <v>676</v>
      </c>
    </row>
    <row r="49" spans="1:2" x14ac:dyDescent="0.25">
      <c r="A49" s="124"/>
      <c r="B49" s="298" t="s">
        <v>677</v>
      </c>
    </row>
    <row r="50" spans="1:2" x14ac:dyDescent="0.25">
      <c r="A50" s="124"/>
      <c r="B50" s="298" t="s">
        <v>678</v>
      </c>
    </row>
    <row r="51" spans="1:2" x14ac:dyDescent="0.25">
      <c r="A51" s="124"/>
      <c r="B51" s="298" t="s">
        <v>679</v>
      </c>
    </row>
    <row r="52" spans="1:2" x14ac:dyDescent="0.25">
      <c r="A52" s="124"/>
      <c r="B52" s="298" t="s">
        <v>680</v>
      </c>
    </row>
    <row r="53" spans="1:2" x14ac:dyDescent="0.25">
      <c r="A53" s="124"/>
      <c r="B53" s="298" t="s">
        <v>681</v>
      </c>
    </row>
    <row r="54" spans="1:2" x14ac:dyDescent="0.25">
      <c r="A54" s="124"/>
      <c r="B54" s="298" t="s">
        <v>682</v>
      </c>
    </row>
    <row r="55" spans="1:2" x14ac:dyDescent="0.25">
      <c r="A55" s="124"/>
      <c r="B55" s="299" t="s">
        <v>683</v>
      </c>
    </row>
    <row r="56" spans="1:2" x14ac:dyDescent="0.25">
      <c r="A56" s="124"/>
      <c r="B56" s="299" t="s">
        <v>684</v>
      </c>
    </row>
    <row r="57" spans="1:2" x14ac:dyDescent="0.25">
      <c r="A57" s="124"/>
      <c r="B57" s="299" t="s">
        <v>685</v>
      </c>
    </row>
    <row r="58" spans="1:2" x14ac:dyDescent="0.25">
      <c r="A58" s="124"/>
      <c r="B58" s="299" t="s">
        <v>686</v>
      </c>
    </row>
    <row r="59" spans="1:2" x14ac:dyDescent="0.25">
      <c r="A59" s="124"/>
      <c r="B59" s="299" t="s">
        <v>687</v>
      </c>
    </row>
    <row r="60" spans="1:2" x14ac:dyDescent="0.25">
      <c r="A60" s="124"/>
      <c r="B60" s="299" t="s">
        <v>688</v>
      </c>
    </row>
    <row r="61" spans="1:2" ht="30" x14ac:dyDescent="0.25">
      <c r="A61" s="124"/>
      <c r="B61" s="300" t="s">
        <v>689</v>
      </c>
    </row>
  </sheetData>
  <hyperlinks>
    <hyperlink ref="B2" location="'Tabela 1'!A1" display="Tabela 1: Org. dijelovi,  mreža bankomata i POS uređaja banaka koje posluju u FBiH" xr:uid="{BBF4B344-B4F7-48E3-99D3-124ED0A472B9}"/>
    <hyperlink ref="B3" location="'Tabela 2'!A1" display="Tabela 2: Struktura vlasništva prema ukupnom kapitalu" xr:uid="{55EBF0B7-1132-4CBD-AD18-5BA9D0F98BBA}"/>
    <hyperlink ref="B4" location="'Tabela 3'!A1" display="Tabela 3: Struktura vlasništva prema učešću državnog, privatnog i stranog kapitala" xr:uid="{CEC96BE0-EB46-4FE5-AB41-539F6AEA45B8}"/>
    <hyperlink ref="B5" location="'Tabela 4'!A1" display="Tabela 4: Tržišni udjeli banaka prema vrsti vlasništva (većinskom kapitalu)" xr:uid="{DC727F1F-1EC6-4BC4-854B-BE1009148C7C}"/>
    <hyperlink ref="B6" location="'Tabela 5'!A1" display="Tabela 5: Kvalifikaciona struktura zaposlenih  u bankama FBiH" xr:uid="{CC7F0778-E0C8-4CD5-B5D2-5E934B8A8E20}"/>
    <hyperlink ref="B7" location="'Tabela 6'!A1" display="Tabela 6: Ukupna aktiva po zaposlenom" xr:uid="{0A1E21C9-63EB-4738-B078-81BDA0E25303}"/>
    <hyperlink ref="B8" location="'Tabela 7'!A1" display="Tabela 7: Bilans stanja banaka" xr:uid="{6CAAAF43-0F86-4A4D-964B-F0DBD212147F}"/>
    <hyperlink ref="B9" location="'Tabela 8'!A1" display="Tabela 8: Aktiva banaka prema vlasničkoj strukturi" xr:uid="{96268232-1161-4947-A650-795135112A3B}"/>
    <hyperlink ref="B10" location="'Tabela 9'!A1" display="Tabela 9: Učešće grupa banaka u ukupnoj aktivi " xr:uid="{28D9D0A7-32A7-4FA6-8C13-6BF21CDE17D5}"/>
    <hyperlink ref="B11" location="'Tabla 10'!A1" display="Tabela 10: Novčana sredstva banaka" xr:uid="{4767A1D6-598B-45A4-B458-1AEAB3F46982}"/>
    <hyperlink ref="B12" location="'Tabela 11'!A1" display="Tabela 11: Vrijednosni papiri prema vrsti instrumenta" xr:uid="{537402B1-0D21-46BB-B56F-5EF9F55624B7}"/>
    <hyperlink ref="B13" location="'Tabela 12'!A1" display="Tabela 12: Vrijednosni papiri entitetskih vlada BiH" xr:uid="{43FA025B-AE02-4E05-8B0A-D65ACCFCB856}"/>
    <hyperlink ref="B14" location="'Tabela 13'!A1" display="Tabela 13: Sektorska struktura depozita" xr:uid="{DA6EB249-57F0-443B-8C7F-CB33117E9C41}"/>
    <hyperlink ref="B15" location="'Tabela 14'!A1" display="Tabela 14: Štednja stanovništva  " xr:uid="{0D4B47A5-41E0-4BAC-A9B2-B0028CDC3FAA}"/>
    <hyperlink ref="B16" location="'Tabela 15'!A1" display="Tabela 15: Ročna struktura štednih depozita stanovništva" xr:uid="{EAC9F0A0-28D5-4442-BD0D-D9A44C3FD7AE}"/>
    <hyperlink ref="B17" location="'Tabela 16'!A1" display="Tabela 16: Krediti, štednja i depoziti stanovništva" xr:uid="{54D7593C-7ADA-4655-96B8-28EEB6D7FB25}"/>
    <hyperlink ref="B18" location="'Tabela 17'!A1" display="Tabela 17: Izvještaj o stanju regulatornog kapitala " xr:uid="{9FF74056-37EF-416E-8E1F-BF6B30FCEBA1}"/>
    <hyperlink ref="B19" location="'Tabela 18'!A1" display="Tabela 18: Struktura izloženosti riziku" xr:uid="{F8F9E289-4D4B-43D9-9E6E-C6797FDD28DC}"/>
    <hyperlink ref="B20" location="'Tabela 19'!A1" display="Tabela 19: Pokazatelji adekvatnosti kapitala" xr:uid="{050032BA-14CD-441D-B5CE-C89ADA6F8F20}"/>
    <hyperlink ref="B21" location="'Tabela 20'!A1" display="Tabela 20: Stopa finansijske poluge" xr:uid="{F23A8244-A6C7-47DC-8B4D-ED52CF57D830}"/>
    <hyperlink ref="B22" location="'Tabela 21'!A1" display="Tabela 21: Finansijska imovina, vanbilansne stavke i ECL " xr:uid="{DD12517F-16D8-49E7-9ACA-A42373157331}"/>
    <hyperlink ref="B23" location="'Tabela 22'!A1" display="Tabela 22: Izloženosti prema nivoima kreditnog rizika" xr:uid="{EF0240FF-9B38-4C49-90FF-A0C18AC3D04C}"/>
    <hyperlink ref="B24" location="'Tabela 23'!A1" display="Tabela 23: Sektorska struktura kredita" xr:uid="{A4792F5C-CFD9-4DDF-B3A3-7EF1A955BEF9}"/>
    <hyperlink ref="B25" location="'Tabela 24'!A1" display="Tabela 24: Ročna struktura kredita" xr:uid="{31AFE0D1-4BAE-40C8-BDA2-0608F52A56E1}"/>
    <hyperlink ref="B26" location="'Tabela 25'!A1" display="Tabela 25: Krediti prema nivoima kreditnog rizika" xr:uid="{8C9EF8BA-E66B-4470-B544-3038946F1B2F}"/>
    <hyperlink ref="B28" location="'Tabela 27'!A1" display="Tabela 27: Ostvareni finansijski rezultat banaka" xr:uid="{AB5E31A0-7B5F-4800-B678-8804EE82D5BB}"/>
    <hyperlink ref="B29" location="'Tabela 28'!A1" display="Tabela 28: Struktura ukupnih prihoda banaka" xr:uid="{42938E32-610A-44D5-9ED4-EF8340921542}"/>
    <hyperlink ref="B30" location="'Tabela 29'!A1" display="Tabela 29: Struktura ukupnih rashoda banaka" xr:uid="{D94DD3D9-A4EF-4A17-8DEF-E723A788C48A}"/>
    <hyperlink ref="B31" location="'Tabela 30'!A1" display="Tabela 30: Pokazatelji profitabilnosti, produktivnosti i efikasnosti" xr:uid="{14A1B57B-12B5-4692-8D77-BE53B08B91FA}"/>
    <hyperlink ref="B32" location="'Tabela 31'!A1" display="Tabela 31: LCR" xr:uid="{F47C4671-3005-4940-9914-3FA5D16F7A8D}"/>
    <hyperlink ref="B38" location="'Tabela 37'!A1" display="Tabela 37: Ročna struktura depozita po preostalom dospijeću" xr:uid="{F2358CB4-54E3-44B9-9BA0-F5820CA8BE28}"/>
    <hyperlink ref="B40" location="'Tabela 39'!A1" display="Tabela 39: Pokazatelji likvidnosti" xr:uid="{C754894E-FD8E-4010-872E-D7B0CE5E4D9F}"/>
    <hyperlink ref="B41" location="'Tabela 40'!A1" display="Tabela 40: Devizna pozicija (EUR i ukupno)" xr:uid="{CD2A7205-DE75-4088-82EF-26A4A9A02777}"/>
    <hyperlink ref="B43" location="'Tabela 42'!A1" display="Tabela 42: Kvalifikaciona struktura zaposlenih u MKO u FBiH" xr:uid="{16AC1F4A-F630-404D-9F4B-52F73BD3824F}"/>
    <hyperlink ref="B44" location="'Tabela 43'!A1" display="Tabela 43: Bilans stanja mikrokreditnog sektora   " xr:uid="{C927635E-AE3F-4286-A427-FC1002A3518A}"/>
    <hyperlink ref="B46" location="'Tabela 45'!A1" display="Tabela 45: Ročna struktura uzetih kredita " xr:uid="{713AC26E-B8E5-4676-96C6-9765B6186E2A}"/>
    <hyperlink ref="B45" location="'Tabela 44'!A1" display="Tabela 44: Struktura kapitala mikrokreditnog sektora  " xr:uid="{EF544E2E-0057-40C6-BEDD-DF21B8C21FE4}"/>
    <hyperlink ref="B47" location="'Tabela 46'!A1" display="Tabela 46: Neto mikrokrediti  " xr:uid="{51CF4066-6A4B-4E33-A695-00F0663B1373}"/>
    <hyperlink ref="B48" location="'Tabela 47'!A1" display="Tabela 47: Sektorska i ročna struktura mikrokredita" xr:uid="{FC12C73B-98B6-4B36-AB68-7F28E1B95B04}"/>
    <hyperlink ref="B49" location="'Tabela 48'!A1" display="Tabela 48: RKG " xr:uid="{05FBB105-4592-4366-BB39-7FE36E2CC8B0}"/>
    <hyperlink ref="B51" location="'Tabela 50'!A1" display="Tabela 50: Struktura ukupnih prihoda MKO" xr:uid="{2A15DC91-6B63-4C9E-B6E9-9F4BE1B78B6A}"/>
    <hyperlink ref="B53" location="'Tabela 52'!A1" display="Tabela 52: Kvalifikaciona struktura zaposlenih u lizing društvima FBiH" xr:uid="{976E6B71-0676-4DF8-99E4-B60FB862C6B4}"/>
    <hyperlink ref="B61" location="'Tabela 60'!A1" display="Tabela 60: Nominalni iznos otkupljenih novčanih potraživanja i isplaćenih kupčevih obaveza prema dobavljačima u FBiH, prema vrsti faktoringa i domicilnosti" xr:uid="{61D4AFA4-D650-4E02-940C-5D6A800A1C37}"/>
    <hyperlink ref="B60" location="'Tabela 59'!A1" display="Tabela 59: Struktura broja zaključenih ugovora i iznosa finansiranja lizing sistema" xr:uid="{B4D0F7AD-2F35-4717-903C-1B24709B2DCF}"/>
    <hyperlink ref="B59" location="'Tabela 58'!A1" display="Tabela 58: Struktura ukupnih rashoda lizing društava" xr:uid="{10E21CB9-4515-41DD-9542-37CF8C3C1FC1}"/>
    <hyperlink ref="B58" location="'Tabela 57'!A1" display="Tabela 57: Struktura ukupnih prihoda lizing društava" xr:uid="{100968BF-EFCA-40C5-AEAF-F52064D71B52}"/>
    <hyperlink ref="B56" location="'Tabela 55'!A1" display="Tabela 55: Pregled rezervi za finansijski lizing" xr:uid="{7E1B06DA-361F-4AF9-8BDD-D93D370BB69D}"/>
    <hyperlink ref="B52" location="'Tabela 51'!A1" display="Tabela 51: Struktura ukupnih rashoda MKO" xr:uid="{44EB777C-6FA4-4B92-850B-854ABD5E6847}"/>
    <hyperlink ref="B42" location="'Tabela 41'!A1" display="Tabela 41: Ukupna ponderisana pozicija bankarske knjige" xr:uid="{065892B1-C25D-459F-9A5E-30543D464209}"/>
    <hyperlink ref="B27" location="'Tabela 26 '!A1" display="Tabela 26: Pokazatelji kreditnog rizika" xr:uid="{52D72661-884E-4005-8301-8D0972251B6F}"/>
    <hyperlink ref="B33" location="'Tabela 32'!A1" display="Tabela 32: Zaštitni sloj likvidnosti" xr:uid="{54F6FDF3-405F-436E-974E-36C44018D3EF}"/>
    <hyperlink ref="B34" location="'Tabela 33'!A1" display="Tabela 33: Neto likvidnosni odlivi" xr:uid="{694F2008-6C48-4928-BDA5-FA27D95EB03D}"/>
    <hyperlink ref="B50" location="'Tabela 49'!A1" display="Tabela 49: Ostvareni finansijski rezultat MKO" xr:uid="{2AA1617E-816A-4DB2-BA7D-4162E8730F1B}"/>
    <hyperlink ref="B55" location="'Tabela 54'!A1" display="Tabela 54: Struktura potraživanja po finansijskom lizingu " xr:uid="{8352A693-711F-4E49-980C-1850E4EDE506}"/>
    <hyperlink ref="B57" location="'Tabela 56'!A1" display="Tabela 56: Ostvareni finansijski rezultat lizing društava" xr:uid="{71CD3BC5-0FA7-4A2D-B4D4-44AA21A08296}"/>
    <hyperlink ref="B39" location="'Tabela 38'!A1" display="Tabela 38: Ročna usklađenost finansijske aktive i obaveza do 180 dana" xr:uid="{2298CB5D-5E8F-43CC-B596-E4BD8E7362D5}"/>
    <hyperlink ref="B54" location="'Tabela 53'!A1" display="Tabela 53: Bilans stanja lizing sektora" xr:uid="{10026DCE-64D1-4898-B6D8-9086B624D2D8}"/>
    <hyperlink ref="B35" location="'Tabela 34'!A1" display="Tabela 34: NSFR" xr:uid="{AD7A7CE0-5E0E-43D3-B49B-773A701AEEE8}"/>
    <hyperlink ref="B36" location="'Tabela 35'!A1" display="Tabela 35: Struktura ASF" xr:uid="{028C6959-1782-4CAB-B6C3-4C8F2C35F20C}"/>
    <hyperlink ref="B37" location="'Tabela 36'!A1" display="Tabela 36: Struktura RSF" xr:uid="{0090A7ED-A4C4-4B2D-8E71-F2F63E36DE6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/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6.5" thickBot="1" x14ac:dyDescent="0.3">
      <c r="B3" s="88"/>
      <c r="C3" s="89" t="s">
        <v>50</v>
      </c>
      <c r="D3" s="90"/>
      <c r="E3" s="90"/>
      <c r="F3" s="90"/>
      <c r="G3" s="90"/>
      <c r="H3" s="90"/>
      <c r="I3" s="90"/>
      <c r="J3" s="90"/>
      <c r="K3" s="90"/>
      <c r="L3" s="91" t="s">
        <v>327</v>
      </c>
    </row>
    <row r="4" spans="2:12" ht="24.95" customHeight="1" thickTop="1" x14ac:dyDescent="0.25">
      <c r="B4" s="332" t="s">
        <v>639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15.75" x14ac:dyDescent="0.25">
      <c r="B5" s="328" t="s">
        <v>127</v>
      </c>
      <c r="C5" s="330" t="s">
        <v>49</v>
      </c>
      <c r="D5" s="330" t="s">
        <v>577</v>
      </c>
      <c r="E5" s="330"/>
      <c r="F5" s="330"/>
      <c r="G5" s="330" t="s">
        <v>583</v>
      </c>
      <c r="H5" s="330"/>
      <c r="I5" s="330"/>
      <c r="J5" s="330" t="s">
        <v>691</v>
      </c>
      <c r="K5" s="330"/>
      <c r="L5" s="330"/>
    </row>
    <row r="6" spans="2:12" ht="15.75" x14ac:dyDescent="0.25">
      <c r="B6" s="328"/>
      <c r="C6" s="330"/>
      <c r="D6" s="97" t="s">
        <v>2</v>
      </c>
      <c r="E6" s="97" t="s">
        <v>26</v>
      </c>
      <c r="F6" s="97" t="s">
        <v>46</v>
      </c>
      <c r="G6" s="97" t="s">
        <v>2</v>
      </c>
      <c r="H6" s="97" t="s">
        <v>26</v>
      </c>
      <c r="I6" s="97" t="s">
        <v>46</v>
      </c>
      <c r="J6" s="97" t="s">
        <v>2</v>
      </c>
      <c r="K6" s="97" t="s">
        <v>26</v>
      </c>
      <c r="L6" s="97" t="s">
        <v>46</v>
      </c>
    </row>
    <row r="7" spans="2:12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12" ht="15.75" x14ac:dyDescent="0.25">
      <c r="B8" s="100" t="s">
        <v>311</v>
      </c>
      <c r="C8" s="101" t="s">
        <v>706</v>
      </c>
      <c r="D8" s="102">
        <v>11216540</v>
      </c>
      <c r="E8" s="103">
        <f>D8/D$12*100</f>
        <v>43.322444406859276</v>
      </c>
      <c r="F8" s="114">
        <v>2</v>
      </c>
      <c r="G8" s="102">
        <v>11603784</v>
      </c>
      <c r="H8" s="103">
        <f>G8/G$12*100</f>
        <v>42.679515779301305</v>
      </c>
      <c r="I8" s="114">
        <v>2</v>
      </c>
      <c r="J8" s="119">
        <v>11685151</v>
      </c>
      <c r="K8" s="103">
        <f>J8/J$12*100</f>
        <v>42.701014575420182</v>
      </c>
      <c r="L8" s="114">
        <v>2</v>
      </c>
    </row>
    <row r="9" spans="2:12" ht="15.75" x14ac:dyDescent="0.25">
      <c r="B9" s="100" t="s">
        <v>312</v>
      </c>
      <c r="C9" s="101" t="s">
        <v>707</v>
      </c>
      <c r="D9" s="102">
        <v>2496815</v>
      </c>
      <c r="E9" s="103">
        <f>D9/D$12*100</f>
        <v>9.643627092821168</v>
      </c>
      <c r="F9" s="114">
        <v>1</v>
      </c>
      <c r="G9" s="102">
        <v>7499085</v>
      </c>
      <c r="H9" s="103">
        <f>G9/G$12*100</f>
        <v>27.582150493995901</v>
      </c>
      <c r="I9" s="114">
        <v>3</v>
      </c>
      <c r="J9" s="102">
        <v>7458133</v>
      </c>
      <c r="K9" s="103">
        <f>J9/J$12*100</f>
        <v>27.254234535644617</v>
      </c>
      <c r="L9" s="114">
        <v>3</v>
      </c>
    </row>
    <row r="10" spans="2:12" ht="15.75" x14ac:dyDescent="0.25">
      <c r="B10" s="100" t="s">
        <v>313</v>
      </c>
      <c r="C10" s="101" t="s">
        <v>704</v>
      </c>
      <c r="D10" s="102">
        <v>10748335</v>
      </c>
      <c r="E10" s="103">
        <f>D10/D$12*100</f>
        <v>41.514062759442737</v>
      </c>
      <c r="F10" s="114">
        <v>8</v>
      </c>
      <c r="G10" s="102">
        <v>6406910</v>
      </c>
      <c r="H10" s="103">
        <f>G10/G$12*100</f>
        <v>23.565055712995289</v>
      </c>
      <c r="I10" s="114">
        <v>5</v>
      </c>
      <c r="J10" s="102">
        <v>6540500</v>
      </c>
      <c r="K10" s="103">
        <f>J10/J$12*100</f>
        <v>23.900930833545555</v>
      </c>
      <c r="L10" s="114">
        <v>5</v>
      </c>
    </row>
    <row r="11" spans="2:12" ht="15.75" x14ac:dyDescent="0.25">
      <c r="B11" s="100" t="s">
        <v>314</v>
      </c>
      <c r="C11" s="101" t="s">
        <v>705</v>
      </c>
      <c r="D11" s="102">
        <v>1429139</v>
      </c>
      <c r="E11" s="103">
        <f>D11/D$12*100</f>
        <v>5.5198657408768179</v>
      </c>
      <c r="F11" s="114">
        <v>3</v>
      </c>
      <c r="G11" s="102">
        <v>1678402</v>
      </c>
      <c r="H11" s="103">
        <f>G11/G$12*100</f>
        <v>6.1732780137075007</v>
      </c>
      <c r="I11" s="114">
        <v>3</v>
      </c>
      <c r="J11" s="102">
        <v>1681259</v>
      </c>
      <c r="K11" s="103">
        <f>J11/J$12*100</f>
        <v>6.1438200553896438</v>
      </c>
      <c r="L11" s="114">
        <v>3</v>
      </c>
    </row>
    <row r="12" spans="2:12" ht="20.100000000000001" customHeight="1" x14ac:dyDescent="0.25">
      <c r="B12" s="330" t="s">
        <v>5</v>
      </c>
      <c r="C12" s="330"/>
      <c r="D12" s="105">
        <f t="shared" ref="D12:L12" si="0">SUM(D8:D11)</f>
        <v>25890829</v>
      </c>
      <c r="E12" s="106">
        <f t="shared" si="0"/>
        <v>100.00000000000001</v>
      </c>
      <c r="F12" s="97">
        <f t="shared" si="0"/>
        <v>14</v>
      </c>
      <c r="G12" s="105">
        <f t="shared" si="0"/>
        <v>27188181</v>
      </c>
      <c r="H12" s="106">
        <f t="shared" si="0"/>
        <v>100</v>
      </c>
      <c r="I12" s="97">
        <f t="shared" si="0"/>
        <v>13</v>
      </c>
      <c r="J12" s="105">
        <f t="shared" si="0"/>
        <v>27365043</v>
      </c>
      <c r="K12" s="106">
        <f t="shared" si="0"/>
        <v>100</v>
      </c>
      <c r="L12" s="97">
        <f t="shared" si="0"/>
        <v>13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4:L4"/>
    <mergeCell ref="B5:B6"/>
    <mergeCell ref="B12:C12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2 F12:G12 I12:J12 L12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5"/>
  <sheetViews>
    <sheetView workbookViewId="0"/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88"/>
      <c r="C3" s="95" t="s">
        <v>55</v>
      </c>
      <c r="D3" s="90"/>
      <c r="E3" s="90"/>
      <c r="F3" s="90"/>
      <c r="G3" s="90"/>
      <c r="H3" s="90"/>
      <c r="I3" s="90"/>
      <c r="J3" s="90"/>
      <c r="K3" s="91" t="s">
        <v>328</v>
      </c>
    </row>
    <row r="4" spans="2:13" ht="24.95" customHeight="1" thickTop="1" x14ac:dyDescent="0.25">
      <c r="B4" s="332" t="s">
        <v>640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2:13" ht="15.75" x14ac:dyDescent="0.25">
      <c r="B5" s="328" t="s">
        <v>127</v>
      </c>
      <c r="C5" s="330" t="s">
        <v>28</v>
      </c>
      <c r="D5" s="330" t="s">
        <v>577</v>
      </c>
      <c r="E5" s="330"/>
      <c r="F5" s="339" t="s">
        <v>583</v>
      </c>
      <c r="G5" s="339"/>
      <c r="H5" s="330" t="s">
        <v>691</v>
      </c>
      <c r="I5" s="330"/>
      <c r="J5" s="330" t="s">
        <v>1</v>
      </c>
      <c r="K5" s="330"/>
    </row>
    <row r="6" spans="2:13" ht="15.75" x14ac:dyDescent="0.25">
      <c r="B6" s="328"/>
      <c r="C6" s="33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411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8" customHeight="1" x14ac:dyDescent="0.25">
      <c r="B8" s="111" t="s">
        <v>311</v>
      </c>
      <c r="C8" s="101" t="s">
        <v>51</v>
      </c>
      <c r="D8" s="102">
        <v>1526329</v>
      </c>
      <c r="E8" s="103">
        <f>D8/D$13*100</f>
        <v>19.104810858706315</v>
      </c>
      <c r="F8" s="102">
        <v>1543794</v>
      </c>
      <c r="G8" s="103">
        <f>F8/F$13*100</f>
        <v>18.733904470064346</v>
      </c>
      <c r="H8" s="119">
        <v>1496648</v>
      </c>
      <c r="I8" s="113">
        <f>H8/H$13*100</f>
        <v>17.774826090555596</v>
      </c>
      <c r="J8" s="104">
        <f>F8/D8*100</f>
        <v>101.14424871701972</v>
      </c>
      <c r="K8" s="104">
        <f>H8/F8*100</f>
        <v>96.946095139636498</v>
      </c>
      <c r="M8" s="15"/>
    </row>
    <row r="9" spans="2:13" ht="18" customHeight="1" x14ac:dyDescent="0.25">
      <c r="B9" s="111" t="s">
        <v>312</v>
      </c>
      <c r="C9" s="101" t="s">
        <v>52</v>
      </c>
      <c r="D9" s="102">
        <v>5270323</v>
      </c>
      <c r="E9" s="103">
        <f t="shared" ref="E9:E12" si="0">D9/D$13*100</f>
        <v>65.967772399849338</v>
      </c>
      <c r="F9" s="102">
        <v>5365342</v>
      </c>
      <c r="G9" s="103">
        <f t="shared" ref="G9:G12" si="1">F9/F$13*100</f>
        <v>65.10830102800243</v>
      </c>
      <c r="H9" s="119">
        <v>4908381</v>
      </c>
      <c r="I9" s="113">
        <f>H9/H$13*100</f>
        <v>58.294013462876613</v>
      </c>
      <c r="J9" s="104">
        <f t="shared" ref="J9:J12" si="2">F9/D9*100</f>
        <v>101.80290657707316</v>
      </c>
      <c r="K9" s="104">
        <f t="shared" ref="K9:K13" si="3">H9/F9*100</f>
        <v>91.483096510902755</v>
      </c>
      <c r="M9" s="15"/>
    </row>
    <row r="10" spans="2:13" ht="20.45" customHeight="1" x14ac:dyDescent="0.25">
      <c r="B10" s="111" t="s">
        <v>313</v>
      </c>
      <c r="C10" s="101" t="s">
        <v>293</v>
      </c>
      <c r="D10" s="102">
        <v>10345</v>
      </c>
      <c r="E10" s="103">
        <f t="shared" si="0"/>
        <v>0.12948667576473805</v>
      </c>
      <c r="F10" s="102">
        <v>7662</v>
      </c>
      <c r="G10" s="103">
        <f t="shared" si="1"/>
        <v>9.2978192718479943E-2</v>
      </c>
      <c r="H10" s="119">
        <v>14130</v>
      </c>
      <c r="I10" s="113">
        <f>H10/H$13*100</f>
        <v>0.16781386983415642</v>
      </c>
      <c r="J10" s="104">
        <f t="shared" si="2"/>
        <v>74.064765587240217</v>
      </c>
      <c r="K10" s="104">
        <f t="shared" si="3"/>
        <v>184.41660140955364</v>
      </c>
      <c r="M10" s="15"/>
    </row>
    <row r="11" spans="2:13" ht="21" customHeight="1" x14ac:dyDescent="0.25">
      <c r="B11" s="111" t="s">
        <v>314</v>
      </c>
      <c r="C11" s="101" t="s">
        <v>292</v>
      </c>
      <c r="D11" s="102">
        <v>1182240</v>
      </c>
      <c r="E11" s="103">
        <f t="shared" si="0"/>
        <v>14.797905032006179</v>
      </c>
      <c r="F11" s="102">
        <v>1323842</v>
      </c>
      <c r="G11" s="103">
        <f t="shared" si="1"/>
        <v>16.064792039261018</v>
      </c>
      <c r="H11" s="119">
        <v>2000882</v>
      </c>
      <c r="I11" s="113">
        <f>H11/H$13*100</f>
        <v>23.763322823885815</v>
      </c>
      <c r="J11" s="104">
        <f t="shared" si="2"/>
        <v>111.97743267018541</v>
      </c>
      <c r="K11" s="104">
        <f t="shared" si="3"/>
        <v>151.14205471649939</v>
      </c>
      <c r="M11" s="15"/>
    </row>
    <row r="12" spans="2:13" ht="21" customHeight="1" x14ac:dyDescent="0.25">
      <c r="B12" s="111" t="s">
        <v>315</v>
      </c>
      <c r="C12" s="101" t="s">
        <v>53</v>
      </c>
      <c r="D12" s="102">
        <v>2</v>
      </c>
      <c r="E12" s="103">
        <f t="shared" si="0"/>
        <v>2.503367341995902E-5</v>
      </c>
      <c r="F12" s="102">
        <v>2</v>
      </c>
      <c r="G12" s="103">
        <f t="shared" si="1"/>
        <v>2.4269953724479234E-5</v>
      </c>
      <c r="H12" s="119">
        <v>2</v>
      </c>
      <c r="I12" s="113">
        <f>H12/H$13*100</f>
        <v>2.375284781799808E-5</v>
      </c>
      <c r="J12" s="104">
        <f t="shared" si="2"/>
        <v>100</v>
      </c>
      <c r="K12" s="104">
        <f t="shared" si="3"/>
        <v>100</v>
      </c>
      <c r="M12" s="15"/>
    </row>
    <row r="13" spans="2:13" ht="19.5" customHeight="1" x14ac:dyDescent="0.25">
      <c r="B13" s="330" t="s">
        <v>54</v>
      </c>
      <c r="C13" s="330"/>
      <c r="D13" s="105">
        <f t="shared" ref="D13:I13" si="4">SUM(D8:D12)</f>
        <v>7989239</v>
      </c>
      <c r="E13" s="106">
        <f t="shared" si="4"/>
        <v>100</v>
      </c>
      <c r="F13" s="105">
        <f t="shared" si="4"/>
        <v>8240642</v>
      </c>
      <c r="G13" s="106">
        <f t="shared" si="4"/>
        <v>100</v>
      </c>
      <c r="H13" s="120">
        <f t="shared" si="4"/>
        <v>8420043</v>
      </c>
      <c r="I13" s="121">
        <f t="shared" si="4"/>
        <v>100.00000000000001</v>
      </c>
      <c r="J13" s="106">
        <f>F13/D13*100</f>
        <v>103.14677029939898</v>
      </c>
      <c r="K13" s="106">
        <f t="shared" si="3"/>
        <v>102.17702698406266</v>
      </c>
      <c r="M13" s="15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5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Q18"/>
  <sheetViews>
    <sheetView workbookViewId="0"/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7" ht="16.5" thickBot="1" x14ac:dyDescent="0.3">
      <c r="B3" s="88"/>
      <c r="C3" s="89" t="s">
        <v>60</v>
      </c>
      <c r="D3" s="90"/>
      <c r="E3" s="90"/>
      <c r="F3" s="90"/>
      <c r="G3" s="90"/>
      <c r="H3" s="90"/>
      <c r="I3" s="90"/>
      <c r="J3" s="90"/>
      <c r="K3" s="91" t="s">
        <v>328</v>
      </c>
    </row>
    <row r="4" spans="2:17" ht="24.95" customHeight="1" thickTop="1" x14ac:dyDescent="0.25">
      <c r="B4" s="332" t="s">
        <v>641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2:17" ht="15.75" x14ac:dyDescent="0.25">
      <c r="B5" s="328" t="s">
        <v>127</v>
      </c>
      <c r="C5" s="330" t="s">
        <v>56</v>
      </c>
      <c r="D5" s="330" t="s">
        <v>577</v>
      </c>
      <c r="E5" s="330"/>
      <c r="F5" s="330" t="s">
        <v>583</v>
      </c>
      <c r="G5" s="330"/>
      <c r="H5" s="330" t="s">
        <v>695</v>
      </c>
      <c r="I5" s="330"/>
      <c r="J5" s="330" t="s">
        <v>1</v>
      </c>
      <c r="K5" s="330"/>
    </row>
    <row r="6" spans="2:17" ht="15.75" x14ac:dyDescent="0.25">
      <c r="B6" s="328"/>
      <c r="C6" s="330"/>
      <c r="D6" s="330" t="s">
        <v>2</v>
      </c>
      <c r="E6" s="97" t="s">
        <v>26</v>
      </c>
      <c r="F6" s="330" t="s">
        <v>2</v>
      </c>
      <c r="G6" s="97" t="s">
        <v>26</v>
      </c>
      <c r="H6" s="330" t="s">
        <v>2</v>
      </c>
      <c r="I6" s="97" t="s">
        <v>26</v>
      </c>
      <c r="J6" s="340" t="s">
        <v>410</v>
      </c>
      <c r="K6" s="340" t="s">
        <v>411</v>
      </c>
    </row>
    <row r="7" spans="2:17" ht="15.75" hidden="1" x14ac:dyDescent="0.25">
      <c r="B7" s="122"/>
      <c r="C7" s="330"/>
      <c r="D7" s="330"/>
      <c r="E7" s="97" t="s">
        <v>57</v>
      </c>
      <c r="F7" s="330"/>
      <c r="G7" s="97" t="s">
        <v>57</v>
      </c>
      <c r="H7" s="330"/>
      <c r="I7" s="97" t="s">
        <v>57</v>
      </c>
      <c r="J7" s="340"/>
      <c r="K7" s="340"/>
    </row>
    <row r="8" spans="2:17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7" ht="23.1" customHeight="1" x14ac:dyDescent="0.25">
      <c r="B9" s="100" t="s">
        <v>311</v>
      </c>
      <c r="C9" s="117" t="s">
        <v>58</v>
      </c>
      <c r="D9" s="102">
        <v>7374</v>
      </c>
      <c r="E9" s="103">
        <f>D9/D$14*100</f>
        <v>0.37507477080459489</v>
      </c>
      <c r="F9" s="102">
        <v>18113</v>
      </c>
      <c r="G9" s="103">
        <f>F9/F$14*100</f>
        <v>0.89278320840053149</v>
      </c>
      <c r="H9" s="102">
        <v>18326</v>
      </c>
      <c r="I9" s="103">
        <f>H9/H$14*100</f>
        <v>0.9458102248247573</v>
      </c>
      <c r="J9" s="104">
        <f>F9/D9*100</f>
        <v>245.63330621101164</v>
      </c>
      <c r="K9" s="104">
        <f>H9/F9*100</f>
        <v>101.17595097443825</v>
      </c>
      <c r="M9" s="15"/>
      <c r="O9" s="15"/>
      <c r="Q9" s="15"/>
    </row>
    <row r="10" spans="2:17" ht="23.1" customHeight="1" x14ac:dyDescent="0.25">
      <c r="B10" s="100" t="s">
        <v>312</v>
      </c>
      <c r="C10" s="117" t="s">
        <v>59</v>
      </c>
      <c r="D10" s="102">
        <f>SUM(D11:D13)</f>
        <v>1958634</v>
      </c>
      <c r="E10" s="103">
        <f t="shared" ref="E10:E13" si="0">D10/D$14*100</f>
        <v>99.624925229195398</v>
      </c>
      <c r="F10" s="102">
        <f>SUM(F11:F13)</f>
        <v>2010711</v>
      </c>
      <c r="G10" s="103">
        <f t="shared" ref="G10:G13" si="1">F10/F$14*100</f>
        <v>99.10721679159947</v>
      </c>
      <c r="H10" s="102">
        <f>SUM(H11:H13)</f>
        <v>1919272</v>
      </c>
      <c r="I10" s="103">
        <f t="shared" ref="I10:I13" si="2">H10/H$14*100</f>
        <v>99.054189775175246</v>
      </c>
      <c r="J10" s="104">
        <f t="shared" ref="J10:J13" si="3">F10/D10*100</f>
        <v>102.65884284659614</v>
      </c>
      <c r="K10" s="104">
        <f t="shared" ref="K10:K14" si="4">H10/F10*100</f>
        <v>95.452404646913465</v>
      </c>
      <c r="M10" s="15"/>
      <c r="O10" s="15"/>
      <c r="Q10" s="15"/>
    </row>
    <row r="11" spans="2:17" ht="18.75" customHeight="1" x14ac:dyDescent="0.25">
      <c r="B11" s="100" t="s">
        <v>345</v>
      </c>
      <c r="C11" s="117" t="s">
        <v>473</v>
      </c>
      <c r="D11" s="102">
        <v>1014120</v>
      </c>
      <c r="E11" s="103">
        <f t="shared" si="0"/>
        <v>51.582699561751532</v>
      </c>
      <c r="F11" s="102">
        <v>1045523</v>
      </c>
      <c r="G11" s="103">
        <f t="shared" si="1"/>
        <v>51.533449919756471</v>
      </c>
      <c r="H11" s="102">
        <v>974430</v>
      </c>
      <c r="I11" s="103">
        <f t="shared" si="2"/>
        <v>50.290617558440921</v>
      </c>
      <c r="J11" s="104">
        <f t="shared" si="3"/>
        <v>103.09657634205026</v>
      </c>
      <c r="K11" s="104">
        <f t="shared" si="4"/>
        <v>93.200245236116274</v>
      </c>
      <c r="M11" s="15"/>
      <c r="O11" s="15"/>
      <c r="Q11" s="15"/>
    </row>
    <row r="12" spans="2:17" ht="23.25" customHeight="1" x14ac:dyDescent="0.25">
      <c r="B12" s="100" t="s">
        <v>346</v>
      </c>
      <c r="C12" s="117" t="s">
        <v>474</v>
      </c>
      <c r="D12" s="102">
        <v>756726</v>
      </c>
      <c r="E12" s="103">
        <f t="shared" si="0"/>
        <v>38.490484270664211</v>
      </c>
      <c r="F12" s="102">
        <v>790617</v>
      </c>
      <c r="G12" s="103">
        <f t="shared" si="1"/>
        <v>38.969225521780103</v>
      </c>
      <c r="H12" s="102">
        <v>785530</v>
      </c>
      <c r="I12" s="103">
        <f t="shared" si="2"/>
        <v>40.541433259117731</v>
      </c>
      <c r="J12" s="104">
        <f t="shared" si="3"/>
        <v>104.47863559597531</v>
      </c>
      <c r="K12" s="104">
        <f t="shared" si="4"/>
        <v>99.356578469726813</v>
      </c>
      <c r="M12" s="15"/>
      <c r="O12" s="15"/>
      <c r="Q12" s="15"/>
    </row>
    <row r="13" spans="2:17" ht="24.75" customHeight="1" x14ac:dyDescent="0.25">
      <c r="B13" s="100" t="s">
        <v>347</v>
      </c>
      <c r="C13" s="123" t="s">
        <v>585</v>
      </c>
      <c r="D13" s="102">
        <v>187788</v>
      </c>
      <c r="E13" s="103">
        <f t="shared" si="0"/>
        <v>9.5517413967796667</v>
      </c>
      <c r="F13" s="102">
        <v>174571</v>
      </c>
      <c r="G13" s="103">
        <f t="shared" si="1"/>
        <v>8.6045413500628936</v>
      </c>
      <c r="H13" s="102">
        <v>159312</v>
      </c>
      <c r="I13" s="103">
        <f t="shared" si="2"/>
        <v>8.2221389576165951</v>
      </c>
      <c r="J13" s="104">
        <f t="shared" si="3"/>
        <v>92.961744094404324</v>
      </c>
      <c r="K13" s="104">
        <f t="shared" si="4"/>
        <v>91.259143844051991</v>
      </c>
      <c r="M13" s="15"/>
      <c r="O13" s="15"/>
      <c r="Q13" s="15"/>
    </row>
    <row r="14" spans="2:17" ht="21" customHeight="1" x14ac:dyDescent="0.25">
      <c r="B14" s="330" t="s">
        <v>54</v>
      </c>
      <c r="C14" s="330"/>
      <c r="D14" s="105">
        <f t="shared" ref="D14:I14" si="5">D9+D10</f>
        <v>1966008</v>
      </c>
      <c r="E14" s="97">
        <f t="shared" si="5"/>
        <v>99.999999999999986</v>
      </c>
      <c r="F14" s="105">
        <f t="shared" si="5"/>
        <v>2028824</v>
      </c>
      <c r="G14" s="97">
        <f t="shared" si="5"/>
        <v>100</v>
      </c>
      <c r="H14" s="105">
        <f t="shared" si="5"/>
        <v>1937598</v>
      </c>
      <c r="I14" s="97">
        <f t="shared" si="5"/>
        <v>100</v>
      </c>
      <c r="J14" s="106">
        <f>F14/D14*100</f>
        <v>103.19510398736934</v>
      </c>
      <c r="K14" s="106">
        <f t="shared" si="4"/>
        <v>95.503503507450631</v>
      </c>
      <c r="L14" s="15"/>
      <c r="M14" s="15"/>
      <c r="O14" s="15"/>
      <c r="Q14" s="15"/>
    </row>
    <row r="15" spans="2:17" ht="12.75" customHeight="1" x14ac:dyDescent="0.25">
      <c r="B15" s="92"/>
      <c r="C15" s="92"/>
      <c r="D15" s="93"/>
      <c r="E15" s="92"/>
      <c r="F15" s="93"/>
      <c r="G15" s="92"/>
      <c r="H15" s="93"/>
      <c r="I15" s="92"/>
      <c r="J15" s="94"/>
      <c r="K15" s="94"/>
      <c r="L15" s="15"/>
      <c r="M15" s="15"/>
    </row>
    <row r="16" spans="2:17" ht="15.75" x14ac:dyDescent="0.25">
      <c r="B16" s="76" t="s">
        <v>708</v>
      </c>
      <c r="C16" s="76"/>
      <c r="D16" s="87"/>
      <c r="E16" s="87"/>
      <c r="F16" s="87"/>
      <c r="G16" s="87"/>
      <c r="H16" s="87"/>
      <c r="I16" s="87"/>
      <c r="J16" s="87"/>
      <c r="K16" s="87"/>
    </row>
    <row r="17" spans="2:1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2:11" x14ac:dyDescent="0.25">
      <c r="B18" s="296"/>
    </row>
  </sheetData>
  <mergeCells count="13"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:F10 G10:H10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/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52"/>
    </row>
    <row r="3" spans="2:13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27" t="s">
        <v>327</v>
      </c>
    </row>
    <row r="4" spans="2:13" ht="24.95" customHeight="1" thickTop="1" x14ac:dyDescent="0.25">
      <c r="B4" s="332" t="s">
        <v>642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2:13" ht="15.75" x14ac:dyDescent="0.25">
      <c r="B5" s="328" t="s">
        <v>127</v>
      </c>
      <c r="C5" s="330" t="s">
        <v>56</v>
      </c>
      <c r="D5" s="330" t="s">
        <v>577</v>
      </c>
      <c r="E5" s="330"/>
      <c r="F5" s="330" t="s">
        <v>583</v>
      </c>
      <c r="G5" s="330"/>
      <c r="H5" s="330" t="s">
        <v>691</v>
      </c>
      <c r="I5" s="330"/>
      <c r="J5" s="330" t="s">
        <v>1</v>
      </c>
      <c r="K5" s="330"/>
    </row>
    <row r="6" spans="2:13" ht="15.75" x14ac:dyDescent="0.25">
      <c r="B6" s="328"/>
      <c r="C6" s="33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26" t="s">
        <v>410</v>
      </c>
      <c r="K6" s="126" t="s">
        <v>411</v>
      </c>
    </row>
    <row r="7" spans="2:13" s="42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5.75" x14ac:dyDescent="0.25">
      <c r="B8" s="111" t="s">
        <v>311</v>
      </c>
      <c r="C8" s="101" t="s">
        <v>61</v>
      </c>
      <c r="D8" s="102">
        <f>D9+D10</f>
        <v>625252</v>
      </c>
      <c r="E8" s="103">
        <f t="shared" ref="E8:I8" si="0">E9+E10</f>
        <v>64.369581622221517</v>
      </c>
      <c r="F8" s="102">
        <f>F9+F10</f>
        <v>587897</v>
      </c>
      <c r="G8" s="103">
        <f t="shared" si="0"/>
        <v>60.740000681894969</v>
      </c>
      <c r="H8" s="102">
        <f>H9+H10</f>
        <v>558410</v>
      </c>
      <c r="I8" s="103">
        <f t="shared" si="0"/>
        <v>57.348108285749497</v>
      </c>
      <c r="J8" s="104">
        <f>F8/D8*100</f>
        <v>94.025608874501799</v>
      </c>
      <c r="K8" s="104">
        <f>H8/F8*100</f>
        <v>94.984325485586766</v>
      </c>
    </row>
    <row r="9" spans="2:13" ht="15.75" x14ac:dyDescent="0.25">
      <c r="B9" s="111" t="s">
        <v>84</v>
      </c>
      <c r="C9" s="101" t="s">
        <v>63</v>
      </c>
      <c r="D9" s="102">
        <v>34986</v>
      </c>
      <c r="E9" s="103">
        <f t="shared" ref="E9:E13" si="1">D9/D$14*100</f>
        <v>3.6018024454700539</v>
      </c>
      <c r="F9" s="102">
        <v>29988</v>
      </c>
      <c r="G9" s="103">
        <f t="shared" ref="G9:G13" si="2">F9/F$14*100</f>
        <v>3.0982827611786865</v>
      </c>
      <c r="H9" s="102">
        <v>0</v>
      </c>
      <c r="I9" s="103">
        <f t="shared" ref="I9:I13" si="3">H9/H$14*100</f>
        <v>0</v>
      </c>
      <c r="J9" s="104">
        <f t="shared" ref="J9:J13" si="4">F9/D9*100</f>
        <v>85.714285714285708</v>
      </c>
      <c r="K9" s="104">
        <f t="shared" ref="K9:K14" si="5">H9/F9*100</f>
        <v>0</v>
      </c>
    </row>
    <row r="10" spans="2:13" ht="15.75" x14ac:dyDescent="0.25">
      <c r="B10" s="111" t="s">
        <v>115</v>
      </c>
      <c r="C10" s="101" t="s">
        <v>64</v>
      </c>
      <c r="D10" s="102">
        <v>590266</v>
      </c>
      <c r="E10" s="103">
        <f t="shared" si="1"/>
        <v>60.767779176751461</v>
      </c>
      <c r="F10" s="102">
        <v>557909</v>
      </c>
      <c r="G10" s="103">
        <f t="shared" si="2"/>
        <v>57.641717920716282</v>
      </c>
      <c r="H10" s="102">
        <v>558410</v>
      </c>
      <c r="I10" s="103">
        <f t="shared" si="3"/>
        <v>57.348108285749497</v>
      </c>
      <c r="J10" s="104">
        <f t="shared" si="4"/>
        <v>94.518234152060259</v>
      </c>
      <c r="K10" s="104">
        <f t="shared" si="5"/>
        <v>100.08979959097273</v>
      </c>
    </row>
    <row r="11" spans="2:13" ht="15.75" x14ac:dyDescent="0.25">
      <c r="B11" s="111" t="s">
        <v>312</v>
      </c>
      <c r="C11" s="101" t="s">
        <v>62</v>
      </c>
      <c r="D11" s="102">
        <f>D12+D13</f>
        <v>346095</v>
      </c>
      <c r="E11" s="103">
        <f t="shared" ref="E11:I11" si="6">E12+E13</f>
        <v>35.63041837777849</v>
      </c>
      <c r="F11" s="102">
        <f>F12+F13</f>
        <v>379994</v>
      </c>
      <c r="G11" s="103">
        <f t="shared" si="6"/>
        <v>39.259999318105038</v>
      </c>
      <c r="H11" s="102">
        <f>H12+H13</f>
        <v>415310</v>
      </c>
      <c r="I11" s="103">
        <f t="shared" si="6"/>
        <v>42.651891714250503</v>
      </c>
      <c r="J11" s="104">
        <f t="shared" si="4"/>
        <v>109.79470954506712</v>
      </c>
      <c r="K11" s="104">
        <f t="shared" si="5"/>
        <v>109.2938309552256</v>
      </c>
    </row>
    <row r="12" spans="2:13" ht="15.75" x14ac:dyDescent="0.25">
      <c r="B12" s="111" t="s">
        <v>345</v>
      </c>
      <c r="C12" s="101" t="s">
        <v>63</v>
      </c>
      <c r="D12" s="102">
        <v>0</v>
      </c>
      <c r="E12" s="103">
        <f t="shared" si="1"/>
        <v>0</v>
      </c>
      <c r="F12" s="102">
        <v>27437</v>
      </c>
      <c r="G12" s="103">
        <f t="shared" si="2"/>
        <v>2.8347200252921043</v>
      </c>
      <c r="H12" s="102">
        <f>27463+29156</f>
        <v>56619</v>
      </c>
      <c r="I12" s="103">
        <f t="shared" si="3"/>
        <v>5.8147105944213937</v>
      </c>
      <c r="J12" s="104" t="s">
        <v>106</v>
      </c>
      <c r="K12" s="104">
        <f t="shared" si="5"/>
        <v>206.36002478405072</v>
      </c>
    </row>
    <row r="13" spans="2:13" ht="15.75" x14ac:dyDescent="0.25">
      <c r="B13" s="111" t="s">
        <v>346</v>
      </c>
      <c r="C13" s="101" t="s">
        <v>64</v>
      </c>
      <c r="D13" s="102">
        <v>346095</v>
      </c>
      <c r="E13" s="103">
        <f t="shared" si="1"/>
        <v>35.63041837777849</v>
      </c>
      <c r="F13" s="102">
        <v>352557</v>
      </c>
      <c r="G13" s="103">
        <f t="shared" si="2"/>
        <v>36.425279292812931</v>
      </c>
      <c r="H13" s="102">
        <f>331335+27356</f>
        <v>358691</v>
      </c>
      <c r="I13" s="103">
        <f t="shared" si="3"/>
        <v>36.837181119829111</v>
      </c>
      <c r="J13" s="104">
        <f t="shared" si="4"/>
        <v>101.86711740995969</v>
      </c>
      <c r="K13" s="104">
        <f t="shared" si="5"/>
        <v>101.73986050482617</v>
      </c>
    </row>
    <row r="14" spans="2:13" ht="15.75" x14ac:dyDescent="0.25">
      <c r="B14" s="330" t="s">
        <v>18</v>
      </c>
      <c r="C14" s="330"/>
      <c r="D14" s="105">
        <f t="shared" ref="D14:I14" si="7">D8+D11</f>
        <v>971347</v>
      </c>
      <c r="E14" s="97">
        <f t="shared" si="7"/>
        <v>100</v>
      </c>
      <c r="F14" s="105">
        <f t="shared" si="7"/>
        <v>967891</v>
      </c>
      <c r="G14" s="97">
        <f t="shared" si="7"/>
        <v>100</v>
      </c>
      <c r="H14" s="105">
        <f>H8+H11</f>
        <v>973720</v>
      </c>
      <c r="I14" s="97">
        <f t="shared" si="7"/>
        <v>100</v>
      </c>
      <c r="J14" s="106">
        <f>F14/D14*100</f>
        <v>99.644205417837298</v>
      </c>
      <c r="K14" s="106">
        <f t="shared" si="5"/>
        <v>100.60223723539117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 H12:H13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Q15"/>
  <sheetViews>
    <sheetView workbookViewId="0"/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17" x14ac:dyDescent="0.25">
      <c r="M2" s="52"/>
    </row>
    <row r="3" spans="2:17" ht="16.5" thickBot="1" x14ac:dyDescent="0.3">
      <c r="B3" s="60"/>
      <c r="C3" s="128" t="s">
        <v>72</v>
      </c>
      <c r="D3" s="81"/>
      <c r="E3" s="81"/>
      <c r="F3" s="81"/>
      <c r="G3" s="81"/>
      <c r="H3" s="81"/>
      <c r="I3" s="81"/>
      <c r="J3" s="81"/>
      <c r="K3" s="84" t="s">
        <v>328</v>
      </c>
    </row>
    <row r="4" spans="2:17" ht="24.95" customHeight="1" thickTop="1" x14ac:dyDescent="0.25">
      <c r="B4" s="332" t="s">
        <v>643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2:17" ht="15.75" x14ac:dyDescent="0.25">
      <c r="B5" s="328" t="s">
        <v>127</v>
      </c>
      <c r="C5" s="330" t="s">
        <v>65</v>
      </c>
      <c r="D5" s="330" t="s">
        <v>577</v>
      </c>
      <c r="E5" s="330"/>
      <c r="F5" s="330" t="s">
        <v>583</v>
      </c>
      <c r="G5" s="330"/>
      <c r="H5" s="330" t="s">
        <v>691</v>
      </c>
      <c r="I5" s="330"/>
      <c r="J5" s="330" t="s">
        <v>1</v>
      </c>
      <c r="K5" s="330"/>
    </row>
    <row r="6" spans="2:17" ht="15.75" x14ac:dyDescent="0.25">
      <c r="B6" s="328"/>
      <c r="C6" s="33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411</v>
      </c>
    </row>
    <row r="7" spans="2:17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11" t="s">
        <v>311</v>
      </c>
      <c r="C8" s="117" t="s">
        <v>66</v>
      </c>
      <c r="D8" s="102">
        <v>2600382</v>
      </c>
      <c r="E8" s="103">
        <f>D8/D$15*100</f>
        <v>12.274665526738035</v>
      </c>
      <c r="F8" s="102">
        <v>3227149</v>
      </c>
      <c r="G8" s="103">
        <f>F8/F$15*100</f>
        <v>14.378934670386274</v>
      </c>
      <c r="H8" s="119">
        <v>3112093</v>
      </c>
      <c r="I8" s="103">
        <f>H8/H$15*100</f>
        <v>13.790536518261234</v>
      </c>
      <c r="J8" s="104">
        <f t="shared" ref="J8:J15" si="0">F8/D8*100</f>
        <v>124.10288180736522</v>
      </c>
      <c r="K8" s="104">
        <f>H8/F8*100</f>
        <v>96.434747822303834</v>
      </c>
      <c r="M8" s="15"/>
      <c r="O8" s="26"/>
      <c r="Q8" s="15"/>
    </row>
    <row r="9" spans="2:17" ht="20.45" customHeight="1" x14ac:dyDescent="0.25">
      <c r="B9" s="111" t="s">
        <v>312</v>
      </c>
      <c r="C9" s="117" t="s">
        <v>67</v>
      </c>
      <c r="D9" s="102">
        <v>1618685</v>
      </c>
      <c r="E9" s="103">
        <f t="shared" ref="E9:E14" si="1">D9/D$15*100</f>
        <v>7.640730080483543</v>
      </c>
      <c r="F9" s="102">
        <v>1723548</v>
      </c>
      <c r="G9" s="103">
        <f t="shared" ref="G9:G14" si="2">F9/F$15*100</f>
        <v>7.6794669515646534</v>
      </c>
      <c r="H9" s="119">
        <v>1770111</v>
      </c>
      <c r="I9" s="103">
        <f t="shared" ref="I9:I14" si="3">H9/H$15*100</f>
        <v>7.8438466931662756</v>
      </c>
      <c r="J9" s="104">
        <f t="shared" si="0"/>
        <v>106.47828329786215</v>
      </c>
      <c r="K9" s="104">
        <f t="shared" ref="K9:K15" si="4">H9/F9*100</f>
        <v>102.70157837205578</v>
      </c>
      <c r="M9" s="15"/>
      <c r="O9" s="26"/>
      <c r="Q9" s="15"/>
    </row>
    <row r="10" spans="2:17" ht="15.75" x14ac:dyDescent="0.25">
      <c r="B10" s="111" t="s">
        <v>313</v>
      </c>
      <c r="C10" s="101" t="s">
        <v>68</v>
      </c>
      <c r="D10" s="102">
        <v>4393701</v>
      </c>
      <c r="E10" s="103">
        <f t="shared" si="1"/>
        <v>20.739726009291878</v>
      </c>
      <c r="F10" s="102">
        <v>4997582</v>
      </c>
      <c r="G10" s="103">
        <f t="shared" si="2"/>
        <v>22.267303148351182</v>
      </c>
      <c r="H10" s="119">
        <v>4936062</v>
      </c>
      <c r="I10" s="103">
        <f t="shared" si="3"/>
        <v>21.87304276170461</v>
      </c>
      <c r="J10" s="104">
        <f t="shared" si="0"/>
        <v>113.74424431703478</v>
      </c>
      <c r="K10" s="104">
        <f t="shared" si="4"/>
        <v>98.76900469066841</v>
      </c>
      <c r="M10" s="15"/>
      <c r="O10" s="26"/>
      <c r="Q10" s="15"/>
    </row>
    <row r="11" spans="2:17" ht="15.75" x14ac:dyDescent="0.25">
      <c r="B11" s="111" t="s">
        <v>314</v>
      </c>
      <c r="C11" s="117" t="s">
        <v>69</v>
      </c>
      <c r="D11" s="102">
        <v>348047</v>
      </c>
      <c r="E11" s="103">
        <f t="shared" si="1"/>
        <v>1.6428972791630587</v>
      </c>
      <c r="F11" s="102">
        <v>362688</v>
      </c>
      <c r="G11" s="103">
        <f t="shared" si="2"/>
        <v>1.615998225595737</v>
      </c>
      <c r="H11" s="119">
        <v>218252</v>
      </c>
      <c r="I11" s="103">
        <f t="shared" si="3"/>
        <v>0.96713439353629582</v>
      </c>
      <c r="J11" s="104">
        <f t="shared" si="0"/>
        <v>104.20661577315707</v>
      </c>
      <c r="K11" s="104">
        <f t="shared" si="4"/>
        <v>60.176239632962769</v>
      </c>
      <c r="M11" s="15"/>
      <c r="O11" s="26"/>
      <c r="Q11" s="15"/>
    </row>
    <row r="12" spans="2:17" ht="18.75" customHeight="1" x14ac:dyDescent="0.25">
      <c r="B12" s="111" t="s">
        <v>315</v>
      </c>
      <c r="C12" s="117" t="s">
        <v>475</v>
      </c>
      <c r="D12" s="102">
        <v>829534</v>
      </c>
      <c r="E12" s="103">
        <f t="shared" si="1"/>
        <v>3.9156756172966545</v>
      </c>
      <c r="F12" s="102">
        <v>829765</v>
      </c>
      <c r="G12" s="103">
        <f t="shared" si="2"/>
        <v>3.6971136835556919</v>
      </c>
      <c r="H12" s="119">
        <v>819715</v>
      </c>
      <c r="I12" s="103">
        <f t="shared" si="3"/>
        <v>3.632381693627571</v>
      </c>
      <c r="J12" s="104">
        <f t="shared" si="0"/>
        <v>100.0278469598594</v>
      </c>
      <c r="K12" s="104">
        <f t="shared" si="4"/>
        <v>98.788813700264527</v>
      </c>
      <c r="M12" s="15"/>
      <c r="O12" s="26"/>
      <c r="Q12" s="15"/>
    </row>
    <row r="13" spans="2:17" ht="15.75" x14ac:dyDescent="0.25">
      <c r="B13" s="111" t="s">
        <v>316</v>
      </c>
      <c r="C13" s="117" t="s">
        <v>70</v>
      </c>
      <c r="D13" s="102">
        <v>10832483</v>
      </c>
      <c r="E13" s="103">
        <f t="shared" si="1"/>
        <v>51.132912644786735</v>
      </c>
      <c r="F13" s="102">
        <v>10742142</v>
      </c>
      <c r="G13" s="103">
        <f t="shared" si="2"/>
        <v>47.862852951014204</v>
      </c>
      <c r="H13" s="119">
        <v>11145758</v>
      </c>
      <c r="I13" s="103">
        <f t="shared" si="3"/>
        <v>49.389906639262485</v>
      </c>
      <c r="J13" s="104">
        <f t="shared" si="0"/>
        <v>99.166017615721159</v>
      </c>
      <c r="K13" s="104">
        <f t="shared" si="4"/>
        <v>103.75731395097925</v>
      </c>
      <c r="M13" s="15"/>
      <c r="O13" s="26"/>
      <c r="Q13" s="15"/>
    </row>
    <row r="14" spans="2:17" ht="15.75" x14ac:dyDescent="0.25">
      <c r="B14" s="111" t="s">
        <v>317</v>
      </c>
      <c r="C14" s="117" t="s">
        <v>71</v>
      </c>
      <c r="D14" s="102">
        <v>562120</v>
      </c>
      <c r="E14" s="103">
        <f t="shared" si="1"/>
        <v>2.6533928422400956</v>
      </c>
      <c r="F14" s="102">
        <v>560715</v>
      </c>
      <c r="G14" s="103">
        <f t="shared" si="2"/>
        <v>2.4983303695322525</v>
      </c>
      <c r="H14" s="119">
        <v>564883</v>
      </c>
      <c r="I14" s="103">
        <f t="shared" si="3"/>
        <v>2.5031513004415236</v>
      </c>
      <c r="J14" s="104">
        <f t="shared" si="0"/>
        <v>99.750053369387317</v>
      </c>
      <c r="K14" s="104">
        <f t="shared" si="4"/>
        <v>100.74333663269219</v>
      </c>
      <c r="M14" s="15"/>
      <c r="O14" s="26"/>
      <c r="Q14" s="15"/>
    </row>
    <row r="15" spans="2:17" ht="17.45" customHeight="1" x14ac:dyDescent="0.25">
      <c r="B15" s="330" t="s">
        <v>18</v>
      </c>
      <c r="C15" s="330"/>
      <c r="D15" s="105">
        <f t="shared" ref="D15:I15" si="5">SUM(D8:D14)</f>
        <v>21184952</v>
      </c>
      <c r="E15" s="106">
        <f t="shared" si="5"/>
        <v>100</v>
      </c>
      <c r="F15" s="105">
        <f t="shared" si="5"/>
        <v>22443589</v>
      </c>
      <c r="G15" s="106">
        <f t="shared" si="5"/>
        <v>100</v>
      </c>
      <c r="H15" s="105">
        <f t="shared" si="5"/>
        <v>22566874</v>
      </c>
      <c r="I15" s="106">
        <f t="shared" si="5"/>
        <v>100.00000000000001</v>
      </c>
      <c r="J15" s="106">
        <f t="shared" si="0"/>
        <v>105.94118410086554</v>
      </c>
      <c r="K15" s="106">
        <f t="shared" si="4"/>
        <v>100.54931054030618</v>
      </c>
      <c r="M15" s="15"/>
      <c r="O15" s="26"/>
      <c r="Q15" s="15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L14"/>
  <sheetViews>
    <sheetView workbookViewId="0"/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  <col min="12" max="12" width="10.85546875" customWidth="1"/>
  </cols>
  <sheetData>
    <row r="2" spans="2:12" ht="15.75" x14ac:dyDescent="0.25">
      <c r="C2" s="5"/>
      <c r="D2" s="4"/>
      <c r="E2" s="4"/>
      <c r="F2" s="4"/>
      <c r="G2" s="4"/>
      <c r="H2" s="4"/>
      <c r="J2" s="52"/>
    </row>
    <row r="3" spans="2:12" ht="15.75" x14ac:dyDescent="0.25">
      <c r="C3" s="4"/>
      <c r="D3" s="4"/>
      <c r="E3" s="4"/>
      <c r="F3" s="4"/>
      <c r="G3" s="4"/>
      <c r="H3" s="4"/>
    </row>
    <row r="4" spans="2:12" ht="16.5" thickBot="1" x14ac:dyDescent="0.3">
      <c r="B4" s="88"/>
      <c r="C4" s="129" t="s">
        <v>77</v>
      </c>
      <c r="D4" s="90"/>
      <c r="E4" s="90"/>
      <c r="F4" s="90"/>
      <c r="G4" s="90"/>
      <c r="H4" s="91" t="s">
        <v>328</v>
      </c>
    </row>
    <row r="5" spans="2:12" ht="24.95" customHeight="1" thickTop="1" x14ac:dyDescent="0.25">
      <c r="B5" s="332" t="s">
        <v>644</v>
      </c>
      <c r="C5" s="332"/>
      <c r="D5" s="332"/>
      <c r="E5" s="332"/>
      <c r="F5" s="332"/>
      <c r="G5" s="332"/>
      <c r="H5" s="332"/>
    </row>
    <row r="6" spans="2:12" ht="15.75" x14ac:dyDescent="0.25">
      <c r="B6" s="328" t="s">
        <v>127</v>
      </c>
      <c r="C6" s="330" t="s">
        <v>0</v>
      </c>
      <c r="D6" s="330" t="s">
        <v>577</v>
      </c>
      <c r="E6" s="330" t="s">
        <v>583</v>
      </c>
      <c r="F6" s="330" t="s">
        <v>691</v>
      </c>
      <c r="G6" s="330" t="s">
        <v>1</v>
      </c>
      <c r="H6" s="330"/>
    </row>
    <row r="7" spans="2:12" ht="15.75" x14ac:dyDescent="0.25">
      <c r="B7" s="328"/>
      <c r="C7" s="330"/>
      <c r="D7" s="330"/>
      <c r="E7" s="330"/>
      <c r="F7" s="330"/>
      <c r="G7" s="97" t="s">
        <v>73</v>
      </c>
      <c r="H7" s="97" t="s">
        <v>415</v>
      </c>
    </row>
    <row r="8" spans="2:12" s="41" customFormat="1" ht="12.75" x14ac:dyDescent="0.2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</row>
    <row r="9" spans="2:12" ht="15.75" x14ac:dyDescent="0.25">
      <c r="B9" s="100" t="s">
        <v>311</v>
      </c>
      <c r="C9" s="101" t="s">
        <v>74</v>
      </c>
      <c r="D9" s="102">
        <v>124474</v>
      </c>
      <c r="E9" s="102">
        <v>124725</v>
      </c>
      <c r="F9" s="102">
        <v>127809</v>
      </c>
      <c r="G9" s="107">
        <f>E9/D9*100</f>
        <v>100.20164853704388</v>
      </c>
      <c r="H9" s="107">
        <f>F9/E9*100</f>
        <v>102.47263980757666</v>
      </c>
      <c r="J9" s="15"/>
      <c r="L9" s="15"/>
    </row>
    <row r="10" spans="2:12" ht="15.75" x14ac:dyDescent="0.25">
      <c r="B10" s="100" t="s">
        <v>312</v>
      </c>
      <c r="C10" s="101" t="s">
        <v>75</v>
      </c>
      <c r="D10" s="102">
        <v>10324468</v>
      </c>
      <c r="E10" s="102">
        <v>10187746</v>
      </c>
      <c r="F10" s="102">
        <v>10526713</v>
      </c>
      <c r="G10" s="107">
        <f>E10/D10*100</f>
        <v>98.67574774797113</v>
      </c>
      <c r="H10" s="107">
        <f t="shared" ref="H10:H11" si="0">F10/E10*100</f>
        <v>103.32720309281368</v>
      </c>
      <c r="J10" s="15"/>
    </row>
    <row r="11" spans="2:12" ht="17.45" customHeight="1" x14ac:dyDescent="0.25">
      <c r="B11" s="330" t="s">
        <v>76</v>
      </c>
      <c r="C11" s="330"/>
      <c r="D11" s="105">
        <f>SUM(D9:D10)</f>
        <v>10448942</v>
      </c>
      <c r="E11" s="105">
        <f>SUM(E9:E10)</f>
        <v>10312471</v>
      </c>
      <c r="F11" s="105">
        <f>F9+F10</f>
        <v>10654522</v>
      </c>
      <c r="G11" s="121">
        <f>E11/D11*100</f>
        <v>98.693925184004272</v>
      </c>
      <c r="H11" s="121">
        <f t="shared" si="0"/>
        <v>103.31686750925167</v>
      </c>
      <c r="J11" s="15"/>
      <c r="L11" s="15"/>
    </row>
    <row r="12" spans="2:12" ht="15.75" x14ac:dyDescent="0.25">
      <c r="C12" s="4"/>
      <c r="D12" s="4"/>
      <c r="E12" s="4"/>
      <c r="F12" s="4"/>
      <c r="G12" s="4"/>
      <c r="H12" s="4"/>
    </row>
    <row r="13" spans="2:12" x14ac:dyDescent="0.25">
      <c r="F13" s="15"/>
    </row>
    <row r="14" spans="2:12" x14ac:dyDescent="0.25">
      <c r="F14" s="15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D11:E11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6"/>
  <sheetViews>
    <sheetView workbookViewId="0"/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88"/>
      <c r="C4" s="89" t="s">
        <v>81</v>
      </c>
      <c r="D4" s="90"/>
      <c r="E4" s="90"/>
      <c r="F4" s="90"/>
      <c r="G4" s="90"/>
      <c r="H4" s="90"/>
      <c r="I4" s="90"/>
      <c r="J4" s="90"/>
      <c r="K4" s="91" t="s">
        <v>326</v>
      </c>
    </row>
    <row r="5" spans="2:14" ht="24.95" customHeight="1" thickTop="1" x14ac:dyDescent="0.25">
      <c r="B5" s="332" t="s">
        <v>645</v>
      </c>
      <c r="C5" s="332"/>
      <c r="D5" s="332"/>
      <c r="E5" s="332"/>
      <c r="F5" s="332"/>
      <c r="G5" s="332"/>
      <c r="H5" s="332"/>
      <c r="I5" s="332"/>
      <c r="J5" s="332"/>
      <c r="K5" s="332"/>
    </row>
    <row r="6" spans="2:14" ht="15.75" x14ac:dyDescent="0.25">
      <c r="B6" s="328" t="s">
        <v>127</v>
      </c>
      <c r="C6" s="330" t="s">
        <v>416</v>
      </c>
      <c r="D6" s="339" t="s">
        <v>577</v>
      </c>
      <c r="E6" s="339"/>
      <c r="F6" s="330" t="s">
        <v>583</v>
      </c>
      <c r="G6" s="330"/>
      <c r="H6" s="330" t="s">
        <v>691</v>
      </c>
      <c r="I6" s="330"/>
      <c r="J6" s="338" t="s">
        <v>78</v>
      </c>
      <c r="K6" s="338"/>
    </row>
    <row r="7" spans="2:14" ht="15.75" x14ac:dyDescent="0.25">
      <c r="B7" s="328"/>
      <c r="C7" s="330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410</v>
      </c>
      <c r="K7" s="97" t="s">
        <v>411</v>
      </c>
    </row>
    <row r="8" spans="2:14" ht="16.350000000000001" customHeight="1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4" ht="17.45" customHeight="1" x14ac:dyDescent="0.25">
      <c r="B9" s="111" t="s">
        <v>311</v>
      </c>
      <c r="C9" s="101" t="s">
        <v>79</v>
      </c>
      <c r="D9" s="102">
        <v>6755829</v>
      </c>
      <c r="E9" s="103">
        <f>D9/D11*100</f>
        <v>64.655627335284279</v>
      </c>
      <c r="F9" s="102">
        <v>7232406</v>
      </c>
      <c r="G9" s="103">
        <f>F9/F11*100</f>
        <v>70.132619039607476</v>
      </c>
      <c r="H9" s="102">
        <v>7601469</v>
      </c>
      <c r="I9" s="103">
        <f>H9/H11*100</f>
        <v>71.345002619545014</v>
      </c>
      <c r="J9" s="104">
        <f>F9/D9*100</f>
        <v>107.05430821295209</v>
      </c>
      <c r="K9" s="104">
        <f>H9/F9*100</f>
        <v>105.10290766309302</v>
      </c>
      <c r="M9" s="15"/>
      <c r="N9" s="26"/>
    </row>
    <row r="10" spans="2:14" ht="15.75" x14ac:dyDescent="0.25">
      <c r="B10" s="111" t="s">
        <v>312</v>
      </c>
      <c r="C10" s="101" t="s">
        <v>80</v>
      </c>
      <c r="D10" s="102">
        <v>3693113</v>
      </c>
      <c r="E10" s="103">
        <f>D10/D11*100</f>
        <v>35.344372664715721</v>
      </c>
      <c r="F10" s="102">
        <v>3080065</v>
      </c>
      <c r="G10" s="103">
        <f>F10/F11*100</f>
        <v>29.86738096039252</v>
      </c>
      <c r="H10" s="102">
        <v>3053053</v>
      </c>
      <c r="I10" s="103">
        <f>H10/H11*100</f>
        <v>28.654997380454983</v>
      </c>
      <c r="J10" s="104">
        <f>F10/D10*100</f>
        <v>83.400237144111216</v>
      </c>
      <c r="K10" s="104">
        <f t="shared" ref="K10:K11" si="0">H10/F10*100</f>
        <v>99.123005520987391</v>
      </c>
      <c r="M10" s="15"/>
      <c r="N10" s="26"/>
    </row>
    <row r="11" spans="2:14" ht="22.35" customHeight="1" x14ac:dyDescent="0.25">
      <c r="B11" s="330" t="s">
        <v>5</v>
      </c>
      <c r="C11" s="330"/>
      <c r="D11" s="105">
        <f>SUM(D9:D10)</f>
        <v>10448942</v>
      </c>
      <c r="E11" s="106">
        <f>SUM(E9:E10)</f>
        <v>100</v>
      </c>
      <c r="F11" s="105">
        <f>SUM(F9:F10)</f>
        <v>10312471</v>
      </c>
      <c r="G11" s="106">
        <f>SUM(G9:G10)</f>
        <v>100</v>
      </c>
      <c r="H11" s="105">
        <f>H9+H10</f>
        <v>10654522</v>
      </c>
      <c r="I11" s="106">
        <f>SUM(I9:I10)</f>
        <v>100</v>
      </c>
      <c r="J11" s="106">
        <f>F11/D11*100</f>
        <v>98.693925184004272</v>
      </c>
      <c r="K11" s="106">
        <f t="shared" si="0"/>
        <v>103.31686750925167</v>
      </c>
      <c r="M11" s="15"/>
      <c r="N11" s="26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  <row r="16" spans="2:14" x14ac:dyDescent="0.25">
      <c r="H16" s="15"/>
    </row>
  </sheetData>
  <mergeCells count="8">
    <mergeCell ref="J6:K6"/>
    <mergeCell ref="B5:K5"/>
    <mergeCell ref="B6:B7"/>
    <mergeCell ref="B11:C11"/>
    <mergeCell ref="C6:C7"/>
    <mergeCell ref="H6:I6"/>
    <mergeCell ref="F6:G6"/>
    <mergeCell ref="D6:E6"/>
  </mergeCells>
  <pageMargins left="0.7" right="0.7" top="0.75" bottom="0.75" header="0.3" footer="0.3"/>
  <ignoredErrors>
    <ignoredError sqref="D11:G11" formulaRange="1"/>
    <ignoredError sqref="H11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K14"/>
  <sheetViews>
    <sheetView workbookViewId="0"/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11" ht="16.5" thickBot="1" x14ac:dyDescent="0.3">
      <c r="B3" s="141"/>
      <c r="C3" s="89" t="s">
        <v>81</v>
      </c>
      <c r="D3" s="90"/>
      <c r="E3" s="90"/>
      <c r="F3" s="90"/>
      <c r="G3" s="90"/>
      <c r="H3" s="142" t="s">
        <v>326</v>
      </c>
    </row>
    <row r="4" spans="2:11" ht="24.95" customHeight="1" thickTop="1" x14ac:dyDescent="0.25">
      <c r="B4" s="332" t="s">
        <v>646</v>
      </c>
      <c r="C4" s="332"/>
      <c r="D4" s="332"/>
      <c r="E4" s="332"/>
      <c r="F4" s="332"/>
      <c r="G4" s="332"/>
      <c r="H4" s="332"/>
    </row>
    <row r="5" spans="2:11" x14ac:dyDescent="0.25">
      <c r="B5" s="328" t="s">
        <v>127</v>
      </c>
      <c r="C5" s="330" t="s">
        <v>82</v>
      </c>
      <c r="D5" s="330" t="s">
        <v>577</v>
      </c>
      <c r="E5" s="328" t="s">
        <v>583</v>
      </c>
      <c r="F5" s="330" t="s">
        <v>691</v>
      </c>
      <c r="G5" s="338" t="s">
        <v>285</v>
      </c>
      <c r="H5" s="338"/>
    </row>
    <row r="6" spans="2:11" x14ac:dyDescent="0.25">
      <c r="B6" s="328"/>
      <c r="C6" s="330"/>
      <c r="D6" s="330"/>
      <c r="E6" s="328"/>
      <c r="F6" s="330"/>
      <c r="G6" s="97" t="s">
        <v>73</v>
      </c>
      <c r="H6" s="97" t="s">
        <v>415</v>
      </c>
    </row>
    <row r="7" spans="2:11" ht="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7.100000000000001" customHeight="1" x14ac:dyDescent="0.25">
      <c r="B8" s="134" t="s">
        <v>311</v>
      </c>
      <c r="C8" s="135" t="s">
        <v>417</v>
      </c>
      <c r="D8" s="136">
        <v>7613327</v>
      </c>
      <c r="E8" s="136">
        <v>8022374</v>
      </c>
      <c r="F8" s="136">
        <v>8172020</v>
      </c>
      <c r="G8" s="137">
        <f>E8/D8*100</f>
        <v>105.37277592306229</v>
      </c>
      <c r="H8" s="137">
        <f>F8/E8*100</f>
        <v>101.86535805984613</v>
      </c>
      <c r="K8" s="15"/>
    </row>
    <row r="9" spans="2:11" ht="17.100000000000001" customHeight="1" x14ac:dyDescent="0.25">
      <c r="B9" s="134" t="s">
        <v>312</v>
      </c>
      <c r="C9" s="138" t="s">
        <v>418</v>
      </c>
      <c r="D9" s="136">
        <f>D10+D11</f>
        <v>10448942</v>
      </c>
      <c r="E9" s="136">
        <f>E10+E11</f>
        <v>10312471</v>
      </c>
      <c r="F9" s="136">
        <f>F10+F11</f>
        <v>10654522</v>
      </c>
      <c r="G9" s="137">
        <f t="shared" ref="G9:G11" si="0">E9/D9*100</f>
        <v>98.693925184004272</v>
      </c>
      <c r="H9" s="137">
        <f t="shared" ref="H9" si="1">F9/E9*100</f>
        <v>103.31686750925167</v>
      </c>
      <c r="K9" s="15"/>
    </row>
    <row r="10" spans="2:11" ht="17.100000000000001" customHeight="1" x14ac:dyDescent="0.25">
      <c r="B10" s="111" t="s">
        <v>345</v>
      </c>
      <c r="C10" s="101" t="s">
        <v>419</v>
      </c>
      <c r="D10" s="107">
        <v>3976925</v>
      </c>
      <c r="E10" s="107">
        <v>3347737</v>
      </c>
      <c r="F10" s="107">
        <v>3327303</v>
      </c>
      <c r="G10" s="104">
        <f t="shared" si="0"/>
        <v>84.179032795438687</v>
      </c>
      <c r="H10" s="104">
        <f>F10/E10*100</f>
        <v>99.389617523718272</v>
      </c>
    </row>
    <row r="11" spans="2:11" ht="17.100000000000001" customHeight="1" x14ac:dyDescent="0.25">
      <c r="B11" s="111" t="s">
        <v>346</v>
      </c>
      <c r="C11" s="101" t="s">
        <v>420</v>
      </c>
      <c r="D11" s="107">
        <v>6472017</v>
      </c>
      <c r="E11" s="107">
        <v>6964734</v>
      </c>
      <c r="F11" s="107">
        <v>7327219</v>
      </c>
      <c r="G11" s="104">
        <f t="shared" si="0"/>
        <v>107.61303624511494</v>
      </c>
      <c r="H11" s="104">
        <f>F11/E11*100</f>
        <v>105.20457780584297</v>
      </c>
    </row>
    <row r="12" spans="2:11" ht="17.100000000000001" customHeight="1" x14ac:dyDescent="0.25">
      <c r="B12" s="134" t="s">
        <v>313</v>
      </c>
      <c r="C12" s="138" t="s">
        <v>421</v>
      </c>
      <c r="D12" s="139">
        <f>D8/D9</f>
        <v>0.72862180687767242</v>
      </c>
      <c r="E12" s="139">
        <f t="shared" ref="E12" si="2">E8/E9</f>
        <v>0.77792936338924012</v>
      </c>
      <c r="F12" s="139">
        <f>F8/F9</f>
        <v>0.76700015261125742</v>
      </c>
      <c r="G12" s="140"/>
      <c r="H12" s="140"/>
    </row>
    <row r="13" spans="2:11" ht="17.100000000000001" customHeight="1" x14ac:dyDescent="0.25">
      <c r="B13" s="134" t="s">
        <v>314</v>
      </c>
      <c r="C13" s="138" t="s">
        <v>422</v>
      </c>
      <c r="D13" s="136">
        <v>10832483</v>
      </c>
      <c r="E13" s="136">
        <v>10742142</v>
      </c>
      <c r="F13" s="136">
        <v>11145758</v>
      </c>
      <c r="G13" s="137">
        <f>E13/D13*100</f>
        <v>99.166017615721159</v>
      </c>
      <c r="H13" s="137">
        <f>F13/E13*100</f>
        <v>103.75731395097925</v>
      </c>
    </row>
    <row r="14" spans="2:11" ht="16.5" customHeight="1" x14ac:dyDescent="0.25">
      <c r="B14" s="134" t="s">
        <v>315</v>
      </c>
      <c r="C14" s="138" t="s">
        <v>423</v>
      </c>
      <c r="D14" s="139">
        <f>D8/D13</f>
        <v>0.70282381241678382</v>
      </c>
      <c r="E14" s="139">
        <f t="shared" ref="E14" si="3">E8/E13</f>
        <v>0.74681325195663961</v>
      </c>
      <c r="F14" s="139">
        <f>F8/F13</f>
        <v>0.73319553501879364</v>
      </c>
      <c r="G14" s="140"/>
      <c r="H14" s="140"/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K32"/>
  <sheetViews>
    <sheetView zoomScaleNormal="100" workbookViewId="0"/>
  </sheetViews>
  <sheetFormatPr defaultColWidth="8.85546875" defaultRowHeight="15" x14ac:dyDescent="0.25"/>
  <cols>
    <col min="1" max="1" width="8.85546875" customWidth="1"/>
    <col min="2" max="2" width="9.85546875" customWidth="1"/>
    <col min="3" max="3" width="72.140625" customWidth="1"/>
    <col min="4" max="4" width="16.140625" customWidth="1"/>
    <col min="5" max="5" width="16.42578125" customWidth="1"/>
    <col min="6" max="6" width="15.28515625" customWidth="1"/>
    <col min="7" max="7" width="11" customWidth="1"/>
    <col min="8" max="8" width="10.42578125" customWidth="1"/>
    <col min="10" max="11" width="10.7109375" bestFit="1" customWidth="1"/>
  </cols>
  <sheetData>
    <row r="3" spans="2:11" ht="16.5" thickBot="1" x14ac:dyDescent="0.3">
      <c r="B3" s="85" t="s">
        <v>192</v>
      </c>
      <c r="C3" s="81"/>
      <c r="D3" s="81"/>
      <c r="E3" s="81"/>
      <c r="F3" s="81"/>
      <c r="G3" s="81"/>
      <c r="H3" s="91" t="s">
        <v>329</v>
      </c>
    </row>
    <row r="4" spans="2:11" ht="24.95" customHeight="1" thickTop="1" x14ac:dyDescent="0.25">
      <c r="B4" s="332" t="s">
        <v>647</v>
      </c>
      <c r="C4" s="332"/>
      <c r="D4" s="332"/>
      <c r="E4" s="332"/>
      <c r="F4" s="332"/>
      <c r="G4" s="332"/>
      <c r="H4" s="332"/>
    </row>
    <row r="5" spans="2:11" ht="20.100000000000001" customHeight="1" x14ac:dyDescent="0.25">
      <c r="B5" s="289" t="s">
        <v>127</v>
      </c>
      <c r="C5" s="289" t="s">
        <v>82</v>
      </c>
      <c r="D5" s="97" t="s">
        <v>577</v>
      </c>
      <c r="E5" s="97" t="s">
        <v>583</v>
      </c>
      <c r="F5" s="97" t="s">
        <v>691</v>
      </c>
      <c r="G5" s="330" t="s">
        <v>1</v>
      </c>
      <c r="H5" s="330"/>
    </row>
    <row r="6" spans="2:11" ht="15" customHeight="1" x14ac:dyDescent="0.25">
      <c r="B6" s="143">
        <v>1</v>
      </c>
      <c r="C6" s="143">
        <v>2</v>
      </c>
      <c r="D6" s="99">
        <v>3</v>
      </c>
      <c r="E6" s="99">
        <v>4</v>
      </c>
      <c r="F6" s="99">
        <v>5</v>
      </c>
      <c r="G6" s="99" t="s">
        <v>424</v>
      </c>
      <c r="H6" s="99" t="s">
        <v>425</v>
      </c>
    </row>
    <row r="7" spans="2:11" ht="20.100000000000001" customHeight="1" x14ac:dyDescent="0.25">
      <c r="B7" s="306">
        <v>1</v>
      </c>
      <c r="C7" s="144" t="s">
        <v>83</v>
      </c>
      <c r="D7" s="120">
        <f>D8+D24</f>
        <v>2852902</v>
      </c>
      <c r="E7" s="105">
        <f>E8+E24</f>
        <v>2926563</v>
      </c>
      <c r="F7" s="105">
        <f>F8+F24</f>
        <v>2930713</v>
      </c>
      <c r="G7" s="121">
        <f>E7/D7*100</f>
        <v>102.58196741423295</v>
      </c>
      <c r="H7" s="106">
        <f>F7/E7*100</f>
        <v>100.14180456733719</v>
      </c>
      <c r="J7" s="26"/>
      <c r="K7" s="26"/>
    </row>
    <row r="8" spans="2:11" ht="20.100000000000001" customHeight="1" x14ac:dyDescent="0.25">
      <c r="B8" s="144" t="s">
        <v>84</v>
      </c>
      <c r="C8" s="144" t="s">
        <v>85</v>
      </c>
      <c r="D8" s="145">
        <f>D9+D23</f>
        <v>2733978</v>
      </c>
      <c r="E8" s="146">
        <f>E9+E23</f>
        <v>2782658</v>
      </c>
      <c r="F8" s="146">
        <f>F9+F23</f>
        <v>2808210</v>
      </c>
      <c r="G8" s="121">
        <f t="shared" ref="G8:G26" si="0">E8/D8*100</f>
        <v>101.78055565918964</v>
      </c>
      <c r="H8" s="106">
        <f t="shared" ref="H8:H25" si="1">F8/E8*100</f>
        <v>100.91825872960314</v>
      </c>
      <c r="J8" s="26"/>
      <c r="K8" s="26"/>
    </row>
    <row r="9" spans="2:11" ht="20.100000000000001" customHeight="1" x14ac:dyDescent="0.25">
      <c r="B9" s="144" t="s">
        <v>86</v>
      </c>
      <c r="C9" s="144" t="s">
        <v>87</v>
      </c>
      <c r="D9" s="145">
        <f>SUM(D10:D22)</f>
        <v>2733978</v>
      </c>
      <c r="E9" s="146">
        <f>SUM(E10:E22)</f>
        <v>2782658</v>
      </c>
      <c r="F9" s="146">
        <f>SUM(F10:F22)</f>
        <v>2808210</v>
      </c>
      <c r="G9" s="121">
        <f t="shared" si="0"/>
        <v>101.78055565918964</v>
      </c>
      <c r="H9" s="106">
        <f t="shared" si="1"/>
        <v>100.91825872960314</v>
      </c>
      <c r="J9" s="26"/>
      <c r="K9" s="26"/>
    </row>
    <row r="10" spans="2:11" ht="15.95" customHeight="1" x14ac:dyDescent="0.25">
      <c r="B10" s="152" t="s">
        <v>88</v>
      </c>
      <c r="C10" s="152" t="s">
        <v>89</v>
      </c>
      <c r="D10" s="153">
        <v>1384714</v>
      </c>
      <c r="E10" s="109">
        <v>1562046</v>
      </c>
      <c r="F10" s="109">
        <v>1562045</v>
      </c>
      <c r="G10" s="107">
        <f t="shared" si="0"/>
        <v>112.80639901091489</v>
      </c>
      <c r="H10" s="104">
        <f t="shared" si="1"/>
        <v>99.999935981398764</v>
      </c>
      <c r="J10" s="26"/>
      <c r="K10" s="26"/>
    </row>
    <row r="11" spans="2:11" ht="15.95" customHeight="1" x14ac:dyDescent="0.25">
      <c r="B11" s="152" t="s">
        <v>90</v>
      </c>
      <c r="C11" s="152" t="s">
        <v>91</v>
      </c>
      <c r="D11" s="154">
        <v>137290</v>
      </c>
      <c r="E11" s="155">
        <v>137327</v>
      </c>
      <c r="F11" s="155">
        <v>109554</v>
      </c>
      <c r="G11" s="107">
        <f t="shared" si="0"/>
        <v>100.02695025129289</v>
      </c>
      <c r="H11" s="104">
        <f t="shared" si="1"/>
        <v>79.776009087797746</v>
      </c>
      <c r="J11" s="26"/>
      <c r="K11" s="26"/>
    </row>
    <row r="12" spans="2:11" ht="15.95" customHeight="1" x14ac:dyDescent="0.25">
      <c r="B12" s="152" t="s">
        <v>92</v>
      </c>
      <c r="C12" s="152" t="s">
        <v>93</v>
      </c>
      <c r="D12" s="153">
        <v>-214</v>
      </c>
      <c r="E12" s="109">
        <v>0</v>
      </c>
      <c r="F12" s="109">
        <v>0</v>
      </c>
      <c r="G12" s="107">
        <f t="shared" si="0"/>
        <v>0</v>
      </c>
      <c r="H12" s="104" t="s">
        <v>106</v>
      </c>
      <c r="J12" s="26"/>
      <c r="K12" s="26"/>
    </row>
    <row r="13" spans="2:11" ht="33.75" customHeight="1" x14ac:dyDescent="0.25">
      <c r="B13" s="152" t="s">
        <v>94</v>
      </c>
      <c r="C13" s="101" t="s">
        <v>581</v>
      </c>
      <c r="D13" s="153">
        <v>-2192</v>
      </c>
      <c r="E13" s="109">
        <v>0</v>
      </c>
      <c r="F13" s="109">
        <v>0</v>
      </c>
      <c r="G13" s="107">
        <f t="shared" si="0"/>
        <v>0</v>
      </c>
      <c r="H13" s="104" t="s">
        <v>106</v>
      </c>
      <c r="J13" s="26"/>
      <c r="K13" s="26"/>
    </row>
    <row r="14" spans="2:11" ht="15.95" customHeight="1" x14ac:dyDescent="0.25">
      <c r="B14" s="152" t="s">
        <v>96</v>
      </c>
      <c r="C14" s="152" t="s">
        <v>95</v>
      </c>
      <c r="D14" s="153">
        <v>393494</v>
      </c>
      <c r="E14" s="109">
        <v>466815</v>
      </c>
      <c r="F14" s="109">
        <v>472011</v>
      </c>
      <c r="G14" s="107">
        <f t="shared" si="0"/>
        <v>118.63332096550391</v>
      </c>
      <c r="H14" s="104">
        <f>F14/E14*100</f>
        <v>101.11307477266153</v>
      </c>
      <c r="J14" s="26"/>
      <c r="K14" s="26"/>
    </row>
    <row r="15" spans="2:11" ht="15.95" customHeight="1" x14ac:dyDescent="0.25">
      <c r="B15" s="152" t="s">
        <v>98</v>
      </c>
      <c r="C15" s="152" t="s">
        <v>97</v>
      </c>
      <c r="D15" s="153">
        <v>-118241</v>
      </c>
      <c r="E15" s="109">
        <v>-113355</v>
      </c>
      <c r="F15" s="109">
        <v>-119923</v>
      </c>
      <c r="G15" s="107">
        <f t="shared" si="0"/>
        <v>95.867761605534469</v>
      </c>
      <c r="H15" s="104">
        <f t="shared" si="1"/>
        <v>105.79418640554013</v>
      </c>
      <c r="J15" s="26"/>
      <c r="K15" s="26"/>
    </row>
    <row r="16" spans="2:11" ht="15.95" customHeight="1" x14ac:dyDescent="0.25">
      <c r="B16" s="152" t="s">
        <v>100</v>
      </c>
      <c r="C16" s="152" t="s">
        <v>99</v>
      </c>
      <c r="D16" s="153">
        <v>10368</v>
      </c>
      <c r="E16" s="109">
        <v>-66916</v>
      </c>
      <c r="F16" s="109">
        <v>-63999</v>
      </c>
      <c r="G16" s="107">
        <f t="shared" si="0"/>
        <v>-645.40895061728395</v>
      </c>
      <c r="H16" s="104">
        <f t="shared" si="1"/>
        <v>95.640803395301575</v>
      </c>
      <c r="J16" s="26"/>
      <c r="K16" s="26"/>
    </row>
    <row r="17" spans="2:11" ht="15.95" customHeight="1" x14ac:dyDescent="0.25">
      <c r="B17" s="152" t="s">
        <v>102</v>
      </c>
      <c r="C17" s="152" t="s">
        <v>101</v>
      </c>
      <c r="D17" s="153">
        <v>1014269</v>
      </c>
      <c r="E17" s="109">
        <v>897338</v>
      </c>
      <c r="F17" s="109">
        <v>948200</v>
      </c>
      <c r="G17" s="107">
        <f t="shared" si="0"/>
        <v>88.47140157098363</v>
      </c>
      <c r="H17" s="104">
        <f t="shared" si="1"/>
        <v>105.66809830855264</v>
      </c>
      <c r="J17" s="26"/>
      <c r="K17" s="26"/>
    </row>
    <row r="18" spans="2:11" ht="15.95" customHeight="1" x14ac:dyDescent="0.25">
      <c r="B18" s="152" t="s">
        <v>104</v>
      </c>
      <c r="C18" s="152" t="s">
        <v>103</v>
      </c>
      <c r="D18" s="153">
        <v>-61626</v>
      </c>
      <c r="E18" s="109">
        <v>-68789</v>
      </c>
      <c r="F18" s="109">
        <v>-68052</v>
      </c>
      <c r="G18" s="107">
        <f t="shared" si="0"/>
        <v>111.62334079771526</v>
      </c>
      <c r="H18" s="104">
        <f>F18/E18*100</f>
        <v>98.928607771591388</v>
      </c>
      <c r="J18" s="26"/>
      <c r="K18" s="26"/>
    </row>
    <row r="19" spans="2:11" ht="30" customHeight="1" x14ac:dyDescent="0.25">
      <c r="B19" s="152" t="s">
        <v>107</v>
      </c>
      <c r="C19" s="101" t="s">
        <v>105</v>
      </c>
      <c r="D19" s="153">
        <v>-1081</v>
      </c>
      <c r="E19" s="109">
        <v>-4306</v>
      </c>
      <c r="F19" s="230">
        <v>-4238</v>
      </c>
      <c r="G19" s="107">
        <f t="shared" si="0"/>
        <v>398.33487511563368</v>
      </c>
      <c r="H19" s="104">
        <f t="shared" ref="H19:H21" si="2">F19/E19*100</f>
        <v>98.420808174640044</v>
      </c>
      <c r="J19" s="26"/>
      <c r="K19" s="26"/>
    </row>
    <row r="20" spans="2:11" ht="30" customHeight="1" x14ac:dyDescent="0.25">
      <c r="B20" s="152" t="s">
        <v>108</v>
      </c>
      <c r="C20" s="101" t="s">
        <v>626</v>
      </c>
      <c r="D20" s="153">
        <v>-8621</v>
      </c>
      <c r="E20" s="109">
        <v>-13470</v>
      </c>
      <c r="F20" s="109">
        <v>-13347</v>
      </c>
      <c r="G20" s="107">
        <f t="shared" si="0"/>
        <v>156.2463751304953</v>
      </c>
      <c r="H20" s="104">
        <f>F20/E20*100</f>
        <v>99.086859688196</v>
      </c>
      <c r="J20" s="26"/>
      <c r="K20" s="26"/>
    </row>
    <row r="21" spans="2:11" ht="30" customHeight="1" x14ac:dyDescent="0.25">
      <c r="B21" s="152" t="s">
        <v>109</v>
      </c>
      <c r="C21" s="101" t="s">
        <v>110</v>
      </c>
      <c r="D21" s="153">
        <v>-14182</v>
      </c>
      <c r="E21" s="109">
        <v>-14032</v>
      </c>
      <c r="F21" s="109">
        <v>-14041</v>
      </c>
      <c r="G21" s="107">
        <f t="shared" si="0"/>
        <v>98.942321252291634</v>
      </c>
      <c r="H21" s="104">
        <f t="shared" si="2"/>
        <v>100.06413911060432</v>
      </c>
      <c r="J21" s="26"/>
      <c r="K21" s="26"/>
    </row>
    <row r="22" spans="2:11" ht="15.95" customHeight="1" x14ac:dyDescent="0.25">
      <c r="B22" s="152" t="s">
        <v>111</v>
      </c>
      <c r="C22" s="152" t="s">
        <v>112</v>
      </c>
      <c r="D22" s="153">
        <v>0</v>
      </c>
      <c r="E22" s="109">
        <v>0</v>
      </c>
      <c r="F22" s="109">
        <v>0</v>
      </c>
      <c r="G22" s="107" t="s">
        <v>106</v>
      </c>
      <c r="H22" s="104" t="s">
        <v>106</v>
      </c>
      <c r="J22" s="26"/>
      <c r="K22" s="26"/>
    </row>
    <row r="23" spans="2:11" ht="20.100000000000001" customHeight="1" x14ac:dyDescent="0.25">
      <c r="B23" s="148" t="s">
        <v>113</v>
      </c>
      <c r="C23" s="148" t="s">
        <v>114</v>
      </c>
      <c r="D23" s="150">
        <v>0</v>
      </c>
      <c r="E23" s="151">
        <v>0</v>
      </c>
      <c r="F23" s="151">
        <v>0</v>
      </c>
      <c r="G23" s="136" t="s">
        <v>106</v>
      </c>
      <c r="H23" s="137" t="s">
        <v>106</v>
      </c>
      <c r="J23" s="26"/>
      <c r="K23" s="26"/>
    </row>
    <row r="24" spans="2:11" ht="20.100000000000001" customHeight="1" x14ac:dyDescent="0.25">
      <c r="B24" s="144" t="s">
        <v>115</v>
      </c>
      <c r="C24" s="144" t="s">
        <v>116</v>
      </c>
      <c r="D24" s="145">
        <f>SUM(D25:D29)</f>
        <v>118924</v>
      </c>
      <c r="E24" s="146">
        <f>SUM(E25:E29)</f>
        <v>143905</v>
      </c>
      <c r="F24" s="146">
        <f>SUM(F25:F29)</f>
        <v>122503</v>
      </c>
      <c r="G24" s="121">
        <f t="shared" si="0"/>
        <v>121.00585247721234</v>
      </c>
      <c r="H24" s="106">
        <f t="shared" si="1"/>
        <v>85.127688405545314</v>
      </c>
      <c r="J24" s="26"/>
      <c r="K24" s="26"/>
    </row>
    <row r="25" spans="2:11" ht="15.95" customHeight="1" x14ac:dyDescent="0.25">
      <c r="B25" s="152" t="s">
        <v>117</v>
      </c>
      <c r="C25" s="152" t="s">
        <v>118</v>
      </c>
      <c r="D25" s="153">
        <v>118938</v>
      </c>
      <c r="E25" s="109">
        <v>143905</v>
      </c>
      <c r="F25" s="109">
        <v>122503</v>
      </c>
      <c r="G25" s="107">
        <f t="shared" si="0"/>
        <v>120.991609073635</v>
      </c>
      <c r="H25" s="104">
        <f t="shared" si="1"/>
        <v>85.127688405545314</v>
      </c>
      <c r="J25" s="26"/>
      <c r="K25" s="26"/>
    </row>
    <row r="26" spans="2:11" ht="15.95" customHeight="1" x14ac:dyDescent="0.25">
      <c r="B26" s="152" t="s">
        <v>119</v>
      </c>
      <c r="C26" s="152" t="s">
        <v>120</v>
      </c>
      <c r="D26" s="153">
        <v>-14</v>
      </c>
      <c r="E26" s="109">
        <v>0</v>
      </c>
      <c r="F26" s="109">
        <v>0</v>
      </c>
      <c r="G26" s="107">
        <f t="shared" si="0"/>
        <v>0</v>
      </c>
      <c r="H26" s="104" t="s">
        <v>106</v>
      </c>
      <c r="J26" s="26"/>
      <c r="K26" s="26"/>
    </row>
    <row r="27" spans="2:11" ht="31.5" customHeight="1" x14ac:dyDescent="0.25">
      <c r="B27" s="152" t="s">
        <v>121</v>
      </c>
      <c r="C27" s="101" t="s">
        <v>122</v>
      </c>
      <c r="D27" s="153">
        <v>0</v>
      </c>
      <c r="E27" s="109">
        <v>0</v>
      </c>
      <c r="F27" s="109">
        <v>0</v>
      </c>
      <c r="G27" s="107" t="s">
        <v>106</v>
      </c>
      <c r="H27" s="104" t="s">
        <v>106</v>
      </c>
      <c r="J27" s="26"/>
      <c r="K27" s="26"/>
    </row>
    <row r="28" spans="2:11" ht="30" customHeight="1" x14ac:dyDescent="0.25">
      <c r="B28" s="152" t="s">
        <v>123</v>
      </c>
      <c r="C28" s="101" t="s">
        <v>124</v>
      </c>
      <c r="D28" s="153">
        <v>0</v>
      </c>
      <c r="E28" s="109">
        <v>0</v>
      </c>
      <c r="F28" s="109">
        <v>0</v>
      </c>
      <c r="G28" s="107" t="s">
        <v>106</v>
      </c>
      <c r="H28" s="104" t="s">
        <v>106</v>
      </c>
      <c r="J28" s="26"/>
      <c r="K28" s="26"/>
    </row>
    <row r="29" spans="2:11" ht="15.95" customHeight="1" x14ac:dyDescent="0.25">
      <c r="B29" s="152" t="s">
        <v>125</v>
      </c>
      <c r="C29" s="152" t="s">
        <v>126</v>
      </c>
      <c r="D29" s="153">
        <v>0</v>
      </c>
      <c r="E29" s="109">
        <v>0</v>
      </c>
      <c r="F29" s="109">
        <v>0</v>
      </c>
      <c r="G29" s="107" t="s">
        <v>106</v>
      </c>
      <c r="H29" s="104" t="s">
        <v>106</v>
      </c>
      <c r="J29" s="26"/>
      <c r="K29" s="26"/>
    </row>
    <row r="32" spans="2:11" x14ac:dyDescent="0.25">
      <c r="C32" s="297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ignoredErrors>
    <ignoredError sqref="D9:F9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Q19"/>
  <sheetViews>
    <sheetView workbookViewId="0"/>
  </sheetViews>
  <sheetFormatPr defaultColWidth="8.85546875" defaultRowHeight="15" x14ac:dyDescent="0.25"/>
  <cols>
    <col min="1" max="2" width="8.85546875" style="14"/>
    <col min="3" max="3" width="47.5703125" style="14" customWidth="1"/>
    <col min="4" max="4" width="14.140625" style="14" customWidth="1"/>
    <col min="5" max="5" width="11.140625" style="14" customWidth="1"/>
    <col min="6" max="6" width="12.42578125" style="14" customWidth="1"/>
    <col min="7" max="7" width="11.7109375" style="14" customWidth="1"/>
    <col min="8" max="8" width="11.85546875" style="14" bestFit="1" customWidth="1"/>
    <col min="9" max="9" width="10.28515625" style="14" customWidth="1"/>
    <col min="10" max="10" width="10.42578125" style="14" customWidth="1"/>
    <col min="11" max="11" width="10.5703125" style="14" customWidth="1"/>
    <col min="12" max="12" width="8.85546875" style="14"/>
    <col min="13" max="13" width="11.7109375" style="14" bestFit="1" customWidth="1"/>
    <col min="14" max="14" width="8.85546875" style="14"/>
    <col min="15" max="15" width="10.140625" style="14" bestFit="1" customWidth="1"/>
    <col min="16" max="16" width="8.85546875" style="14"/>
    <col min="17" max="17" width="10.140625" style="14" bestFit="1" customWidth="1"/>
    <col min="18" max="16384" width="8.85546875" style="14"/>
  </cols>
  <sheetData>
    <row r="3" spans="2:17" ht="16.5" thickBot="1" x14ac:dyDescent="0.3">
      <c r="B3" s="157"/>
      <c r="C3" s="158"/>
      <c r="D3" s="158"/>
      <c r="E3" s="158"/>
      <c r="F3" s="158"/>
      <c r="G3" s="158"/>
      <c r="H3" s="158"/>
      <c r="I3" s="158"/>
      <c r="J3" s="158"/>
      <c r="K3" s="159" t="s">
        <v>328</v>
      </c>
    </row>
    <row r="4" spans="2:17" ht="24.95" customHeight="1" thickTop="1" x14ac:dyDescent="0.25">
      <c r="B4" s="332" t="s">
        <v>648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2:17" ht="15.75" x14ac:dyDescent="0.25">
      <c r="B5" s="328" t="s">
        <v>127</v>
      </c>
      <c r="C5" s="330" t="s">
        <v>373</v>
      </c>
      <c r="D5" s="330" t="s">
        <v>577</v>
      </c>
      <c r="E5" s="330"/>
      <c r="F5" s="339" t="s">
        <v>583</v>
      </c>
      <c r="G5" s="339"/>
      <c r="H5" s="330" t="s">
        <v>691</v>
      </c>
      <c r="I5" s="330"/>
      <c r="J5" s="330" t="s">
        <v>1</v>
      </c>
      <c r="K5" s="330"/>
    </row>
    <row r="6" spans="2:17" ht="15.75" x14ac:dyDescent="0.25">
      <c r="B6" s="328"/>
      <c r="C6" s="33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280</v>
      </c>
      <c r="I6" s="97" t="s">
        <v>148</v>
      </c>
      <c r="J6" s="131" t="s">
        <v>410</v>
      </c>
      <c r="K6" s="131" t="s">
        <v>411</v>
      </c>
    </row>
    <row r="7" spans="2:17" s="43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21.75" customHeight="1" x14ac:dyDescent="0.25">
      <c r="B8" s="100" t="s">
        <v>311</v>
      </c>
      <c r="C8" s="101" t="s">
        <v>128</v>
      </c>
      <c r="D8" s="102">
        <v>13167335</v>
      </c>
      <c r="E8" s="103">
        <f>D8/D12*100</f>
        <v>91.013862550929176</v>
      </c>
      <c r="F8" s="102">
        <v>13870013</v>
      </c>
      <c r="G8" s="103">
        <f>F8/F12*100</f>
        <v>91.882831811648188</v>
      </c>
      <c r="H8" s="102">
        <v>14063675</v>
      </c>
      <c r="I8" s="103">
        <f>H8/H12*100</f>
        <v>91.480160302130869</v>
      </c>
      <c r="J8" s="104">
        <f>F8/D8*100</f>
        <v>105.33652405744974</v>
      </c>
      <c r="K8" s="104">
        <f>H8/F8*100</f>
        <v>101.39626401215341</v>
      </c>
      <c r="L8" s="16"/>
      <c r="M8" s="53"/>
      <c r="O8" s="16"/>
      <c r="Q8" s="16"/>
    </row>
    <row r="9" spans="2:17" ht="20.25" customHeight="1" x14ac:dyDescent="0.25">
      <c r="B9" s="100" t="s">
        <v>312</v>
      </c>
      <c r="C9" s="101" t="s">
        <v>372</v>
      </c>
      <c r="D9" s="102">
        <v>0</v>
      </c>
      <c r="E9" s="103">
        <f>D9/D12*100</f>
        <v>0</v>
      </c>
      <c r="F9" s="102">
        <v>0</v>
      </c>
      <c r="G9" s="103">
        <v>0</v>
      </c>
      <c r="H9" s="102">
        <v>0</v>
      </c>
      <c r="I9" s="103">
        <v>0</v>
      </c>
      <c r="J9" s="104" t="s">
        <v>106</v>
      </c>
      <c r="K9" s="104" t="s">
        <v>106</v>
      </c>
      <c r="L9" s="16"/>
      <c r="M9" s="53"/>
    </row>
    <row r="10" spans="2:17" ht="22.5" customHeight="1" x14ac:dyDescent="0.25">
      <c r="B10" s="100" t="s">
        <v>313</v>
      </c>
      <c r="C10" s="101" t="s">
        <v>129</v>
      </c>
      <c r="D10" s="102">
        <v>152789</v>
      </c>
      <c r="E10" s="103">
        <f>D10/D12*100</f>
        <v>1.0560919916819855</v>
      </c>
      <c r="F10" s="102">
        <v>80840</v>
      </c>
      <c r="G10" s="103">
        <f>F10/F12*100</f>
        <v>0.535530004453034</v>
      </c>
      <c r="H10" s="102">
        <v>109529</v>
      </c>
      <c r="I10" s="103">
        <f>H10/H12*100</f>
        <v>0.71245463776232698</v>
      </c>
      <c r="J10" s="104">
        <f t="shared" ref="J10:J12" si="0">F10/D10*100</f>
        <v>52.909568097179772</v>
      </c>
      <c r="K10" s="104">
        <f t="shared" ref="K10:K12" si="1">H10/F10*100</f>
        <v>135.48861949529936</v>
      </c>
      <c r="L10" s="16"/>
      <c r="M10" s="53"/>
      <c r="O10" s="16"/>
      <c r="Q10" s="16"/>
    </row>
    <row r="11" spans="2:17" ht="21.75" customHeight="1" x14ac:dyDescent="0.25">
      <c r="B11" s="100" t="s">
        <v>314</v>
      </c>
      <c r="C11" s="101" t="s">
        <v>130</v>
      </c>
      <c r="D11" s="102">
        <v>1147271</v>
      </c>
      <c r="E11" s="103">
        <f>D11/D12*100</f>
        <v>7.9300454573888386</v>
      </c>
      <c r="F11" s="102">
        <v>1144473</v>
      </c>
      <c r="G11" s="103">
        <f>F11/F12*100</f>
        <v>7.581638183898777</v>
      </c>
      <c r="H11" s="102">
        <v>1200266</v>
      </c>
      <c r="I11" s="103">
        <f>H11/H12*100</f>
        <v>7.8073850601067942</v>
      </c>
      <c r="J11" s="104">
        <f t="shared" si="0"/>
        <v>99.756116906990584</v>
      </c>
      <c r="K11" s="104">
        <f t="shared" si="1"/>
        <v>104.87499486663295</v>
      </c>
      <c r="L11" s="16"/>
      <c r="M11" s="53"/>
      <c r="O11" s="16"/>
      <c r="Q11" s="16"/>
    </row>
    <row r="12" spans="2:17" ht="25.5" customHeight="1" x14ac:dyDescent="0.25">
      <c r="B12" s="330" t="s">
        <v>131</v>
      </c>
      <c r="C12" s="330"/>
      <c r="D12" s="105">
        <f t="shared" ref="D12:I12" si="2">SUM(D8:D11)</f>
        <v>14467395</v>
      </c>
      <c r="E12" s="106">
        <f t="shared" si="2"/>
        <v>100</v>
      </c>
      <c r="F12" s="105">
        <f t="shared" si="2"/>
        <v>15095326</v>
      </c>
      <c r="G12" s="97">
        <f t="shared" si="2"/>
        <v>100</v>
      </c>
      <c r="H12" s="105">
        <f t="shared" si="2"/>
        <v>15373470</v>
      </c>
      <c r="I12" s="106">
        <f t="shared" si="2"/>
        <v>99.999999999999986</v>
      </c>
      <c r="J12" s="106">
        <f t="shared" si="0"/>
        <v>104.34031835033191</v>
      </c>
      <c r="K12" s="106">
        <f t="shared" si="1"/>
        <v>101.84258359176874</v>
      </c>
      <c r="L12" s="16"/>
      <c r="M12" s="53"/>
      <c r="O12" s="16"/>
      <c r="Q12" s="16"/>
    </row>
    <row r="13" spans="2:17" x14ac:dyDescent="0.25">
      <c r="K13" s="17"/>
    </row>
    <row r="14" spans="2:17" x14ac:dyDescent="0.25">
      <c r="B14" s="156"/>
    </row>
    <row r="15" spans="2:17" x14ac:dyDescent="0.25">
      <c r="D15" s="16"/>
      <c r="F15" s="16"/>
      <c r="H15" s="16"/>
    </row>
    <row r="17" spans="4:8" x14ac:dyDescent="0.25">
      <c r="D17" s="53"/>
      <c r="F17" s="16"/>
      <c r="H17" s="16"/>
    </row>
    <row r="18" spans="4:8" x14ac:dyDescent="0.25">
      <c r="D18" s="16"/>
      <c r="F18" s="16"/>
      <c r="H18" s="16"/>
    </row>
    <row r="19" spans="4:8" x14ac:dyDescent="0.25">
      <c r="D19" s="16"/>
      <c r="F19" s="16"/>
      <c r="H19" s="16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O22"/>
  <sheetViews>
    <sheetView workbookViewId="0"/>
  </sheetViews>
  <sheetFormatPr defaultColWidth="9.140625" defaultRowHeight="15" x14ac:dyDescent="0.25"/>
  <cols>
    <col min="2" max="2" width="7.140625" customWidth="1"/>
    <col min="3" max="3" width="45.7109375" customWidth="1"/>
    <col min="4" max="4" width="18.5703125" customWidth="1"/>
    <col min="5" max="5" width="16" customWidth="1"/>
    <col min="6" max="6" width="12.42578125" customWidth="1"/>
    <col min="7" max="7" width="15" customWidth="1"/>
  </cols>
  <sheetData>
    <row r="2" spans="2:15" x14ac:dyDescent="0.25">
      <c r="H2" s="76"/>
    </row>
    <row r="4" spans="2:15" ht="15.75" thickBot="1" x14ac:dyDescent="0.3">
      <c r="B4" s="60"/>
      <c r="C4" s="60"/>
      <c r="D4" s="60"/>
      <c r="E4" s="60"/>
      <c r="F4" s="60"/>
      <c r="G4" s="60"/>
    </row>
    <row r="5" spans="2:15" ht="24.95" customHeight="1" thickTop="1" x14ac:dyDescent="0.25">
      <c r="B5" s="323" t="s">
        <v>690</v>
      </c>
      <c r="C5" s="323"/>
      <c r="D5" s="323"/>
      <c r="E5" s="323"/>
      <c r="F5" s="323"/>
      <c r="G5" s="323"/>
    </row>
    <row r="6" spans="2:15" ht="46.5" customHeight="1" x14ac:dyDescent="0.25">
      <c r="B6" s="62" t="s">
        <v>127</v>
      </c>
      <c r="C6" s="63" t="s">
        <v>82</v>
      </c>
      <c r="D6" s="63" t="s">
        <v>412</v>
      </c>
      <c r="E6" s="63" t="s">
        <v>308</v>
      </c>
      <c r="F6" s="63" t="s">
        <v>309</v>
      </c>
      <c r="G6" s="63" t="s">
        <v>310</v>
      </c>
    </row>
    <row r="7" spans="2:15" ht="15" customHeight="1" x14ac:dyDescent="0.25">
      <c r="B7" s="325" t="s">
        <v>583</v>
      </c>
      <c r="C7" s="325"/>
      <c r="D7" s="64"/>
      <c r="E7" s="64"/>
      <c r="F7" s="64"/>
      <c r="G7" s="64"/>
    </row>
    <row r="8" spans="2:15" ht="15.75" x14ac:dyDescent="0.25">
      <c r="B8" s="65" t="s">
        <v>311</v>
      </c>
      <c r="C8" s="66" t="s">
        <v>528</v>
      </c>
      <c r="D8" s="67">
        <v>398</v>
      </c>
      <c r="E8" s="67">
        <v>111</v>
      </c>
      <c r="F8" s="68">
        <v>27036</v>
      </c>
      <c r="G8" s="68">
        <v>1249</v>
      </c>
    </row>
    <row r="9" spans="2:15" ht="15.75" x14ac:dyDescent="0.25">
      <c r="B9" s="65" t="s">
        <v>550</v>
      </c>
      <c r="C9" s="66" t="s">
        <v>529</v>
      </c>
      <c r="D9" s="67">
        <v>9</v>
      </c>
      <c r="E9" s="67">
        <v>19</v>
      </c>
      <c r="F9" s="67">
        <v>424</v>
      </c>
      <c r="G9" s="67">
        <v>35</v>
      </c>
      <c r="O9" s="15"/>
    </row>
    <row r="10" spans="2:15" ht="15.75" x14ac:dyDescent="0.25">
      <c r="B10" s="324" t="s">
        <v>18</v>
      </c>
      <c r="C10" s="324"/>
      <c r="D10" s="69">
        <f>D8+D9</f>
        <v>407</v>
      </c>
      <c r="E10" s="69">
        <f t="shared" ref="E10:G10" si="0">E8+E9</f>
        <v>130</v>
      </c>
      <c r="F10" s="69">
        <f t="shared" si="0"/>
        <v>27460</v>
      </c>
      <c r="G10" s="69">
        <f t="shared" si="0"/>
        <v>1284</v>
      </c>
      <c r="M10" s="15"/>
    </row>
    <row r="11" spans="2:15" ht="15" customHeight="1" x14ac:dyDescent="0.25">
      <c r="B11" s="325" t="s">
        <v>691</v>
      </c>
      <c r="C11" s="325"/>
      <c r="D11" s="193"/>
      <c r="E11" s="193"/>
      <c r="F11" s="193"/>
      <c r="G11" s="193"/>
      <c r="O11" s="15"/>
    </row>
    <row r="12" spans="2:15" ht="15.75" x14ac:dyDescent="0.25">
      <c r="B12" s="65" t="s">
        <v>311</v>
      </c>
      <c r="C12" s="66" t="s">
        <v>528</v>
      </c>
      <c r="D12" s="68">
        <v>396</v>
      </c>
      <c r="E12" s="68">
        <v>114</v>
      </c>
      <c r="F12" s="68">
        <v>27305</v>
      </c>
      <c r="G12" s="68">
        <v>1263</v>
      </c>
      <c r="M12" s="15"/>
    </row>
    <row r="13" spans="2:15" ht="15.75" x14ac:dyDescent="0.25">
      <c r="B13" s="65" t="s">
        <v>312</v>
      </c>
      <c r="C13" s="66" t="s">
        <v>529</v>
      </c>
      <c r="D13" s="68">
        <v>17</v>
      </c>
      <c r="E13" s="68">
        <v>11</v>
      </c>
      <c r="F13" s="68">
        <v>433</v>
      </c>
      <c r="G13" s="68">
        <v>36</v>
      </c>
    </row>
    <row r="14" spans="2:15" ht="15.75" x14ac:dyDescent="0.25">
      <c r="B14" s="324" t="s">
        <v>18</v>
      </c>
      <c r="C14" s="324"/>
      <c r="D14" s="69">
        <f>D12+D13</f>
        <v>413</v>
      </c>
      <c r="E14" s="69">
        <f t="shared" ref="E14:G14" si="1">E12+E13</f>
        <v>125</v>
      </c>
      <c r="F14" s="69">
        <f t="shared" si="1"/>
        <v>27738</v>
      </c>
      <c r="G14" s="69">
        <f t="shared" si="1"/>
        <v>1299</v>
      </c>
      <c r="O14" s="15"/>
    </row>
    <row r="15" spans="2:15" x14ac:dyDescent="0.25">
      <c r="D15" s="15"/>
      <c r="E15" s="15"/>
      <c r="F15" s="15"/>
      <c r="G15" s="15"/>
    </row>
    <row r="17" spans="6:15" x14ac:dyDescent="0.25">
      <c r="F17" s="15"/>
      <c r="G17" s="15"/>
      <c r="O17" s="15"/>
    </row>
    <row r="18" spans="6:15" x14ac:dyDescent="0.25">
      <c r="M18" s="15"/>
    </row>
    <row r="22" spans="6:15" x14ac:dyDescent="0.25">
      <c r="O22" s="15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3"/>
  <sheetViews>
    <sheetView workbookViewId="0"/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88"/>
      <c r="C3" s="88"/>
      <c r="D3" s="141"/>
      <c r="E3" s="88"/>
      <c r="F3" s="164" t="s">
        <v>327</v>
      </c>
      <c r="G3" s="1"/>
      <c r="H3" s="1"/>
    </row>
    <row r="4" spans="2:10" ht="24.95" customHeight="1" thickTop="1" x14ac:dyDescent="0.25">
      <c r="B4" s="163" t="s">
        <v>649</v>
      </c>
      <c r="C4" s="163"/>
      <c r="D4" s="160"/>
      <c r="E4" s="160"/>
      <c r="F4" s="160"/>
      <c r="G4" s="1"/>
      <c r="H4" s="1"/>
    </row>
    <row r="5" spans="2:10" ht="15.95" customHeight="1" x14ac:dyDescent="0.25">
      <c r="B5" s="328" t="s">
        <v>127</v>
      </c>
      <c r="C5" s="324" t="s">
        <v>284</v>
      </c>
      <c r="D5" s="339" t="s">
        <v>132</v>
      </c>
      <c r="E5" s="339"/>
      <c r="F5" s="339"/>
      <c r="G5" s="1"/>
      <c r="H5" s="1"/>
    </row>
    <row r="6" spans="2:10" ht="15.95" customHeight="1" x14ac:dyDescent="0.25">
      <c r="B6" s="328"/>
      <c r="C6" s="324"/>
      <c r="D6" s="63" t="s">
        <v>577</v>
      </c>
      <c r="E6" s="63" t="s">
        <v>583</v>
      </c>
      <c r="F6" s="132" t="s">
        <v>691</v>
      </c>
      <c r="G6" s="1"/>
      <c r="H6" s="1"/>
    </row>
    <row r="7" spans="2:10" s="41" customFormat="1" ht="15.95" customHeight="1" x14ac:dyDescent="0.2">
      <c r="B7" s="118">
        <v>1</v>
      </c>
      <c r="C7" s="61">
        <v>2</v>
      </c>
      <c r="D7" s="61">
        <v>3</v>
      </c>
      <c r="E7" s="61">
        <v>4</v>
      </c>
      <c r="F7" s="98">
        <v>5</v>
      </c>
      <c r="H7" s="56"/>
      <c r="I7" s="56"/>
      <c r="J7" s="56"/>
    </row>
    <row r="8" spans="2:10" ht="20.100000000000001" customHeight="1" x14ac:dyDescent="0.25">
      <c r="B8" s="111" t="s">
        <v>311</v>
      </c>
      <c r="C8" s="290" t="s">
        <v>133</v>
      </c>
      <c r="D8" s="291">
        <v>0.18893475239718999</v>
      </c>
      <c r="E8" s="291">
        <v>0.18433904640417001</v>
      </c>
      <c r="F8" s="313">
        <v>0.18266598237093001</v>
      </c>
      <c r="G8" s="1"/>
      <c r="H8" s="36"/>
      <c r="I8" s="23"/>
      <c r="J8" s="24"/>
    </row>
    <row r="9" spans="2:10" ht="20.100000000000001" customHeight="1" x14ac:dyDescent="0.25">
      <c r="B9" s="111" t="s">
        <v>312</v>
      </c>
      <c r="C9" s="96" t="s">
        <v>134</v>
      </c>
      <c r="D9" s="68">
        <v>1757430</v>
      </c>
      <c r="E9" s="68">
        <v>1763723</v>
      </c>
      <c r="F9" s="223">
        <v>1770500</v>
      </c>
      <c r="G9" s="1"/>
      <c r="H9" s="51"/>
      <c r="I9" s="15"/>
      <c r="J9" s="24"/>
    </row>
    <row r="10" spans="2:10" ht="20.100000000000001" customHeight="1" x14ac:dyDescent="0.25">
      <c r="B10" s="111" t="s">
        <v>313</v>
      </c>
      <c r="C10" s="290" t="s">
        <v>135</v>
      </c>
      <c r="D10" s="291">
        <v>0.18893475239718999</v>
      </c>
      <c r="E10" s="291">
        <v>0.18433904640417001</v>
      </c>
      <c r="F10" s="313">
        <v>0.18266598237093001</v>
      </c>
      <c r="G10" s="1"/>
      <c r="H10" s="36"/>
      <c r="I10" s="23"/>
      <c r="J10" s="24"/>
    </row>
    <row r="11" spans="2:10" ht="20.100000000000001" customHeight="1" x14ac:dyDescent="0.25">
      <c r="B11" s="111" t="s">
        <v>314</v>
      </c>
      <c r="C11" s="96" t="s">
        <v>136</v>
      </c>
      <c r="D11" s="68">
        <v>1431916</v>
      </c>
      <c r="E11" s="68">
        <v>1424078</v>
      </c>
      <c r="F11" s="223">
        <v>1424595</v>
      </c>
      <c r="G11" s="1"/>
      <c r="H11" s="51"/>
      <c r="I11" s="15"/>
      <c r="J11" s="24"/>
    </row>
    <row r="12" spans="2:10" ht="20.100000000000001" customHeight="1" x14ac:dyDescent="0.25">
      <c r="B12" s="111" t="s">
        <v>315</v>
      </c>
      <c r="C12" s="290" t="s">
        <v>137</v>
      </c>
      <c r="D12" s="291">
        <v>0.19715479438628</v>
      </c>
      <c r="E12" s="291">
        <v>0.19387212969101</v>
      </c>
      <c r="F12" s="313">
        <v>0.19063445012739</v>
      </c>
      <c r="G12" s="1"/>
      <c r="H12" s="36"/>
      <c r="I12" s="23"/>
      <c r="J12" s="24"/>
    </row>
    <row r="13" spans="2:10" ht="20.100000000000001" customHeight="1" x14ac:dyDescent="0.25">
      <c r="B13" s="111" t="s">
        <v>316</v>
      </c>
      <c r="C13" s="96" t="s">
        <v>138</v>
      </c>
      <c r="D13" s="68">
        <v>1116816</v>
      </c>
      <c r="E13" s="68">
        <v>1115126</v>
      </c>
      <c r="F13" s="223">
        <v>1085898</v>
      </c>
      <c r="G13" s="1"/>
      <c r="H13" s="51"/>
      <c r="I13" s="15"/>
      <c r="J13" s="24"/>
    </row>
  </sheetData>
  <mergeCells count="3">
    <mergeCell ref="D5:F5"/>
    <mergeCell ref="C5:C6"/>
    <mergeCell ref="B5:B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11"/>
  <sheetViews>
    <sheetView workbookViewId="0"/>
  </sheetViews>
  <sheetFormatPr defaultRowHeight="15" x14ac:dyDescent="0.25"/>
  <cols>
    <col min="2" max="2" width="8.140625" customWidth="1"/>
    <col min="3" max="3" width="53.8554687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88"/>
      <c r="C3" s="165"/>
      <c r="D3" s="165"/>
      <c r="E3" s="165"/>
      <c r="F3" s="166" t="s">
        <v>330</v>
      </c>
    </row>
    <row r="4" spans="2:11" ht="24.95" customHeight="1" thickTop="1" x14ac:dyDescent="0.25">
      <c r="B4" s="332" t="s">
        <v>650</v>
      </c>
      <c r="C4" s="332"/>
      <c r="D4" s="332"/>
      <c r="E4" s="332"/>
      <c r="F4" s="332"/>
    </row>
    <row r="5" spans="2:11" ht="20.100000000000001" customHeight="1" x14ac:dyDescent="0.25">
      <c r="B5" s="132" t="s">
        <v>127</v>
      </c>
      <c r="C5" s="168" t="s">
        <v>139</v>
      </c>
      <c r="D5" s="169" t="s">
        <v>577</v>
      </c>
      <c r="E5" s="170" t="s">
        <v>583</v>
      </c>
      <c r="F5" s="168" t="s">
        <v>691</v>
      </c>
    </row>
    <row r="6" spans="2:11" s="42" customFormat="1" ht="14.25" customHeight="1" x14ac:dyDescent="0.2">
      <c r="B6" s="98">
        <v>1</v>
      </c>
      <c r="C6" s="171">
        <v>2</v>
      </c>
      <c r="D6" s="171">
        <v>3</v>
      </c>
      <c r="E6" s="172">
        <v>4</v>
      </c>
      <c r="F6" s="171">
        <v>5</v>
      </c>
    </row>
    <row r="7" spans="2:11" ht="15.75" x14ac:dyDescent="0.25">
      <c r="B7" s="100" t="s">
        <v>311</v>
      </c>
      <c r="C7" s="167" t="s">
        <v>575</v>
      </c>
      <c r="D7" s="102">
        <v>27111043</v>
      </c>
      <c r="E7" s="102">
        <v>28527370</v>
      </c>
      <c r="F7" s="102">
        <v>28700346</v>
      </c>
      <c r="H7" s="15"/>
      <c r="I7" s="15"/>
      <c r="J7" s="15"/>
      <c r="K7" s="15"/>
    </row>
    <row r="8" spans="2:11" ht="20.100000000000001" customHeight="1" x14ac:dyDescent="0.25">
      <c r="B8" s="100" t="s">
        <v>312</v>
      </c>
      <c r="C8" s="117" t="s">
        <v>85</v>
      </c>
      <c r="D8" s="102">
        <v>2733978</v>
      </c>
      <c r="E8" s="102">
        <v>2782658</v>
      </c>
      <c r="F8" s="102">
        <v>2808210</v>
      </c>
      <c r="H8" s="15"/>
      <c r="I8" s="15"/>
      <c r="J8" s="15"/>
      <c r="K8" s="15"/>
    </row>
    <row r="9" spans="2:11" ht="33" customHeight="1" x14ac:dyDescent="0.25">
      <c r="B9" s="122"/>
      <c r="C9" s="130" t="s">
        <v>576</v>
      </c>
      <c r="D9" s="173">
        <f>D8/D7</f>
        <v>0.10084370416881416</v>
      </c>
      <c r="E9" s="173">
        <f>E8/E7</f>
        <v>9.7543446872249348E-2</v>
      </c>
      <c r="F9" s="173">
        <f>F8/F7</f>
        <v>9.7845858722400078E-2</v>
      </c>
      <c r="H9" s="23"/>
      <c r="I9" s="23"/>
      <c r="J9" s="23"/>
      <c r="K9" s="23"/>
    </row>
    <row r="11" spans="2:11" x14ac:dyDescent="0.25">
      <c r="B11" s="76"/>
      <c r="C11" s="76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3:U21"/>
  <sheetViews>
    <sheetView workbookViewId="0"/>
  </sheetViews>
  <sheetFormatPr defaultColWidth="9.140625" defaultRowHeight="15" x14ac:dyDescent="0.25"/>
  <cols>
    <col min="3" max="3" width="46" customWidth="1"/>
    <col min="4" max="4" width="14" customWidth="1"/>
    <col min="5" max="5" width="10.5703125" customWidth="1"/>
    <col min="6" max="6" width="10.28515625" customWidth="1"/>
    <col min="7" max="7" width="15" customWidth="1"/>
    <col min="8" max="8" width="11.5703125" customWidth="1"/>
    <col min="9" max="9" width="9.5703125" customWidth="1"/>
    <col min="10" max="10" width="14.85546875" customWidth="1"/>
    <col min="11" max="11" width="12.85546875" customWidth="1"/>
    <col min="12" max="12" width="10.28515625" customWidth="1"/>
    <col min="14" max="14" width="10.140625" bestFit="1" customWidth="1"/>
    <col min="15" max="15" width="10.5703125" customWidth="1"/>
    <col min="17" max="18" width="10.140625" bestFit="1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327</v>
      </c>
    </row>
    <row r="4" spans="2:21" ht="24.95" customHeight="1" thickTop="1" x14ac:dyDescent="0.25">
      <c r="B4" s="332" t="s">
        <v>651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21" ht="15.75" x14ac:dyDescent="0.25">
      <c r="B5" s="328" t="s">
        <v>127</v>
      </c>
      <c r="C5" s="330" t="s">
        <v>82</v>
      </c>
      <c r="D5" s="338" t="s">
        <v>577</v>
      </c>
      <c r="E5" s="338"/>
      <c r="F5" s="338"/>
      <c r="G5" s="330" t="s">
        <v>583</v>
      </c>
      <c r="H5" s="330"/>
      <c r="I5" s="330"/>
      <c r="J5" s="330" t="s">
        <v>691</v>
      </c>
      <c r="K5" s="330"/>
      <c r="L5" s="330"/>
    </row>
    <row r="6" spans="2:21" ht="15.75" x14ac:dyDescent="0.25">
      <c r="B6" s="328"/>
      <c r="C6" s="330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ht="13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15.95" customHeight="1" x14ac:dyDescent="0.25">
      <c r="B8" s="111" t="s">
        <v>311</v>
      </c>
      <c r="C8" s="66" t="s">
        <v>709</v>
      </c>
      <c r="D8" s="102">
        <v>8343998</v>
      </c>
      <c r="E8" s="102">
        <v>11218</v>
      </c>
      <c r="F8" s="103">
        <f>E8/D8*100</f>
        <v>0.13444394401820325</v>
      </c>
      <c r="G8" s="102">
        <v>8778045</v>
      </c>
      <c r="H8" s="102">
        <v>10431</v>
      </c>
      <c r="I8" s="103">
        <f>H8/G8*100</f>
        <v>0.11883055965194983</v>
      </c>
      <c r="J8" s="102">
        <v>5927949</v>
      </c>
      <c r="K8" s="102">
        <v>6213</v>
      </c>
      <c r="L8" s="103">
        <f>K8/J8*100</f>
        <v>0.10480859400106175</v>
      </c>
      <c r="N8" s="15"/>
      <c r="O8" s="27"/>
      <c r="Q8" s="15"/>
      <c r="R8" s="15"/>
      <c r="T8" s="15"/>
      <c r="U8" s="15"/>
    </row>
    <row r="9" spans="2:21" ht="16.5" customHeight="1" x14ac:dyDescent="0.25">
      <c r="B9" s="111" t="s">
        <v>312</v>
      </c>
      <c r="C9" s="66" t="s">
        <v>489</v>
      </c>
      <c r="D9" s="102">
        <v>16160753</v>
      </c>
      <c r="E9" s="102">
        <v>1119190</v>
      </c>
      <c r="F9" s="103">
        <f>E9/D9*100</f>
        <v>6.9253579953854878</v>
      </c>
      <c r="G9" s="102">
        <v>17222513</v>
      </c>
      <c r="H9" s="102">
        <v>1022011</v>
      </c>
      <c r="I9" s="103">
        <f t="shared" ref="I9:I18" si="0">H9/G9*100</f>
        <v>5.9341572278099015</v>
      </c>
      <c r="J9" s="102">
        <v>20411960</v>
      </c>
      <c r="K9" s="102">
        <v>996936</v>
      </c>
      <c r="L9" s="103">
        <f t="shared" ref="L9:L11" si="1">K9/J9*100</f>
        <v>4.8840777661723811</v>
      </c>
      <c r="N9" s="15"/>
      <c r="O9" s="27"/>
      <c r="Q9" s="15"/>
      <c r="R9" s="15"/>
      <c r="T9" s="15"/>
      <c r="U9" s="15"/>
    </row>
    <row r="10" spans="2:21" ht="15.95" customHeight="1" x14ac:dyDescent="0.25">
      <c r="B10" s="111" t="s">
        <v>313</v>
      </c>
      <c r="C10" s="66" t="s">
        <v>426</v>
      </c>
      <c r="D10" s="102">
        <v>1781852</v>
      </c>
      <c r="E10" s="102">
        <v>0</v>
      </c>
      <c r="F10" s="103">
        <f t="shared" ref="F10:F11" si="2">E10/D10*100</f>
        <v>0</v>
      </c>
      <c r="G10" s="102">
        <v>1431360</v>
      </c>
      <c r="H10" s="102">
        <v>0</v>
      </c>
      <c r="I10" s="103">
        <f t="shared" si="0"/>
        <v>0</v>
      </c>
      <c r="J10" s="102">
        <v>1360254</v>
      </c>
      <c r="K10" s="102">
        <v>731</v>
      </c>
      <c r="L10" s="103">
        <f t="shared" si="1"/>
        <v>5.3739963271565452E-2</v>
      </c>
      <c r="N10" s="15"/>
      <c r="O10" s="27"/>
      <c r="Q10" s="15"/>
      <c r="T10" s="15"/>
    </row>
    <row r="11" spans="2:21" ht="15.95" customHeight="1" x14ac:dyDescent="0.25">
      <c r="B11" s="111" t="s">
        <v>314</v>
      </c>
      <c r="C11" s="66" t="s">
        <v>717</v>
      </c>
      <c r="D11" s="102">
        <v>187605</v>
      </c>
      <c r="E11" s="102">
        <v>21971</v>
      </c>
      <c r="F11" s="103">
        <f t="shared" si="2"/>
        <v>11.711308333999627</v>
      </c>
      <c r="G11" s="102">
        <v>190166</v>
      </c>
      <c r="H11" s="102">
        <v>15507</v>
      </c>
      <c r="I11" s="103">
        <f t="shared" si="0"/>
        <v>8.1544545292008035</v>
      </c>
      <c r="J11" s="102">
        <v>57038</v>
      </c>
      <c r="K11" s="102">
        <v>6241</v>
      </c>
      <c r="L11" s="103">
        <f t="shared" si="1"/>
        <v>10.941828254847644</v>
      </c>
      <c r="N11" s="15"/>
      <c r="O11" s="27"/>
      <c r="Q11" s="15"/>
      <c r="R11" s="15"/>
      <c r="T11" s="15"/>
      <c r="U11" s="15"/>
    </row>
    <row r="12" spans="2:21" ht="20.25" customHeight="1" x14ac:dyDescent="0.25">
      <c r="B12" s="324" t="s">
        <v>431</v>
      </c>
      <c r="C12" s="324"/>
      <c r="D12" s="105">
        <f>SUM(D8:D11)</f>
        <v>26474208</v>
      </c>
      <c r="E12" s="105">
        <f>SUM(E8:E11)</f>
        <v>1152379</v>
      </c>
      <c r="F12" s="174">
        <f>E12/D12*100</f>
        <v>4.3528365418901291</v>
      </c>
      <c r="G12" s="105">
        <f>SUM(G8:G11)</f>
        <v>27622084</v>
      </c>
      <c r="H12" s="105">
        <f>SUM(H8:H11)</f>
        <v>1047949</v>
      </c>
      <c r="I12" s="174">
        <f t="shared" si="0"/>
        <v>3.7938810120192237</v>
      </c>
      <c r="J12" s="105">
        <f>SUM(J8:J11)</f>
        <v>27757201</v>
      </c>
      <c r="K12" s="105">
        <f>SUM(K8:K11)</f>
        <v>1010121</v>
      </c>
      <c r="L12" s="174">
        <f>K12/J12*100</f>
        <v>3.6391313374860816</v>
      </c>
      <c r="N12" s="15"/>
      <c r="O12" s="27"/>
      <c r="T12" s="15"/>
      <c r="U12" s="15"/>
    </row>
    <row r="13" spans="2:21" ht="15.95" customHeight="1" x14ac:dyDescent="0.25">
      <c r="B13" s="111" t="s">
        <v>315</v>
      </c>
      <c r="C13" s="66" t="s">
        <v>427</v>
      </c>
      <c r="D13" s="102">
        <v>1428082</v>
      </c>
      <c r="E13" s="102">
        <v>24875</v>
      </c>
      <c r="F13" s="103">
        <f>E13/D13*100</f>
        <v>1.7418467566988449</v>
      </c>
      <c r="G13" s="102">
        <v>1680091</v>
      </c>
      <c r="H13" s="102">
        <v>43900</v>
      </c>
      <c r="I13" s="103">
        <f t="shared" si="0"/>
        <v>2.6129537031029866</v>
      </c>
      <c r="J13" s="102">
        <v>1664082</v>
      </c>
      <c r="K13" s="102">
        <v>40547</v>
      </c>
      <c r="L13" s="103">
        <f>K13/J13*100</f>
        <v>2.4365986772286465</v>
      </c>
      <c r="N13" s="15"/>
      <c r="O13" s="27"/>
      <c r="T13" s="15"/>
      <c r="U13" s="15"/>
    </row>
    <row r="14" spans="2:21" ht="15.95" customHeight="1" x14ac:dyDescent="0.25">
      <c r="B14" s="111" t="s">
        <v>316</v>
      </c>
      <c r="C14" s="66" t="s">
        <v>428</v>
      </c>
      <c r="D14" s="102">
        <v>40601</v>
      </c>
      <c r="E14" s="102">
        <v>1172</v>
      </c>
      <c r="F14" s="103">
        <f t="shared" ref="F14:F17" si="3">E14/D14*100</f>
        <v>2.8866284081672866</v>
      </c>
      <c r="G14" s="102">
        <v>43263</v>
      </c>
      <c r="H14" s="102">
        <v>1255</v>
      </c>
      <c r="I14" s="103">
        <f t="shared" si="0"/>
        <v>2.9008621685967224</v>
      </c>
      <c r="J14" s="102">
        <v>54553</v>
      </c>
      <c r="K14" s="102">
        <v>1021</v>
      </c>
      <c r="L14" s="103">
        <f t="shared" ref="L14:L16" si="4">K14/J14*100</f>
        <v>1.8715744322035452</v>
      </c>
      <c r="N14" s="15"/>
      <c r="O14" s="27"/>
      <c r="T14" s="15"/>
      <c r="U14" s="15"/>
    </row>
    <row r="15" spans="2:21" ht="15.95" customHeight="1" x14ac:dyDescent="0.25">
      <c r="B15" s="111" t="s">
        <v>317</v>
      </c>
      <c r="C15" s="66" t="s">
        <v>429</v>
      </c>
      <c r="D15" s="102">
        <v>2188232</v>
      </c>
      <c r="E15" s="102">
        <v>21071</v>
      </c>
      <c r="F15" s="103">
        <f>E15/D15*100</f>
        <v>0.9629234925729997</v>
      </c>
      <c r="G15" s="102">
        <v>2270434</v>
      </c>
      <c r="H15" s="102">
        <v>22194</v>
      </c>
      <c r="I15" s="103">
        <f t="shared" si="0"/>
        <v>0.97752235916128816</v>
      </c>
      <c r="J15" s="102">
        <v>2363557</v>
      </c>
      <c r="K15" s="102">
        <v>22258</v>
      </c>
      <c r="L15" s="103">
        <f t="shared" si="4"/>
        <v>0.94171623531820892</v>
      </c>
      <c r="N15" s="15"/>
      <c r="O15" s="27"/>
      <c r="P15" s="15"/>
      <c r="Q15" s="15"/>
      <c r="R15" s="15"/>
      <c r="T15" s="15"/>
      <c r="U15" s="15"/>
    </row>
    <row r="16" spans="2:21" ht="15.95" customHeight="1" x14ac:dyDescent="0.25">
      <c r="B16" s="111" t="s">
        <v>318</v>
      </c>
      <c r="C16" s="66" t="s">
        <v>430</v>
      </c>
      <c r="D16" s="102">
        <v>263064</v>
      </c>
      <c r="E16" s="102">
        <v>2563</v>
      </c>
      <c r="F16" s="103">
        <f t="shared" si="3"/>
        <v>0.97428762582489437</v>
      </c>
      <c r="G16" s="102">
        <v>411127</v>
      </c>
      <c r="H16" s="102">
        <v>5342</v>
      </c>
      <c r="I16" s="103">
        <f t="shared" si="0"/>
        <v>1.29935518708331</v>
      </c>
      <c r="J16" s="102">
        <v>482520</v>
      </c>
      <c r="K16" s="102">
        <v>3332</v>
      </c>
      <c r="L16" s="103">
        <f t="shared" si="4"/>
        <v>0.69054132471192908</v>
      </c>
      <c r="N16" s="15"/>
      <c r="O16" s="27"/>
      <c r="Q16" s="15"/>
      <c r="T16" s="15"/>
      <c r="U16" s="15"/>
    </row>
    <row r="17" spans="2:21" s="25" customFormat="1" ht="20.25" customHeight="1" x14ac:dyDescent="0.25">
      <c r="B17" s="324" t="s">
        <v>432</v>
      </c>
      <c r="C17" s="324"/>
      <c r="D17" s="105">
        <f>SUM(D13:D16)</f>
        <v>3919979</v>
      </c>
      <c r="E17" s="105">
        <f>SUM(E13:E16)</f>
        <v>49681</v>
      </c>
      <c r="F17" s="174">
        <f t="shared" si="3"/>
        <v>1.2673792385112266</v>
      </c>
      <c r="G17" s="105">
        <f>SUM(G13:G16)</f>
        <v>4404915</v>
      </c>
      <c r="H17" s="105">
        <f>SUM(H13:H16)</f>
        <v>72691</v>
      </c>
      <c r="I17" s="174">
        <f t="shared" si="0"/>
        <v>1.6502248056999964</v>
      </c>
      <c r="J17" s="105">
        <f>SUM(J13:J16)</f>
        <v>4564712</v>
      </c>
      <c r="K17" s="105">
        <f>SUM(K13:K16)</f>
        <v>67158</v>
      </c>
      <c r="L17" s="174">
        <f>K17/J17*100</f>
        <v>1.4712428735920251</v>
      </c>
      <c r="N17" s="15"/>
      <c r="O17" s="27"/>
      <c r="Q17" s="59"/>
      <c r="R17" s="59"/>
      <c r="T17" s="59"/>
      <c r="U17" s="59"/>
    </row>
    <row r="18" spans="2:21" ht="21" customHeight="1" x14ac:dyDescent="0.25">
      <c r="B18" s="324" t="s">
        <v>374</v>
      </c>
      <c r="C18" s="324"/>
      <c r="D18" s="105">
        <f>D12+D17</f>
        <v>30394187</v>
      </c>
      <c r="E18" s="105">
        <f>E12+E17</f>
        <v>1202060</v>
      </c>
      <c r="F18" s="174">
        <f>E18/D18*100</f>
        <v>3.9549009815594012</v>
      </c>
      <c r="G18" s="105">
        <f>G12+G17</f>
        <v>32026999</v>
      </c>
      <c r="H18" s="105">
        <f>H12+H17</f>
        <v>1120640</v>
      </c>
      <c r="I18" s="174">
        <f t="shared" si="0"/>
        <v>3.4990477877743085</v>
      </c>
      <c r="J18" s="105">
        <f>J12+J17</f>
        <v>32321913</v>
      </c>
      <c r="K18" s="105">
        <f>K12+K17</f>
        <v>1077279</v>
      </c>
      <c r="L18" s="174">
        <f>K18/J18*100</f>
        <v>3.3329679465445001</v>
      </c>
      <c r="N18" s="15"/>
      <c r="O18" s="27"/>
      <c r="Q18" s="15"/>
      <c r="R18" s="15"/>
      <c r="T18" s="15"/>
      <c r="U18" s="15"/>
    </row>
    <row r="21" spans="2:21" x14ac:dyDescent="0.25">
      <c r="J21" s="15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U21"/>
  <sheetViews>
    <sheetView workbookViewId="0"/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28515625" bestFit="1" customWidth="1"/>
    <col min="11" max="11" width="10.140625" bestFit="1" customWidth="1"/>
    <col min="14" max="14" width="11.7109375" bestFit="1" customWidth="1"/>
    <col min="15" max="15" width="11.7109375" style="27" bestFit="1" customWidth="1"/>
    <col min="16" max="16" width="12.85546875" style="27" customWidth="1"/>
    <col min="17" max="17" width="10.7109375" bestFit="1" customWidth="1"/>
    <col min="18" max="18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6"/>
      <c r="L3" s="175" t="s">
        <v>327</v>
      </c>
    </row>
    <row r="4" spans="2:21" ht="24.95" customHeight="1" thickTop="1" x14ac:dyDescent="0.25">
      <c r="B4" s="332" t="s">
        <v>652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21" ht="15.75" x14ac:dyDescent="0.25">
      <c r="B5" s="328" t="s">
        <v>127</v>
      </c>
      <c r="C5" s="330" t="s">
        <v>82</v>
      </c>
      <c r="D5" s="338" t="s">
        <v>577</v>
      </c>
      <c r="E5" s="338"/>
      <c r="F5" s="338"/>
      <c r="G5" s="330" t="s">
        <v>583</v>
      </c>
      <c r="H5" s="330"/>
      <c r="I5" s="330"/>
      <c r="J5" s="330" t="s">
        <v>691</v>
      </c>
      <c r="K5" s="330"/>
      <c r="L5" s="330"/>
    </row>
    <row r="6" spans="2:21" ht="15.75" x14ac:dyDescent="0.25">
      <c r="B6" s="328"/>
      <c r="C6" s="330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20.100000000000001" customHeight="1" x14ac:dyDescent="0.25">
      <c r="B8" s="111" t="s">
        <v>311</v>
      </c>
      <c r="C8" s="66" t="s">
        <v>377</v>
      </c>
      <c r="D8" s="102">
        <v>24029210</v>
      </c>
      <c r="E8" s="102">
        <v>166312</v>
      </c>
      <c r="F8" s="103">
        <f>E8/D8*100</f>
        <v>0.69212429372417983</v>
      </c>
      <c r="G8" s="102">
        <v>25240962</v>
      </c>
      <c r="H8" s="102">
        <v>174913</v>
      </c>
      <c r="I8" s="103">
        <f>H8/G8*100</f>
        <v>0.69297279556936064</v>
      </c>
      <c r="J8" s="102">
        <v>25551027</v>
      </c>
      <c r="K8" s="102">
        <v>187912</v>
      </c>
      <c r="L8" s="103">
        <f>K8/J8*100</f>
        <v>0.7354381489245031</v>
      </c>
      <c r="M8" s="15"/>
      <c r="N8" s="26"/>
      <c r="O8" s="26"/>
      <c r="P8" s="26"/>
      <c r="Q8" s="15"/>
    </row>
    <row r="9" spans="2:21" ht="20.100000000000001" customHeight="1" x14ac:dyDescent="0.25">
      <c r="B9" s="111" t="s">
        <v>312</v>
      </c>
      <c r="C9" s="66" t="s">
        <v>378</v>
      </c>
      <c r="D9" s="102">
        <v>1387627</v>
      </c>
      <c r="E9" s="102">
        <v>160138</v>
      </c>
      <c r="F9" s="103">
        <f t="shared" ref="F9:F16" si="0">E9/D9*100</f>
        <v>11.540421165053722</v>
      </c>
      <c r="G9" s="102">
        <v>1550710</v>
      </c>
      <c r="H9" s="102">
        <v>176701</v>
      </c>
      <c r="I9" s="103">
        <f t="shared" ref="I9:I16" si="1">H9/G9*100</f>
        <v>11.394844941994313</v>
      </c>
      <c r="J9" s="102">
        <v>1425529</v>
      </c>
      <c r="K9" s="102">
        <v>169834</v>
      </c>
      <c r="L9" s="103">
        <f t="shared" ref="L9:L16" si="2">K9/J9*100</f>
        <v>11.913752719166009</v>
      </c>
      <c r="M9" s="15"/>
      <c r="N9" s="26"/>
      <c r="O9" s="26"/>
      <c r="P9" s="26"/>
      <c r="Q9" s="15"/>
      <c r="R9" s="15"/>
    </row>
    <row r="10" spans="2:21" ht="20.100000000000001" customHeight="1" x14ac:dyDescent="0.25">
      <c r="B10" s="111" t="s">
        <v>313</v>
      </c>
      <c r="C10" s="66" t="s">
        <v>379</v>
      </c>
      <c r="D10" s="102">
        <v>1057371</v>
      </c>
      <c r="E10" s="102">
        <v>825929</v>
      </c>
      <c r="F10" s="103">
        <f t="shared" si="0"/>
        <v>78.111561599476445</v>
      </c>
      <c r="G10" s="102">
        <v>830412</v>
      </c>
      <c r="H10" s="102">
        <v>696335</v>
      </c>
      <c r="I10" s="103">
        <f t="shared" si="1"/>
        <v>83.854159140282164</v>
      </c>
      <c r="J10" s="102">
        <v>780645</v>
      </c>
      <c r="K10" s="102">
        <v>652375</v>
      </c>
      <c r="L10" s="103">
        <f t="shared" si="2"/>
        <v>83.568715613370998</v>
      </c>
      <c r="M10" s="15"/>
      <c r="N10" s="26"/>
      <c r="O10" s="26"/>
      <c r="P10" s="26"/>
      <c r="Q10" s="15"/>
      <c r="R10" s="15"/>
      <c r="T10" s="15"/>
      <c r="U10" s="15"/>
    </row>
    <row r="11" spans="2:21" ht="20.100000000000001" customHeight="1" x14ac:dyDescent="0.25">
      <c r="B11" s="324" t="s">
        <v>431</v>
      </c>
      <c r="C11" s="324"/>
      <c r="D11" s="105">
        <f>SUM(D8:D10)</f>
        <v>26474208</v>
      </c>
      <c r="E11" s="105">
        <f>SUM(E8:E10)</f>
        <v>1152379</v>
      </c>
      <c r="F11" s="174">
        <f t="shared" si="0"/>
        <v>4.3528365418901291</v>
      </c>
      <c r="G11" s="105">
        <f>SUM(G8:G10)</f>
        <v>27622084</v>
      </c>
      <c r="H11" s="105">
        <f>SUM(H8:H10)</f>
        <v>1047949</v>
      </c>
      <c r="I11" s="174">
        <f t="shared" si="1"/>
        <v>3.7938810120192237</v>
      </c>
      <c r="J11" s="105">
        <f>SUM(J8:J10)</f>
        <v>27757201</v>
      </c>
      <c r="K11" s="105">
        <f>SUM(K8:K10)</f>
        <v>1010121</v>
      </c>
      <c r="L11" s="174">
        <f t="shared" si="2"/>
        <v>3.6391313374860816</v>
      </c>
      <c r="M11" s="15"/>
      <c r="N11" s="26"/>
      <c r="O11" s="26"/>
      <c r="P11" s="26"/>
      <c r="Q11" s="15"/>
      <c r="R11" s="15"/>
      <c r="T11" s="15"/>
      <c r="U11" s="15"/>
    </row>
    <row r="12" spans="2:21" ht="20.100000000000001" customHeight="1" x14ac:dyDescent="0.25">
      <c r="B12" s="111" t="s">
        <v>314</v>
      </c>
      <c r="C12" s="66" t="s">
        <v>377</v>
      </c>
      <c r="D12" s="102">
        <v>3603792</v>
      </c>
      <c r="E12" s="102">
        <v>20660</v>
      </c>
      <c r="F12" s="103">
        <f t="shared" si="0"/>
        <v>0.57328502865870179</v>
      </c>
      <c r="G12" s="102">
        <v>4035724</v>
      </c>
      <c r="H12" s="102">
        <v>26448</v>
      </c>
      <c r="I12" s="103">
        <f>H12/G12*100</f>
        <v>0.65534709509371802</v>
      </c>
      <c r="J12" s="102">
        <v>4213976</v>
      </c>
      <c r="K12" s="102">
        <v>25559</v>
      </c>
      <c r="L12" s="103">
        <f>K12/J12*100</f>
        <v>0.6065293205276916</v>
      </c>
      <c r="M12" s="15"/>
      <c r="N12" s="24"/>
      <c r="O12" s="26"/>
      <c r="P12" s="15"/>
      <c r="Q12" s="26"/>
      <c r="R12" s="15"/>
      <c r="T12" s="15"/>
      <c r="U12" s="15"/>
    </row>
    <row r="13" spans="2:21" ht="20.100000000000001" customHeight="1" x14ac:dyDescent="0.25">
      <c r="B13" s="111" t="s">
        <v>315</v>
      </c>
      <c r="C13" s="66" t="s">
        <v>378</v>
      </c>
      <c r="D13" s="102">
        <v>309101</v>
      </c>
      <c r="E13" s="102">
        <v>25536</v>
      </c>
      <c r="F13" s="103">
        <f t="shared" si="0"/>
        <v>8.2613773491512479</v>
      </c>
      <c r="G13" s="102">
        <v>358721</v>
      </c>
      <c r="H13" s="102">
        <v>38984</v>
      </c>
      <c r="I13" s="103">
        <f t="shared" si="1"/>
        <v>10.867498696758762</v>
      </c>
      <c r="J13" s="102">
        <v>339789</v>
      </c>
      <c r="K13" s="153">
        <v>33748</v>
      </c>
      <c r="L13" s="103">
        <f t="shared" si="2"/>
        <v>9.9320460638808203</v>
      </c>
      <c r="M13" s="15"/>
      <c r="N13" s="24"/>
      <c r="O13" s="26"/>
      <c r="P13" s="15"/>
      <c r="Q13" s="26"/>
      <c r="R13" s="15"/>
      <c r="T13" s="15"/>
      <c r="U13" s="15"/>
    </row>
    <row r="14" spans="2:21" ht="20.100000000000001" customHeight="1" x14ac:dyDescent="0.25">
      <c r="B14" s="111" t="s">
        <v>316</v>
      </c>
      <c r="C14" s="66" t="s">
        <v>379</v>
      </c>
      <c r="D14" s="102">
        <v>7086</v>
      </c>
      <c r="E14" s="102">
        <v>3485</v>
      </c>
      <c r="F14" s="103">
        <f t="shared" si="0"/>
        <v>49.181484617555746</v>
      </c>
      <c r="G14" s="102">
        <v>10470</v>
      </c>
      <c r="H14" s="102">
        <v>7259</v>
      </c>
      <c r="I14" s="103">
        <f t="shared" si="1"/>
        <v>69.331423113658076</v>
      </c>
      <c r="J14" s="102">
        <v>10947</v>
      </c>
      <c r="K14" s="102">
        <v>7851</v>
      </c>
      <c r="L14" s="103">
        <f>K14/J14*100</f>
        <v>71.718278980542621</v>
      </c>
      <c r="M14" s="15"/>
      <c r="N14" s="24"/>
      <c r="O14" s="26"/>
      <c r="P14" s="15"/>
      <c r="Q14" s="26"/>
      <c r="R14" s="15"/>
      <c r="T14" s="15"/>
      <c r="U14" s="15"/>
    </row>
    <row r="15" spans="2:21" ht="20.100000000000001" customHeight="1" x14ac:dyDescent="0.25">
      <c r="B15" s="324" t="s">
        <v>432</v>
      </c>
      <c r="C15" s="324"/>
      <c r="D15" s="105">
        <f>SUM(D12:D14)</f>
        <v>3919979</v>
      </c>
      <c r="E15" s="105">
        <f t="shared" ref="E15" si="3">SUM(E12:E14)</f>
        <v>49681</v>
      </c>
      <c r="F15" s="174">
        <f t="shared" si="0"/>
        <v>1.2673792385112266</v>
      </c>
      <c r="G15" s="105">
        <f>SUM(G12:G14)</f>
        <v>4404915</v>
      </c>
      <c r="H15" s="105">
        <f t="shared" ref="H15" si="4">SUM(H12:H14)</f>
        <v>72691</v>
      </c>
      <c r="I15" s="174">
        <f t="shared" si="1"/>
        <v>1.6502248056999964</v>
      </c>
      <c r="J15" s="105">
        <f>SUM(J12:J14)</f>
        <v>4564712</v>
      </c>
      <c r="K15" s="105">
        <f>SUM(K12:K14)</f>
        <v>67158</v>
      </c>
      <c r="L15" s="174">
        <f t="shared" si="2"/>
        <v>1.4712428735920251</v>
      </c>
      <c r="M15" s="15"/>
      <c r="N15" s="26"/>
      <c r="O15" s="26"/>
      <c r="P15" s="15"/>
      <c r="Q15" s="26"/>
      <c r="R15" s="15"/>
      <c r="T15" s="15"/>
      <c r="U15" s="15"/>
    </row>
    <row r="16" spans="2:21" ht="21" customHeight="1" x14ac:dyDescent="0.25">
      <c r="B16" s="324" t="s">
        <v>374</v>
      </c>
      <c r="C16" s="324"/>
      <c r="D16" s="146">
        <f>D11+D15</f>
        <v>30394187</v>
      </c>
      <c r="E16" s="146">
        <f>E11+E15</f>
        <v>1202060</v>
      </c>
      <c r="F16" s="174">
        <f t="shared" si="0"/>
        <v>3.9549009815594012</v>
      </c>
      <c r="G16" s="146">
        <f>G11+G15</f>
        <v>32026999</v>
      </c>
      <c r="H16" s="146">
        <f>H11+H15</f>
        <v>1120640</v>
      </c>
      <c r="I16" s="174">
        <f t="shared" si="1"/>
        <v>3.4990477877743085</v>
      </c>
      <c r="J16" s="146">
        <f>J11+J15</f>
        <v>32321913</v>
      </c>
      <c r="K16" s="146">
        <f>K11+K15</f>
        <v>1077279</v>
      </c>
      <c r="L16" s="174">
        <f t="shared" si="2"/>
        <v>3.3329679465445001</v>
      </c>
      <c r="M16" s="15"/>
      <c r="N16" s="26"/>
      <c r="O16" s="26"/>
      <c r="P16" s="15"/>
      <c r="Q16" s="26"/>
      <c r="R16" s="15"/>
      <c r="T16" s="15"/>
      <c r="U16" s="15"/>
    </row>
    <row r="17" spans="4:14" x14ac:dyDescent="0.25">
      <c r="N17" s="26"/>
    </row>
    <row r="18" spans="4:14" x14ac:dyDescent="0.25">
      <c r="J18" s="15"/>
    </row>
    <row r="19" spans="4:14" x14ac:dyDescent="0.25">
      <c r="D19" s="15"/>
      <c r="E19" s="15"/>
      <c r="G19" s="15"/>
      <c r="H19" s="15"/>
      <c r="K19" s="15"/>
    </row>
    <row r="20" spans="4:14" x14ac:dyDescent="0.25">
      <c r="D20" s="15"/>
      <c r="G20" s="15"/>
      <c r="H20" s="15"/>
      <c r="I20" s="15"/>
      <c r="J20" s="15"/>
      <c r="K20" s="15"/>
    </row>
    <row r="21" spans="4:14" x14ac:dyDescent="0.25">
      <c r="J21" s="24"/>
      <c r="K21" s="26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Q21"/>
  <sheetViews>
    <sheetView workbookViewId="0"/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28515625" customWidth="1"/>
    <col min="15" max="15" width="10.140625" bestFit="1" customWidth="1"/>
    <col min="17" max="17" width="10.140625" bestFit="1" customWidth="1"/>
  </cols>
  <sheetData>
    <row r="3" spans="2:17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5" t="s">
        <v>327</v>
      </c>
    </row>
    <row r="4" spans="2:17" ht="24.95" customHeight="1" thickTop="1" x14ac:dyDescent="0.25">
      <c r="B4" s="332" t="s">
        <v>653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2:17" ht="15.75" x14ac:dyDescent="0.25">
      <c r="B5" s="328" t="s">
        <v>127</v>
      </c>
      <c r="C5" s="330" t="s">
        <v>65</v>
      </c>
      <c r="D5" s="330" t="s">
        <v>577</v>
      </c>
      <c r="E5" s="330"/>
      <c r="F5" s="330" t="s">
        <v>583</v>
      </c>
      <c r="G5" s="330"/>
      <c r="H5" s="330" t="s">
        <v>691</v>
      </c>
      <c r="I5" s="330"/>
      <c r="J5" s="330" t="s">
        <v>1</v>
      </c>
      <c r="K5" s="330"/>
    </row>
    <row r="6" spans="2:17" ht="15.75" customHeight="1" x14ac:dyDescent="0.25">
      <c r="B6" s="328"/>
      <c r="C6" s="33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31" t="s">
        <v>410</v>
      </c>
      <c r="K6" s="131" t="s">
        <v>411</v>
      </c>
    </row>
    <row r="7" spans="2:17" s="42" customFormat="1" ht="15.75" customHeight="1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177">
        <v>10</v>
      </c>
    </row>
    <row r="8" spans="2:17" ht="15.75" x14ac:dyDescent="0.25">
      <c r="B8" s="111" t="s">
        <v>311</v>
      </c>
      <c r="C8" s="101" t="s">
        <v>66</v>
      </c>
      <c r="D8" s="102">
        <v>223252</v>
      </c>
      <c r="E8" s="103">
        <f>D8/D$15*100</f>
        <v>1.4049115898472715</v>
      </c>
      <c r="F8" s="102">
        <v>244803</v>
      </c>
      <c r="G8" s="103">
        <f>F8/F$15*100</f>
        <v>1.4824858973292994</v>
      </c>
      <c r="H8" s="162">
        <v>238968</v>
      </c>
      <c r="I8" s="103">
        <f>H8/H$15*100</f>
        <v>1.4204435016350365</v>
      </c>
      <c r="J8" s="104">
        <f>F8/D8*100</f>
        <v>109.65321699245696</v>
      </c>
      <c r="K8" s="104">
        <f>H8/F8*100</f>
        <v>97.616450778789471</v>
      </c>
      <c r="M8" s="15"/>
      <c r="N8" s="26"/>
      <c r="O8" s="15"/>
      <c r="Q8" s="15"/>
    </row>
    <row r="9" spans="2:17" ht="16.5" customHeight="1" x14ac:dyDescent="0.25">
      <c r="B9" s="111" t="s">
        <v>312</v>
      </c>
      <c r="C9" s="101" t="s">
        <v>434</v>
      </c>
      <c r="D9" s="102">
        <v>406525</v>
      </c>
      <c r="E9" s="103">
        <f t="shared" ref="E9:E14" si="0">D9/D$15*100</f>
        <v>2.5582377047581302</v>
      </c>
      <c r="F9" s="102">
        <v>452504</v>
      </c>
      <c r="G9" s="103">
        <f t="shared" ref="G9:G14" si="1">F9/F$15*100</f>
        <v>2.7402883072719582</v>
      </c>
      <c r="H9" s="162">
        <v>420699</v>
      </c>
      <c r="I9" s="103">
        <f t="shared" ref="I9:I14" si="2">H9/H$15*100</f>
        <v>2.5006660335038928</v>
      </c>
      <c r="J9" s="104">
        <f t="shared" ref="J9:J15" si="3">F9/D9*100</f>
        <v>111.31025152204661</v>
      </c>
      <c r="K9" s="104">
        <f t="shared" ref="K9:K14" si="4">H9/F9*100</f>
        <v>92.97133285009636</v>
      </c>
      <c r="M9" s="15"/>
      <c r="N9" s="26"/>
      <c r="O9" s="15"/>
      <c r="Q9" s="15"/>
    </row>
    <row r="10" spans="2:17" ht="16.5" customHeight="1" x14ac:dyDescent="0.25">
      <c r="B10" s="111" t="s">
        <v>433</v>
      </c>
      <c r="C10" s="101" t="s">
        <v>435</v>
      </c>
      <c r="D10" s="102">
        <v>6616261</v>
      </c>
      <c r="E10" s="103">
        <f t="shared" si="0"/>
        <v>41.635737912110528</v>
      </c>
      <c r="F10" s="102">
        <v>7028386</v>
      </c>
      <c r="G10" s="103">
        <f t="shared" si="1"/>
        <v>42.562726461631122</v>
      </c>
      <c r="H10" s="162">
        <v>7098334</v>
      </c>
      <c r="I10" s="103">
        <f t="shared" si="2"/>
        <v>42.193023345113303</v>
      </c>
      <c r="J10" s="104">
        <f t="shared" si="3"/>
        <v>106.22897131778811</v>
      </c>
      <c r="K10" s="104">
        <f t="shared" si="4"/>
        <v>100.99522137799488</v>
      </c>
      <c r="M10" s="15"/>
      <c r="N10" s="26"/>
      <c r="O10" s="15"/>
      <c r="Q10" s="15"/>
    </row>
    <row r="11" spans="2:17" ht="15.75" x14ac:dyDescent="0.25">
      <c r="B11" s="111" t="s">
        <v>314</v>
      </c>
      <c r="C11" s="101" t="s">
        <v>69</v>
      </c>
      <c r="D11" s="102">
        <v>917784</v>
      </c>
      <c r="E11" s="103">
        <f t="shared" si="0"/>
        <v>5.7755602573611355</v>
      </c>
      <c r="F11" s="102">
        <v>660333</v>
      </c>
      <c r="G11" s="103">
        <f t="shared" si="1"/>
        <v>3.9988658637400207</v>
      </c>
      <c r="H11" s="162">
        <v>796169</v>
      </c>
      <c r="I11" s="103">
        <f t="shared" si="2"/>
        <v>4.7324875391402417</v>
      </c>
      <c r="J11" s="104">
        <f t="shared" si="3"/>
        <v>71.948628435448867</v>
      </c>
      <c r="K11" s="104">
        <f t="shared" si="4"/>
        <v>120.57083320082442</v>
      </c>
      <c r="M11" s="15"/>
      <c r="N11" s="26"/>
      <c r="O11" s="26"/>
      <c r="Q11" s="15"/>
    </row>
    <row r="12" spans="2:17" ht="15.75" x14ac:dyDescent="0.25">
      <c r="B12" s="111" t="s">
        <v>315</v>
      </c>
      <c r="C12" s="101" t="s">
        <v>436</v>
      </c>
      <c r="D12" s="102">
        <v>91038</v>
      </c>
      <c r="E12" s="103">
        <f t="shared" si="0"/>
        <v>0.57289673246607387</v>
      </c>
      <c r="F12" s="102">
        <v>86148</v>
      </c>
      <c r="G12" s="103">
        <f t="shared" si="1"/>
        <v>0.52169783492491706</v>
      </c>
      <c r="H12" s="162">
        <v>81516</v>
      </c>
      <c r="I12" s="103">
        <f t="shared" si="2"/>
        <v>0.48453714505407264</v>
      </c>
      <c r="J12" s="104">
        <f t="shared" si="3"/>
        <v>94.628616621630528</v>
      </c>
      <c r="K12" s="104">
        <f t="shared" si="4"/>
        <v>94.623206574731853</v>
      </c>
      <c r="M12" s="15"/>
      <c r="N12" s="26"/>
      <c r="O12" s="15"/>
      <c r="Q12" s="15"/>
    </row>
    <row r="13" spans="2:17" ht="15.75" x14ac:dyDescent="0.25">
      <c r="B13" s="111" t="s">
        <v>316</v>
      </c>
      <c r="C13" s="101" t="s">
        <v>141</v>
      </c>
      <c r="D13" s="102">
        <v>7613327</v>
      </c>
      <c r="E13" s="103">
        <f t="shared" si="0"/>
        <v>47.910215091453416</v>
      </c>
      <c r="F13" s="102">
        <v>8022374</v>
      </c>
      <c r="G13" s="103">
        <f t="shared" si="1"/>
        <v>48.58215102797449</v>
      </c>
      <c r="H13" s="162">
        <v>8172020</v>
      </c>
      <c r="I13" s="103">
        <f t="shared" si="2"/>
        <v>48.575092498709246</v>
      </c>
      <c r="J13" s="104">
        <f t="shared" si="3"/>
        <v>105.37277592306229</v>
      </c>
      <c r="K13" s="104">
        <f t="shared" si="4"/>
        <v>101.86535805984613</v>
      </c>
      <c r="M13" s="15"/>
      <c r="N13" s="26"/>
      <c r="O13" s="15"/>
      <c r="Q13" s="15"/>
    </row>
    <row r="14" spans="2:17" ht="15.75" x14ac:dyDescent="0.25">
      <c r="B14" s="111" t="s">
        <v>317</v>
      </c>
      <c r="C14" s="101" t="s">
        <v>71</v>
      </c>
      <c r="D14" s="102">
        <v>22635</v>
      </c>
      <c r="E14" s="103">
        <f t="shared" si="0"/>
        <v>0.14244071200344449</v>
      </c>
      <c r="F14" s="102">
        <v>18459</v>
      </c>
      <c r="G14" s="103">
        <f t="shared" si="1"/>
        <v>0.11178460712818689</v>
      </c>
      <c r="H14" s="162">
        <v>15772</v>
      </c>
      <c r="I14" s="103">
        <f t="shared" si="2"/>
        <v>9.3749936844212595E-2</v>
      </c>
      <c r="J14" s="104">
        <f t="shared" si="3"/>
        <v>81.550695825049701</v>
      </c>
      <c r="K14" s="104">
        <f t="shared" si="4"/>
        <v>85.443415136247907</v>
      </c>
      <c r="M14" s="15"/>
      <c r="N14" s="26"/>
      <c r="O14" s="15"/>
      <c r="Q14" s="15"/>
    </row>
    <row r="15" spans="2:17" ht="15.75" x14ac:dyDescent="0.25">
      <c r="B15" s="330" t="s">
        <v>18</v>
      </c>
      <c r="C15" s="330"/>
      <c r="D15" s="105">
        <f t="shared" ref="D15:I15" si="5">SUM(D8:D14)</f>
        <v>15890822</v>
      </c>
      <c r="E15" s="106">
        <f t="shared" si="5"/>
        <v>100.00000000000001</v>
      </c>
      <c r="F15" s="105">
        <f t="shared" si="5"/>
        <v>16513007</v>
      </c>
      <c r="G15" s="106">
        <f t="shared" si="5"/>
        <v>100</v>
      </c>
      <c r="H15" s="105">
        <f t="shared" si="5"/>
        <v>16823478</v>
      </c>
      <c r="I15" s="106">
        <f t="shared" si="5"/>
        <v>100.00000000000001</v>
      </c>
      <c r="J15" s="106">
        <f t="shared" si="3"/>
        <v>103.91537328905956</v>
      </c>
      <c r="K15" s="106">
        <f>H15/F15*100</f>
        <v>101.88016028818978</v>
      </c>
      <c r="M15" s="15"/>
      <c r="N15" s="26"/>
      <c r="O15" s="26"/>
      <c r="Q15" s="15"/>
    </row>
    <row r="16" spans="2:17" x14ac:dyDescent="0.25">
      <c r="K16" s="34"/>
      <c r="M16" s="15"/>
      <c r="N16" s="15"/>
    </row>
    <row r="17" spans="6:13" x14ac:dyDescent="0.25">
      <c r="F17" s="15"/>
      <c r="H17" s="15"/>
      <c r="M17" s="26"/>
    </row>
    <row r="19" spans="6:13" x14ac:dyDescent="0.25">
      <c r="F19" s="15"/>
      <c r="H19" s="15"/>
    </row>
    <row r="20" spans="6:13" x14ac:dyDescent="0.25">
      <c r="H20" s="26"/>
      <c r="J20" s="15"/>
    </row>
    <row r="21" spans="6:13" x14ac:dyDescent="0.25">
      <c r="J21" s="15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19"/>
  <sheetViews>
    <sheetView workbookViewId="0"/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60"/>
      <c r="C3" s="178"/>
      <c r="D3" s="81"/>
      <c r="E3" s="81"/>
      <c r="F3" s="81"/>
      <c r="G3" s="81"/>
      <c r="H3" s="81"/>
      <c r="I3" s="81"/>
      <c r="J3" s="81"/>
      <c r="K3" s="81"/>
      <c r="L3" s="175" t="s">
        <v>331</v>
      </c>
    </row>
    <row r="4" spans="2:16" ht="24.95" customHeight="1" thickTop="1" x14ac:dyDescent="0.25">
      <c r="B4" s="332" t="s">
        <v>654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6" ht="15.95" customHeight="1" x14ac:dyDescent="0.25">
      <c r="B5" s="328" t="s">
        <v>127</v>
      </c>
      <c r="C5" s="330" t="s">
        <v>65</v>
      </c>
      <c r="D5" s="330" t="s">
        <v>583</v>
      </c>
      <c r="E5" s="330"/>
      <c r="F5" s="330"/>
      <c r="G5" s="330" t="s">
        <v>691</v>
      </c>
      <c r="H5" s="330"/>
      <c r="I5" s="330"/>
      <c r="J5" s="330" t="s">
        <v>1</v>
      </c>
      <c r="K5" s="330"/>
      <c r="L5" s="330"/>
    </row>
    <row r="6" spans="2:16" ht="15.95" customHeight="1" x14ac:dyDescent="0.25">
      <c r="B6" s="328"/>
      <c r="C6" s="330"/>
      <c r="D6" s="97" t="s">
        <v>142</v>
      </c>
      <c r="E6" s="97" t="s">
        <v>144</v>
      </c>
      <c r="F6" s="330" t="s">
        <v>254</v>
      </c>
      <c r="G6" s="97" t="s">
        <v>142</v>
      </c>
      <c r="H6" s="97" t="s">
        <v>144</v>
      </c>
      <c r="I6" s="330" t="s">
        <v>254</v>
      </c>
      <c r="J6" s="341" t="s">
        <v>437</v>
      </c>
      <c r="K6" s="341" t="s">
        <v>413</v>
      </c>
      <c r="L6" s="341" t="s">
        <v>438</v>
      </c>
    </row>
    <row r="7" spans="2:16" ht="15.95" customHeight="1" x14ac:dyDescent="0.25">
      <c r="B7" s="328"/>
      <c r="C7" s="330"/>
      <c r="D7" s="97" t="s">
        <v>143</v>
      </c>
      <c r="E7" s="97" t="s">
        <v>145</v>
      </c>
      <c r="F7" s="330"/>
      <c r="G7" s="97" t="s">
        <v>143</v>
      </c>
      <c r="H7" s="97" t="s">
        <v>145</v>
      </c>
      <c r="I7" s="330"/>
      <c r="J7" s="341"/>
      <c r="K7" s="341"/>
      <c r="L7" s="341"/>
    </row>
    <row r="8" spans="2:16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</row>
    <row r="9" spans="2:16" ht="15.95" customHeight="1" x14ac:dyDescent="0.25">
      <c r="B9" s="111" t="s">
        <v>311</v>
      </c>
      <c r="C9" s="101" t="s">
        <v>66</v>
      </c>
      <c r="D9" s="102">
        <v>5388</v>
      </c>
      <c r="E9" s="102">
        <v>239362</v>
      </c>
      <c r="F9" s="102">
        <v>53</v>
      </c>
      <c r="G9" s="102">
        <v>7280</v>
      </c>
      <c r="H9" s="102">
        <v>231660</v>
      </c>
      <c r="I9" s="102">
        <v>28</v>
      </c>
      <c r="J9" s="107">
        <f>G9/D9*100</f>
        <v>135.11507052709726</v>
      </c>
      <c r="K9" s="107">
        <f>H9/E9*100</f>
        <v>96.782279559829874</v>
      </c>
      <c r="L9" s="107">
        <f>I9/F9*100</f>
        <v>52.830188679245282</v>
      </c>
      <c r="N9" s="15"/>
      <c r="O9" s="15"/>
    </row>
    <row r="10" spans="2:16" ht="15.95" customHeight="1" x14ac:dyDescent="0.25">
      <c r="B10" s="111" t="s">
        <v>312</v>
      </c>
      <c r="C10" s="101" t="s">
        <v>67</v>
      </c>
      <c r="D10" s="102">
        <v>83815</v>
      </c>
      <c r="E10" s="102">
        <v>365781</v>
      </c>
      <c r="F10" s="102">
        <v>2908</v>
      </c>
      <c r="G10" s="102">
        <v>60554</v>
      </c>
      <c r="H10" s="102">
        <v>358572</v>
      </c>
      <c r="I10" s="102">
        <v>1573</v>
      </c>
      <c r="J10" s="107">
        <f t="shared" ref="J10:J16" si="0">G10/D10*100</f>
        <v>72.247211119727979</v>
      </c>
      <c r="K10" s="107">
        <f t="shared" ref="K10:K16" si="1">H10/E10*100</f>
        <v>98.029148588909749</v>
      </c>
      <c r="L10" s="107">
        <f t="shared" ref="L10:L16" si="2">I10/F10*100</f>
        <v>54.09215955983494</v>
      </c>
      <c r="N10" s="15"/>
      <c r="O10" s="15"/>
      <c r="P10" s="15"/>
    </row>
    <row r="11" spans="2:16" ht="15.95" customHeight="1" x14ac:dyDescent="0.25">
      <c r="B11" s="111" t="s">
        <v>313</v>
      </c>
      <c r="C11" s="101" t="s">
        <v>146</v>
      </c>
      <c r="D11" s="102">
        <v>2541376</v>
      </c>
      <c r="E11" s="102">
        <v>4127079</v>
      </c>
      <c r="F11" s="102">
        <v>359931</v>
      </c>
      <c r="G11" s="102">
        <v>2635926</v>
      </c>
      <c r="H11" s="102">
        <v>4145089</v>
      </c>
      <c r="I11" s="102">
        <v>317319</v>
      </c>
      <c r="J11" s="107">
        <f t="shared" si="0"/>
        <v>103.72042547029641</v>
      </c>
      <c r="K11" s="107">
        <f t="shared" si="1"/>
        <v>100.43638612200057</v>
      </c>
      <c r="L11" s="107">
        <f t="shared" si="2"/>
        <v>88.16106420397243</v>
      </c>
      <c r="N11" s="15"/>
      <c r="O11" s="15"/>
      <c r="P11" s="15"/>
    </row>
    <row r="12" spans="2:16" ht="15.95" customHeight="1" x14ac:dyDescent="0.25">
      <c r="B12" s="111" t="s">
        <v>314</v>
      </c>
      <c r="C12" s="101" t="s">
        <v>69</v>
      </c>
      <c r="D12" s="102">
        <v>660331</v>
      </c>
      <c r="E12" s="102">
        <v>0</v>
      </c>
      <c r="F12" s="102">
        <v>2</v>
      </c>
      <c r="G12" s="102">
        <v>796168</v>
      </c>
      <c r="H12" s="102">
        <v>0</v>
      </c>
      <c r="I12" s="102">
        <v>1</v>
      </c>
      <c r="J12" s="107">
        <f t="shared" si="0"/>
        <v>120.57104694463835</v>
      </c>
      <c r="K12" s="107" t="s">
        <v>106</v>
      </c>
      <c r="L12" s="107">
        <f t="shared" si="2"/>
        <v>50</v>
      </c>
      <c r="N12" s="15"/>
    </row>
    <row r="13" spans="2:16" ht="15.95" customHeight="1" x14ac:dyDescent="0.25">
      <c r="B13" s="111" t="s">
        <v>315</v>
      </c>
      <c r="C13" s="101" t="s">
        <v>147</v>
      </c>
      <c r="D13" s="102">
        <v>16614</v>
      </c>
      <c r="E13" s="102">
        <v>69479</v>
      </c>
      <c r="F13" s="102">
        <v>55</v>
      </c>
      <c r="G13" s="102">
        <v>18543</v>
      </c>
      <c r="H13" s="102">
        <v>62950</v>
      </c>
      <c r="I13" s="102">
        <v>23</v>
      </c>
      <c r="J13" s="107">
        <f t="shared" si="0"/>
        <v>111.61068977970385</v>
      </c>
      <c r="K13" s="107">
        <f t="shared" si="1"/>
        <v>90.602915989003876</v>
      </c>
      <c r="L13" s="107">
        <f t="shared" si="2"/>
        <v>41.818181818181813</v>
      </c>
      <c r="N13" s="15"/>
      <c r="O13" s="15"/>
    </row>
    <row r="14" spans="2:16" ht="15.95" customHeight="1" x14ac:dyDescent="0.25">
      <c r="B14" s="111" t="s">
        <v>316</v>
      </c>
      <c r="C14" s="101" t="s">
        <v>141</v>
      </c>
      <c r="D14" s="102">
        <v>389574</v>
      </c>
      <c r="E14" s="102">
        <v>7411302</v>
      </c>
      <c r="F14" s="162">
        <v>221498</v>
      </c>
      <c r="G14" s="102">
        <v>415823</v>
      </c>
      <c r="H14" s="102">
        <v>7543046</v>
      </c>
      <c r="I14" s="162">
        <v>213151</v>
      </c>
      <c r="J14" s="107">
        <f t="shared" si="0"/>
        <v>106.73787265063891</v>
      </c>
      <c r="K14" s="107">
        <f t="shared" si="1"/>
        <v>101.77760938631295</v>
      </c>
      <c r="L14" s="107">
        <f t="shared" si="2"/>
        <v>96.231568682335734</v>
      </c>
      <c r="N14" s="15"/>
      <c r="O14" s="15"/>
      <c r="P14" s="15"/>
    </row>
    <row r="15" spans="2:16" ht="15.95" customHeight="1" x14ac:dyDescent="0.25">
      <c r="B15" s="111" t="s">
        <v>317</v>
      </c>
      <c r="C15" s="101" t="s">
        <v>71</v>
      </c>
      <c r="D15" s="102">
        <v>5957</v>
      </c>
      <c r="E15" s="102">
        <v>11534</v>
      </c>
      <c r="F15" s="102">
        <v>968</v>
      </c>
      <c r="G15" s="102">
        <v>5396</v>
      </c>
      <c r="H15" s="102">
        <v>9813</v>
      </c>
      <c r="I15" s="102">
        <v>563</v>
      </c>
      <c r="J15" s="107">
        <f t="shared" si="0"/>
        <v>90.582507973812326</v>
      </c>
      <c r="K15" s="107">
        <f t="shared" si="1"/>
        <v>85.078897173573793</v>
      </c>
      <c r="L15" s="107">
        <f t="shared" si="2"/>
        <v>58.161157024793383</v>
      </c>
      <c r="N15" s="15"/>
      <c r="O15" s="15"/>
    </row>
    <row r="16" spans="2:16" ht="20.100000000000001" customHeight="1" x14ac:dyDescent="0.25">
      <c r="B16" s="330" t="s">
        <v>18</v>
      </c>
      <c r="C16" s="330"/>
      <c r="D16" s="105">
        <f>SUM(D9:D15)</f>
        <v>3703055</v>
      </c>
      <c r="E16" s="105">
        <f>SUM(E9:E15)</f>
        <v>12224537</v>
      </c>
      <c r="F16" s="105">
        <f>SUM(F9:F15)</f>
        <v>585415</v>
      </c>
      <c r="G16" s="105">
        <f>SUM(G9:G15)</f>
        <v>3939690</v>
      </c>
      <c r="H16" s="105">
        <f t="shared" ref="H16:I16" si="3">SUM(H9:H15)</f>
        <v>12351130</v>
      </c>
      <c r="I16" s="105">
        <f t="shared" si="3"/>
        <v>532658</v>
      </c>
      <c r="J16" s="121">
        <f t="shared" si="0"/>
        <v>106.39026425478421</v>
      </c>
      <c r="K16" s="121">
        <f t="shared" si="1"/>
        <v>101.03556478253533</v>
      </c>
      <c r="L16" s="121">
        <f t="shared" si="2"/>
        <v>90.988102457231193</v>
      </c>
      <c r="N16" s="15"/>
      <c r="O16" s="15"/>
      <c r="P16" s="15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2"/>
    </row>
    <row r="18" spans="3:12" x14ac:dyDescent="0.25">
      <c r="D18" s="15"/>
      <c r="E18" s="15"/>
      <c r="F18" s="15"/>
      <c r="G18" s="15"/>
      <c r="H18" s="15"/>
      <c r="I18" s="15"/>
    </row>
    <row r="19" spans="3:12" x14ac:dyDescent="0.25">
      <c r="D19" s="26"/>
      <c r="E19" s="26"/>
      <c r="F19" s="26"/>
      <c r="G19" s="26"/>
      <c r="H19" s="26"/>
      <c r="I19" s="26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U24"/>
  <sheetViews>
    <sheetView workbookViewId="0"/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0.28515625" style="47" bestFit="1" customWidth="1"/>
    <col min="15" max="15" width="12.5703125" customWidth="1"/>
    <col min="17" max="17" width="10.140625" bestFit="1" customWidth="1"/>
    <col min="18" max="18" width="10.85546875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327</v>
      </c>
    </row>
    <row r="4" spans="2:21" ht="24.95" customHeight="1" thickTop="1" x14ac:dyDescent="0.25">
      <c r="B4" s="332" t="s">
        <v>655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21" ht="15.75" x14ac:dyDescent="0.25">
      <c r="B5" s="342" t="s">
        <v>127</v>
      </c>
      <c r="C5" s="330" t="s">
        <v>82</v>
      </c>
      <c r="D5" s="338" t="s">
        <v>577</v>
      </c>
      <c r="E5" s="338"/>
      <c r="F5" s="338"/>
      <c r="G5" s="330" t="s">
        <v>583</v>
      </c>
      <c r="H5" s="330"/>
      <c r="I5" s="330"/>
      <c r="J5" s="330" t="s">
        <v>691</v>
      </c>
      <c r="K5" s="330"/>
      <c r="L5" s="330"/>
    </row>
    <row r="6" spans="2:21" ht="15.75" x14ac:dyDescent="0.25">
      <c r="B6" s="342"/>
      <c r="C6" s="330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N7" s="48"/>
    </row>
    <row r="8" spans="2:21" ht="16.5" customHeight="1" x14ac:dyDescent="0.25">
      <c r="B8" s="181"/>
      <c r="C8" s="135" t="s">
        <v>439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2:21" ht="23.1" customHeight="1" x14ac:dyDescent="0.25">
      <c r="B9" s="116" t="s">
        <v>311</v>
      </c>
      <c r="C9" s="66" t="s">
        <v>377</v>
      </c>
      <c r="D9" s="102">
        <v>6770321</v>
      </c>
      <c r="E9" s="102">
        <v>66945</v>
      </c>
      <c r="F9" s="103">
        <f>E9/D9*100</f>
        <v>0.98880097413401813</v>
      </c>
      <c r="G9" s="102">
        <v>7169779</v>
      </c>
      <c r="H9" s="102">
        <v>76991</v>
      </c>
      <c r="I9" s="103">
        <f>H9/G9*100</f>
        <v>1.0738266828029148</v>
      </c>
      <c r="J9" s="102">
        <v>7436634</v>
      </c>
      <c r="K9" s="102">
        <v>85490</v>
      </c>
      <c r="L9" s="103">
        <f>K9/J9*100</f>
        <v>1.1495792316792786</v>
      </c>
      <c r="N9" s="15"/>
      <c r="O9" s="26"/>
      <c r="Q9" s="15"/>
      <c r="R9" s="15"/>
      <c r="T9" s="15"/>
      <c r="U9" s="15"/>
    </row>
    <row r="10" spans="2:21" ht="23.1" customHeight="1" x14ac:dyDescent="0.25">
      <c r="B10" s="116" t="s">
        <v>312</v>
      </c>
      <c r="C10" s="66" t="s">
        <v>378</v>
      </c>
      <c r="D10" s="102">
        <v>925089</v>
      </c>
      <c r="E10" s="102">
        <v>114323</v>
      </c>
      <c r="F10" s="103">
        <f t="shared" ref="F10:F11" si="0">E10/D10*100</f>
        <v>12.358054198028515</v>
      </c>
      <c r="G10" s="102">
        <v>892521</v>
      </c>
      <c r="H10" s="102">
        <v>102569</v>
      </c>
      <c r="I10" s="103">
        <f t="shared" ref="I10:I21" si="1">H10/G10*100</f>
        <v>11.492054528688961</v>
      </c>
      <c r="J10" s="102">
        <v>824245</v>
      </c>
      <c r="K10" s="102">
        <v>95843</v>
      </c>
      <c r="L10" s="103">
        <f t="shared" ref="L10:L22" si="2">K10/J10*100</f>
        <v>11.627974691990852</v>
      </c>
      <c r="N10" s="15"/>
      <c r="O10" s="26"/>
      <c r="Q10" s="15"/>
      <c r="R10" s="15"/>
      <c r="T10" s="15"/>
      <c r="U10" s="15"/>
    </row>
    <row r="11" spans="2:21" ht="23.1" customHeight="1" x14ac:dyDescent="0.25">
      <c r="B11" s="116" t="s">
        <v>313</v>
      </c>
      <c r="C11" s="66" t="s">
        <v>379</v>
      </c>
      <c r="D11" s="102">
        <v>582085</v>
      </c>
      <c r="E11" s="102">
        <v>437552</v>
      </c>
      <c r="F11" s="103">
        <f t="shared" si="0"/>
        <v>75.169777609799254</v>
      </c>
      <c r="G11" s="102">
        <v>428333</v>
      </c>
      <c r="H11" s="102">
        <v>355323</v>
      </c>
      <c r="I11" s="103">
        <f t="shared" si="1"/>
        <v>82.954850548521833</v>
      </c>
      <c r="J11" s="102">
        <v>390579</v>
      </c>
      <c r="K11" s="102">
        <v>321067</v>
      </c>
      <c r="L11" s="103">
        <f t="shared" si="2"/>
        <v>82.202832205520522</v>
      </c>
      <c r="N11" s="26"/>
      <c r="O11" s="26"/>
      <c r="Q11" s="27"/>
      <c r="R11" s="27"/>
      <c r="T11" s="15"/>
      <c r="U11" s="15"/>
    </row>
    <row r="12" spans="2:21" ht="23.1" customHeight="1" x14ac:dyDescent="0.25">
      <c r="B12" s="324" t="s">
        <v>441</v>
      </c>
      <c r="C12" s="324"/>
      <c r="D12" s="105">
        <f>SUM(D9:D11)</f>
        <v>8277495</v>
      </c>
      <c r="E12" s="105">
        <f>SUM(E9:E11)</f>
        <v>618820</v>
      </c>
      <c r="F12" s="174">
        <f>E12/D12*100</f>
        <v>7.4759332382562604</v>
      </c>
      <c r="G12" s="105">
        <f>SUM(G9:G11)</f>
        <v>8490633</v>
      </c>
      <c r="H12" s="105">
        <f>SUM(H9:H11)</f>
        <v>534883</v>
      </c>
      <c r="I12" s="174">
        <f t="shared" si="1"/>
        <v>6.2996834276078122</v>
      </c>
      <c r="J12" s="105">
        <f>SUM(J9:J11)</f>
        <v>8651458</v>
      </c>
      <c r="K12" s="105">
        <f>SUM(K9:K11)</f>
        <v>502400</v>
      </c>
      <c r="L12" s="174">
        <f t="shared" si="2"/>
        <v>5.8071136680083288</v>
      </c>
      <c r="N12" s="26"/>
      <c r="O12" s="26"/>
      <c r="Q12" s="27"/>
      <c r="R12" s="27"/>
      <c r="T12" s="15"/>
      <c r="U12" s="15"/>
    </row>
    <row r="13" spans="2:21" ht="19.5" customHeight="1" x14ac:dyDescent="0.25">
      <c r="B13" s="182"/>
      <c r="C13" s="64" t="s">
        <v>440</v>
      </c>
      <c r="D13" s="149"/>
      <c r="E13" s="149"/>
      <c r="F13" s="103"/>
      <c r="G13" s="149"/>
      <c r="H13" s="149"/>
      <c r="I13" s="103"/>
      <c r="J13" s="149"/>
      <c r="K13" s="149"/>
      <c r="L13" s="103"/>
      <c r="N13" s="26"/>
      <c r="O13" s="26"/>
      <c r="Q13" s="27"/>
      <c r="R13" s="27"/>
    </row>
    <row r="14" spans="2:21" ht="23.1" customHeight="1" x14ac:dyDescent="0.25">
      <c r="B14" s="116" t="s">
        <v>314</v>
      </c>
      <c r="C14" s="66" t="s">
        <v>377</v>
      </c>
      <c r="D14" s="102">
        <v>6748669</v>
      </c>
      <c r="E14" s="102">
        <v>82526</v>
      </c>
      <c r="F14" s="103">
        <f>E14/D14*100</f>
        <v>1.2228485350222391</v>
      </c>
      <c r="G14" s="102">
        <v>7044253</v>
      </c>
      <c r="H14" s="102">
        <v>77844</v>
      </c>
      <c r="I14" s="103">
        <f t="shared" si="1"/>
        <v>1.1050710415994429</v>
      </c>
      <c r="J14" s="102">
        <v>7255063</v>
      </c>
      <c r="K14" s="102">
        <v>82398</v>
      </c>
      <c r="L14" s="103">
        <f t="shared" si="2"/>
        <v>1.1357310060574251</v>
      </c>
      <c r="N14" s="26"/>
      <c r="O14" s="26"/>
      <c r="Q14" s="27"/>
      <c r="R14" s="27"/>
      <c r="T14" s="15"/>
      <c r="U14" s="15"/>
    </row>
    <row r="15" spans="2:21" ht="23.1" customHeight="1" x14ac:dyDescent="0.25">
      <c r="B15" s="116" t="s">
        <v>315</v>
      </c>
      <c r="C15" s="66" t="s">
        <v>378</v>
      </c>
      <c r="D15" s="102">
        <v>425538</v>
      </c>
      <c r="E15" s="102">
        <v>43166</v>
      </c>
      <c r="F15" s="103">
        <f t="shared" ref="F15:F17" si="3">E15/D15*100</f>
        <v>10.143864942731319</v>
      </c>
      <c r="G15" s="102">
        <v>607597</v>
      </c>
      <c r="H15" s="102">
        <v>70735</v>
      </c>
      <c r="I15" s="103">
        <f t="shared" si="1"/>
        <v>11.641762549848007</v>
      </c>
      <c r="J15" s="102">
        <v>558473</v>
      </c>
      <c r="K15" s="154">
        <v>71039</v>
      </c>
      <c r="L15" s="103">
        <f t="shared" si="2"/>
        <v>12.720221031276354</v>
      </c>
      <c r="N15" s="26"/>
      <c r="O15" s="26"/>
      <c r="Q15" s="27"/>
      <c r="R15" s="27"/>
      <c r="T15" s="15"/>
      <c r="U15" s="15"/>
    </row>
    <row r="16" spans="2:21" ht="23.1" customHeight="1" x14ac:dyDescent="0.25">
      <c r="B16" s="116" t="s">
        <v>316</v>
      </c>
      <c r="C16" s="66" t="s">
        <v>379</v>
      </c>
      <c r="D16" s="102">
        <v>439120</v>
      </c>
      <c r="E16" s="102">
        <v>355436</v>
      </c>
      <c r="F16" s="103">
        <f t="shared" si="3"/>
        <v>80.942794680269628</v>
      </c>
      <c r="G16" s="102">
        <v>370524</v>
      </c>
      <c r="H16" s="102">
        <v>311823</v>
      </c>
      <c r="I16" s="103">
        <f t="shared" si="1"/>
        <v>84.157301551316507</v>
      </c>
      <c r="J16" s="102">
        <v>358484</v>
      </c>
      <c r="K16" s="102">
        <v>301307</v>
      </c>
      <c r="L16" s="103">
        <f t="shared" si="2"/>
        <v>84.050334185068238</v>
      </c>
      <c r="N16" s="26"/>
      <c r="O16" s="26"/>
      <c r="Q16" s="27"/>
      <c r="R16" s="27"/>
      <c r="T16" s="15"/>
      <c r="U16" s="15"/>
    </row>
    <row r="17" spans="2:21" ht="23.1" customHeight="1" x14ac:dyDescent="0.25">
      <c r="B17" s="324" t="s">
        <v>442</v>
      </c>
      <c r="C17" s="324"/>
      <c r="D17" s="105">
        <f>SUM(D14:D16)</f>
        <v>7613327</v>
      </c>
      <c r="E17" s="105">
        <f t="shared" ref="E17" si="4">SUM(E14:E16)</f>
        <v>481128</v>
      </c>
      <c r="F17" s="174">
        <f t="shared" si="3"/>
        <v>6.319549915562539</v>
      </c>
      <c r="G17" s="105">
        <f>SUM(G14:G16)</f>
        <v>8022374</v>
      </c>
      <c r="H17" s="105">
        <f t="shared" ref="H17" si="5">SUM(H14:H16)</f>
        <v>460402</v>
      </c>
      <c r="I17" s="174">
        <f t="shared" si="1"/>
        <v>5.738974523002792</v>
      </c>
      <c r="J17" s="105">
        <f>SUM(J14:J16)</f>
        <v>8172020</v>
      </c>
      <c r="K17" s="105">
        <f>SUM(K14:K16)</f>
        <v>454744</v>
      </c>
      <c r="L17" s="174">
        <f t="shared" si="2"/>
        <v>5.5646461951879704</v>
      </c>
      <c r="N17" s="26"/>
      <c r="O17" s="26"/>
      <c r="Q17" s="27"/>
      <c r="R17" s="27"/>
      <c r="T17" s="15"/>
      <c r="U17" s="15"/>
    </row>
    <row r="18" spans="2:21" ht="16.5" customHeight="1" x14ac:dyDescent="0.25">
      <c r="B18" s="182"/>
      <c r="C18" s="183" t="s">
        <v>443</v>
      </c>
      <c r="D18" s="149"/>
      <c r="E18" s="149"/>
      <c r="F18" s="184"/>
      <c r="G18" s="149"/>
      <c r="H18" s="149"/>
      <c r="I18" s="103"/>
      <c r="J18" s="149"/>
      <c r="K18" s="149"/>
      <c r="L18" s="103"/>
      <c r="N18" s="26"/>
      <c r="O18" s="26"/>
      <c r="Q18" s="27"/>
      <c r="R18" s="27"/>
    </row>
    <row r="19" spans="2:21" ht="23.1" customHeight="1" x14ac:dyDescent="0.25">
      <c r="B19" s="116" t="s">
        <v>317</v>
      </c>
      <c r="C19" s="185" t="s">
        <v>377</v>
      </c>
      <c r="D19" s="162">
        <f t="shared" ref="D19:E21" si="6">D9+D14</f>
        <v>13518990</v>
      </c>
      <c r="E19" s="162">
        <f t="shared" si="6"/>
        <v>149471</v>
      </c>
      <c r="F19" s="186">
        <f>E19/D19*100</f>
        <v>1.105637329415881</v>
      </c>
      <c r="G19" s="162">
        <f t="shared" ref="G19:H21" si="7">G9+G14</f>
        <v>14214032</v>
      </c>
      <c r="H19" s="162">
        <f t="shared" si="7"/>
        <v>154835</v>
      </c>
      <c r="I19" s="187">
        <f t="shared" si="1"/>
        <v>1.0893109006649204</v>
      </c>
      <c r="J19" s="162">
        <f t="shared" ref="J19:K21" si="8">J9+J14</f>
        <v>14691697</v>
      </c>
      <c r="K19" s="162">
        <f>K9+K14</f>
        <v>167888</v>
      </c>
      <c r="L19" s="187">
        <f t="shared" si="2"/>
        <v>1.1427406922427001</v>
      </c>
      <c r="M19" s="15"/>
      <c r="N19" s="26"/>
      <c r="O19" s="26"/>
      <c r="Q19" s="27"/>
      <c r="R19" s="27"/>
      <c r="T19" s="15"/>
      <c r="U19" s="15"/>
    </row>
    <row r="20" spans="2:21" ht="23.1" customHeight="1" x14ac:dyDescent="0.25">
      <c r="B20" s="116" t="s">
        <v>318</v>
      </c>
      <c r="C20" s="108" t="s">
        <v>378</v>
      </c>
      <c r="D20" s="162">
        <f t="shared" si="6"/>
        <v>1350627</v>
      </c>
      <c r="E20" s="162">
        <f t="shared" si="6"/>
        <v>157489</v>
      </c>
      <c r="F20" s="186">
        <f t="shared" ref="F20:F22" si="9">E20/D20*100</f>
        <v>11.660436227026411</v>
      </c>
      <c r="G20" s="162">
        <f t="shared" si="7"/>
        <v>1500118</v>
      </c>
      <c r="H20" s="162">
        <f t="shared" si="7"/>
        <v>173304</v>
      </c>
      <c r="I20" s="187">
        <f t="shared" si="1"/>
        <v>11.552691188293188</v>
      </c>
      <c r="J20" s="162">
        <f t="shared" si="8"/>
        <v>1382718</v>
      </c>
      <c r="K20" s="162">
        <f t="shared" si="8"/>
        <v>166882</v>
      </c>
      <c r="L20" s="187">
        <f t="shared" si="2"/>
        <v>12.069127616766398</v>
      </c>
      <c r="M20" s="15"/>
      <c r="N20" s="26"/>
      <c r="O20" s="26"/>
      <c r="Q20" s="27"/>
      <c r="R20" s="27"/>
      <c r="T20" s="15"/>
      <c r="U20" s="15"/>
    </row>
    <row r="21" spans="2:21" ht="23.1" customHeight="1" x14ac:dyDescent="0.25">
      <c r="B21" s="116" t="s">
        <v>319</v>
      </c>
      <c r="C21" s="108" t="s">
        <v>379</v>
      </c>
      <c r="D21" s="162">
        <f t="shared" si="6"/>
        <v>1021205</v>
      </c>
      <c r="E21" s="162">
        <f t="shared" si="6"/>
        <v>792988</v>
      </c>
      <c r="F21" s="186">
        <f t="shared" si="9"/>
        <v>77.652185408414567</v>
      </c>
      <c r="G21" s="162">
        <f t="shared" si="7"/>
        <v>798857</v>
      </c>
      <c r="H21" s="162">
        <f t="shared" si="7"/>
        <v>667146</v>
      </c>
      <c r="I21" s="187">
        <f t="shared" si="1"/>
        <v>83.51256858236205</v>
      </c>
      <c r="J21" s="162">
        <f t="shared" si="8"/>
        <v>749063</v>
      </c>
      <c r="K21" s="162">
        <f t="shared" si="8"/>
        <v>622374</v>
      </c>
      <c r="L21" s="187">
        <f t="shared" si="2"/>
        <v>83.087003362868003</v>
      </c>
      <c r="M21" s="26"/>
      <c r="N21" s="26"/>
      <c r="O21" s="26"/>
      <c r="Q21" s="15"/>
      <c r="R21" s="15"/>
      <c r="T21" s="15"/>
      <c r="U21" s="15"/>
    </row>
    <row r="22" spans="2:21" ht="23.1" customHeight="1" x14ac:dyDescent="0.25">
      <c r="B22" s="328" t="s">
        <v>444</v>
      </c>
      <c r="C22" s="328"/>
      <c r="D22" s="179">
        <f>SUM(D19:D21)</f>
        <v>15890822</v>
      </c>
      <c r="E22" s="179">
        <f>SUM(E19:E21)</f>
        <v>1099948</v>
      </c>
      <c r="F22" s="180">
        <f t="shared" si="9"/>
        <v>6.9219075010720026</v>
      </c>
      <c r="G22" s="179">
        <f>SUM(G19:G21)</f>
        <v>16513007</v>
      </c>
      <c r="H22" s="179">
        <f>SUM(H19:H21)</f>
        <v>995285</v>
      </c>
      <c r="I22" s="174">
        <f>H22/G22*100</f>
        <v>6.0272789807453</v>
      </c>
      <c r="J22" s="179">
        <f>SUM(J19:J21)</f>
        <v>16823478</v>
      </c>
      <c r="K22" s="179">
        <f>SUM(K19:K21)</f>
        <v>957144</v>
      </c>
      <c r="L22" s="174">
        <f t="shared" si="2"/>
        <v>5.689334868806557</v>
      </c>
      <c r="N22" s="26"/>
      <c r="O22" s="26"/>
      <c r="Q22" s="15"/>
      <c r="R22" s="15"/>
      <c r="T22" s="15"/>
      <c r="U22" s="15"/>
    </row>
    <row r="23" spans="2:21" x14ac:dyDescent="0.25">
      <c r="N23" s="15"/>
      <c r="O23" s="15"/>
    </row>
    <row r="24" spans="2:21" x14ac:dyDescent="0.25">
      <c r="D24" s="15"/>
      <c r="J24" s="23"/>
      <c r="K24" s="15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75" fitToHeight="0" orientation="landscape" r:id="rId1"/>
  <ignoredErrors>
    <ignoredError sqref="F12 I12 I17 F17 F19:F22 I19:I22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/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9" width="10.140625" bestFit="1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549</v>
      </c>
    </row>
    <row r="4" spans="2:10" ht="24.95" customHeight="1" thickTop="1" x14ac:dyDescent="0.25">
      <c r="B4" s="332" t="s">
        <v>656</v>
      </c>
      <c r="C4" s="332"/>
      <c r="D4" s="332"/>
      <c r="E4" s="332"/>
      <c r="F4" s="332"/>
    </row>
    <row r="5" spans="2:10" ht="20.100000000000001" customHeight="1" x14ac:dyDescent="0.25">
      <c r="B5" s="132" t="s">
        <v>127</v>
      </c>
      <c r="C5" s="97" t="s">
        <v>82</v>
      </c>
      <c r="D5" s="188" t="s">
        <v>579</v>
      </c>
      <c r="E5" s="97" t="s">
        <v>586</v>
      </c>
      <c r="F5" s="97" t="s">
        <v>696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65" t="s">
        <v>311</v>
      </c>
      <c r="C7" s="66" t="s">
        <v>557</v>
      </c>
      <c r="D7" s="71">
        <v>3.5</v>
      </c>
      <c r="E7" s="71">
        <v>2.6255000000000002</v>
      </c>
      <c r="F7" s="71">
        <v>2.4493589969333578</v>
      </c>
      <c r="H7" s="15"/>
      <c r="I7" s="27"/>
      <c r="J7" s="27"/>
    </row>
    <row r="8" spans="2:10" ht="15.75" x14ac:dyDescent="0.25">
      <c r="B8" s="65" t="s">
        <v>312</v>
      </c>
      <c r="C8" s="66" t="s">
        <v>558</v>
      </c>
      <c r="D8" s="71">
        <v>77.900000000000006</v>
      </c>
      <c r="E8" s="71">
        <v>83.67</v>
      </c>
      <c r="F8" s="71">
        <v>83.413897051949064</v>
      </c>
      <c r="H8" s="15"/>
      <c r="I8" s="27"/>
      <c r="J8" s="27"/>
    </row>
    <row r="9" spans="2:10" ht="15.75" x14ac:dyDescent="0.25">
      <c r="B9" s="65" t="s">
        <v>313</v>
      </c>
      <c r="C9" s="66" t="s">
        <v>556</v>
      </c>
      <c r="D9" s="71">
        <v>4</v>
      </c>
      <c r="E9" s="71">
        <v>3.5</v>
      </c>
      <c r="F9" s="71">
        <v>3.3336962215047943</v>
      </c>
      <c r="H9" s="15"/>
      <c r="I9" s="27"/>
      <c r="J9" s="27"/>
    </row>
    <row r="10" spans="2:10" ht="15.75" x14ac:dyDescent="0.25">
      <c r="B10" s="65" t="s">
        <v>314</v>
      </c>
      <c r="C10" s="181" t="s">
        <v>530</v>
      </c>
      <c r="D10" s="71">
        <v>6.4264535408559142</v>
      </c>
      <c r="E10" s="71">
        <v>4.8377379116959132</v>
      </c>
      <c r="F10" s="71">
        <v>4.4513522088467736</v>
      </c>
      <c r="H10" s="15"/>
      <c r="I10" s="27"/>
      <c r="J10" s="27"/>
    </row>
    <row r="11" spans="2:10" ht="15.75" x14ac:dyDescent="0.25">
      <c r="B11" s="65" t="s">
        <v>315</v>
      </c>
      <c r="C11" s="66" t="s">
        <v>560</v>
      </c>
      <c r="D11" s="71">
        <v>77.652185408414567</v>
      </c>
      <c r="E11" s="71">
        <v>83.512547943559284</v>
      </c>
      <c r="F11" s="71">
        <v>83.087003362868003</v>
      </c>
      <c r="H11" s="15"/>
      <c r="I11" s="27"/>
      <c r="J11" s="27"/>
    </row>
    <row r="12" spans="2:10" ht="15.75" x14ac:dyDescent="0.25">
      <c r="B12" s="65" t="s">
        <v>316</v>
      </c>
      <c r="C12" s="66" t="s">
        <v>531</v>
      </c>
      <c r="D12" s="71">
        <v>6.9219782248041994</v>
      </c>
      <c r="E12" s="71">
        <v>6</v>
      </c>
      <c r="F12" s="71">
        <v>5.6893411510593204</v>
      </c>
      <c r="H12" s="15"/>
      <c r="I12" s="27"/>
      <c r="J12" s="27"/>
    </row>
    <row r="13" spans="2:10" ht="15.75" x14ac:dyDescent="0.25">
      <c r="B13" s="65" t="s">
        <v>317</v>
      </c>
      <c r="C13" s="66" t="s">
        <v>532</v>
      </c>
      <c r="D13" s="71">
        <v>0.84188455169252518</v>
      </c>
      <c r="E13" s="71">
        <v>-0.40616267621780555</v>
      </c>
      <c r="F13" s="71">
        <v>-1.3524598781641434E-2</v>
      </c>
      <c r="H13" s="15"/>
      <c r="I13" s="27"/>
      <c r="J13" s="27"/>
    </row>
    <row r="14" spans="2:10" ht="15.75" x14ac:dyDescent="0.25">
      <c r="B14" s="65" t="s">
        <v>318</v>
      </c>
      <c r="C14" s="66" t="s">
        <v>559</v>
      </c>
      <c r="D14" s="71">
        <v>26.18</v>
      </c>
      <c r="E14" s="71">
        <v>20.460005388687243</v>
      </c>
      <c r="F14" s="71">
        <v>18.910765859471251</v>
      </c>
      <c r="H14" s="15"/>
      <c r="I14" s="27"/>
      <c r="J14" s="27"/>
    </row>
    <row r="15" spans="2:10" ht="15.75" x14ac:dyDescent="0.25">
      <c r="B15" s="65" t="s">
        <v>319</v>
      </c>
      <c r="C15" s="66" t="s">
        <v>533</v>
      </c>
      <c r="D15" s="71">
        <v>8.417239025311094</v>
      </c>
      <c r="E15" s="71">
        <v>4.7332801946915506</v>
      </c>
      <c r="F15" s="71">
        <v>4.5113791347513184</v>
      </c>
      <c r="H15" s="15"/>
      <c r="I15" s="27"/>
      <c r="J15" s="27"/>
    </row>
    <row r="16" spans="2:10" ht="15.75" x14ac:dyDescent="0.25">
      <c r="B16" s="65" t="s">
        <v>320</v>
      </c>
      <c r="C16" s="66" t="s">
        <v>534</v>
      </c>
      <c r="D16" s="71">
        <v>4.550655085230586</v>
      </c>
      <c r="E16" s="71">
        <v>3.5400275673594757</v>
      </c>
      <c r="F16" s="71">
        <v>3.170962177206798</v>
      </c>
      <c r="I16" s="27"/>
      <c r="J16" s="27"/>
    </row>
    <row r="18" spans="2:2" x14ac:dyDescent="0.25">
      <c r="B18" s="189" t="s">
        <v>535</v>
      </c>
    </row>
    <row r="21" spans="2:2" ht="16.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2"/>
  <sheetViews>
    <sheetView workbookViewId="0"/>
  </sheetViews>
  <sheetFormatPr defaultRowHeight="15" x14ac:dyDescent="0.25"/>
  <cols>
    <col min="3" max="4" width="17.140625" customWidth="1"/>
    <col min="5" max="5" width="13.5703125" customWidth="1"/>
    <col min="6" max="6" width="16.7109375" customWidth="1"/>
    <col min="7" max="7" width="13.42578125" customWidth="1"/>
    <col min="8" max="8" width="18.140625" customWidth="1"/>
    <col min="9" max="9" width="10.71093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60"/>
      <c r="C3" s="190" t="s">
        <v>157</v>
      </c>
      <c r="D3" s="191"/>
      <c r="E3" s="191"/>
      <c r="F3" s="191"/>
      <c r="G3" s="191"/>
      <c r="H3" s="191"/>
      <c r="I3" s="91" t="s">
        <v>330</v>
      </c>
    </row>
    <row r="4" spans="2:12" ht="24.95" customHeight="1" thickTop="1" x14ac:dyDescent="0.25">
      <c r="B4" s="332" t="s">
        <v>657</v>
      </c>
      <c r="C4" s="332"/>
      <c r="D4" s="332"/>
      <c r="E4" s="332"/>
      <c r="F4" s="332"/>
      <c r="G4" s="332"/>
      <c r="H4" s="332"/>
      <c r="I4" s="332"/>
    </row>
    <row r="5" spans="2:12" ht="15.75" x14ac:dyDescent="0.25">
      <c r="B5" s="337" t="s">
        <v>127</v>
      </c>
      <c r="C5" s="330" t="s">
        <v>140</v>
      </c>
      <c r="D5" s="330" t="s">
        <v>697</v>
      </c>
      <c r="E5" s="330"/>
      <c r="F5" s="330" t="s">
        <v>698</v>
      </c>
      <c r="G5" s="330"/>
      <c r="H5" s="330" t="s">
        <v>699</v>
      </c>
      <c r="I5" s="330"/>
    </row>
    <row r="6" spans="2:12" ht="31.5" customHeight="1" x14ac:dyDescent="0.25">
      <c r="B6" s="337"/>
      <c r="C6" s="330"/>
      <c r="D6" s="97" t="s">
        <v>150</v>
      </c>
      <c r="E6" s="97" t="s">
        <v>151</v>
      </c>
      <c r="F6" s="97" t="s">
        <v>152</v>
      </c>
      <c r="G6" s="97" t="s">
        <v>153</v>
      </c>
      <c r="H6" s="97" t="s">
        <v>154</v>
      </c>
      <c r="I6" s="97" t="s">
        <v>46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12" ht="15.75" x14ac:dyDescent="0.25">
      <c r="B8" s="182" t="s">
        <v>311</v>
      </c>
      <c r="C8" s="112" t="s">
        <v>156</v>
      </c>
      <c r="D8" s="102">
        <v>79046</v>
      </c>
      <c r="E8" s="114">
        <v>14</v>
      </c>
      <c r="F8" s="102">
        <v>71707</v>
      </c>
      <c r="G8" s="114">
        <v>13</v>
      </c>
      <c r="H8" s="102">
        <v>134882</v>
      </c>
      <c r="I8" s="114">
        <v>13</v>
      </c>
      <c r="K8" s="15"/>
    </row>
    <row r="9" spans="2:12" ht="15.75" x14ac:dyDescent="0.25">
      <c r="B9" s="182" t="s">
        <v>312</v>
      </c>
      <c r="C9" s="112" t="s">
        <v>155</v>
      </c>
      <c r="D9" s="102">
        <v>16</v>
      </c>
      <c r="E9" s="114">
        <v>1</v>
      </c>
      <c r="F9" s="102">
        <v>5</v>
      </c>
      <c r="G9" s="114">
        <v>1</v>
      </c>
      <c r="H9" s="102">
        <v>0</v>
      </c>
      <c r="I9" s="114">
        <v>0</v>
      </c>
      <c r="K9" s="15"/>
    </row>
    <row r="10" spans="2:12" ht="20.100000000000001" customHeight="1" x14ac:dyDescent="0.25">
      <c r="B10" s="330" t="s">
        <v>18</v>
      </c>
      <c r="C10" s="330"/>
      <c r="D10" s="105">
        <f>D8-D9</f>
        <v>79030</v>
      </c>
      <c r="E10" s="97">
        <f>E8+E9</f>
        <v>15</v>
      </c>
      <c r="F10" s="105">
        <f>F8-F9</f>
        <v>71702</v>
      </c>
      <c r="G10" s="97">
        <f t="shared" ref="G10:I10" si="0">G8+G9</f>
        <v>14</v>
      </c>
      <c r="H10" s="105">
        <f>H8-H9</f>
        <v>134882</v>
      </c>
      <c r="I10" s="97">
        <f t="shared" si="0"/>
        <v>13</v>
      </c>
      <c r="K10" s="15"/>
      <c r="L10" s="26"/>
    </row>
    <row r="12" spans="2:12" x14ac:dyDescent="0.25">
      <c r="H12" s="15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K24"/>
  <sheetViews>
    <sheetView workbookViewId="0"/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1" ht="16.5" thickBot="1" x14ac:dyDescent="0.3">
      <c r="B3" s="60"/>
      <c r="C3" s="82"/>
      <c r="D3" s="81"/>
      <c r="E3" s="81"/>
      <c r="F3" s="81"/>
      <c r="G3" s="81"/>
      <c r="H3" s="91" t="s">
        <v>330</v>
      </c>
    </row>
    <row r="4" spans="2:11" ht="24.95" customHeight="1" thickTop="1" x14ac:dyDescent="0.25">
      <c r="B4" s="332" t="s">
        <v>658</v>
      </c>
      <c r="C4" s="332"/>
      <c r="D4" s="332"/>
      <c r="E4" s="332"/>
      <c r="F4" s="332"/>
      <c r="G4" s="332"/>
      <c r="H4" s="332"/>
    </row>
    <row r="5" spans="2:11" ht="15.95" customHeight="1" x14ac:dyDescent="0.25">
      <c r="B5" s="328" t="s">
        <v>127</v>
      </c>
      <c r="C5" s="330" t="s">
        <v>158</v>
      </c>
      <c r="D5" s="330" t="s">
        <v>698</v>
      </c>
      <c r="E5" s="330"/>
      <c r="F5" s="330" t="s">
        <v>699</v>
      </c>
      <c r="G5" s="330"/>
      <c r="H5" s="194" t="s">
        <v>1</v>
      </c>
    </row>
    <row r="6" spans="2:11" ht="21" customHeight="1" x14ac:dyDescent="0.25">
      <c r="B6" s="328"/>
      <c r="C6" s="330"/>
      <c r="D6" s="188" t="s">
        <v>159</v>
      </c>
      <c r="E6" s="195" t="s">
        <v>160</v>
      </c>
      <c r="F6" s="195" t="s">
        <v>161</v>
      </c>
      <c r="G6" s="195" t="s">
        <v>162</v>
      </c>
      <c r="H6" s="194" t="s">
        <v>410</v>
      </c>
    </row>
    <row r="7" spans="2:11" ht="16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177">
        <v>7</v>
      </c>
    </row>
    <row r="8" spans="2:11" ht="19.350000000000001" customHeight="1" x14ac:dyDescent="0.25">
      <c r="B8" s="108"/>
      <c r="C8" s="138" t="s">
        <v>445</v>
      </c>
      <c r="D8" s="192"/>
      <c r="E8" s="192"/>
      <c r="F8" s="192"/>
      <c r="G8" s="133"/>
      <c r="H8" s="133"/>
    </row>
    <row r="9" spans="2:11" ht="17.45" customHeight="1" x14ac:dyDescent="0.25">
      <c r="B9" s="111" t="s">
        <v>311</v>
      </c>
      <c r="C9" s="112" t="s">
        <v>446</v>
      </c>
      <c r="D9" s="68">
        <v>235</v>
      </c>
      <c r="E9" s="103">
        <f>D9/D18*100</f>
        <v>7.5065242875989022E-2</v>
      </c>
      <c r="F9" s="102">
        <v>11318</v>
      </c>
      <c r="G9" s="103">
        <f>F9/F18*100</f>
        <v>3.2073226025844481</v>
      </c>
      <c r="H9" s="104">
        <f>F9/D9*100</f>
        <v>4816.1702127659573</v>
      </c>
      <c r="J9" s="15"/>
      <c r="K9" s="47"/>
    </row>
    <row r="10" spans="2:11" ht="15.75" x14ac:dyDescent="0.25">
      <c r="B10" s="111" t="s">
        <v>312</v>
      </c>
      <c r="C10" s="101" t="s">
        <v>447</v>
      </c>
      <c r="D10" s="68">
        <v>152293</v>
      </c>
      <c r="E10" s="103">
        <f>D10/D18*100</f>
        <v>48.646429928991473</v>
      </c>
      <c r="F10" s="102">
        <v>168962</v>
      </c>
      <c r="G10" s="103">
        <f>F10/F18*100</f>
        <v>47.880866016776238</v>
      </c>
      <c r="H10" s="104">
        <f t="shared" ref="H10:H18" si="0">F10/D10*100</f>
        <v>110.94534876849231</v>
      </c>
      <c r="J10" s="15"/>
      <c r="K10" s="47"/>
    </row>
    <row r="11" spans="2:11" ht="15.75" x14ac:dyDescent="0.25">
      <c r="B11" s="111" t="s">
        <v>313</v>
      </c>
      <c r="C11" s="101" t="s">
        <v>448</v>
      </c>
      <c r="D11" s="68">
        <v>18717</v>
      </c>
      <c r="E11" s="103">
        <f>D11/D18*100</f>
        <v>5.9787070251484531</v>
      </c>
      <c r="F11" s="102">
        <v>24218</v>
      </c>
      <c r="G11" s="103">
        <f>F11/F18*100</f>
        <v>6.8629562457492632</v>
      </c>
      <c r="H11" s="104">
        <f t="shared" si="0"/>
        <v>129.39039375968372</v>
      </c>
      <c r="J11" s="15"/>
      <c r="K11" s="47"/>
    </row>
    <row r="12" spans="2:11" ht="15.75" x14ac:dyDescent="0.25">
      <c r="B12" s="330" t="s">
        <v>163</v>
      </c>
      <c r="C12" s="330"/>
      <c r="D12" s="69">
        <f>SUM(D9:D11)</f>
        <v>171245</v>
      </c>
      <c r="E12" s="174">
        <f>D12/D18*100</f>
        <v>54.700202197015912</v>
      </c>
      <c r="F12" s="105">
        <f>SUM(F9:F11)</f>
        <v>204498</v>
      </c>
      <c r="G12" s="174">
        <f>F12/F18*100</f>
        <v>57.951144865109953</v>
      </c>
      <c r="H12" s="106">
        <f t="shared" si="0"/>
        <v>119.41837717889574</v>
      </c>
      <c r="J12" s="15"/>
      <c r="K12" s="47"/>
    </row>
    <row r="13" spans="2:11" ht="15.75" x14ac:dyDescent="0.25">
      <c r="B13" s="108"/>
      <c r="C13" s="138" t="s">
        <v>449</v>
      </c>
      <c r="D13" s="193"/>
      <c r="E13" s="103"/>
      <c r="F13" s="149"/>
      <c r="G13" s="103"/>
      <c r="H13" s="104"/>
      <c r="J13" s="15"/>
      <c r="K13" s="47"/>
    </row>
    <row r="14" spans="2:11" ht="16.350000000000001" customHeight="1" x14ac:dyDescent="0.25">
      <c r="B14" s="111" t="s">
        <v>314</v>
      </c>
      <c r="C14" s="101" t="s">
        <v>450</v>
      </c>
      <c r="D14" s="68">
        <v>102412</v>
      </c>
      <c r="E14" s="103">
        <f>D14/D18*100</f>
        <v>32.713113418790584</v>
      </c>
      <c r="F14" s="102">
        <v>108180</v>
      </c>
      <c r="G14" s="103">
        <f>F14/F18*100</f>
        <v>30.656313761051919</v>
      </c>
      <c r="H14" s="104">
        <f t="shared" si="0"/>
        <v>105.632152482131</v>
      </c>
      <c r="J14" s="15"/>
      <c r="K14" s="47"/>
    </row>
    <row r="15" spans="2:11" ht="16.350000000000001" customHeight="1" x14ac:dyDescent="0.25">
      <c r="B15" s="111" t="s">
        <v>315</v>
      </c>
      <c r="C15" s="101" t="s">
        <v>451</v>
      </c>
      <c r="D15" s="68">
        <v>20781</v>
      </c>
      <c r="E15" s="103">
        <f>D15/D18*100</f>
        <v>6.6380034561954373</v>
      </c>
      <c r="F15" s="102">
        <v>19019</v>
      </c>
      <c r="G15" s="103">
        <f>F15/F18*100</f>
        <v>5.3896508728179553</v>
      </c>
      <c r="H15" s="104">
        <f t="shared" si="0"/>
        <v>91.521101005726379</v>
      </c>
      <c r="J15" s="15"/>
      <c r="K15" s="47"/>
    </row>
    <row r="16" spans="2:11" ht="15.75" x14ac:dyDescent="0.25">
      <c r="B16" s="111" t="s">
        <v>316</v>
      </c>
      <c r="C16" s="101" t="s">
        <v>452</v>
      </c>
      <c r="D16" s="68">
        <v>18623</v>
      </c>
      <c r="E16" s="103">
        <f>D16/D18*100</f>
        <v>5.9486809279980584</v>
      </c>
      <c r="F16" s="102">
        <v>21183</v>
      </c>
      <c r="G16" s="103">
        <f>F16/F18*100</f>
        <v>6.0028905010201772</v>
      </c>
      <c r="H16" s="104">
        <f t="shared" si="0"/>
        <v>113.74644257101434</v>
      </c>
      <c r="J16" s="15"/>
      <c r="K16" s="47"/>
    </row>
    <row r="17" spans="2:11" ht="15.75" x14ac:dyDescent="0.25">
      <c r="B17" s="330" t="s">
        <v>381</v>
      </c>
      <c r="C17" s="330"/>
      <c r="D17" s="105">
        <f>SUM(D14:D16)</f>
        <v>141816</v>
      </c>
      <c r="E17" s="174">
        <f>D17/D18*100</f>
        <v>45.299797802984081</v>
      </c>
      <c r="F17" s="105">
        <f>SUM(F14:F16)</f>
        <v>148382</v>
      </c>
      <c r="G17" s="174">
        <f>F17/F18*100</f>
        <v>42.048855134890047</v>
      </c>
      <c r="H17" s="106">
        <f t="shared" si="0"/>
        <v>104.62994302476449</v>
      </c>
      <c r="J17" s="15"/>
      <c r="K17" s="47"/>
    </row>
    <row r="18" spans="2:11" ht="15.75" x14ac:dyDescent="0.25">
      <c r="B18" s="330" t="s">
        <v>382</v>
      </c>
      <c r="C18" s="330"/>
      <c r="D18" s="105">
        <f>D12+D17</f>
        <v>313061</v>
      </c>
      <c r="E18" s="106">
        <f>E12+E17</f>
        <v>100</v>
      </c>
      <c r="F18" s="105">
        <f>F12+F17</f>
        <v>352880</v>
      </c>
      <c r="G18" s="106">
        <f>G12+G17</f>
        <v>100</v>
      </c>
      <c r="H18" s="106">
        <f t="shared" si="0"/>
        <v>112.71924640884683</v>
      </c>
      <c r="J18" s="15"/>
      <c r="K18" s="47"/>
    </row>
    <row r="20" spans="2:11" x14ac:dyDescent="0.25">
      <c r="F20" s="15"/>
    </row>
    <row r="21" spans="2:11" x14ac:dyDescent="0.25">
      <c r="D21" s="15"/>
      <c r="F21" s="24"/>
    </row>
    <row r="22" spans="2:11" x14ac:dyDescent="0.25">
      <c r="D22" s="15"/>
    </row>
    <row r="23" spans="2:11" x14ac:dyDescent="0.25">
      <c r="D23" s="15"/>
    </row>
    <row r="24" spans="2:11" x14ac:dyDescent="0.25">
      <c r="D24" s="15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45"/>
  <sheetViews>
    <sheetView workbookViewId="0"/>
  </sheetViews>
  <sheetFormatPr defaultColWidth="9.140625" defaultRowHeight="15" x14ac:dyDescent="0.25"/>
  <cols>
    <col min="2" max="2" width="7.42578125" customWidth="1"/>
    <col min="3" max="3" width="17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4.85546875" customWidth="1"/>
    <col min="9" max="10" width="15.140625" customWidth="1"/>
    <col min="11" max="11" width="16.140625" customWidth="1"/>
  </cols>
  <sheetData>
    <row r="2" spans="2:14" x14ac:dyDescent="0.25">
      <c r="M2" s="52"/>
    </row>
    <row r="3" spans="2:14" ht="16.5" thickBot="1" x14ac:dyDescent="0.3">
      <c r="C3" s="18" t="s">
        <v>6</v>
      </c>
      <c r="D3" s="1"/>
      <c r="E3" s="1"/>
      <c r="F3" s="1"/>
      <c r="G3" s="1"/>
      <c r="H3" s="1"/>
      <c r="I3" s="1"/>
      <c r="J3" s="1"/>
      <c r="K3" s="75" t="s">
        <v>326</v>
      </c>
    </row>
    <row r="4" spans="2:14" ht="24.95" customHeight="1" thickTop="1" x14ac:dyDescent="0.25">
      <c r="B4" s="326" t="s">
        <v>692</v>
      </c>
      <c r="C4" s="326"/>
      <c r="D4" s="326"/>
      <c r="E4" s="326"/>
      <c r="F4" s="326"/>
      <c r="G4" s="326"/>
      <c r="H4" s="326"/>
      <c r="I4" s="326"/>
      <c r="J4" s="326"/>
      <c r="K4" s="326"/>
    </row>
    <row r="5" spans="2:14" ht="15.75" x14ac:dyDescent="0.25">
      <c r="B5" s="324" t="s">
        <v>127</v>
      </c>
      <c r="C5" s="324" t="s">
        <v>0</v>
      </c>
      <c r="D5" s="324" t="s">
        <v>577</v>
      </c>
      <c r="E5" s="324"/>
      <c r="F5" s="324" t="s">
        <v>583</v>
      </c>
      <c r="G5" s="324"/>
      <c r="H5" s="324" t="s">
        <v>691</v>
      </c>
      <c r="I5" s="324"/>
      <c r="J5" s="324" t="s">
        <v>1</v>
      </c>
      <c r="K5" s="324"/>
    </row>
    <row r="6" spans="2:14" ht="15.75" x14ac:dyDescent="0.25">
      <c r="B6" s="324"/>
      <c r="C6" s="324"/>
      <c r="D6" s="63" t="s">
        <v>2</v>
      </c>
      <c r="E6" s="63" t="s">
        <v>551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410</v>
      </c>
      <c r="K6" s="63" t="s">
        <v>411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4" ht="15.75" x14ac:dyDescent="0.25">
      <c r="B8" s="65" t="s">
        <v>311</v>
      </c>
      <c r="C8" s="70" t="s">
        <v>3</v>
      </c>
      <c r="D8" s="68">
        <v>95412</v>
      </c>
      <c r="E8" s="71">
        <f>D8/D10*100</f>
        <v>3.0697389795270298</v>
      </c>
      <c r="F8" s="68">
        <v>119681</v>
      </c>
      <c r="G8" s="71">
        <f>F8/F10*100</f>
        <v>3.6969034059229653</v>
      </c>
      <c r="H8" s="68">
        <v>120449</v>
      </c>
      <c r="I8" s="71">
        <f>H8/H10*100</f>
        <v>3.6076984040931319</v>
      </c>
      <c r="J8" s="74">
        <f>F8/D8*100</f>
        <v>125.43600385695719</v>
      </c>
      <c r="K8" s="74">
        <f>H8/F8*100</f>
        <v>100.64170586809938</v>
      </c>
    </row>
    <row r="9" spans="2:14" ht="15.75" x14ac:dyDescent="0.25">
      <c r="B9" s="65" t="s">
        <v>312</v>
      </c>
      <c r="C9" s="66" t="s">
        <v>4</v>
      </c>
      <c r="D9" s="68">
        <v>3012735</v>
      </c>
      <c r="E9" s="73">
        <f>D9/D10*100</f>
        <v>96.930261020472969</v>
      </c>
      <c r="F9" s="68">
        <v>3117650</v>
      </c>
      <c r="G9" s="71">
        <f>F9/F10*100</f>
        <v>96.303096594077033</v>
      </c>
      <c r="H9" s="68">
        <v>3218217</v>
      </c>
      <c r="I9" s="71">
        <f>H9/H10*100</f>
        <v>96.392301595906872</v>
      </c>
      <c r="J9" s="74">
        <f>F9/D9*100</f>
        <v>103.48238394681243</v>
      </c>
      <c r="K9" s="74">
        <f>H9/F9*100</f>
        <v>103.22573091912177</v>
      </c>
    </row>
    <row r="10" spans="2:14" ht="15.75" x14ac:dyDescent="0.25">
      <c r="B10" s="324" t="s">
        <v>18</v>
      </c>
      <c r="C10" s="324"/>
      <c r="D10" s="69">
        <f t="shared" ref="D10:I10" si="0">SUM(D8:D9)</f>
        <v>3108147</v>
      </c>
      <c r="E10" s="72">
        <f t="shared" si="0"/>
        <v>100</v>
      </c>
      <c r="F10" s="69">
        <f t="shared" si="0"/>
        <v>3237331</v>
      </c>
      <c r="G10" s="63">
        <f t="shared" si="0"/>
        <v>100</v>
      </c>
      <c r="H10" s="69">
        <f t="shared" si="0"/>
        <v>3338666</v>
      </c>
      <c r="I10" s="72">
        <f t="shared" si="0"/>
        <v>100</v>
      </c>
      <c r="J10" s="72">
        <f>F10/D10*100</f>
        <v>104.15630277461136</v>
      </c>
      <c r="K10" s="72">
        <f>H10/F10*100</f>
        <v>103.13020200900063</v>
      </c>
      <c r="M10" s="15"/>
      <c r="N10" s="15"/>
    </row>
    <row r="12" spans="2:14" ht="19.5" customHeight="1" x14ac:dyDescent="0.25"/>
    <row r="13" spans="2:14" x14ac:dyDescent="0.25">
      <c r="H13" s="15"/>
    </row>
    <row r="45" spans="8:8" x14ac:dyDescent="0.25">
      <c r="H45" s="303"/>
    </row>
  </sheetData>
  <mergeCells count="8"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K22"/>
  <sheetViews>
    <sheetView workbookViewId="0"/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5703125" customWidth="1"/>
    <col min="7" max="7" width="11.42578125" customWidth="1"/>
    <col min="8" max="8" width="13.5703125" customWidth="1"/>
  </cols>
  <sheetData>
    <row r="3" spans="2:11" ht="16.5" thickBot="1" x14ac:dyDescent="0.3">
      <c r="B3" s="60"/>
      <c r="C3" s="60"/>
      <c r="D3" s="60"/>
      <c r="E3" s="60"/>
      <c r="F3" s="60"/>
      <c r="G3" s="60"/>
      <c r="H3" s="198" t="s">
        <v>328</v>
      </c>
    </row>
    <row r="4" spans="2:11" ht="24.95" customHeight="1" thickTop="1" x14ac:dyDescent="0.25">
      <c r="B4" s="332" t="s">
        <v>659</v>
      </c>
      <c r="C4" s="332"/>
      <c r="D4" s="332"/>
      <c r="E4" s="332"/>
      <c r="F4" s="332"/>
      <c r="G4" s="332"/>
      <c r="H4" s="332"/>
    </row>
    <row r="5" spans="2:11" ht="15.95" customHeight="1" x14ac:dyDescent="0.25">
      <c r="B5" s="328" t="s">
        <v>127</v>
      </c>
      <c r="C5" s="330" t="s">
        <v>165</v>
      </c>
      <c r="D5" s="330" t="s">
        <v>698</v>
      </c>
      <c r="E5" s="330"/>
      <c r="F5" s="343" t="s">
        <v>699</v>
      </c>
      <c r="G5" s="343"/>
      <c r="H5" s="170" t="s">
        <v>1</v>
      </c>
    </row>
    <row r="6" spans="2:11" ht="15.95" customHeight="1" x14ac:dyDescent="0.25">
      <c r="B6" s="328"/>
      <c r="C6" s="330"/>
      <c r="D6" s="195" t="s">
        <v>159</v>
      </c>
      <c r="E6" s="97" t="s">
        <v>57</v>
      </c>
      <c r="F6" s="195" t="s">
        <v>161</v>
      </c>
      <c r="G6" s="97" t="s">
        <v>57</v>
      </c>
      <c r="H6" s="170" t="s">
        <v>410</v>
      </c>
    </row>
    <row r="7" spans="2:1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5.75" x14ac:dyDescent="0.25">
      <c r="B8" s="108"/>
      <c r="C8" s="138" t="s">
        <v>453</v>
      </c>
      <c r="D8" s="192"/>
      <c r="E8" s="138"/>
      <c r="F8" s="192"/>
      <c r="G8" s="133"/>
      <c r="H8" s="133"/>
      <c r="J8" s="15"/>
    </row>
    <row r="9" spans="2:11" ht="15.75" x14ac:dyDescent="0.25">
      <c r="B9" s="100" t="s">
        <v>311</v>
      </c>
      <c r="C9" s="101" t="s">
        <v>37</v>
      </c>
      <c r="D9" s="68">
        <v>16229</v>
      </c>
      <c r="E9" s="103">
        <f>D9/D20*100</f>
        <v>6.7465101390955882</v>
      </c>
      <c r="F9" s="102">
        <v>14513</v>
      </c>
      <c r="G9" s="103">
        <f>F9/F20*100</f>
        <v>6.7800648434507185</v>
      </c>
      <c r="H9" s="104">
        <f>F9/D9*100</f>
        <v>89.426335572123975</v>
      </c>
      <c r="J9" s="15"/>
      <c r="K9" s="47"/>
    </row>
    <row r="10" spans="2:11" ht="31.5" x14ac:dyDescent="0.25">
      <c r="B10" s="100" t="s">
        <v>312</v>
      </c>
      <c r="C10" s="101" t="s">
        <v>454</v>
      </c>
      <c r="D10" s="68">
        <v>1274</v>
      </c>
      <c r="E10" s="103">
        <f>D10/D20*100</f>
        <v>0.52961081503529361</v>
      </c>
      <c r="F10" s="102">
        <v>2102</v>
      </c>
      <c r="G10" s="103">
        <f>F10/F20*100</f>
        <v>0.9819951974735347</v>
      </c>
      <c r="H10" s="104">
        <f>F10/D10*100</f>
        <v>164.99215070643643</v>
      </c>
      <c r="J10" s="15"/>
      <c r="K10" s="47"/>
    </row>
    <row r="11" spans="2:11" ht="15.75" x14ac:dyDescent="0.25">
      <c r="B11" s="100" t="s">
        <v>313</v>
      </c>
      <c r="C11" s="101" t="s">
        <v>455</v>
      </c>
      <c r="D11" s="68">
        <v>12515</v>
      </c>
      <c r="E11" s="103">
        <f>D11/D20*100</f>
        <v>5.2025740582156192</v>
      </c>
      <c r="F11" s="102">
        <v>4914</v>
      </c>
      <c r="G11" s="103">
        <f>F11/F20*100</f>
        <v>2.2956823978995953</v>
      </c>
      <c r="H11" s="104">
        <f>F11/D11*100</f>
        <v>39.264882141430284</v>
      </c>
      <c r="J11" s="15"/>
      <c r="K11" s="47"/>
    </row>
    <row r="12" spans="2:11" ht="15.75" x14ac:dyDescent="0.25">
      <c r="B12" s="330" t="s">
        <v>163</v>
      </c>
      <c r="C12" s="330"/>
      <c r="D12" s="196">
        <f>SUM(D9:D11)</f>
        <v>30018</v>
      </c>
      <c r="E12" s="174">
        <f>D12/D20*100</f>
        <v>12.478695012346499</v>
      </c>
      <c r="F12" s="105">
        <f>SUM(F9:F11)</f>
        <v>21529</v>
      </c>
      <c r="G12" s="174">
        <f>F12/F20*100</f>
        <v>10.057742438823848</v>
      </c>
      <c r="H12" s="106">
        <f>F12/D12*100</f>
        <v>71.720301152641753</v>
      </c>
      <c r="J12" s="15"/>
      <c r="K12" s="47"/>
    </row>
    <row r="13" spans="2:11" ht="15.75" x14ac:dyDescent="0.25">
      <c r="B13" s="108"/>
      <c r="C13" s="138" t="s">
        <v>456</v>
      </c>
      <c r="D13" s="197"/>
      <c r="E13" s="103"/>
      <c r="F13" s="149"/>
      <c r="G13" s="103"/>
      <c r="H13" s="104"/>
      <c r="J13" s="15"/>
      <c r="K13" s="47"/>
    </row>
    <row r="14" spans="2:11" ht="35.25" customHeight="1" x14ac:dyDescent="0.25">
      <c r="B14" s="100" t="s">
        <v>314</v>
      </c>
      <c r="C14" s="101" t="s">
        <v>457</v>
      </c>
      <c r="D14" s="68">
        <v>36718</v>
      </c>
      <c r="E14" s="103">
        <f>D14/D20*100</f>
        <v>15.263932422657698</v>
      </c>
      <c r="F14" s="102">
        <v>10939</v>
      </c>
      <c r="G14" s="103">
        <f>F14/F20*100</f>
        <v>5.1103927046446218</v>
      </c>
      <c r="H14" s="104">
        <f t="shared" ref="H14:H20" si="0">F14/D14*100</f>
        <v>29.791927664905497</v>
      </c>
      <c r="J14" s="15"/>
      <c r="K14" s="47"/>
    </row>
    <row r="15" spans="2:11" ht="15.75" x14ac:dyDescent="0.25">
      <c r="B15" s="100" t="s">
        <v>315</v>
      </c>
      <c r="C15" s="101" t="s">
        <v>166</v>
      </c>
      <c r="D15" s="68">
        <v>65581</v>
      </c>
      <c r="E15" s="103">
        <f>D15/D20*100</f>
        <v>27.26248576203264</v>
      </c>
      <c r="F15" s="102">
        <v>70410</v>
      </c>
      <c r="G15" s="103">
        <f>F15/F20*100</f>
        <v>32.893568912517402</v>
      </c>
      <c r="H15" s="104">
        <f t="shared" si="0"/>
        <v>107.36341318369649</v>
      </c>
      <c r="J15" s="15"/>
      <c r="K15" s="47"/>
    </row>
    <row r="16" spans="2:11" ht="15" customHeight="1" x14ac:dyDescent="0.25">
      <c r="B16" s="100" t="s">
        <v>316</v>
      </c>
      <c r="C16" s="101" t="s">
        <v>167</v>
      </c>
      <c r="D16" s="68">
        <v>43612</v>
      </c>
      <c r="E16" s="103">
        <f>D16/D20*100</f>
        <v>18.129817005745071</v>
      </c>
      <c r="F16" s="102">
        <v>42523</v>
      </c>
      <c r="G16" s="103">
        <f>F16/F20*100</f>
        <v>19.865547945845442</v>
      </c>
      <c r="H16" s="104">
        <f t="shared" si="0"/>
        <v>97.502980830963963</v>
      </c>
      <c r="J16" s="15"/>
      <c r="K16" s="47"/>
    </row>
    <row r="17" spans="2:11" ht="15.75" x14ac:dyDescent="0.25">
      <c r="B17" s="100" t="s">
        <v>317</v>
      </c>
      <c r="C17" s="101" t="s">
        <v>168</v>
      </c>
      <c r="D17" s="68">
        <v>38155</v>
      </c>
      <c r="E17" s="103">
        <f>D17/D20*100</f>
        <v>15.861303491108025</v>
      </c>
      <c r="F17" s="102">
        <v>39262</v>
      </c>
      <c r="G17" s="103">
        <f>F17/F20*100</f>
        <v>18.342100591439543</v>
      </c>
      <c r="H17" s="104">
        <f t="shared" si="0"/>
        <v>102.901323548683</v>
      </c>
      <c r="J17" s="15"/>
      <c r="K17" s="47"/>
    </row>
    <row r="18" spans="2:11" ht="15.75" x14ac:dyDescent="0.25">
      <c r="B18" s="100" t="s">
        <v>318</v>
      </c>
      <c r="C18" s="101" t="s">
        <v>169</v>
      </c>
      <c r="D18" s="68">
        <v>26470</v>
      </c>
      <c r="E18" s="103">
        <f>D18/D20*100</f>
        <v>11.003766306110062</v>
      </c>
      <c r="F18" s="102">
        <v>29391</v>
      </c>
      <c r="G18" s="103">
        <f>F18/F20*100</f>
        <v>13.730647406729144</v>
      </c>
      <c r="H18" s="104">
        <f t="shared" si="0"/>
        <v>111.03513411409142</v>
      </c>
      <c r="J18" s="15"/>
      <c r="K18" s="47"/>
    </row>
    <row r="19" spans="2:11" ht="15.75" x14ac:dyDescent="0.25">
      <c r="B19" s="330" t="s">
        <v>164</v>
      </c>
      <c r="C19" s="330"/>
      <c r="D19" s="146">
        <f>SUM(D14:D18)</f>
        <v>210536</v>
      </c>
      <c r="E19" s="174">
        <f>D19/D20*100</f>
        <v>87.521304987653508</v>
      </c>
      <c r="F19" s="105">
        <f>SUM(F14:F18)</f>
        <v>192525</v>
      </c>
      <c r="G19" s="174">
        <f>F19/F20*100</f>
        <v>89.942257561176149</v>
      </c>
      <c r="H19" s="106">
        <f t="shared" si="0"/>
        <v>91.445168522247982</v>
      </c>
      <c r="J19" s="15"/>
      <c r="K19" s="47"/>
    </row>
    <row r="20" spans="2:11" ht="15.75" x14ac:dyDescent="0.25">
      <c r="B20" s="330" t="s">
        <v>170</v>
      </c>
      <c r="C20" s="330"/>
      <c r="D20" s="146">
        <f>D12+D19</f>
        <v>240554</v>
      </c>
      <c r="E20" s="106">
        <f>E12+E19</f>
        <v>100</v>
      </c>
      <c r="F20" s="105">
        <f>F12+F19</f>
        <v>214054</v>
      </c>
      <c r="G20" s="106">
        <f>G12+G19</f>
        <v>100</v>
      </c>
      <c r="H20" s="106">
        <f t="shared" si="0"/>
        <v>88.98376248160497</v>
      </c>
      <c r="J20" s="15"/>
      <c r="K20" s="47"/>
    </row>
    <row r="21" spans="2:11" x14ac:dyDescent="0.25">
      <c r="H21" s="27"/>
    </row>
    <row r="22" spans="2:11" x14ac:dyDescent="0.25">
      <c r="F22" s="15"/>
    </row>
  </sheetData>
  <mergeCells count="8">
    <mergeCell ref="B20:C20"/>
    <mergeCell ref="C5:C6"/>
    <mergeCell ref="D5:E5"/>
    <mergeCell ref="F5:G5"/>
    <mergeCell ref="B4:H4"/>
    <mergeCell ref="B5:B6"/>
    <mergeCell ref="B12:C12"/>
    <mergeCell ref="B19:C19"/>
  </mergeCells>
  <pageMargins left="0.7" right="0.7" top="0.75" bottom="0.75" header="0.3" footer="0.3"/>
  <pageSetup orientation="landscape" r:id="rId1"/>
  <ignoredErrors>
    <ignoredError sqref="E12:F12 E19:F19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J24"/>
  <sheetViews>
    <sheetView workbookViewId="0"/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8" width="10.140625" bestFit="1" customWidth="1"/>
    <col min="9" max="9" width="12.5703125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630</v>
      </c>
    </row>
    <row r="4" spans="2:10" ht="24.95" customHeight="1" thickTop="1" x14ac:dyDescent="0.25">
      <c r="B4" s="332" t="s">
        <v>660</v>
      </c>
      <c r="C4" s="332"/>
      <c r="D4" s="332"/>
      <c r="E4" s="332"/>
      <c r="F4" s="332"/>
    </row>
    <row r="5" spans="2:10" ht="20.100000000000001" customHeight="1" x14ac:dyDescent="0.25">
      <c r="B5" s="132" t="s">
        <v>127</v>
      </c>
      <c r="C5" s="97" t="s">
        <v>82</v>
      </c>
      <c r="D5" s="97" t="s">
        <v>703</v>
      </c>
      <c r="E5" s="97" t="s">
        <v>695</v>
      </c>
      <c r="F5" s="97" t="s">
        <v>691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100" t="s">
        <v>311</v>
      </c>
      <c r="C7" s="101" t="s">
        <v>295</v>
      </c>
      <c r="D7" s="68">
        <v>79030</v>
      </c>
      <c r="E7" s="68">
        <v>71702</v>
      </c>
      <c r="F7" s="102">
        <v>134882</v>
      </c>
      <c r="H7" s="15"/>
      <c r="I7" s="26"/>
      <c r="J7" s="15"/>
    </row>
    <row r="8" spans="2:10" ht="15.75" x14ac:dyDescent="0.25">
      <c r="B8" s="100" t="s">
        <v>312</v>
      </c>
      <c r="C8" s="101" t="s">
        <v>296</v>
      </c>
      <c r="D8" s="68">
        <v>24343169</v>
      </c>
      <c r="E8" s="68">
        <v>25787282</v>
      </c>
      <c r="F8" s="102">
        <v>27260213</v>
      </c>
      <c r="H8" s="15"/>
      <c r="I8" s="26"/>
      <c r="J8" s="15"/>
    </row>
    <row r="9" spans="2:10" ht="15.75" x14ac:dyDescent="0.25">
      <c r="B9" s="100" t="s">
        <v>313</v>
      </c>
      <c r="C9" s="101" t="s">
        <v>297</v>
      </c>
      <c r="D9" s="68">
        <v>3105297</v>
      </c>
      <c r="E9" s="68">
        <v>3100777</v>
      </c>
      <c r="F9" s="102">
        <v>3317907</v>
      </c>
      <c r="H9" s="15"/>
      <c r="I9" s="26"/>
      <c r="J9" s="15"/>
    </row>
    <row r="10" spans="2:10" ht="15.75" x14ac:dyDescent="0.25">
      <c r="B10" s="100" t="s">
        <v>314</v>
      </c>
      <c r="C10" s="101" t="s">
        <v>298</v>
      </c>
      <c r="D10" s="68">
        <v>260571</v>
      </c>
      <c r="E10" s="68">
        <v>283043</v>
      </c>
      <c r="F10" s="102">
        <v>331351</v>
      </c>
      <c r="H10" s="26"/>
      <c r="I10" s="26"/>
      <c r="J10" s="15"/>
    </row>
    <row r="11" spans="2:10" ht="15.75" x14ac:dyDescent="0.25">
      <c r="B11" s="100" t="s">
        <v>315</v>
      </c>
      <c r="C11" s="101" t="s">
        <v>299</v>
      </c>
      <c r="D11" s="68">
        <v>140916</v>
      </c>
      <c r="E11" s="68">
        <v>141227</v>
      </c>
      <c r="F11" s="102">
        <v>182969</v>
      </c>
      <c r="H11" s="23"/>
      <c r="I11" s="23"/>
      <c r="J11" s="15"/>
    </row>
    <row r="12" spans="2:10" ht="15.75" x14ac:dyDescent="0.25">
      <c r="B12" s="100" t="s">
        <v>316</v>
      </c>
      <c r="C12" s="101" t="s">
        <v>249</v>
      </c>
      <c r="D12" s="68">
        <v>119655</v>
      </c>
      <c r="E12" s="68">
        <v>141816</v>
      </c>
      <c r="F12" s="102">
        <v>148382</v>
      </c>
      <c r="H12" s="26"/>
      <c r="I12" s="26"/>
      <c r="J12" s="15"/>
    </row>
    <row r="13" spans="2:10" ht="15.75" x14ac:dyDescent="0.25">
      <c r="B13" s="100" t="s">
        <v>317</v>
      </c>
      <c r="C13" s="101" t="s">
        <v>250</v>
      </c>
      <c r="D13" s="68">
        <v>126916</v>
      </c>
      <c r="E13" s="68">
        <v>135663</v>
      </c>
      <c r="F13" s="102">
        <v>142324</v>
      </c>
      <c r="H13" s="26"/>
      <c r="I13" s="26"/>
      <c r="J13" s="15"/>
    </row>
    <row r="14" spans="2:10" ht="15.75" x14ac:dyDescent="0.25">
      <c r="B14" s="100" t="s">
        <v>318</v>
      </c>
      <c r="C14" s="101" t="s">
        <v>300</v>
      </c>
      <c r="D14" s="68">
        <v>54235</v>
      </c>
      <c r="E14" s="68">
        <v>74873</v>
      </c>
      <c r="F14" s="102">
        <v>50201</v>
      </c>
      <c r="H14" s="26"/>
      <c r="I14" s="26"/>
      <c r="J14" s="15"/>
    </row>
    <row r="15" spans="2:10" ht="15.75" x14ac:dyDescent="0.25">
      <c r="B15" s="100" t="s">
        <v>319</v>
      </c>
      <c r="C15" s="101" t="s">
        <v>168</v>
      </c>
      <c r="D15" s="68">
        <v>33574</v>
      </c>
      <c r="E15" s="68">
        <v>38155</v>
      </c>
      <c r="F15" s="102">
        <v>39262</v>
      </c>
      <c r="H15" s="15"/>
      <c r="I15" s="26"/>
      <c r="J15" s="15"/>
    </row>
    <row r="16" spans="2:10" ht="15.75" x14ac:dyDescent="0.25">
      <c r="B16" s="100" t="s">
        <v>320</v>
      </c>
      <c r="C16" s="101" t="s">
        <v>301</v>
      </c>
      <c r="D16" s="286">
        <f>D7/D8*100</f>
        <v>0.32464959677189115</v>
      </c>
      <c r="E16" s="286">
        <f>E7/E8*100</f>
        <v>0.27805179312810091</v>
      </c>
      <c r="F16" s="304">
        <f>F7/F8*100</f>
        <v>0.49479437303002732</v>
      </c>
    </row>
    <row r="17" spans="2:6" ht="15.75" x14ac:dyDescent="0.25">
      <c r="B17" s="100" t="s">
        <v>321</v>
      </c>
      <c r="C17" s="101" t="s">
        <v>302</v>
      </c>
      <c r="D17" s="286">
        <f>D7/D9*100</f>
        <v>2.5450061620514881</v>
      </c>
      <c r="E17" s="286">
        <f>E7/E9*100</f>
        <v>2.3123881530339006</v>
      </c>
      <c r="F17" s="304">
        <f>F7/F9*100</f>
        <v>4.0652736800639682</v>
      </c>
    </row>
    <row r="18" spans="2:6" ht="15.75" x14ac:dyDescent="0.25">
      <c r="B18" s="100" t="s">
        <v>322</v>
      </c>
      <c r="C18" s="101" t="s">
        <v>294</v>
      </c>
      <c r="D18" s="286">
        <f>D10/D8*100</f>
        <v>1.0704070616278432</v>
      </c>
      <c r="E18" s="286">
        <f>E10/E8*100</f>
        <v>1.0976069521402061</v>
      </c>
      <c r="F18" s="304">
        <f>F10/F8*100</f>
        <v>1.2155114121815556</v>
      </c>
    </row>
    <row r="19" spans="2:6" ht="15.75" x14ac:dyDescent="0.25">
      <c r="B19" s="100" t="s">
        <v>323</v>
      </c>
      <c r="C19" s="101" t="s">
        <v>303</v>
      </c>
      <c r="D19" s="286">
        <f>D11/D8*100</f>
        <v>0.57887286573083396</v>
      </c>
      <c r="E19" s="286">
        <f>E11/E8*100</f>
        <v>0.54766144024019281</v>
      </c>
      <c r="F19" s="304">
        <f>F11/F8*100</f>
        <v>0.67119431531954643</v>
      </c>
    </row>
    <row r="20" spans="2:6" ht="32.25" customHeight="1" x14ac:dyDescent="0.25">
      <c r="B20" s="100" t="s">
        <v>324</v>
      </c>
      <c r="C20" s="101" t="s">
        <v>367</v>
      </c>
      <c r="D20" s="305">
        <v>0.6</v>
      </c>
      <c r="E20" s="305">
        <v>0.4</v>
      </c>
      <c r="F20" s="304">
        <v>0.74</v>
      </c>
    </row>
    <row r="21" spans="2:6" ht="31.5" x14ac:dyDescent="0.25">
      <c r="B21" s="100" t="s">
        <v>325</v>
      </c>
      <c r="C21" s="101" t="s">
        <v>304</v>
      </c>
      <c r="D21" s="305">
        <v>55.9</v>
      </c>
      <c r="E21" s="305">
        <v>55.4</v>
      </c>
      <c r="F21" s="304">
        <v>48.726244398111533</v>
      </c>
    </row>
    <row r="23" spans="2:6" x14ac:dyDescent="0.25">
      <c r="C23" s="199" t="s">
        <v>305</v>
      </c>
    </row>
    <row r="24" spans="2:6" x14ac:dyDescent="0.25">
      <c r="C24" s="199" t="s">
        <v>306</v>
      </c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/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B3" s="60"/>
      <c r="C3" s="128"/>
      <c r="D3" s="81"/>
      <c r="E3" s="81"/>
      <c r="F3" s="81"/>
      <c r="G3" s="81"/>
      <c r="H3" s="84" t="s">
        <v>326</v>
      </c>
      <c r="I3" s="4"/>
    </row>
    <row r="4" spans="2:11" ht="24.95" customHeight="1" thickTop="1" x14ac:dyDescent="0.25">
      <c r="B4" s="332" t="s">
        <v>661</v>
      </c>
      <c r="C4" s="332"/>
      <c r="D4" s="332"/>
      <c r="E4" s="332"/>
      <c r="F4" s="332"/>
      <c r="G4" s="332"/>
      <c r="H4" s="332"/>
      <c r="I4" s="6"/>
    </row>
    <row r="5" spans="2:11" ht="15.75" x14ac:dyDescent="0.25">
      <c r="B5" s="132" t="s">
        <v>127</v>
      </c>
      <c r="C5" s="97" t="s">
        <v>82</v>
      </c>
      <c r="D5" s="97" t="s">
        <v>577</v>
      </c>
      <c r="E5" s="97" t="s">
        <v>583</v>
      </c>
      <c r="F5" s="97" t="s">
        <v>691</v>
      </c>
      <c r="G5" s="330" t="s">
        <v>1</v>
      </c>
      <c r="H5" s="330"/>
      <c r="I5" s="6"/>
    </row>
    <row r="6" spans="2:11" ht="15.75" x14ac:dyDescent="0.25">
      <c r="B6" s="98">
        <v>1</v>
      </c>
      <c r="C6" s="99">
        <v>2</v>
      </c>
      <c r="D6" s="99">
        <v>3</v>
      </c>
      <c r="E6" s="99">
        <v>4</v>
      </c>
      <c r="F6" s="99">
        <v>5</v>
      </c>
      <c r="G6" s="99" t="s">
        <v>424</v>
      </c>
      <c r="H6" s="99" t="s">
        <v>425</v>
      </c>
      <c r="I6" s="6"/>
      <c r="K6" s="15"/>
    </row>
    <row r="7" spans="2:11" ht="15.75" customHeight="1" x14ac:dyDescent="0.25">
      <c r="B7" s="111" t="s">
        <v>311</v>
      </c>
      <c r="C7" s="101" t="s">
        <v>171</v>
      </c>
      <c r="D7" s="107">
        <v>7064703</v>
      </c>
      <c r="E7" s="107">
        <v>6928631</v>
      </c>
      <c r="F7" s="107">
        <v>6418241</v>
      </c>
      <c r="G7" s="107">
        <f>E7/D7*100</f>
        <v>98.073917615503433</v>
      </c>
      <c r="H7" s="104">
        <f>F7/E7*100</f>
        <v>92.633609727520479</v>
      </c>
      <c r="I7" s="6"/>
      <c r="K7" s="15"/>
    </row>
    <row r="8" spans="2:11" ht="15.75" x14ac:dyDescent="0.25">
      <c r="B8" s="111" t="s">
        <v>312</v>
      </c>
      <c r="C8" s="101" t="s">
        <v>172</v>
      </c>
      <c r="D8" s="107">
        <v>3176830</v>
      </c>
      <c r="E8" s="107">
        <v>3280801</v>
      </c>
      <c r="F8" s="107">
        <v>2630617</v>
      </c>
      <c r="G8" s="107">
        <f t="shared" ref="G8" si="0">E8/D8*100</f>
        <v>103.27279080089271</v>
      </c>
      <c r="H8" s="104">
        <f>F8/E8*100</f>
        <v>80.182156735504535</v>
      </c>
      <c r="I8" s="6"/>
      <c r="K8" s="44"/>
    </row>
    <row r="9" spans="2:11" ht="15.75" x14ac:dyDescent="0.25">
      <c r="B9" s="330" t="s">
        <v>173</v>
      </c>
      <c r="C9" s="330"/>
      <c r="D9" s="314">
        <f>D7/D8</f>
        <v>2.2238215453769952</v>
      </c>
      <c r="E9" s="314">
        <f>E7/E8</f>
        <v>2.1118717654621539</v>
      </c>
      <c r="F9" s="314">
        <f>F7/F8</f>
        <v>2.43982343305772</v>
      </c>
      <c r="G9" s="121"/>
      <c r="H9" s="106"/>
      <c r="I9" s="6"/>
    </row>
    <row r="12" spans="2:11" x14ac:dyDescent="0.25">
      <c r="D12" s="15"/>
      <c r="E12" s="15"/>
    </row>
    <row r="13" spans="2:11" x14ac:dyDescent="0.25">
      <c r="D13" s="15"/>
      <c r="E13" s="15"/>
    </row>
    <row r="14" spans="2:11" x14ac:dyDescent="0.25">
      <c r="D14" s="44"/>
      <c r="E14" s="44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73B1-B839-41B6-9F19-A653DF2E4550}">
  <dimension ref="B3:J18"/>
  <sheetViews>
    <sheetView workbookViewId="0"/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</cols>
  <sheetData>
    <row r="3" spans="2:10" ht="16.5" thickBot="1" x14ac:dyDescent="0.3">
      <c r="B3" s="60"/>
      <c r="C3" s="60"/>
      <c r="D3" s="60"/>
      <c r="E3" s="60"/>
      <c r="F3" s="60"/>
      <c r="G3" s="60"/>
      <c r="H3" s="200" t="s">
        <v>326</v>
      </c>
    </row>
    <row r="4" spans="2:10" ht="16.5" thickTop="1" x14ac:dyDescent="0.25">
      <c r="B4" s="344" t="s">
        <v>662</v>
      </c>
      <c r="C4" s="344"/>
      <c r="D4" s="344"/>
      <c r="E4" s="344"/>
      <c r="F4" s="344"/>
      <c r="G4" s="344"/>
      <c r="H4" s="344"/>
    </row>
    <row r="5" spans="2:10" ht="15.75" x14ac:dyDescent="0.25">
      <c r="B5" s="324" t="s">
        <v>127</v>
      </c>
      <c r="C5" s="324" t="s">
        <v>82</v>
      </c>
      <c r="D5" s="324" t="s">
        <v>577</v>
      </c>
      <c r="E5" s="324" t="s">
        <v>583</v>
      </c>
      <c r="F5" s="324" t="s">
        <v>691</v>
      </c>
      <c r="G5" s="324" t="s">
        <v>1</v>
      </c>
      <c r="H5" s="324"/>
    </row>
    <row r="6" spans="2:10" ht="15.75" x14ac:dyDescent="0.25">
      <c r="B6" s="324"/>
      <c r="C6" s="324"/>
      <c r="D6" s="324"/>
      <c r="E6" s="324"/>
      <c r="F6" s="324"/>
      <c r="G6" s="63" t="s">
        <v>73</v>
      </c>
      <c r="H6" s="63" t="s">
        <v>415</v>
      </c>
    </row>
    <row r="7" spans="2:10" ht="15.75" x14ac:dyDescent="0.25"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</row>
    <row r="8" spans="2:10" ht="15.75" x14ac:dyDescent="0.25">
      <c r="B8" s="63" t="s">
        <v>311</v>
      </c>
      <c r="C8" s="62" t="s">
        <v>536</v>
      </c>
      <c r="D8" s="69">
        <f>SUM(D9:D13)</f>
        <v>7059357</v>
      </c>
      <c r="E8" s="69">
        <f>SUM(E9:E13)</f>
        <v>6928631</v>
      </c>
      <c r="F8" s="69">
        <f>SUM(F9:F13)</f>
        <v>6418241</v>
      </c>
      <c r="G8" s="72">
        <f>E8/D8*100</f>
        <v>98.148188284003766</v>
      </c>
      <c r="H8" s="213">
        <f>F8/E8*100</f>
        <v>92.633609727520479</v>
      </c>
      <c r="J8" s="15"/>
    </row>
    <row r="9" spans="2:10" ht="15.75" x14ac:dyDescent="0.25">
      <c r="B9" s="65" t="s">
        <v>84</v>
      </c>
      <c r="C9" s="66" t="s">
        <v>537</v>
      </c>
      <c r="D9" s="68">
        <v>1526321</v>
      </c>
      <c r="E9" s="68">
        <v>1543788</v>
      </c>
      <c r="F9" s="68">
        <v>1496566</v>
      </c>
      <c r="G9" s="74">
        <f t="shared" ref="G9:H17" si="0">E9/D9*100</f>
        <v>101.14438574847624</v>
      </c>
      <c r="H9" s="74">
        <f t="shared" si="0"/>
        <v>96.94116031475825</v>
      </c>
      <c r="J9" s="15"/>
    </row>
    <row r="10" spans="2:10" ht="15.75" x14ac:dyDescent="0.25">
      <c r="B10" s="65" t="s">
        <v>115</v>
      </c>
      <c r="C10" s="66" t="s">
        <v>538</v>
      </c>
      <c r="D10" s="68">
        <v>3095846</v>
      </c>
      <c r="E10" s="68">
        <v>3076604</v>
      </c>
      <c r="F10" s="68">
        <v>2587155</v>
      </c>
      <c r="G10" s="74">
        <f t="shared" si="0"/>
        <v>99.378457455571109</v>
      </c>
      <c r="H10" s="74">
        <f t="shared" si="0"/>
        <v>84.091257763430065</v>
      </c>
      <c r="J10" s="15"/>
    </row>
    <row r="11" spans="2:10" ht="15.75" x14ac:dyDescent="0.25">
      <c r="B11" s="65" t="s">
        <v>342</v>
      </c>
      <c r="C11" s="66" t="s">
        <v>539</v>
      </c>
      <c r="D11" s="68">
        <v>1401508</v>
      </c>
      <c r="E11" s="68">
        <v>1238867</v>
      </c>
      <c r="F11" s="68">
        <v>1350423</v>
      </c>
      <c r="G11" s="74">
        <f t="shared" si="0"/>
        <v>88.395285649457591</v>
      </c>
      <c r="H11" s="74">
        <f>F11/E11*100</f>
        <v>109.0046792754993</v>
      </c>
      <c r="J11" s="15"/>
    </row>
    <row r="12" spans="2:10" ht="31.5" x14ac:dyDescent="0.25">
      <c r="B12" s="65" t="s">
        <v>343</v>
      </c>
      <c r="C12" s="66" t="s">
        <v>540</v>
      </c>
      <c r="D12" s="68">
        <v>1011738</v>
      </c>
      <c r="E12" s="68">
        <v>1045296</v>
      </c>
      <c r="F12" s="68">
        <v>968435</v>
      </c>
      <c r="G12" s="74">
        <f t="shared" si="0"/>
        <v>103.31686661961892</v>
      </c>
      <c r="H12" s="74">
        <f>F12/E12*100</f>
        <v>92.646963156847434</v>
      </c>
      <c r="J12" s="15"/>
    </row>
    <row r="13" spans="2:10" ht="31.5" x14ac:dyDescent="0.25">
      <c r="B13" s="65" t="s">
        <v>344</v>
      </c>
      <c r="C13" s="66" t="s">
        <v>582</v>
      </c>
      <c r="D13" s="68">
        <v>23944</v>
      </c>
      <c r="E13" s="68">
        <v>24076</v>
      </c>
      <c r="F13" s="68">
        <v>15662</v>
      </c>
      <c r="G13" s="74">
        <f t="shared" si="0"/>
        <v>100.55128633478117</v>
      </c>
      <c r="H13" s="74">
        <f t="shared" si="0"/>
        <v>65.052334274796479</v>
      </c>
      <c r="J13" s="15"/>
    </row>
    <row r="14" spans="2:10" ht="15.75" x14ac:dyDescent="0.25">
      <c r="B14" s="63" t="s">
        <v>312</v>
      </c>
      <c r="C14" s="62" t="s">
        <v>541</v>
      </c>
      <c r="D14" s="69">
        <f>D15+D16</f>
        <v>5346</v>
      </c>
      <c r="E14" s="69">
        <f>E15+E16</f>
        <v>0</v>
      </c>
      <c r="F14" s="69">
        <f>F15+F16</f>
        <v>0</v>
      </c>
      <c r="G14" s="72">
        <f t="shared" si="0"/>
        <v>0</v>
      </c>
      <c r="H14" s="72" t="s">
        <v>106</v>
      </c>
      <c r="J14" s="15"/>
    </row>
    <row r="15" spans="2:10" ht="15.75" x14ac:dyDescent="0.25">
      <c r="B15" s="65" t="s">
        <v>345</v>
      </c>
      <c r="C15" s="66" t="s">
        <v>542</v>
      </c>
      <c r="D15" s="68">
        <v>0</v>
      </c>
      <c r="E15" s="67">
        <v>0</v>
      </c>
      <c r="F15" s="68">
        <v>0</v>
      </c>
      <c r="G15" s="74" t="s">
        <v>106</v>
      </c>
      <c r="H15" s="74" t="s">
        <v>106</v>
      </c>
      <c r="J15" s="15"/>
    </row>
    <row r="16" spans="2:10" ht="15.75" x14ac:dyDescent="0.25">
      <c r="B16" s="65" t="s">
        <v>346</v>
      </c>
      <c r="C16" s="66" t="s">
        <v>543</v>
      </c>
      <c r="D16" s="68">
        <v>5346</v>
      </c>
      <c r="E16" s="68">
        <v>0</v>
      </c>
      <c r="F16" s="68">
        <v>0</v>
      </c>
      <c r="G16" s="74">
        <f t="shared" si="0"/>
        <v>0</v>
      </c>
      <c r="H16" s="74" t="s">
        <v>106</v>
      </c>
      <c r="J16" s="15"/>
    </row>
    <row r="17" spans="2:10" ht="15.75" customHeight="1" x14ac:dyDescent="0.25">
      <c r="B17" s="324" t="s">
        <v>544</v>
      </c>
      <c r="C17" s="324"/>
      <c r="D17" s="69">
        <f>D8+D14</f>
        <v>7064703</v>
      </c>
      <c r="E17" s="69">
        <f>E8+E14</f>
        <v>6928631</v>
      </c>
      <c r="F17" s="69">
        <f>F8+F14</f>
        <v>6418241</v>
      </c>
      <c r="G17" s="72">
        <f t="shared" si="0"/>
        <v>98.073917615503433</v>
      </c>
      <c r="H17" s="72">
        <f>F17/E17*100</f>
        <v>92.633609727520479</v>
      </c>
      <c r="J17" s="15"/>
    </row>
    <row r="18" spans="2:10" x14ac:dyDescent="0.25">
      <c r="J18" s="15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H11"/>
  <sheetViews>
    <sheetView workbookViewId="0"/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0" width="9.140625" style="2"/>
    <col min="11" max="11" width="10.140625" style="2" bestFit="1" customWidth="1"/>
    <col min="12" max="16384" width="9.140625" style="2"/>
  </cols>
  <sheetData>
    <row r="3" spans="2:8" ht="16.5" thickBot="1" x14ac:dyDescent="0.3">
      <c r="B3" s="78"/>
      <c r="C3" s="78"/>
      <c r="D3" s="78"/>
      <c r="E3" s="78"/>
      <c r="F3" s="78"/>
      <c r="G3" s="78"/>
      <c r="H3" s="84" t="s">
        <v>326</v>
      </c>
    </row>
    <row r="4" spans="2:8" ht="24.95" customHeight="1" thickTop="1" x14ac:dyDescent="0.25">
      <c r="B4" s="344" t="s">
        <v>663</v>
      </c>
      <c r="C4" s="344"/>
      <c r="D4" s="344"/>
      <c r="E4" s="344"/>
      <c r="F4" s="344"/>
      <c r="G4" s="344"/>
      <c r="H4" s="344"/>
    </row>
    <row r="5" spans="2:8" x14ac:dyDescent="0.25">
      <c r="B5" s="324" t="s">
        <v>127</v>
      </c>
      <c r="C5" s="324" t="s">
        <v>82</v>
      </c>
      <c r="D5" s="324" t="s">
        <v>577</v>
      </c>
      <c r="E5" s="324" t="s">
        <v>583</v>
      </c>
      <c r="F5" s="324" t="s">
        <v>691</v>
      </c>
      <c r="G5" s="324" t="s">
        <v>1</v>
      </c>
      <c r="H5" s="324"/>
    </row>
    <row r="6" spans="2:8" x14ac:dyDescent="0.25">
      <c r="B6" s="324"/>
      <c r="C6" s="324"/>
      <c r="D6" s="324"/>
      <c r="E6" s="324"/>
      <c r="F6" s="324"/>
      <c r="G6" s="63" t="s">
        <v>73</v>
      </c>
      <c r="H6" s="63" t="s">
        <v>415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15.75" customHeight="1" x14ac:dyDescent="0.25">
      <c r="B8" s="65" t="s">
        <v>311</v>
      </c>
      <c r="C8" s="66" t="s">
        <v>545</v>
      </c>
      <c r="D8" s="68">
        <v>5579174</v>
      </c>
      <c r="E8" s="68">
        <v>5690905</v>
      </c>
      <c r="F8" s="68">
        <v>5634681</v>
      </c>
      <c r="G8" s="74">
        <f>E8/D8*100</f>
        <v>102.00264411900399</v>
      </c>
      <c r="H8" s="74">
        <f>F8/E8*100</f>
        <v>99.012037628461556</v>
      </c>
    </row>
    <row r="9" spans="2:8" x14ac:dyDescent="0.25">
      <c r="B9" s="65" t="s">
        <v>312</v>
      </c>
      <c r="C9" s="66" t="s">
        <v>546</v>
      </c>
      <c r="D9" s="68">
        <v>2402345</v>
      </c>
      <c r="E9" s="68">
        <v>2469853</v>
      </c>
      <c r="F9" s="68">
        <v>3111973</v>
      </c>
      <c r="G9" s="74">
        <f t="shared" ref="G9" si="0">E9/D9*100</f>
        <v>102.81008764353163</v>
      </c>
      <c r="H9" s="74">
        <f t="shared" ref="H9" si="1">F9/E9*100</f>
        <v>125.9983084013502</v>
      </c>
    </row>
    <row r="10" spans="2:8" ht="33" customHeight="1" x14ac:dyDescent="0.25">
      <c r="B10" s="65" t="s">
        <v>313</v>
      </c>
      <c r="C10" s="66" t="s">
        <v>547</v>
      </c>
      <c r="D10" s="68">
        <v>2402344</v>
      </c>
      <c r="E10" s="68">
        <v>2410104</v>
      </c>
      <c r="F10" s="68">
        <v>3004064</v>
      </c>
      <c r="G10" s="74">
        <f t="shared" ref="G10:H11" si="2">E10/D10*100</f>
        <v>100.32301785256399</v>
      </c>
      <c r="H10" s="74">
        <f t="shared" ref="H10" si="3">F10/E10*100</f>
        <v>124.64457965299422</v>
      </c>
    </row>
    <row r="11" spans="2:8" ht="21.75" customHeight="1" x14ac:dyDescent="0.25">
      <c r="B11" s="324" t="s">
        <v>548</v>
      </c>
      <c r="C11" s="324"/>
      <c r="D11" s="69">
        <f>D8-D10</f>
        <v>3176830</v>
      </c>
      <c r="E11" s="69">
        <f>E8-E10</f>
        <v>3280801</v>
      </c>
      <c r="F11" s="69">
        <f>F8-F10</f>
        <v>2630617</v>
      </c>
      <c r="G11" s="72">
        <f t="shared" si="2"/>
        <v>103.27279080089271</v>
      </c>
      <c r="H11" s="72">
        <f t="shared" si="2"/>
        <v>80.182156735504535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2FFC-0F47-47E6-9E28-FC2246648E01}">
  <dimension ref="B3:K9"/>
  <sheetViews>
    <sheetView workbookViewId="0"/>
  </sheetViews>
  <sheetFormatPr defaultRowHeight="15" x14ac:dyDescent="0.25"/>
  <cols>
    <col min="2" max="2" width="7.42578125" customWidth="1"/>
    <col min="3" max="3" width="41.42578125" customWidth="1"/>
    <col min="4" max="5" width="17.85546875" customWidth="1"/>
    <col min="6" max="6" width="12.140625" customWidth="1"/>
  </cols>
  <sheetData>
    <row r="3" spans="2:11" ht="16.5" thickBot="1" x14ac:dyDescent="0.3">
      <c r="F3" s="84" t="s">
        <v>326</v>
      </c>
    </row>
    <row r="4" spans="2:11" ht="24.95" customHeight="1" thickTop="1" x14ac:dyDescent="0.25">
      <c r="B4" s="345" t="s">
        <v>664</v>
      </c>
      <c r="C4" s="345"/>
      <c r="D4" s="345"/>
      <c r="E4" s="345"/>
      <c r="F4" s="345"/>
    </row>
    <row r="5" spans="2:11" ht="15.75" x14ac:dyDescent="0.25">
      <c r="B5" s="63" t="s">
        <v>127</v>
      </c>
      <c r="C5" s="63" t="s">
        <v>82</v>
      </c>
      <c r="D5" s="63" t="s">
        <v>583</v>
      </c>
      <c r="E5" s="63" t="s">
        <v>691</v>
      </c>
      <c r="F5" s="63"/>
    </row>
    <row r="6" spans="2:11" x14ac:dyDescent="0.25">
      <c r="B6" s="61">
        <v>1</v>
      </c>
      <c r="C6" s="61">
        <v>2</v>
      </c>
      <c r="D6" s="61">
        <v>3</v>
      </c>
      <c r="E6" s="61">
        <v>4</v>
      </c>
      <c r="F6" s="61" t="s">
        <v>711</v>
      </c>
    </row>
    <row r="7" spans="2:11" ht="20.100000000000001" customHeight="1" x14ac:dyDescent="0.25">
      <c r="B7" s="65" t="s">
        <v>311</v>
      </c>
      <c r="C7" s="66" t="s">
        <v>608</v>
      </c>
      <c r="D7" s="74">
        <v>19770563</v>
      </c>
      <c r="E7" s="74">
        <v>19951438</v>
      </c>
      <c r="F7" s="74">
        <f>E7/D7*100</f>
        <v>100.9148702543271</v>
      </c>
      <c r="K7" s="15"/>
    </row>
    <row r="8" spans="2:11" ht="20.100000000000001" customHeight="1" x14ac:dyDescent="0.25">
      <c r="B8" s="65" t="s">
        <v>312</v>
      </c>
      <c r="C8" s="66" t="s">
        <v>609</v>
      </c>
      <c r="D8" s="74">
        <v>12189130</v>
      </c>
      <c r="E8" s="74">
        <v>12383672</v>
      </c>
      <c r="F8" s="74">
        <f>E8/D8*100</f>
        <v>101.59602859268873</v>
      </c>
      <c r="K8" s="15"/>
    </row>
    <row r="9" spans="2:11" ht="20.100000000000001" customHeight="1" x14ac:dyDescent="0.25">
      <c r="B9" s="324" t="s">
        <v>610</v>
      </c>
      <c r="C9" s="324"/>
      <c r="D9" s="309">
        <f>D7/D8</f>
        <v>1.6219831111818481</v>
      </c>
      <c r="E9" s="309">
        <f>E7/E8</f>
        <v>1.6111084014499093</v>
      </c>
      <c r="F9" s="63"/>
    </row>
  </sheetData>
  <mergeCells count="2">
    <mergeCell ref="B4:F4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E5DB-907B-4F25-B990-D02D9D7E4FEF}">
  <dimension ref="B3:I15"/>
  <sheetViews>
    <sheetView workbookViewId="0"/>
  </sheetViews>
  <sheetFormatPr defaultRowHeight="15" x14ac:dyDescent="0.25"/>
  <cols>
    <col min="2" max="2" width="6.42578125" customWidth="1"/>
    <col min="3" max="3" width="40.85546875" customWidth="1"/>
    <col min="4" max="4" width="13.7109375" customWidth="1"/>
    <col min="5" max="5" width="14.85546875" customWidth="1"/>
    <col min="6" max="6" width="14.5703125" customWidth="1"/>
    <col min="7" max="8" width="11.5703125" customWidth="1"/>
  </cols>
  <sheetData>
    <row r="3" spans="2:9" ht="16.5" thickBot="1" x14ac:dyDescent="0.3">
      <c r="H3" s="77" t="s">
        <v>326</v>
      </c>
    </row>
    <row r="4" spans="2:9" ht="15.75" customHeight="1" thickTop="1" x14ac:dyDescent="0.25">
      <c r="B4" s="345" t="s">
        <v>665</v>
      </c>
      <c r="C4" s="345"/>
      <c r="D4" s="345"/>
      <c r="E4" s="345"/>
      <c r="F4" s="345"/>
      <c r="G4" s="345"/>
      <c r="H4" s="345"/>
      <c r="I4" s="345"/>
    </row>
    <row r="5" spans="2:9" ht="15.75" x14ac:dyDescent="0.25">
      <c r="B5" s="346" t="s">
        <v>127</v>
      </c>
      <c r="C5" s="330" t="s">
        <v>82</v>
      </c>
      <c r="D5" s="330" t="s">
        <v>583</v>
      </c>
      <c r="E5" s="330"/>
      <c r="F5" s="330" t="s">
        <v>691</v>
      </c>
      <c r="G5" s="330"/>
      <c r="H5" s="330" t="s">
        <v>1</v>
      </c>
      <c r="I5" s="330"/>
    </row>
    <row r="6" spans="2:9" ht="47.25" x14ac:dyDescent="0.25">
      <c r="B6" s="346"/>
      <c r="C6" s="330"/>
      <c r="D6" s="97" t="s">
        <v>712</v>
      </c>
      <c r="E6" s="97" t="s">
        <v>713</v>
      </c>
      <c r="F6" s="97" t="s">
        <v>712</v>
      </c>
      <c r="G6" s="97" t="s">
        <v>713</v>
      </c>
      <c r="H6" s="97" t="s">
        <v>410</v>
      </c>
      <c r="I6" s="97" t="s">
        <v>714</v>
      </c>
    </row>
    <row r="7" spans="2:9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9" ht="15.75" x14ac:dyDescent="0.25">
      <c r="B8" s="312"/>
      <c r="C8" s="311" t="s">
        <v>619</v>
      </c>
      <c r="D8" s="311"/>
      <c r="E8" s="311"/>
      <c r="F8" s="311"/>
      <c r="G8" s="311"/>
      <c r="H8" s="311"/>
      <c r="I8" s="311"/>
    </row>
    <row r="9" spans="2:9" ht="15.75" x14ac:dyDescent="0.25">
      <c r="B9" s="65" t="s">
        <v>311</v>
      </c>
      <c r="C9" s="66" t="s">
        <v>620</v>
      </c>
      <c r="D9" s="68">
        <v>3066853</v>
      </c>
      <c r="E9" s="68">
        <v>3065720</v>
      </c>
      <c r="F9" s="320">
        <v>3048611</v>
      </c>
      <c r="G9" s="68">
        <v>3047358</v>
      </c>
      <c r="H9" s="212">
        <f>F9/D9*100</f>
        <v>99.405188315188241</v>
      </c>
      <c r="I9" s="212">
        <f>G9/E9*100</f>
        <v>99.401054238482317</v>
      </c>
    </row>
    <row r="10" spans="2:9" ht="15.75" x14ac:dyDescent="0.25">
      <c r="B10" s="65" t="s">
        <v>312</v>
      </c>
      <c r="C10" s="66" t="s">
        <v>621</v>
      </c>
      <c r="D10" s="68">
        <v>11338559</v>
      </c>
      <c r="E10" s="68">
        <v>10579940</v>
      </c>
      <c r="F10" s="320">
        <v>11662729</v>
      </c>
      <c r="G10" s="68">
        <v>10876368</v>
      </c>
      <c r="H10" s="212">
        <f t="shared" ref="H10:H15" si="0">F10/D10*100</f>
        <v>102.85900527571449</v>
      </c>
      <c r="I10" s="212">
        <f t="shared" ref="I10:I15" si="1">G10/E10*100</f>
        <v>102.80179282680241</v>
      </c>
    </row>
    <row r="11" spans="2:9" ht="31.5" x14ac:dyDescent="0.25">
      <c r="B11" s="65" t="s">
        <v>313</v>
      </c>
      <c r="C11" s="66" t="s">
        <v>622</v>
      </c>
      <c r="D11" s="68">
        <v>10433312</v>
      </c>
      <c r="E11" s="68">
        <v>5533246</v>
      </c>
      <c r="F11" s="320">
        <v>10376940</v>
      </c>
      <c r="G11" s="68">
        <v>5495071</v>
      </c>
      <c r="H11" s="212">
        <f t="shared" si="0"/>
        <v>99.459692185952079</v>
      </c>
      <c r="I11" s="212">
        <f t="shared" si="1"/>
        <v>99.310079472338657</v>
      </c>
    </row>
    <row r="12" spans="2:9" ht="15.75" x14ac:dyDescent="0.25">
      <c r="B12" s="65" t="s">
        <v>314</v>
      </c>
      <c r="C12" s="66" t="s">
        <v>710</v>
      </c>
      <c r="D12" s="68">
        <v>154674</v>
      </c>
      <c r="E12" s="68">
        <v>68473</v>
      </c>
      <c r="F12" s="320">
        <v>79121</v>
      </c>
      <c r="G12" s="68">
        <v>31736</v>
      </c>
      <c r="H12" s="212">
        <f t="shared" si="0"/>
        <v>51.153393589097071</v>
      </c>
      <c r="I12" s="212">
        <f t="shared" si="1"/>
        <v>46.348195639157041</v>
      </c>
    </row>
    <row r="13" spans="2:9" ht="15.75" x14ac:dyDescent="0.25">
      <c r="B13" s="65" t="s">
        <v>315</v>
      </c>
      <c r="C13" s="66" t="s">
        <v>623</v>
      </c>
      <c r="D13" s="68">
        <v>1190180</v>
      </c>
      <c r="E13" s="68">
        <v>401687</v>
      </c>
      <c r="F13" s="320">
        <v>1081658</v>
      </c>
      <c r="G13" s="68">
        <v>380272</v>
      </c>
      <c r="H13" s="212">
        <f t="shared" si="0"/>
        <v>90.881883412593055</v>
      </c>
      <c r="I13" s="212">
        <f t="shared" si="1"/>
        <v>94.668734611774838</v>
      </c>
    </row>
    <row r="14" spans="2:9" ht="15.75" x14ac:dyDescent="0.25">
      <c r="B14" s="65" t="s">
        <v>316</v>
      </c>
      <c r="C14" s="66" t="s">
        <v>624</v>
      </c>
      <c r="D14" s="68">
        <v>608113</v>
      </c>
      <c r="E14" s="68">
        <v>121497</v>
      </c>
      <c r="F14" s="320">
        <v>655004</v>
      </c>
      <c r="G14" s="68">
        <v>120633</v>
      </c>
      <c r="H14" s="212">
        <f t="shared" si="0"/>
        <v>107.71090241451834</v>
      </c>
      <c r="I14" s="212">
        <f t="shared" si="1"/>
        <v>99.288871330156297</v>
      </c>
    </row>
    <row r="15" spans="2:9" ht="15.75" x14ac:dyDescent="0.25">
      <c r="B15" s="292"/>
      <c r="C15" s="292" t="s">
        <v>625</v>
      </c>
      <c r="D15" s="69">
        <f>SUM(D9:D14)</f>
        <v>26791691</v>
      </c>
      <c r="E15" s="69">
        <f>SUM(E9:E14)</f>
        <v>19770563</v>
      </c>
      <c r="F15" s="196">
        <f>SUM(F9:F14)</f>
        <v>26904063</v>
      </c>
      <c r="G15" s="69">
        <f>SUM(G9:G14)</f>
        <v>19951438</v>
      </c>
      <c r="H15" s="213">
        <f t="shared" si="0"/>
        <v>100.41942854596226</v>
      </c>
      <c r="I15" s="213">
        <f t="shared" si="1"/>
        <v>100.9148702543271</v>
      </c>
    </row>
  </sheetData>
  <mergeCells count="7">
    <mergeCell ref="B4:F4"/>
    <mergeCell ref="G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B946-9921-47FE-95B6-13B9695AE3B6}">
  <dimension ref="B3:I15"/>
  <sheetViews>
    <sheetView workbookViewId="0"/>
  </sheetViews>
  <sheetFormatPr defaultRowHeight="15" x14ac:dyDescent="0.25"/>
  <cols>
    <col min="2" max="2" width="6.140625" customWidth="1"/>
    <col min="3" max="3" width="43.85546875" customWidth="1"/>
    <col min="4" max="4" width="16.140625" customWidth="1"/>
    <col min="5" max="5" width="17.42578125" customWidth="1"/>
    <col min="6" max="6" width="13" customWidth="1"/>
    <col min="7" max="7" width="11.28515625" bestFit="1" customWidth="1"/>
    <col min="8" max="8" width="10.42578125" customWidth="1"/>
  </cols>
  <sheetData>
    <row r="3" spans="2:9" ht="16.5" thickBot="1" x14ac:dyDescent="0.3">
      <c r="H3" s="77" t="s">
        <v>326</v>
      </c>
    </row>
    <row r="4" spans="2:9" ht="16.5" thickTop="1" x14ac:dyDescent="0.25">
      <c r="B4" s="347" t="s">
        <v>666</v>
      </c>
      <c r="C4" s="347"/>
      <c r="D4" s="347"/>
      <c r="E4" s="347"/>
      <c r="F4" s="347"/>
      <c r="G4" s="347"/>
      <c r="H4" s="347"/>
      <c r="I4" s="347"/>
    </row>
    <row r="5" spans="2:9" ht="15.75" x14ac:dyDescent="0.25">
      <c r="B5" s="348" t="s">
        <v>127</v>
      </c>
      <c r="C5" s="349" t="s">
        <v>82</v>
      </c>
      <c r="D5" s="349" t="s">
        <v>583</v>
      </c>
      <c r="E5" s="349"/>
      <c r="F5" s="349" t="s">
        <v>691</v>
      </c>
      <c r="G5" s="349"/>
      <c r="H5" s="349" t="s">
        <v>1</v>
      </c>
      <c r="I5" s="349"/>
    </row>
    <row r="6" spans="2:9" ht="31.5" x14ac:dyDescent="0.25">
      <c r="B6" s="348"/>
      <c r="C6" s="349"/>
      <c r="D6" s="310" t="s">
        <v>715</v>
      </c>
      <c r="E6" s="310" t="s">
        <v>716</v>
      </c>
      <c r="F6" s="310" t="s">
        <v>715</v>
      </c>
      <c r="G6" s="310" t="s">
        <v>716</v>
      </c>
      <c r="H6" s="310" t="s">
        <v>410</v>
      </c>
      <c r="I6" s="310" t="s">
        <v>714</v>
      </c>
    </row>
    <row r="7" spans="2:9" x14ac:dyDescent="0.25">
      <c r="B7" s="319">
        <v>1</v>
      </c>
      <c r="C7" s="319">
        <v>2</v>
      </c>
      <c r="D7" s="319">
        <v>3</v>
      </c>
      <c r="E7" s="319">
        <v>4</v>
      </c>
      <c r="F7" s="319">
        <v>5</v>
      </c>
      <c r="G7" s="319">
        <v>6</v>
      </c>
      <c r="H7" s="319">
        <v>7</v>
      </c>
      <c r="I7" s="319">
        <v>8</v>
      </c>
    </row>
    <row r="8" spans="2:9" ht="15.75" x14ac:dyDescent="0.25">
      <c r="B8" s="311"/>
      <c r="C8" s="311" t="s">
        <v>611</v>
      </c>
      <c r="D8" s="311"/>
      <c r="E8" s="311"/>
      <c r="F8" s="311"/>
      <c r="G8" s="311"/>
      <c r="H8" s="66"/>
      <c r="I8" s="66"/>
    </row>
    <row r="9" spans="2:9" ht="15.75" x14ac:dyDescent="0.25">
      <c r="B9" s="70" t="s">
        <v>311</v>
      </c>
      <c r="C9" s="66" t="s">
        <v>612</v>
      </c>
      <c r="D9" s="68">
        <v>6042185</v>
      </c>
      <c r="E9" s="68">
        <v>0</v>
      </c>
      <c r="F9" s="68">
        <v>5549544</v>
      </c>
      <c r="G9" s="68">
        <v>0</v>
      </c>
      <c r="H9" s="74">
        <f t="shared" ref="H9:I15" si="0">F9/D9*100</f>
        <v>91.846641570888679</v>
      </c>
      <c r="I9" s="74" t="s">
        <v>106</v>
      </c>
    </row>
    <row r="10" spans="2:9" ht="15.75" x14ac:dyDescent="0.25">
      <c r="B10" s="70" t="s">
        <v>312</v>
      </c>
      <c r="C10" s="66" t="s">
        <v>613</v>
      </c>
      <c r="D10" s="68">
        <v>1981702</v>
      </c>
      <c r="E10" s="68">
        <v>19978</v>
      </c>
      <c r="F10" s="68">
        <v>1885148</v>
      </c>
      <c r="G10" s="68">
        <v>15241</v>
      </c>
      <c r="H10" s="74">
        <f t="shared" si="0"/>
        <v>95.127723542692095</v>
      </c>
      <c r="I10" s="74">
        <f t="shared" si="0"/>
        <v>76.288917809590544</v>
      </c>
    </row>
    <row r="11" spans="2:9" ht="18" customHeight="1" x14ac:dyDescent="0.25">
      <c r="B11" s="70" t="s">
        <v>313</v>
      </c>
      <c r="C11" s="66" t="s">
        <v>614</v>
      </c>
      <c r="D11" s="68">
        <v>276376</v>
      </c>
      <c r="E11" s="68">
        <v>230870</v>
      </c>
      <c r="F11" s="68">
        <v>271720</v>
      </c>
      <c r="G11" s="68">
        <v>226761</v>
      </c>
      <c r="H11" s="74">
        <f t="shared" si="0"/>
        <v>98.315338524329178</v>
      </c>
      <c r="I11" s="74">
        <f t="shared" si="0"/>
        <v>98.220210508078139</v>
      </c>
    </row>
    <row r="12" spans="2:9" ht="15.75" x14ac:dyDescent="0.25">
      <c r="B12" s="70" t="s">
        <v>314</v>
      </c>
      <c r="C12" s="66" t="s">
        <v>615</v>
      </c>
      <c r="D12" s="68">
        <v>17319096</v>
      </c>
      <c r="E12" s="68">
        <v>10834011</v>
      </c>
      <c r="F12" s="68">
        <v>18110212</v>
      </c>
      <c r="G12" s="68">
        <v>11057013</v>
      </c>
      <c r="H12" s="74">
        <f t="shared" si="0"/>
        <v>104.56788275785296</v>
      </c>
      <c r="I12" s="74">
        <f t="shared" si="0"/>
        <v>102.05835124221308</v>
      </c>
    </row>
    <row r="13" spans="2:9" ht="15.75" x14ac:dyDescent="0.25">
      <c r="B13" s="70" t="s">
        <v>315</v>
      </c>
      <c r="C13" s="66" t="s">
        <v>616</v>
      </c>
      <c r="D13" s="320">
        <v>917542</v>
      </c>
      <c r="E13" s="320">
        <v>812216</v>
      </c>
      <c r="F13" s="68">
        <v>874287</v>
      </c>
      <c r="G13" s="68">
        <v>785765</v>
      </c>
      <c r="H13" s="74">
        <f t="shared" si="0"/>
        <v>95.285774384169869</v>
      </c>
      <c r="I13" s="74">
        <f t="shared" si="0"/>
        <v>96.74335398465432</v>
      </c>
    </row>
    <row r="14" spans="2:9" ht="15.75" x14ac:dyDescent="0.25">
      <c r="B14" s="70" t="s">
        <v>316</v>
      </c>
      <c r="C14" s="66" t="s">
        <v>617</v>
      </c>
      <c r="D14" s="68">
        <v>6065926</v>
      </c>
      <c r="E14" s="68">
        <v>292055</v>
      </c>
      <c r="F14" s="68">
        <v>6368522</v>
      </c>
      <c r="G14" s="68">
        <v>298892</v>
      </c>
      <c r="H14" s="74">
        <f t="shared" si="0"/>
        <v>104.9884551839241</v>
      </c>
      <c r="I14" s="74">
        <f t="shared" si="0"/>
        <v>102.34099741487049</v>
      </c>
    </row>
    <row r="15" spans="2:9" ht="15.75" x14ac:dyDescent="0.25">
      <c r="B15" s="292"/>
      <c r="C15" s="292" t="s">
        <v>618</v>
      </c>
      <c r="D15" s="69">
        <f>SUM(D9:D14)</f>
        <v>32602827</v>
      </c>
      <c r="E15" s="69">
        <f>SUM(E9:E14)</f>
        <v>12189130</v>
      </c>
      <c r="F15" s="69">
        <f>SUM(F9:F14)</f>
        <v>33059433</v>
      </c>
      <c r="G15" s="69">
        <f>SUM(G9:G14)</f>
        <v>12383672</v>
      </c>
      <c r="H15" s="72">
        <f t="shared" si="0"/>
        <v>101.40051045266718</v>
      </c>
      <c r="I15" s="72">
        <f t="shared" si="0"/>
        <v>101.59602859268873</v>
      </c>
    </row>
  </sheetData>
  <mergeCells count="6">
    <mergeCell ref="B4:I4"/>
    <mergeCell ref="B5:B6"/>
    <mergeCell ref="C5:C6"/>
    <mergeCell ref="D5:E5"/>
    <mergeCell ref="F5:G5"/>
    <mergeCell ref="H5:I5"/>
  </mergeCells>
  <phoneticPr fontId="63" type="noConversion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5"/>
  <sheetViews>
    <sheetView workbookViewId="0"/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bestFit="1" customWidth="1"/>
    <col min="15" max="15" width="10.140625" bestFit="1" customWidth="1"/>
  </cols>
  <sheetData>
    <row r="3" spans="2:15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98" t="s">
        <v>326</v>
      </c>
    </row>
    <row r="4" spans="2:15" ht="24.95" customHeight="1" thickTop="1" x14ac:dyDescent="0.25">
      <c r="B4" s="332" t="s">
        <v>667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2:15" ht="15.75" x14ac:dyDescent="0.25">
      <c r="B5" s="328" t="s">
        <v>127</v>
      </c>
      <c r="C5" s="330" t="s">
        <v>37</v>
      </c>
      <c r="D5" s="330" t="s">
        <v>577</v>
      </c>
      <c r="E5" s="330"/>
      <c r="F5" s="330" t="s">
        <v>583</v>
      </c>
      <c r="G5" s="330"/>
      <c r="H5" s="330" t="s">
        <v>691</v>
      </c>
      <c r="I5" s="330"/>
      <c r="J5" s="330" t="s">
        <v>1</v>
      </c>
      <c r="K5" s="330"/>
    </row>
    <row r="6" spans="2:15" ht="15.75" x14ac:dyDescent="0.25">
      <c r="B6" s="328"/>
      <c r="C6" s="33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413</v>
      </c>
    </row>
    <row r="7" spans="2: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5" ht="20.100000000000001" customHeight="1" x14ac:dyDescent="0.25">
      <c r="B8" s="100" t="s">
        <v>311</v>
      </c>
      <c r="C8" s="117" t="s">
        <v>174</v>
      </c>
      <c r="D8" s="102">
        <v>14755459</v>
      </c>
      <c r="E8" s="103">
        <f>D8/D$15*100</f>
        <v>69.65066052545221</v>
      </c>
      <c r="F8" s="102">
        <v>16444582</v>
      </c>
      <c r="G8" s="103">
        <f>F8/F$15*100</f>
        <v>73.270732234492442</v>
      </c>
      <c r="H8" s="102">
        <v>16565777</v>
      </c>
      <c r="I8" s="103">
        <f>H8/H15*100</f>
        <v>73.407495428919404</v>
      </c>
      <c r="J8" s="104">
        <f>F8/D8*100</f>
        <v>111.4474446372695</v>
      </c>
      <c r="K8" s="104">
        <f>H8/F8*100</f>
        <v>100.73699045679605</v>
      </c>
      <c r="M8" s="15"/>
      <c r="O8" s="15"/>
    </row>
    <row r="9" spans="2:15" ht="20.100000000000001" customHeight="1" x14ac:dyDescent="0.25">
      <c r="B9" s="100" t="s">
        <v>312</v>
      </c>
      <c r="C9" s="117" t="s">
        <v>175</v>
      </c>
      <c r="D9" s="102">
        <v>986253</v>
      </c>
      <c r="E9" s="103">
        <f t="shared" ref="E9:E14" si="0">D9/D$15*100</f>
        <v>4.6554412773746199</v>
      </c>
      <c r="F9" s="102">
        <v>856555</v>
      </c>
      <c r="G9" s="103">
        <f t="shared" ref="G9:G14" si="1">F9/F$15*100</f>
        <v>3.8164796191910306</v>
      </c>
      <c r="H9" s="102">
        <v>828237</v>
      </c>
      <c r="I9" s="103">
        <f>H9/H15*100</f>
        <v>3.6701450098937052</v>
      </c>
      <c r="J9" s="104">
        <f t="shared" ref="J9:J15" si="2">F9/D9*100</f>
        <v>86.849418962477174</v>
      </c>
      <c r="K9" s="104">
        <f t="shared" ref="K9:K15" si="3">H9/F9*100</f>
        <v>96.693965944977265</v>
      </c>
      <c r="M9" s="15"/>
      <c r="O9" s="15"/>
    </row>
    <row r="10" spans="2:15" ht="20.100000000000001" customHeight="1" x14ac:dyDescent="0.25">
      <c r="B10" s="100" t="s">
        <v>313</v>
      </c>
      <c r="C10" s="117" t="s">
        <v>176</v>
      </c>
      <c r="D10" s="102">
        <v>2157949</v>
      </c>
      <c r="E10" s="103">
        <f t="shared" si="0"/>
        <v>10.186235021915556</v>
      </c>
      <c r="F10" s="102">
        <v>2252657</v>
      </c>
      <c r="G10" s="103">
        <f t="shared" si="1"/>
        <v>10.036973141862472</v>
      </c>
      <c r="H10" s="102">
        <v>2273212</v>
      </c>
      <c r="I10" s="103">
        <f>H10/H15*100</f>
        <v>10.073225028863103</v>
      </c>
      <c r="J10" s="104">
        <f t="shared" si="2"/>
        <v>104.38879695488632</v>
      </c>
      <c r="K10" s="104">
        <f t="shared" si="3"/>
        <v>100.9124780203999</v>
      </c>
      <c r="M10" s="15"/>
      <c r="O10" s="15"/>
    </row>
    <row r="11" spans="2:15" ht="20.100000000000001" customHeight="1" x14ac:dyDescent="0.25">
      <c r="B11" s="350" t="s">
        <v>627</v>
      </c>
      <c r="C11" s="350"/>
      <c r="D11" s="105">
        <f>SUM(D8:D10)</f>
        <v>17899661</v>
      </c>
      <c r="E11" s="174">
        <f t="shared" si="0"/>
        <v>84.492336824742395</v>
      </c>
      <c r="F11" s="105">
        <f>SUM(F8:F10)</f>
        <v>19553794</v>
      </c>
      <c r="G11" s="174">
        <f t="shared" si="1"/>
        <v>87.124184995545946</v>
      </c>
      <c r="H11" s="105">
        <f>SUM(H8:H10)</f>
        <v>19667226</v>
      </c>
      <c r="I11" s="174">
        <f>H11/H15*100</f>
        <v>87.150865467676212</v>
      </c>
      <c r="J11" s="106">
        <f t="shared" si="2"/>
        <v>109.24114149424393</v>
      </c>
      <c r="K11" s="106">
        <f t="shared" si="3"/>
        <v>100.58010225534748</v>
      </c>
      <c r="M11" s="15"/>
      <c r="O11" s="15"/>
    </row>
    <row r="12" spans="2:15" ht="20.100000000000001" customHeight="1" x14ac:dyDescent="0.25">
      <c r="B12" s="100" t="s">
        <v>314</v>
      </c>
      <c r="C12" s="117" t="s">
        <v>177</v>
      </c>
      <c r="D12" s="102">
        <v>3174184</v>
      </c>
      <c r="E12" s="103">
        <f t="shared" si="0"/>
        <v>14.983201283628114</v>
      </c>
      <c r="F12" s="102">
        <v>2813539</v>
      </c>
      <c r="G12" s="103">
        <f t="shared" si="1"/>
        <v>12.536047599160721</v>
      </c>
      <c r="H12" s="102">
        <v>2830055</v>
      </c>
      <c r="I12" s="103">
        <f>H12/H15*100</f>
        <v>12.540748887063401</v>
      </c>
      <c r="J12" s="104">
        <f t="shared" si="2"/>
        <v>88.638182285588982</v>
      </c>
      <c r="K12" s="104">
        <f t="shared" si="3"/>
        <v>100.58701869780373</v>
      </c>
      <c r="M12" s="15"/>
      <c r="O12" s="26"/>
    </row>
    <row r="13" spans="2:15" ht="20.100000000000001" customHeight="1" x14ac:dyDescent="0.25">
      <c r="B13" s="100" t="s">
        <v>315</v>
      </c>
      <c r="C13" s="117" t="s">
        <v>178</v>
      </c>
      <c r="D13" s="102">
        <v>111107</v>
      </c>
      <c r="E13" s="103">
        <f t="shared" si="0"/>
        <v>0.52446189162949253</v>
      </c>
      <c r="F13" s="102">
        <v>76256</v>
      </c>
      <c r="G13" s="103">
        <f t="shared" si="1"/>
        <v>0.33976740529333344</v>
      </c>
      <c r="H13" s="102">
        <v>69593</v>
      </c>
      <c r="I13" s="103">
        <f>H13/H15*100</f>
        <v>0.30838564526039364</v>
      </c>
      <c r="J13" s="104">
        <f t="shared" si="2"/>
        <v>68.632939418758497</v>
      </c>
      <c r="K13" s="104">
        <f t="shared" si="3"/>
        <v>91.262326898866974</v>
      </c>
      <c r="M13" s="15"/>
      <c r="O13" s="15"/>
    </row>
    <row r="14" spans="2:15" ht="20.100000000000001" customHeight="1" x14ac:dyDescent="0.25">
      <c r="B14" s="350" t="s">
        <v>628</v>
      </c>
      <c r="C14" s="350"/>
      <c r="D14" s="105">
        <f>SUM(D12:D13)</f>
        <v>3285291</v>
      </c>
      <c r="E14" s="174">
        <f t="shared" si="0"/>
        <v>15.507663175257608</v>
      </c>
      <c r="F14" s="105">
        <f>SUM(F12:F13)</f>
        <v>2889795</v>
      </c>
      <c r="G14" s="174">
        <f t="shared" si="1"/>
        <v>12.875815004454056</v>
      </c>
      <c r="H14" s="105">
        <f>SUM(H12:H13)</f>
        <v>2899648</v>
      </c>
      <c r="I14" s="174">
        <f>H14/H15*100</f>
        <v>12.849134532323795</v>
      </c>
      <c r="J14" s="106">
        <f t="shared" si="2"/>
        <v>87.961614359275941</v>
      </c>
      <c r="K14" s="106">
        <f t="shared" si="3"/>
        <v>100.34095844168877</v>
      </c>
      <c r="M14" s="15"/>
      <c r="O14" s="15"/>
    </row>
    <row r="15" spans="2:15" ht="20.100000000000001" customHeight="1" x14ac:dyDescent="0.25">
      <c r="B15" s="330" t="s">
        <v>629</v>
      </c>
      <c r="C15" s="330"/>
      <c r="D15" s="105">
        <f t="shared" ref="D15:G15" si="4">D11+D14</f>
        <v>21184952</v>
      </c>
      <c r="E15" s="106">
        <f t="shared" si="4"/>
        <v>100</v>
      </c>
      <c r="F15" s="105">
        <f t="shared" si="4"/>
        <v>22443589</v>
      </c>
      <c r="G15" s="97">
        <f t="shared" si="4"/>
        <v>100</v>
      </c>
      <c r="H15" s="105">
        <f>H11+H14</f>
        <v>22566874</v>
      </c>
      <c r="I15" s="106">
        <f>I11+I14</f>
        <v>100</v>
      </c>
      <c r="J15" s="106">
        <f t="shared" si="2"/>
        <v>105.94118410086554</v>
      </c>
      <c r="K15" s="106">
        <f t="shared" si="3"/>
        <v>100.54931054030618</v>
      </c>
      <c r="M15" s="15"/>
      <c r="O15" s="15"/>
    </row>
    <row r="16" spans="2:15" x14ac:dyDescent="0.25">
      <c r="I16" s="27"/>
    </row>
    <row r="18" spans="4:6" x14ac:dyDescent="0.25">
      <c r="D18" s="15"/>
      <c r="F18" s="15"/>
    </row>
    <row r="19" spans="4:6" x14ac:dyDescent="0.25">
      <c r="D19" s="15"/>
      <c r="F19" s="15"/>
    </row>
    <row r="20" spans="4:6" x14ac:dyDescent="0.25">
      <c r="D20" s="15"/>
      <c r="F20" s="15"/>
    </row>
    <row r="21" spans="4:6" x14ac:dyDescent="0.25">
      <c r="D21" s="15"/>
      <c r="F21" s="15"/>
    </row>
    <row r="22" spans="4:6" x14ac:dyDescent="0.25">
      <c r="D22" s="15"/>
      <c r="F22" s="15"/>
    </row>
    <row r="23" spans="4:6" x14ac:dyDescent="0.25">
      <c r="D23" s="15"/>
      <c r="F23" s="15"/>
    </row>
    <row r="24" spans="4:6" x14ac:dyDescent="0.25">
      <c r="D24" s="15"/>
      <c r="F24" s="15"/>
    </row>
    <row r="25" spans="4:6" x14ac:dyDescent="0.25">
      <c r="D25" s="15"/>
      <c r="F25" s="15"/>
    </row>
  </sheetData>
  <mergeCells count="10">
    <mergeCell ref="B11:C11"/>
    <mergeCell ref="B14:C14"/>
    <mergeCell ref="B15:C15"/>
    <mergeCell ref="C5:C6"/>
    <mergeCell ref="D5:E5"/>
    <mergeCell ref="F5:G5"/>
    <mergeCell ref="H5:I5"/>
    <mergeCell ref="B4:K4"/>
    <mergeCell ref="B5:B6"/>
    <mergeCell ref="J5:K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6320-7A75-4F7D-A2FA-42275311F2A9}">
  <dimension ref="B3:L33"/>
  <sheetViews>
    <sheetView workbookViewId="0"/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2" width="15.28515625" bestFit="1" customWidth="1"/>
    <col min="13" max="13" width="9" bestFit="1" customWidth="1"/>
    <col min="14" max="14" width="14.42578125" customWidth="1"/>
  </cols>
  <sheetData>
    <row r="3" spans="2:12" ht="16.5" thickBot="1" x14ac:dyDescent="0.3">
      <c r="B3" s="60"/>
      <c r="C3" s="60"/>
      <c r="D3" s="81"/>
      <c r="E3" s="81"/>
      <c r="F3" s="81"/>
      <c r="G3" s="81"/>
      <c r="H3" s="175" t="s">
        <v>333</v>
      </c>
    </row>
    <row r="4" spans="2:12" ht="24.95" customHeight="1" thickTop="1" x14ac:dyDescent="0.25">
      <c r="B4" s="332" t="s">
        <v>718</v>
      </c>
      <c r="C4" s="332"/>
      <c r="D4" s="332"/>
      <c r="E4" s="332"/>
      <c r="F4" s="332"/>
      <c r="G4" s="332"/>
      <c r="H4" s="332"/>
    </row>
    <row r="5" spans="2:12" ht="15.75" x14ac:dyDescent="0.25">
      <c r="B5" s="328" t="s">
        <v>127</v>
      </c>
      <c r="C5" s="330" t="s">
        <v>140</v>
      </c>
      <c r="D5" s="97" t="s">
        <v>577</v>
      </c>
      <c r="E5" s="97" t="s">
        <v>583</v>
      </c>
      <c r="F5" s="97" t="s">
        <v>691</v>
      </c>
      <c r="G5" s="330" t="s">
        <v>1</v>
      </c>
      <c r="H5" s="330"/>
    </row>
    <row r="6" spans="2:12" ht="15.75" x14ac:dyDescent="0.25">
      <c r="B6" s="328"/>
      <c r="C6" s="330"/>
      <c r="D6" s="97" t="s">
        <v>2</v>
      </c>
      <c r="E6" s="97" t="s">
        <v>2</v>
      </c>
      <c r="F6" s="97" t="s">
        <v>2</v>
      </c>
      <c r="G6" s="97" t="s">
        <v>73</v>
      </c>
      <c r="H6" s="97" t="s">
        <v>415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2" ht="15.75" x14ac:dyDescent="0.25">
      <c r="B8" s="111"/>
      <c r="C8" s="138" t="s">
        <v>180</v>
      </c>
      <c r="D8" s="101"/>
      <c r="E8" s="101"/>
      <c r="F8" s="101"/>
      <c r="G8" s="101"/>
      <c r="H8" s="110"/>
    </row>
    <row r="9" spans="2:12" ht="15.75" x14ac:dyDescent="0.25">
      <c r="B9" s="111" t="s">
        <v>311</v>
      </c>
      <c r="C9" s="117" t="s">
        <v>719</v>
      </c>
      <c r="D9" s="107">
        <v>11876368</v>
      </c>
      <c r="E9" s="107">
        <v>12036634</v>
      </c>
      <c r="F9" s="107">
        <v>12278289</v>
      </c>
      <c r="G9" s="104">
        <f>E9/D9*100</f>
        <v>101.34945296407116</v>
      </c>
      <c r="H9" s="104">
        <f>F9/E9*100</f>
        <v>102.0076626073369</v>
      </c>
      <c r="J9" s="303"/>
      <c r="K9" s="15"/>
      <c r="L9" s="15"/>
    </row>
    <row r="10" spans="2:12" ht="15.75" x14ac:dyDescent="0.25">
      <c r="B10" s="111" t="s">
        <v>312</v>
      </c>
      <c r="C10" s="117" t="s">
        <v>458</v>
      </c>
      <c r="D10" s="107">
        <v>15288271</v>
      </c>
      <c r="E10" s="107">
        <v>16950559</v>
      </c>
      <c r="F10" s="107">
        <v>17156089</v>
      </c>
      <c r="G10" s="104">
        <f>E10/D10*100</f>
        <v>110.87296267838266</v>
      </c>
      <c r="H10" s="104">
        <f t="shared" ref="H10:H26" si="0">F10/E10*100</f>
        <v>101.21252638334819</v>
      </c>
      <c r="J10" s="303"/>
      <c r="K10" s="15"/>
      <c r="L10" s="15"/>
    </row>
    <row r="11" spans="2:12" ht="15.75" x14ac:dyDescent="0.25">
      <c r="B11" s="111" t="s">
        <v>313</v>
      </c>
      <c r="C11" s="117" t="s">
        <v>459</v>
      </c>
      <c r="D11" s="107">
        <f>D9-D10</f>
        <v>-3411903</v>
      </c>
      <c r="E11" s="107">
        <f>E9-E10</f>
        <v>-4913925</v>
      </c>
      <c r="F11" s="107">
        <f>F9-F10</f>
        <v>-4877800</v>
      </c>
      <c r="G11" s="114" t="s">
        <v>106</v>
      </c>
      <c r="H11" s="104" t="s">
        <v>106</v>
      </c>
      <c r="J11" s="303"/>
      <c r="K11" s="15"/>
      <c r="L11" s="15"/>
    </row>
    <row r="12" spans="2:12" ht="15.75" customHeight="1" x14ac:dyDescent="0.25">
      <c r="B12" s="111"/>
      <c r="C12" s="101" t="s">
        <v>181</v>
      </c>
      <c r="D12" s="202"/>
      <c r="E12" s="114"/>
      <c r="F12" s="114"/>
      <c r="G12" s="114"/>
      <c r="H12" s="104"/>
      <c r="J12" s="321"/>
    </row>
    <row r="13" spans="2:12" ht="15.75" x14ac:dyDescent="0.25">
      <c r="B13" s="111" t="s">
        <v>286</v>
      </c>
      <c r="C13" s="101" t="s">
        <v>460</v>
      </c>
      <c r="D13" s="203">
        <f>D9/D10</f>
        <v>0.77682872052699747</v>
      </c>
      <c r="E13" s="203">
        <f>E9/E10</f>
        <v>0.71010248098602535</v>
      </c>
      <c r="F13" s="203">
        <f>F9/F10</f>
        <v>0.71568112056308408</v>
      </c>
      <c r="G13" s="110"/>
      <c r="H13" s="104"/>
      <c r="J13" s="321"/>
      <c r="K13" s="23"/>
      <c r="L13" s="23"/>
    </row>
    <row r="14" spans="2:12" ht="15.75" x14ac:dyDescent="0.25">
      <c r="B14" s="111" t="s">
        <v>287</v>
      </c>
      <c r="C14" s="101" t="s">
        <v>461</v>
      </c>
      <c r="D14" s="204">
        <v>0.65</v>
      </c>
      <c r="E14" s="204">
        <v>0.65</v>
      </c>
      <c r="F14" s="203"/>
      <c r="G14" s="110"/>
      <c r="H14" s="104"/>
      <c r="J14" s="23"/>
      <c r="K14" s="23"/>
      <c r="L14" s="23"/>
    </row>
    <row r="15" spans="2:12" ht="15.75" x14ac:dyDescent="0.25">
      <c r="B15" s="330" t="s">
        <v>182</v>
      </c>
      <c r="C15" s="330"/>
      <c r="D15" s="205">
        <f>D13-D14</f>
        <v>0.12682872052699745</v>
      </c>
      <c r="E15" s="205">
        <f>E13-E14</f>
        <v>6.0102480986025331E-2</v>
      </c>
      <c r="F15" s="205"/>
      <c r="G15" s="206"/>
      <c r="H15" s="106"/>
      <c r="J15" s="23"/>
      <c r="K15" s="23"/>
      <c r="L15" s="23"/>
    </row>
    <row r="16" spans="2:12" ht="16.350000000000001" customHeight="1" x14ac:dyDescent="0.25">
      <c r="B16" s="111"/>
      <c r="C16" s="138" t="s">
        <v>183</v>
      </c>
      <c r="D16" s="114"/>
      <c r="E16" s="114"/>
      <c r="F16" s="114"/>
      <c r="G16" s="114"/>
      <c r="H16" s="104"/>
    </row>
    <row r="17" spans="2:12" ht="15.75" x14ac:dyDescent="0.25">
      <c r="B17" s="111" t="s">
        <v>311</v>
      </c>
      <c r="C17" s="101" t="s">
        <v>719</v>
      </c>
      <c r="D17" s="107">
        <v>13050584</v>
      </c>
      <c r="E17" s="107">
        <v>13303221</v>
      </c>
      <c r="F17" s="107">
        <v>13412127</v>
      </c>
      <c r="G17" s="104">
        <f>E17/D17*100</f>
        <v>101.93582907860674</v>
      </c>
      <c r="H17" s="104">
        <f t="shared" si="0"/>
        <v>100.81864384572729</v>
      </c>
      <c r="J17" s="15"/>
      <c r="K17" s="15"/>
      <c r="L17" s="15"/>
    </row>
    <row r="18" spans="2:12" ht="15.75" x14ac:dyDescent="0.25">
      <c r="B18" s="111" t="s">
        <v>312</v>
      </c>
      <c r="C18" s="101" t="s">
        <v>458</v>
      </c>
      <c r="D18" s="107">
        <v>16112291</v>
      </c>
      <c r="E18" s="107">
        <v>17663350</v>
      </c>
      <c r="F18" s="107">
        <v>17807432</v>
      </c>
      <c r="G18" s="104">
        <f>E18/D18*100</f>
        <v>109.62655776264221</v>
      </c>
      <c r="H18" s="104">
        <f t="shared" si="0"/>
        <v>100.81571162888127</v>
      </c>
      <c r="J18" s="15"/>
      <c r="K18" s="15"/>
      <c r="L18" s="15"/>
    </row>
    <row r="19" spans="2:12" ht="15.75" x14ac:dyDescent="0.25">
      <c r="B19" s="111" t="s">
        <v>313</v>
      </c>
      <c r="C19" s="101" t="s">
        <v>459</v>
      </c>
      <c r="D19" s="107">
        <f>D17-D18</f>
        <v>-3061707</v>
      </c>
      <c r="E19" s="107">
        <f>E17-E18</f>
        <v>-4360129</v>
      </c>
      <c r="F19" s="107">
        <f>F17-F18</f>
        <v>-4395305</v>
      </c>
      <c r="G19" s="114" t="s">
        <v>106</v>
      </c>
      <c r="H19" s="104" t="s">
        <v>106</v>
      </c>
      <c r="J19" s="15"/>
      <c r="K19" s="15"/>
      <c r="L19" s="15"/>
    </row>
    <row r="20" spans="2:12" ht="15.75" customHeight="1" x14ac:dyDescent="0.25">
      <c r="B20" s="111"/>
      <c r="C20" s="101" t="s">
        <v>181</v>
      </c>
      <c r="D20" s="202"/>
      <c r="E20" s="114"/>
      <c r="F20" s="114"/>
      <c r="G20" s="114"/>
      <c r="H20" s="104"/>
    </row>
    <row r="21" spans="2:12" ht="15.75" x14ac:dyDescent="0.25">
      <c r="B21" s="111" t="s">
        <v>286</v>
      </c>
      <c r="C21" s="101" t="s">
        <v>460</v>
      </c>
      <c r="D21" s="203">
        <f>D17/D18</f>
        <v>0.80997693003434457</v>
      </c>
      <c r="E21" s="203">
        <f>E17/E18</f>
        <v>0.75315390342149136</v>
      </c>
      <c r="F21" s="203">
        <f>F17/F18</f>
        <v>0.75317580884206103</v>
      </c>
      <c r="G21" s="110"/>
      <c r="H21" s="104"/>
      <c r="J21" s="23"/>
      <c r="K21" s="23"/>
      <c r="L21" s="23"/>
    </row>
    <row r="22" spans="2:12" ht="15.75" x14ac:dyDescent="0.25">
      <c r="B22" s="111" t="s">
        <v>287</v>
      </c>
      <c r="C22" s="101" t="s">
        <v>461</v>
      </c>
      <c r="D22" s="204">
        <v>0.6</v>
      </c>
      <c r="E22" s="204">
        <v>0.6</v>
      </c>
      <c r="F22" s="203"/>
      <c r="G22" s="110"/>
      <c r="H22" s="104"/>
      <c r="J22" s="23"/>
      <c r="K22" s="23"/>
      <c r="L22" s="23"/>
    </row>
    <row r="23" spans="2:12" ht="15.6" customHeight="1" x14ac:dyDescent="0.25">
      <c r="B23" s="330" t="s">
        <v>182</v>
      </c>
      <c r="C23" s="330"/>
      <c r="D23" s="205">
        <f>D21-D22</f>
        <v>0.20997693003434459</v>
      </c>
      <c r="E23" s="205">
        <f>E21-E22</f>
        <v>0.15315390342149138</v>
      </c>
      <c r="F23" s="205"/>
      <c r="G23" s="206"/>
      <c r="H23" s="106"/>
      <c r="J23" s="23"/>
      <c r="K23" s="23"/>
      <c r="L23" s="23"/>
    </row>
    <row r="24" spans="2:12" ht="16.5" customHeight="1" x14ac:dyDescent="0.25">
      <c r="B24" s="111"/>
      <c r="C24" s="138" t="s">
        <v>184</v>
      </c>
      <c r="D24" s="114"/>
      <c r="E24" s="114"/>
      <c r="F24" s="114"/>
      <c r="G24" s="114"/>
      <c r="H24" s="104"/>
    </row>
    <row r="25" spans="2:12" ht="15.75" x14ac:dyDescent="0.25">
      <c r="B25" s="111" t="s">
        <v>311</v>
      </c>
      <c r="C25" s="101" t="s">
        <v>719</v>
      </c>
      <c r="D25" s="107">
        <v>14327268</v>
      </c>
      <c r="E25" s="107">
        <v>14669888</v>
      </c>
      <c r="F25" s="107">
        <v>14686005</v>
      </c>
      <c r="G25" s="104">
        <f>E25/D25*100</f>
        <v>102.39138403776631</v>
      </c>
      <c r="H25" s="104">
        <f t="shared" si="0"/>
        <v>100.10986450612303</v>
      </c>
      <c r="J25" s="15"/>
      <c r="K25" s="15"/>
      <c r="L25" s="15"/>
    </row>
    <row r="26" spans="2:12" ht="19.350000000000001" customHeight="1" x14ac:dyDescent="0.25">
      <c r="B26" s="111" t="s">
        <v>312</v>
      </c>
      <c r="C26" s="101" t="s">
        <v>458</v>
      </c>
      <c r="D26" s="107">
        <v>16976401</v>
      </c>
      <c r="E26" s="107">
        <v>18494275</v>
      </c>
      <c r="F26" s="107">
        <v>18625815</v>
      </c>
      <c r="G26" s="104">
        <f>E26/D26*100</f>
        <v>108.9410823884285</v>
      </c>
      <c r="H26" s="104">
        <f t="shared" si="0"/>
        <v>100.71124712917916</v>
      </c>
      <c r="J26" s="15"/>
      <c r="K26" s="15"/>
      <c r="L26" s="15"/>
    </row>
    <row r="27" spans="2:12" ht="15.75" x14ac:dyDescent="0.25">
      <c r="B27" s="111" t="s">
        <v>313</v>
      </c>
      <c r="C27" s="101" t="s">
        <v>459</v>
      </c>
      <c r="D27" s="107">
        <f>D25-D26</f>
        <v>-2649133</v>
      </c>
      <c r="E27" s="107">
        <f>E25-E26</f>
        <v>-3824387</v>
      </c>
      <c r="F27" s="107">
        <f>F25-F26</f>
        <v>-3939810</v>
      </c>
      <c r="G27" s="114" t="s">
        <v>106</v>
      </c>
      <c r="H27" s="104" t="s">
        <v>106</v>
      </c>
      <c r="J27" s="15"/>
      <c r="K27" s="15"/>
      <c r="L27" s="15"/>
    </row>
    <row r="28" spans="2:12" ht="15.75" customHeight="1" x14ac:dyDescent="0.25">
      <c r="B28" s="111"/>
      <c r="C28" s="101" t="s">
        <v>181</v>
      </c>
      <c r="D28" s="202"/>
      <c r="E28" s="114"/>
      <c r="F28" s="114"/>
      <c r="G28" s="114"/>
      <c r="H28" s="104"/>
    </row>
    <row r="29" spans="2:12" ht="15" customHeight="1" x14ac:dyDescent="0.25">
      <c r="B29" s="111" t="s">
        <v>286</v>
      </c>
      <c r="C29" s="101" t="s">
        <v>460</v>
      </c>
      <c r="D29" s="203">
        <f>D25/D26</f>
        <v>0.84395202493155053</v>
      </c>
      <c r="E29" s="203">
        <f>E25/E26</f>
        <v>0.79321238599512556</v>
      </c>
      <c r="F29" s="203">
        <f>F25/F26</f>
        <v>0.78847583313803982</v>
      </c>
      <c r="G29" s="110"/>
      <c r="H29" s="104"/>
      <c r="J29" s="23"/>
      <c r="K29" s="23"/>
      <c r="L29" s="23"/>
    </row>
    <row r="30" spans="2:12" ht="21" customHeight="1" x14ac:dyDescent="0.25">
      <c r="B30" s="111" t="s">
        <v>287</v>
      </c>
      <c r="C30" s="101" t="s">
        <v>461</v>
      </c>
      <c r="D30" s="204">
        <v>0.55000000000000004</v>
      </c>
      <c r="E30" s="204">
        <v>0.55000000000000004</v>
      </c>
      <c r="F30" s="203"/>
      <c r="G30" s="110"/>
      <c r="H30" s="104"/>
      <c r="J30" s="23"/>
      <c r="K30" s="23"/>
      <c r="L30" s="23"/>
    </row>
    <row r="31" spans="2:12" ht="18.75" customHeight="1" x14ac:dyDescent="0.25">
      <c r="B31" s="330" t="s">
        <v>182</v>
      </c>
      <c r="C31" s="330"/>
      <c r="D31" s="205">
        <f>D29-D30</f>
        <v>0.29395202493155048</v>
      </c>
      <c r="E31" s="205">
        <f>E29-E30</f>
        <v>0.24321238599512551</v>
      </c>
      <c r="F31" s="205"/>
      <c r="G31" s="207"/>
      <c r="H31" s="147"/>
      <c r="J31" s="23"/>
      <c r="K31" s="23"/>
      <c r="L31" s="23"/>
    </row>
    <row r="33" spans="2:2" x14ac:dyDescent="0.25">
      <c r="B33" s="76"/>
    </row>
  </sheetData>
  <mergeCells count="7">
    <mergeCell ref="B31:C31"/>
    <mergeCell ref="B4:H4"/>
    <mergeCell ref="B5:B6"/>
    <mergeCell ref="C5:C6"/>
    <mergeCell ref="G5:H5"/>
    <mergeCell ref="B15:C15"/>
    <mergeCell ref="B23:C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/>
  </sheetViews>
  <sheetFormatPr defaultColWidth="9.140625" defaultRowHeight="15" x14ac:dyDescent="0.25"/>
  <cols>
    <col min="3" max="3" width="31" customWidth="1"/>
    <col min="4" max="5" width="14.85546875" customWidth="1"/>
    <col min="6" max="6" width="14" customWidth="1"/>
    <col min="7" max="7" width="14.140625" customWidth="1"/>
    <col min="8" max="8" width="13.85546875" customWidth="1"/>
    <col min="9" max="9" width="13.140625" customWidth="1"/>
    <col min="10" max="10" width="12" customWidth="1"/>
    <col min="11" max="11" width="13" customWidth="1"/>
  </cols>
  <sheetData>
    <row r="2" spans="2:13" ht="15.75" x14ac:dyDescent="0.25">
      <c r="C2" s="19"/>
      <c r="M2" s="52"/>
    </row>
    <row r="3" spans="2:13" ht="16.5" thickBot="1" x14ac:dyDescent="0.3">
      <c r="C3" s="3" t="s">
        <v>11</v>
      </c>
      <c r="D3" s="4"/>
      <c r="E3" s="4"/>
      <c r="F3" s="4"/>
      <c r="G3" s="4"/>
      <c r="H3" s="4"/>
      <c r="I3" s="4"/>
      <c r="J3" s="4"/>
      <c r="K3" s="77" t="s">
        <v>327</v>
      </c>
    </row>
    <row r="4" spans="2:13" ht="24.95" customHeight="1" thickTop="1" x14ac:dyDescent="0.25">
      <c r="B4" s="326" t="s">
        <v>633</v>
      </c>
      <c r="C4" s="326"/>
      <c r="D4" s="326"/>
      <c r="E4" s="326"/>
      <c r="F4" s="326"/>
      <c r="G4" s="326"/>
      <c r="H4" s="326"/>
      <c r="I4" s="326"/>
      <c r="J4" s="326"/>
      <c r="K4" s="326"/>
    </row>
    <row r="5" spans="2:13" ht="15.75" x14ac:dyDescent="0.25">
      <c r="B5" s="324" t="s">
        <v>127</v>
      </c>
      <c r="C5" s="324" t="s">
        <v>7</v>
      </c>
      <c r="D5" s="324" t="s">
        <v>577</v>
      </c>
      <c r="E5" s="324"/>
      <c r="F5" s="324" t="s">
        <v>583</v>
      </c>
      <c r="G5" s="324"/>
      <c r="H5" s="324" t="s">
        <v>691</v>
      </c>
      <c r="I5" s="324"/>
      <c r="J5" s="324" t="s">
        <v>1</v>
      </c>
      <c r="K5" s="324"/>
    </row>
    <row r="6" spans="2:13" ht="15.75" x14ac:dyDescent="0.25">
      <c r="B6" s="324"/>
      <c r="C6" s="324"/>
      <c r="D6" s="63" t="s">
        <v>2</v>
      </c>
      <c r="E6" s="63" t="s">
        <v>148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410</v>
      </c>
      <c r="K6" s="63" t="s">
        <v>411</v>
      </c>
    </row>
    <row r="7" spans="2:13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3" ht="15.75" x14ac:dyDescent="0.25">
      <c r="B8" s="65" t="s">
        <v>311</v>
      </c>
      <c r="C8" s="66" t="s">
        <v>8</v>
      </c>
      <c r="D8" s="68">
        <v>66556</v>
      </c>
      <c r="E8" s="71">
        <f>D8/D11*100</f>
        <v>4.8129065382376446</v>
      </c>
      <c r="F8" s="68">
        <v>96556</v>
      </c>
      <c r="G8" s="71">
        <f>F8/F11*100</f>
        <v>6.1800230288359685</v>
      </c>
      <c r="H8" s="68">
        <v>96556</v>
      </c>
      <c r="I8" s="71">
        <f>H8/H11*100</f>
        <v>6.1800230288359685</v>
      </c>
      <c r="J8" s="74">
        <f>F8/D8*100</f>
        <v>145.07482420818559</v>
      </c>
      <c r="K8" s="74">
        <f>H8/F8*100</f>
        <v>100</v>
      </c>
    </row>
    <row r="9" spans="2:13" ht="15.75" x14ac:dyDescent="0.25">
      <c r="B9" s="65" t="s">
        <v>312</v>
      </c>
      <c r="C9" s="66" t="s">
        <v>9</v>
      </c>
      <c r="D9" s="68">
        <v>137373</v>
      </c>
      <c r="E9" s="71">
        <f>D9/D11*100</f>
        <v>9.9339414910349166</v>
      </c>
      <c r="F9" s="68">
        <v>363207</v>
      </c>
      <c r="G9" s="71">
        <f>F9/F11*100</f>
        <v>23.24689945973762</v>
      </c>
      <c r="H9" s="68">
        <v>363112</v>
      </c>
      <c r="I9" s="71">
        <f>H9/H11*100</f>
        <v>23.240819027783736</v>
      </c>
      <c r="J9" s="74">
        <f t="shared" ref="J9:J10" si="0">F9/D9*100</f>
        <v>264.39475006005546</v>
      </c>
      <c r="K9" s="74">
        <f t="shared" ref="K9:K10" si="1">H9/F9*100</f>
        <v>99.973844116440489</v>
      </c>
      <c r="M9" s="15"/>
    </row>
    <row r="10" spans="2:13" ht="15.75" x14ac:dyDescent="0.25">
      <c r="B10" s="65" t="s">
        <v>313</v>
      </c>
      <c r="C10" s="66" t="s">
        <v>10</v>
      </c>
      <c r="D10" s="68">
        <v>1178936</v>
      </c>
      <c r="E10" s="71">
        <f>D10/D11*100</f>
        <v>85.25315197072743</v>
      </c>
      <c r="F10" s="68">
        <v>1102626</v>
      </c>
      <c r="G10" s="71">
        <f>F10/F11*100</f>
        <v>70.573077511426405</v>
      </c>
      <c r="H10" s="68">
        <v>1102721</v>
      </c>
      <c r="I10" s="71">
        <f>H10/H11*100</f>
        <v>70.579157943380295</v>
      </c>
      <c r="J10" s="74">
        <f t="shared" si="0"/>
        <v>93.527214369567133</v>
      </c>
      <c r="K10" s="74">
        <f t="shared" si="1"/>
        <v>100.00861579538302</v>
      </c>
    </row>
    <row r="11" spans="2:13" ht="15.75" x14ac:dyDescent="0.25">
      <c r="B11" s="324" t="s">
        <v>18</v>
      </c>
      <c r="C11" s="324"/>
      <c r="D11" s="69">
        <f t="shared" ref="D11:I11" si="2">SUM(D8:D10)</f>
        <v>1382865</v>
      </c>
      <c r="E11" s="72">
        <f t="shared" si="2"/>
        <v>99.999999999999986</v>
      </c>
      <c r="F11" s="69">
        <f t="shared" si="2"/>
        <v>1562389</v>
      </c>
      <c r="G11" s="72">
        <f t="shared" si="2"/>
        <v>100</v>
      </c>
      <c r="H11" s="69">
        <f t="shared" si="2"/>
        <v>1562389</v>
      </c>
      <c r="I11" s="72">
        <f t="shared" si="2"/>
        <v>100</v>
      </c>
      <c r="J11" s="72">
        <f>F11/D11*100</f>
        <v>112.98203367646155</v>
      </c>
      <c r="K11" s="72">
        <f>H11/F11*100</f>
        <v>100</v>
      </c>
      <c r="M11" s="15"/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G15"/>
  <sheetViews>
    <sheetView workbookViewId="0"/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7" ht="16.5" thickBot="1" x14ac:dyDescent="0.3">
      <c r="B3" s="88"/>
      <c r="C3" s="88"/>
      <c r="D3" s="90"/>
      <c r="E3" s="90"/>
      <c r="F3" s="166" t="s">
        <v>332</v>
      </c>
    </row>
    <row r="4" spans="2:7" ht="24.95" customHeight="1" thickTop="1" x14ac:dyDescent="0.25">
      <c r="B4" s="332" t="s">
        <v>668</v>
      </c>
      <c r="C4" s="332"/>
      <c r="D4" s="332"/>
      <c r="E4" s="332"/>
      <c r="F4" s="332"/>
    </row>
    <row r="5" spans="2:7" ht="15.75" x14ac:dyDescent="0.25">
      <c r="B5" s="194" t="s">
        <v>127</v>
      </c>
      <c r="C5" s="97" t="s">
        <v>580</v>
      </c>
      <c r="D5" s="97" t="s">
        <v>577</v>
      </c>
      <c r="E5" s="97" t="s">
        <v>583</v>
      </c>
      <c r="F5" s="97" t="s">
        <v>691</v>
      </c>
    </row>
    <row r="6" spans="2:7" x14ac:dyDescent="0.25">
      <c r="B6" s="118">
        <v>1</v>
      </c>
      <c r="C6" s="99">
        <v>2</v>
      </c>
      <c r="D6" s="99">
        <v>3</v>
      </c>
      <c r="E6" s="99">
        <v>4</v>
      </c>
      <c r="F6" s="99">
        <v>5</v>
      </c>
    </row>
    <row r="7" spans="2:7" ht="15.75" x14ac:dyDescent="0.25">
      <c r="B7" s="111" t="s">
        <v>311</v>
      </c>
      <c r="C7" s="108" t="s">
        <v>476</v>
      </c>
      <c r="D7" s="113">
        <v>31.945030471701319</v>
      </c>
      <c r="E7" s="103">
        <v>32.101257528041323</v>
      </c>
      <c r="F7" s="103">
        <v>31.727895758391305</v>
      </c>
    </row>
    <row r="8" spans="2:7" ht="15.75" x14ac:dyDescent="0.25">
      <c r="B8" s="111" t="s">
        <v>312</v>
      </c>
      <c r="C8" s="101" t="s">
        <v>307</v>
      </c>
      <c r="D8" s="113">
        <v>44.586753673230028</v>
      </c>
      <c r="E8" s="103">
        <v>43.506141980471916</v>
      </c>
      <c r="F8" s="103">
        <v>43.001148483305194</v>
      </c>
    </row>
    <row r="9" spans="2:7" ht="15.75" x14ac:dyDescent="0.25">
      <c r="B9" s="111" t="s">
        <v>313</v>
      </c>
      <c r="C9" s="101" t="s">
        <v>380</v>
      </c>
      <c r="D9" s="113">
        <v>82.255203732714563</v>
      </c>
      <c r="E9" s="103">
        <v>84.630557549580345</v>
      </c>
      <c r="F9" s="103">
        <v>84.86138926376745</v>
      </c>
    </row>
    <row r="10" spans="2:7" ht="15.75" x14ac:dyDescent="0.25">
      <c r="B10" s="111" t="s">
        <v>314</v>
      </c>
      <c r="C10" s="101" t="s">
        <v>486</v>
      </c>
      <c r="D10" s="113">
        <v>72.349360160593505</v>
      </c>
      <c r="E10" s="103">
        <v>71.908472611214009</v>
      </c>
      <c r="F10" s="103">
        <v>72.982561918300888</v>
      </c>
    </row>
    <row r="11" spans="2:7" ht="15.75" x14ac:dyDescent="0.25">
      <c r="B11" s="111" t="s">
        <v>315</v>
      </c>
      <c r="C11" s="101" t="s">
        <v>487</v>
      </c>
      <c r="D11" s="113">
        <v>71.801607151119413</v>
      </c>
      <c r="E11" s="103">
        <v>70.971551693274435</v>
      </c>
      <c r="F11" s="103">
        <v>72.167952303293575</v>
      </c>
    </row>
    <row r="12" spans="2:7" ht="15.75" x14ac:dyDescent="0.25">
      <c r="B12" s="124"/>
      <c r="C12" s="125"/>
      <c r="D12" s="125"/>
      <c r="E12" s="125"/>
      <c r="F12" s="125"/>
    </row>
    <row r="13" spans="2:7" ht="32.25" customHeight="1" x14ac:dyDescent="0.25">
      <c r="B13" s="351" t="s">
        <v>179</v>
      </c>
      <c r="C13" s="351"/>
      <c r="D13" s="351"/>
      <c r="E13" s="351"/>
      <c r="F13" s="351"/>
      <c r="G13" s="2"/>
    </row>
    <row r="14" spans="2:7" ht="15.75" x14ac:dyDescent="0.25">
      <c r="B14" s="76" t="s">
        <v>488</v>
      </c>
      <c r="C14" s="76"/>
      <c r="D14" s="201"/>
      <c r="E14" s="201"/>
      <c r="F14" s="201"/>
      <c r="G14" s="2"/>
    </row>
    <row r="15" spans="2:7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U34"/>
  <sheetViews>
    <sheetView workbookViewId="0"/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5" max="15" width="11" customWidth="1"/>
    <col min="16" max="16" width="11.140625" customWidth="1"/>
    <col min="17" max="17" width="10.140625" bestFit="1" customWidth="1"/>
  </cols>
  <sheetData>
    <row r="3" spans="2:21" ht="16.5" thickBot="1" x14ac:dyDescent="0.3">
      <c r="B3" s="88"/>
      <c r="C3" s="89" t="s">
        <v>191</v>
      </c>
      <c r="D3" s="90"/>
      <c r="E3" s="90"/>
      <c r="F3" s="90"/>
      <c r="G3" s="90"/>
      <c r="H3" s="90"/>
      <c r="I3" s="90"/>
      <c r="J3" s="90"/>
      <c r="K3" s="90"/>
      <c r="L3" s="209" t="s">
        <v>334</v>
      </c>
      <c r="M3" s="88"/>
    </row>
    <row r="4" spans="2:21" ht="24.95" customHeight="1" thickTop="1" x14ac:dyDescent="0.25">
      <c r="B4" s="332" t="s">
        <v>669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2:21" ht="15.75" x14ac:dyDescent="0.25">
      <c r="B5" s="328" t="s">
        <v>127</v>
      </c>
      <c r="C5" s="330" t="s">
        <v>140</v>
      </c>
      <c r="D5" s="330" t="s">
        <v>583</v>
      </c>
      <c r="E5" s="330"/>
      <c r="F5" s="330"/>
      <c r="G5" s="330"/>
      <c r="H5" s="330" t="s">
        <v>691</v>
      </c>
      <c r="I5" s="330"/>
      <c r="J5" s="330"/>
      <c r="K5" s="330"/>
      <c r="L5" s="330" t="s">
        <v>1</v>
      </c>
      <c r="M5" s="330"/>
    </row>
    <row r="6" spans="2:21" ht="15.75" x14ac:dyDescent="0.25">
      <c r="B6" s="328"/>
      <c r="C6" s="330"/>
      <c r="D6" s="330" t="s">
        <v>185</v>
      </c>
      <c r="E6" s="330"/>
      <c r="F6" s="330" t="s">
        <v>18</v>
      </c>
      <c r="G6" s="330"/>
      <c r="H6" s="330" t="s">
        <v>185</v>
      </c>
      <c r="I6" s="330"/>
      <c r="J6" s="330" t="s">
        <v>18</v>
      </c>
      <c r="K6" s="330"/>
      <c r="L6" s="97" t="s">
        <v>185</v>
      </c>
      <c r="M6" s="97" t="s">
        <v>18</v>
      </c>
    </row>
    <row r="7" spans="2:21" ht="15.75" x14ac:dyDescent="0.25">
      <c r="B7" s="328"/>
      <c r="C7" s="330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2</v>
      </c>
      <c r="K7" s="97" t="s">
        <v>26</v>
      </c>
      <c r="L7" s="97" t="s">
        <v>464</v>
      </c>
      <c r="M7" s="97" t="s">
        <v>465</v>
      </c>
    </row>
    <row r="8" spans="2:21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</row>
    <row r="9" spans="2:21" ht="24" customHeight="1" x14ac:dyDescent="0.25">
      <c r="B9" s="111"/>
      <c r="C9" s="335" t="s">
        <v>720</v>
      </c>
      <c r="D9" s="335"/>
      <c r="E9" s="114"/>
      <c r="F9" s="110"/>
      <c r="G9" s="101"/>
      <c r="H9" s="101"/>
      <c r="I9" s="110"/>
      <c r="J9" s="114"/>
      <c r="K9" s="114"/>
      <c r="L9" s="114"/>
      <c r="M9" s="110"/>
    </row>
    <row r="10" spans="2:21" ht="20.100000000000001" customHeight="1" x14ac:dyDescent="0.25">
      <c r="B10" s="111" t="s">
        <v>311</v>
      </c>
      <c r="C10" s="101" t="s">
        <v>28</v>
      </c>
      <c r="D10" s="107">
        <v>1145</v>
      </c>
      <c r="E10" s="103">
        <f>D10/D$15*100</f>
        <v>12.97009515178976</v>
      </c>
      <c r="F10" s="107">
        <v>1787</v>
      </c>
      <c r="G10" s="103">
        <f>F10/F$15*100</f>
        <v>18.485569463121962</v>
      </c>
      <c r="H10" s="107">
        <v>1692</v>
      </c>
      <c r="I10" s="103">
        <f>H10/H15*100</f>
        <v>18.449460255152108</v>
      </c>
      <c r="J10" s="107">
        <v>2350</v>
      </c>
      <c r="K10" s="103">
        <f>J10/J15*100</f>
        <v>23.620464368278217</v>
      </c>
      <c r="L10" s="104">
        <f>H10/D10*100</f>
        <v>147.77292576419214</v>
      </c>
      <c r="M10" s="104">
        <f>J10/F10*100</f>
        <v>131.50531617235589</v>
      </c>
      <c r="O10" s="26"/>
      <c r="P10" s="26"/>
      <c r="Q10" s="15"/>
      <c r="S10" s="15"/>
      <c r="U10" s="15"/>
    </row>
    <row r="11" spans="2:21" ht="18.600000000000001" customHeight="1" x14ac:dyDescent="0.25">
      <c r="B11" s="111" t="s">
        <v>312</v>
      </c>
      <c r="C11" s="101" t="s">
        <v>403</v>
      </c>
      <c r="D11" s="107">
        <v>677</v>
      </c>
      <c r="E11" s="103">
        <f t="shared" ref="E11:E14" si="0">D11/D$15*100</f>
        <v>7.6687811508835519</v>
      </c>
      <c r="F11" s="107">
        <v>679</v>
      </c>
      <c r="G11" s="103">
        <f t="shared" ref="G11:G14" si="1">F11/F$15*100</f>
        <v>7.0238957277335272</v>
      </c>
      <c r="H11" s="107">
        <v>811</v>
      </c>
      <c r="I11" s="103">
        <f>H11/H15*100</f>
        <v>8.8430923563406392</v>
      </c>
      <c r="J11" s="107">
        <v>811</v>
      </c>
      <c r="K11" s="103">
        <f>J11/J15*100</f>
        <v>8.151573022414313</v>
      </c>
      <c r="L11" s="104">
        <f t="shared" ref="L11:L15" si="2">H11/D11*100</f>
        <v>119.79320531757756</v>
      </c>
      <c r="M11" s="104">
        <f t="shared" ref="M11:M15" si="3">J11/F11*100</f>
        <v>119.44035346097202</v>
      </c>
      <c r="O11" s="26"/>
      <c r="P11" s="26"/>
      <c r="Q11" s="15"/>
      <c r="S11" s="15"/>
      <c r="U11" s="15"/>
    </row>
    <row r="12" spans="2:21" ht="23.1" customHeight="1" x14ac:dyDescent="0.25">
      <c r="B12" s="111" t="s">
        <v>313</v>
      </c>
      <c r="C12" s="101" t="s">
        <v>483</v>
      </c>
      <c r="D12" s="107">
        <v>5332</v>
      </c>
      <c r="E12" s="103">
        <f t="shared" si="0"/>
        <v>60.398731309469866</v>
      </c>
      <c r="F12" s="107">
        <v>5333</v>
      </c>
      <c r="G12" s="103">
        <f t="shared" si="1"/>
        <v>55.167063204717081</v>
      </c>
      <c r="H12" s="107">
        <v>5136</v>
      </c>
      <c r="I12" s="103">
        <f>H12/H15*100</f>
        <v>56.00261694471704</v>
      </c>
      <c r="J12" s="107">
        <v>5136</v>
      </c>
      <c r="K12" s="103">
        <f>J12/J15*100</f>
        <v>51.623278721479551</v>
      </c>
      <c r="L12" s="104">
        <f t="shared" si="2"/>
        <v>96.324081020255065</v>
      </c>
      <c r="M12" s="104">
        <f t="shared" si="3"/>
        <v>96.30601912619538</v>
      </c>
      <c r="O12" s="26"/>
      <c r="P12" s="26"/>
      <c r="Q12" s="15"/>
      <c r="S12" s="15"/>
      <c r="U12" s="15"/>
    </row>
    <row r="13" spans="2:21" ht="17.45" customHeight="1" x14ac:dyDescent="0.25">
      <c r="B13" s="111" t="s">
        <v>314</v>
      </c>
      <c r="C13" s="101" t="s">
        <v>71</v>
      </c>
      <c r="D13" s="107">
        <v>1548</v>
      </c>
      <c r="E13" s="103">
        <f t="shared" si="0"/>
        <v>17.535115541458996</v>
      </c>
      <c r="F13" s="107">
        <v>1742</v>
      </c>
      <c r="G13" s="103">
        <f t="shared" si="1"/>
        <v>18.02006827350781</v>
      </c>
      <c r="H13" s="107">
        <v>1428</v>
      </c>
      <c r="I13" s="103">
        <f>H13/H15*100</f>
        <v>15.570821066404971</v>
      </c>
      <c r="J13" s="107">
        <v>1548</v>
      </c>
      <c r="K13" s="103">
        <f>J13/J15*100</f>
        <v>15.559352698763696</v>
      </c>
      <c r="L13" s="104">
        <f t="shared" si="2"/>
        <v>92.248062015503876</v>
      </c>
      <c r="M13" s="104">
        <f t="shared" si="3"/>
        <v>88.86337543053962</v>
      </c>
      <c r="O13" s="26"/>
      <c r="P13" s="26"/>
      <c r="Q13" s="15"/>
      <c r="S13" s="15"/>
      <c r="U13" s="15"/>
    </row>
    <row r="14" spans="2:21" ht="22.35" customHeight="1" x14ac:dyDescent="0.25">
      <c r="B14" s="111" t="s">
        <v>315</v>
      </c>
      <c r="C14" s="101" t="s">
        <v>484</v>
      </c>
      <c r="D14" s="107">
        <v>126</v>
      </c>
      <c r="E14" s="103">
        <f t="shared" si="0"/>
        <v>1.4272768463978251</v>
      </c>
      <c r="F14" s="107">
        <v>126</v>
      </c>
      <c r="G14" s="103">
        <f t="shared" si="1"/>
        <v>1.3034033309196236</v>
      </c>
      <c r="H14" s="107">
        <v>104</v>
      </c>
      <c r="I14" s="103">
        <f>H14/H15*100</f>
        <v>1.1340093773852362</v>
      </c>
      <c r="J14" s="107">
        <v>104</v>
      </c>
      <c r="K14" s="103">
        <f>J14/J15*100</f>
        <v>1.0453311890642274</v>
      </c>
      <c r="L14" s="104">
        <f t="shared" si="2"/>
        <v>82.539682539682531</v>
      </c>
      <c r="M14" s="104">
        <f t="shared" si="3"/>
        <v>82.539682539682531</v>
      </c>
      <c r="O14" s="26"/>
      <c r="P14" s="26"/>
    </row>
    <row r="15" spans="2:21" ht="23.25" customHeight="1" x14ac:dyDescent="0.25">
      <c r="B15" s="330" t="s">
        <v>186</v>
      </c>
      <c r="C15" s="330"/>
      <c r="D15" s="121">
        <f t="shared" ref="D15:K15" si="4">SUM(D10:D14)</f>
        <v>8828</v>
      </c>
      <c r="E15" s="106">
        <f t="shared" si="4"/>
        <v>100</v>
      </c>
      <c r="F15" s="121">
        <f t="shared" si="4"/>
        <v>9667</v>
      </c>
      <c r="G15" s="106">
        <f t="shared" si="4"/>
        <v>100</v>
      </c>
      <c r="H15" s="121">
        <f t="shared" si="4"/>
        <v>9171</v>
      </c>
      <c r="I15" s="106">
        <f t="shared" si="4"/>
        <v>100</v>
      </c>
      <c r="J15" s="121">
        <f t="shared" si="4"/>
        <v>9949</v>
      </c>
      <c r="K15" s="106">
        <f t="shared" si="4"/>
        <v>100</v>
      </c>
      <c r="L15" s="106">
        <f t="shared" si="2"/>
        <v>103.88536474852741</v>
      </c>
      <c r="M15" s="106">
        <f t="shared" si="3"/>
        <v>102.91714078824867</v>
      </c>
      <c r="O15" s="26"/>
      <c r="P15" s="26"/>
      <c r="Q15" s="15"/>
      <c r="S15" s="15"/>
      <c r="U15" s="15"/>
    </row>
    <row r="16" spans="2:21" ht="19.350000000000001" customHeight="1" x14ac:dyDescent="0.25">
      <c r="B16" s="111"/>
      <c r="C16" s="335" t="s">
        <v>561</v>
      </c>
      <c r="D16" s="335"/>
      <c r="E16" s="114"/>
      <c r="F16" s="107"/>
      <c r="G16" s="114"/>
      <c r="H16" s="107"/>
      <c r="I16" s="114"/>
      <c r="J16" s="107"/>
      <c r="K16" s="114"/>
      <c r="L16" s="208"/>
      <c r="M16" s="208"/>
      <c r="O16" s="26"/>
      <c r="P16" s="26"/>
    </row>
    <row r="17" spans="2:21" ht="22.35" customHeight="1" x14ac:dyDescent="0.25">
      <c r="B17" s="111" t="s">
        <v>316</v>
      </c>
      <c r="C17" s="101" t="s">
        <v>37</v>
      </c>
      <c r="D17" s="107">
        <v>6075</v>
      </c>
      <c r="E17" s="103">
        <f>D17/D$21*100</f>
        <v>72.218259629101283</v>
      </c>
      <c r="F17" s="107">
        <v>6886</v>
      </c>
      <c r="G17" s="103">
        <f>F17/F$21*100</f>
        <v>74.580309758475039</v>
      </c>
      <c r="H17" s="107">
        <v>6128</v>
      </c>
      <c r="I17" s="103">
        <f>H17/H$21*100</f>
        <v>71.538641139388275</v>
      </c>
      <c r="J17" s="107">
        <v>6914</v>
      </c>
      <c r="K17" s="103">
        <f>J17/J21*100</f>
        <v>73.843853465769513</v>
      </c>
      <c r="L17" s="104">
        <f>H17/D17*100</f>
        <v>100.8724279835391</v>
      </c>
      <c r="M17" s="104">
        <f>J17/F17*100</f>
        <v>100.40662213186175</v>
      </c>
      <c r="O17" s="26"/>
      <c r="P17" s="26"/>
      <c r="Q17" s="15"/>
      <c r="S17" s="15"/>
      <c r="U17" s="15"/>
    </row>
    <row r="18" spans="2:21" ht="20.45" customHeight="1" x14ac:dyDescent="0.25">
      <c r="B18" s="111" t="s">
        <v>317</v>
      </c>
      <c r="C18" s="101" t="s">
        <v>462</v>
      </c>
      <c r="D18" s="107">
        <v>520</v>
      </c>
      <c r="E18" s="103">
        <f t="shared" ref="E18:E20" si="5">D18/D$21*100</f>
        <v>6.1816452686638135</v>
      </c>
      <c r="F18" s="107">
        <v>520</v>
      </c>
      <c r="G18" s="103">
        <f t="shared" ref="G18:G20" si="6">F18/F$21*100</f>
        <v>5.6319722733672695</v>
      </c>
      <c r="H18" s="107">
        <v>490</v>
      </c>
      <c r="I18" s="103">
        <f t="shared" ref="I18:I20" si="7">H18/H$21*100</f>
        <v>5.7202895166939065</v>
      </c>
      <c r="J18" s="107">
        <v>490</v>
      </c>
      <c r="K18" s="103">
        <f>J18/J21*100</f>
        <v>5.2333653743458299</v>
      </c>
      <c r="L18" s="104">
        <f t="shared" ref="L18:L21" si="8">H18/D18*100</f>
        <v>94.230769230769226</v>
      </c>
      <c r="M18" s="104">
        <f t="shared" ref="M18:M21" si="9">J18/F18*100</f>
        <v>94.230769230769226</v>
      </c>
      <c r="O18" s="26"/>
      <c r="P18" s="26"/>
    </row>
    <row r="19" spans="2:21" ht="19.350000000000001" customHeight="1" x14ac:dyDescent="0.25">
      <c r="B19" s="111" t="s">
        <v>318</v>
      </c>
      <c r="C19" s="101" t="s">
        <v>485</v>
      </c>
      <c r="D19" s="107">
        <v>1473</v>
      </c>
      <c r="E19" s="103">
        <f t="shared" si="5"/>
        <v>17.510699001426534</v>
      </c>
      <c r="F19" s="107">
        <v>1473</v>
      </c>
      <c r="G19" s="103">
        <f t="shared" si="6"/>
        <v>15.953644535903825</v>
      </c>
      <c r="H19" s="107">
        <v>1650</v>
      </c>
      <c r="I19" s="103">
        <f t="shared" si="7"/>
        <v>19.262199392948869</v>
      </c>
      <c r="J19" s="107">
        <v>1650</v>
      </c>
      <c r="K19" s="103">
        <f>J19/J21*100</f>
        <v>17.62255687279718</v>
      </c>
      <c r="L19" s="104">
        <f t="shared" si="8"/>
        <v>112.01629327902241</v>
      </c>
      <c r="M19" s="104">
        <f t="shared" si="9"/>
        <v>112.01629327902241</v>
      </c>
      <c r="O19" s="26"/>
      <c r="P19" s="26"/>
      <c r="Q19" s="15"/>
      <c r="S19" s="15"/>
      <c r="U19" s="15"/>
    </row>
    <row r="20" spans="2:21" ht="22.35" customHeight="1" x14ac:dyDescent="0.25">
      <c r="B20" s="111" t="s">
        <v>319</v>
      </c>
      <c r="C20" s="101" t="s">
        <v>71</v>
      </c>
      <c r="D20" s="107">
        <v>344</v>
      </c>
      <c r="E20" s="103">
        <f t="shared" si="5"/>
        <v>4.0893961008083695</v>
      </c>
      <c r="F20" s="107">
        <v>354</v>
      </c>
      <c r="G20" s="103">
        <f t="shared" si="6"/>
        <v>3.8340734322538719</v>
      </c>
      <c r="H20" s="107">
        <v>298</v>
      </c>
      <c r="I20" s="103">
        <f t="shared" si="7"/>
        <v>3.4788699509689471</v>
      </c>
      <c r="J20" s="107">
        <v>309</v>
      </c>
      <c r="K20" s="103">
        <f>J20/J21*100</f>
        <v>3.3002242870874721</v>
      </c>
      <c r="L20" s="104">
        <f t="shared" si="8"/>
        <v>86.627906976744185</v>
      </c>
      <c r="M20" s="104">
        <f t="shared" si="9"/>
        <v>87.288135593220346</v>
      </c>
      <c r="O20" s="26"/>
      <c r="P20" s="26"/>
    </row>
    <row r="21" spans="2:21" ht="22.35" customHeight="1" x14ac:dyDescent="0.25">
      <c r="B21" s="330" t="s">
        <v>463</v>
      </c>
      <c r="C21" s="330"/>
      <c r="D21" s="121">
        <f t="shared" ref="D21:K21" si="10">SUM(D17:D20)</f>
        <v>8412</v>
      </c>
      <c r="E21" s="106">
        <f t="shared" si="10"/>
        <v>100</v>
      </c>
      <c r="F21" s="121">
        <f t="shared" si="10"/>
        <v>9233</v>
      </c>
      <c r="G21" s="106">
        <f t="shared" si="10"/>
        <v>100</v>
      </c>
      <c r="H21" s="121">
        <f t="shared" si="10"/>
        <v>8566</v>
      </c>
      <c r="I21" s="106">
        <f t="shared" si="10"/>
        <v>100</v>
      </c>
      <c r="J21" s="121">
        <f t="shared" si="10"/>
        <v>9363</v>
      </c>
      <c r="K21" s="106">
        <f t="shared" si="10"/>
        <v>99.999999999999986</v>
      </c>
      <c r="L21" s="106">
        <f t="shared" si="8"/>
        <v>101.83071802187351</v>
      </c>
      <c r="M21" s="106">
        <f t="shared" si="9"/>
        <v>101.40799306834182</v>
      </c>
      <c r="O21" s="26"/>
      <c r="P21" s="26"/>
      <c r="Q21" s="15"/>
      <c r="S21" s="15"/>
      <c r="U21" s="15"/>
    </row>
    <row r="22" spans="2:21" ht="21" customHeight="1" x14ac:dyDescent="0.25">
      <c r="B22" s="111"/>
      <c r="C22" s="335" t="s">
        <v>562</v>
      </c>
      <c r="D22" s="335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21" ht="19.350000000000001" customHeight="1" x14ac:dyDescent="0.25">
      <c r="B23" s="111" t="s">
        <v>320</v>
      </c>
      <c r="C23" s="101" t="s">
        <v>721</v>
      </c>
      <c r="D23" s="114">
        <v>9</v>
      </c>
      <c r="E23" s="114"/>
      <c r="F23" s="114">
        <v>9</v>
      </c>
      <c r="G23" s="114"/>
      <c r="H23" s="107">
        <v>32</v>
      </c>
      <c r="I23" s="114"/>
      <c r="J23" s="107">
        <v>55</v>
      </c>
      <c r="K23" s="114"/>
      <c r="L23" s="104">
        <f>H23/D23*100</f>
        <v>355.55555555555554</v>
      </c>
      <c r="M23" s="104">
        <f>J23/F23*100</f>
        <v>611.11111111111109</v>
      </c>
    </row>
    <row r="24" spans="2:21" ht="17.100000000000001" customHeight="1" x14ac:dyDescent="0.25">
      <c r="B24" s="111" t="s">
        <v>321</v>
      </c>
      <c r="C24" s="101" t="s">
        <v>466</v>
      </c>
      <c r="D24" s="114">
        <v>354</v>
      </c>
      <c r="E24" s="114"/>
      <c r="F24" s="114">
        <v>372</v>
      </c>
      <c r="G24" s="114"/>
      <c r="H24" s="107">
        <v>580</v>
      </c>
      <c r="I24" s="114"/>
      <c r="J24" s="107">
        <v>581</v>
      </c>
      <c r="K24" s="114"/>
      <c r="L24" s="104">
        <f>H24/D24*100</f>
        <v>163.84180790960451</v>
      </c>
      <c r="M24" s="104">
        <f>J24/F24*100</f>
        <v>156.18279569892474</v>
      </c>
      <c r="O24" s="15"/>
      <c r="Q24" s="15"/>
      <c r="S24" s="15"/>
      <c r="U24" s="15"/>
    </row>
    <row r="25" spans="2:21" ht="20.100000000000001" customHeight="1" x14ac:dyDescent="0.25">
      <c r="B25" s="111"/>
      <c r="C25" s="138" t="s">
        <v>187</v>
      </c>
      <c r="D25" s="101"/>
      <c r="E25" s="101"/>
      <c r="F25" s="101"/>
      <c r="G25" s="101"/>
      <c r="H25" s="101"/>
      <c r="I25" s="101"/>
      <c r="J25" s="101"/>
      <c r="K25" s="101"/>
      <c r="L25" s="104"/>
      <c r="M25" s="104"/>
    </row>
    <row r="26" spans="2:21" ht="17.45" customHeight="1" x14ac:dyDescent="0.25">
      <c r="B26" s="111"/>
      <c r="C26" s="101" t="s">
        <v>188</v>
      </c>
      <c r="D26" s="114">
        <f>D15-D21+D23-D24</f>
        <v>71</v>
      </c>
      <c r="E26" s="101"/>
      <c r="F26" s="114">
        <f>F15-F21+F23-F24</f>
        <v>71</v>
      </c>
      <c r="G26" s="101"/>
      <c r="H26" s="107">
        <f>H15-H21+H23-H24</f>
        <v>57</v>
      </c>
      <c r="I26" s="114"/>
      <c r="J26" s="107">
        <f>J15-J21+J23-J24</f>
        <v>60</v>
      </c>
      <c r="K26" s="101"/>
      <c r="L26" s="104">
        <f>H26/D26*100</f>
        <v>80.281690140845072</v>
      </c>
      <c r="M26" s="104">
        <f>J26/F26*100</f>
        <v>84.507042253521121</v>
      </c>
    </row>
    <row r="27" spans="2:21" ht="15.75" x14ac:dyDescent="0.25">
      <c r="B27" s="315"/>
      <c r="C27" s="316" t="s">
        <v>57</v>
      </c>
      <c r="D27" s="317">
        <v>2.43934608617686E-2</v>
      </c>
      <c r="E27" s="316"/>
      <c r="F27" s="317">
        <v>2.43815014404269E-2</v>
      </c>
      <c r="G27" s="316"/>
      <c r="H27" s="317">
        <v>1.9E-2</v>
      </c>
      <c r="I27" s="318"/>
      <c r="J27" s="317">
        <v>2.1000000000000001E-2</v>
      </c>
      <c r="K27" s="316"/>
      <c r="L27" s="316"/>
      <c r="M27" s="316"/>
      <c r="O27" s="23"/>
      <c r="Q27" s="23"/>
      <c r="S27" s="23"/>
      <c r="U27" s="23"/>
    </row>
    <row r="28" spans="2:21" ht="15.75" x14ac:dyDescent="0.25">
      <c r="B28" s="111"/>
      <c r="C28" s="101" t="s">
        <v>467</v>
      </c>
      <c r="D28" s="114"/>
      <c r="E28" s="114"/>
      <c r="F28" s="114"/>
      <c r="G28" s="101"/>
      <c r="H28" s="107"/>
      <c r="I28" s="101"/>
      <c r="J28" s="107"/>
      <c r="K28" s="101"/>
      <c r="L28" s="101"/>
      <c r="M28" s="101"/>
    </row>
    <row r="29" spans="2:21" ht="15.75" x14ac:dyDescent="0.25">
      <c r="B29" s="111"/>
      <c r="C29" s="101" t="s">
        <v>57</v>
      </c>
      <c r="D29" s="114"/>
      <c r="E29" s="114"/>
      <c r="F29" s="114"/>
      <c r="G29" s="101"/>
      <c r="H29" s="203"/>
      <c r="I29" s="101"/>
      <c r="J29" s="203"/>
      <c r="K29" s="101"/>
      <c r="L29" s="101"/>
      <c r="M29" s="101"/>
    </row>
    <row r="30" spans="2:21" ht="18.600000000000001" customHeight="1" x14ac:dyDescent="0.25">
      <c r="B30" s="111"/>
      <c r="C30" s="101" t="s">
        <v>189</v>
      </c>
      <c r="D30" s="203">
        <v>0.4</v>
      </c>
      <c r="E30" s="203"/>
      <c r="F30" s="203">
        <v>0.4</v>
      </c>
      <c r="G30" s="101"/>
      <c r="H30" s="203">
        <v>0.4</v>
      </c>
      <c r="I30" s="114"/>
      <c r="J30" s="203">
        <v>0.4</v>
      </c>
      <c r="K30" s="101"/>
      <c r="L30" s="101"/>
      <c r="M30" s="101"/>
      <c r="O30" s="23"/>
      <c r="Q30" s="23"/>
      <c r="S30" s="23"/>
      <c r="U30" s="23"/>
    </row>
    <row r="31" spans="2:21" ht="19.350000000000001" customHeight="1" x14ac:dyDescent="0.25">
      <c r="B31" s="330" t="s">
        <v>190</v>
      </c>
      <c r="C31" s="330"/>
      <c r="D31" s="205">
        <f>D30-D27</f>
        <v>0.37560653913823144</v>
      </c>
      <c r="E31" s="205"/>
      <c r="F31" s="205">
        <f>F30-F27</f>
        <v>0.37561849855957313</v>
      </c>
      <c r="G31" s="130"/>
      <c r="H31" s="205">
        <f>H30-H27</f>
        <v>0.38100000000000001</v>
      </c>
      <c r="I31" s="97"/>
      <c r="J31" s="205">
        <f>J30-J27</f>
        <v>0.379</v>
      </c>
      <c r="K31" s="130"/>
      <c r="L31" s="130"/>
      <c r="M31" s="130"/>
      <c r="O31" s="23"/>
      <c r="Q31" s="23"/>
      <c r="S31" s="23"/>
      <c r="U31" s="23"/>
    </row>
    <row r="32" spans="2:21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5.75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6">
    <mergeCell ref="B15:C15"/>
    <mergeCell ref="B21:C21"/>
    <mergeCell ref="B31:C31"/>
    <mergeCell ref="C5:C7"/>
    <mergeCell ref="D5:G5"/>
    <mergeCell ref="C16:D16"/>
    <mergeCell ref="C22:D22"/>
    <mergeCell ref="C9:D9"/>
    <mergeCell ref="B4:M4"/>
    <mergeCell ref="B5:B7"/>
    <mergeCell ref="H5:K5"/>
    <mergeCell ref="L5:M5"/>
    <mergeCell ref="D6:E6"/>
    <mergeCell ref="F6:G6"/>
    <mergeCell ref="H6:I6"/>
    <mergeCell ref="J6:K6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3:G24 G27 E30 G30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/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1.85546875" style="2" bestFit="1" customWidth="1"/>
    <col min="8" max="8" width="10.140625" style="2" customWidth="1"/>
    <col min="9" max="16384" width="9.140625" style="2"/>
  </cols>
  <sheetData>
    <row r="2" spans="2:10" x14ac:dyDescent="0.25">
      <c r="J2"/>
    </row>
    <row r="3" spans="2:10" ht="16.5" thickBot="1" x14ac:dyDescent="0.3">
      <c r="B3" s="141"/>
      <c r="C3" s="141"/>
      <c r="D3" s="141"/>
      <c r="E3" s="141"/>
      <c r="F3" s="141"/>
      <c r="G3" s="141"/>
      <c r="H3" s="166" t="s">
        <v>333</v>
      </c>
    </row>
    <row r="4" spans="2:10" ht="24.95" customHeight="1" thickTop="1" x14ac:dyDescent="0.25">
      <c r="B4" s="344" t="s">
        <v>670</v>
      </c>
      <c r="C4" s="344"/>
      <c r="D4" s="344"/>
      <c r="E4" s="344"/>
      <c r="F4" s="344"/>
      <c r="G4" s="344"/>
      <c r="H4" s="344"/>
    </row>
    <row r="5" spans="2:10" x14ac:dyDescent="0.25">
      <c r="B5" s="324" t="s">
        <v>127</v>
      </c>
      <c r="C5" s="324" t="s">
        <v>82</v>
      </c>
      <c r="D5" s="324" t="s">
        <v>577</v>
      </c>
      <c r="E5" s="324" t="s">
        <v>583</v>
      </c>
      <c r="F5" s="324" t="s">
        <v>691</v>
      </c>
      <c r="G5" s="324" t="s">
        <v>1</v>
      </c>
      <c r="H5" s="324"/>
    </row>
    <row r="6" spans="2:10" x14ac:dyDescent="0.25">
      <c r="B6" s="324"/>
      <c r="C6" s="324"/>
      <c r="D6" s="324"/>
      <c r="E6" s="324"/>
      <c r="F6" s="324"/>
      <c r="G6" s="63" t="s">
        <v>73</v>
      </c>
      <c r="H6" s="63" t="s">
        <v>415</v>
      </c>
    </row>
    <row r="7" spans="2:10" x14ac:dyDescent="0.25"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</row>
    <row r="8" spans="2:10" ht="20.100000000000001" customHeight="1" x14ac:dyDescent="0.25">
      <c r="B8" s="65" t="s">
        <v>311</v>
      </c>
      <c r="C8" s="66" t="s">
        <v>520</v>
      </c>
      <c r="D8" s="68">
        <v>78394</v>
      </c>
      <c r="E8" s="68">
        <v>162878</v>
      </c>
      <c r="F8" s="68">
        <v>185472</v>
      </c>
      <c r="G8" s="74">
        <f>E8/D8*100</f>
        <v>207.76845166721944</v>
      </c>
      <c r="H8" s="74">
        <f>F8/E8*100</f>
        <v>113.8717322167512</v>
      </c>
    </row>
    <row r="9" spans="2:10" ht="20.100000000000001" customHeight="1" x14ac:dyDescent="0.25">
      <c r="B9" s="65" t="s">
        <v>312</v>
      </c>
      <c r="C9" s="66" t="s">
        <v>521</v>
      </c>
      <c r="D9" s="68">
        <v>26564</v>
      </c>
      <c r="E9" s="68">
        <v>44378</v>
      </c>
      <c r="F9" s="68">
        <v>39792</v>
      </c>
      <c r="G9" s="74">
        <f t="shared" ref="G9:G13" si="0">E9/D9*100</f>
        <v>167.06068363198315</v>
      </c>
      <c r="H9" s="74">
        <f t="shared" ref="H9:H13" si="1">F9/E9*100</f>
        <v>89.666050745865064</v>
      </c>
    </row>
    <row r="10" spans="2:10" ht="20.100000000000001" customHeight="1" x14ac:dyDescent="0.25">
      <c r="B10" s="65" t="s">
        <v>313</v>
      </c>
      <c r="C10" s="66" t="s">
        <v>522</v>
      </c>
      <c r="D10" s="68">
        <v>339</v>
      </c>
      <c r="E10" s="68">
        <v>329</v>
      </c>
      <c r="F10" s="68">
        <v>0</v>
      </c>
      <c r="G10" s="74">
        <f t="shared" si="0"/>
        <v>97.050147492625371</v>
      </c>
      <c r="H10" s="74">
        <f t="shared" si="1"/>
        <v>0</v>
      </c>
    </row>
    <row r="11" spans="2:10" ht="20.100000000000001" customHeight="1" x14ac:dyDescent="0.25">
      <c r="B11" s="65" t="s">
        <v>314</v>
      </c>
      <c r="C11" s="66" t="s">
        <v>523</v>
      </c>
      <c r="D11" s="68">
        <v>-3804</v>
      </c>
      <c r="E11" s="68">
        <v>-6633</v>
      </c>
      <c r="F11" s="68">
        <v>-7628</v>
      </c>
      <c r="G11" s="74">
        <f t="shared" si="0"/>
        <v>174.36908517350159</v>
      </c>
      <c r="H11" s="74">
        <f t="shared" si="1"/>
        <v>115.00075380672396</v>
      </c>
    </row>
    <row r="12" spans="2:10" ht="34.5" customHeight="1" x14ac:dyDescent="0.25">
      <c r="B12" s="63" t="s">
        <v>524</v>
      </c>
      <c r="C12" s="210" t="s">
        <v>525</v>
      </c>
      <c r="D12" s="69">
        <f>SUM(D8:D11)</f>
        <v>101493</v>
      </c>
      <c r="E12" s="69">
        <f>SUM(E8:E11)</f>
        <v>200952</v>
      </c>
      <c r="F12" s="69">
        <f>SUM(F8:F11)</f>
        <v>217636</v>
      </c>
      <c r="G12" s="72">
        <f t="shared" si="0"/>
        <v>197.99592090094885</v>
      </c>
      <c r="H12" s="72">
        <f t="shared" si="1"/>
        <v>108.30248019427525</v>
      </c>
    </row>
    <row r="13" spans="2:10" ht="20.100000000000001" customHeight="1" x14ac:dyDescent="0.25">
      <c r="B13" s="65" t="s">
        <v>316</v>
      </c>
      <c r="C13" s="66" t="s">
        <v>83</v>
      </c>
      <c r="D13" s="68">
        <v>2852902</v>
      </c>
      <c r="E13" s="68">
        <v>2926563</v>
      </c>
      <c r="F13" s="68">
        <v>2930713</v>
      </c>
      <c r="G13" s="74">
        <f t="shared" si="0"/>
        <v>102.58196741423295</v>
      </c>
      <c r="H13" s="74">
        <f t="shared" si="1"/>
        <v>100.14180456733719</v>
      </c>
    </row>
    <row r="14" spans="2:10" ht="30.75" customHeight="1" x14ac:dyDescent="0.25">
      <c r="B14" s="63" t="s">
        <v>526</v>
      </c>
      <c r="C14" s="62" t="s">
        <v>527</v>
      </c>
      <c r="D14" s="211">
        <f>D12/D13</f>
        <v>3.5575354498682397E-2</v>
      </c>
      <c r="E14" s="211">
        <f>E12/E13</f>
        <v>6.8664846784436212E-2</v>
      </c>
      <c r="F14" s="211">
        <f>F12/F13</f>
        <v>7.4260427411350069E-2</v>
      </c>
      <c r="G14" s="72"/>
      <c r="H14" s="72"/>
    </row>
    <row r="17" spans="4:6" x14ac:dyDescent="0.25">
      <c r="D17" s="50"/>
      <c r="E17" s="50"/>
      <c r="F17" s="50"/>
    </row>
    <row r="18" spans="4:6" x14ac:dyDescent="0.25">
      <c r="D18" s="50"/>
      <c r="E18" s="50"/>
      <c r="F18" s="50"/>
    </row>
    <row r="20" spans="4:6" x14ac:dyDescent="0.25">
      <c r="D20" s="50"/>
      <c r="E20" s="50"/>
      <c r="F20" s="50"/>
    </row>
    <row r="21" spans="4:6" x14ac:dyDescent="0.25">
      <c r="D21" s="50"/>
      <c r="E21" s="50"/>
      <c r="F21" s="50"/>
    </row>
    <row r="22" spans="4:6" x14ac:dyDescent="0.25">
      <c r="D22" s="50"/>
      <c r="E22" s="50"/>
      <c r="F22" s="50"/>
    </row>
    <row r="23" spans="4:6" x14ac:dyDescent="0.25">
      <c r="D23" s="57"/>
      <c r="E23" s="57"/>
      <c r="F23" s="57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/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60"/>
      <c r="C3" s="60"/>
      <c r="D3" s="60"/>
      <c r="E3" s="60"/>
      <c r="F3" s="60"/>
      <c r="G3" s="60"/>
      <c r="H3" s="60"/>
    </row>
    <row r="4" spans="2:10" ht="24.95" customHeight="1" thickTop="1" x14ac:dyDescent="0.25">
      <c r="B4" s="344" t="s">
        <v>671</v>
      </c>
      <c r="C4" s="344"/>
      <c r="D4" s="344"/>
      <c r="E4" s="344"/>
      <c r="F4" s="344"/>
      <c r="G4" s="344"/>
      <c r="H4" s="344"/>
    </row>
    <row r="5" spans="2:10" ht="15.75" x14ac:dyDescent="0.25">
      <c r="B5" s="352" t="s">
        <v>127</v>
      </c>
      <c r="C5" s="324" t="s">
        <v>12</v>
      </c>
      <c r="D5" s="324" t="s">
        <v>584</v>
      </c>
      <c r="E5" s="324"/>
      <c r="F5" s="324" t="s">
        <v>694</v>
      </c>
      <c r="G5" s="324"/>
      <c r="H5" s="63" t="s">
        <v>1</v>
      </c>
    </row>
    <row r="6" spans="2:10" ht="31.5" x14ac:dyDescent="0.25">
      <c r="B6" s="352"/>
      <c r="C6" s="324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410</v>
      </c>
    </row>
    <row r="7" spans="2:10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0" ht="15.75" x14ac:dyDescent="0.25">
      <c r="B8" s="65" t="s">
        <v>311</v>
      </c>
      <c r="C8" s="66" t="s">
        <v>335</v>
      </c>
      <c r="D8" s="67">
        <v>718</v>
      </c>
      <c r="E8" s="73">
        <f>D8/D12*100</f>
        <v>50.849858356940516</v>
      </c>
      <c r="F8" s="67">
        <v>703</v>
      </c>
      <c r="G8" s="73">
        <f>F8/F12*100</f>
        <v>50.178443968593868</v>
      </c>
      <c r="H8" s="212">
        <f>F8/D8*100</f>
        <v>97.910863509749305</v>
      </c>
    </row>
    <row r="9" spans="2:10" ht="15.75" x14ac:dyDescent="0.25">
      <c r="B9" s="65" t="s">
        <v>312</v>
      </c>
      <c r="C9" s="66" t="s">
        <v>336</v>
      </c>
      <c r="D9" s="67">
        <v>118</v>
      </c>
      <c r="E9" s="73">
        <f>D9/D12*100</f>
        <v>8.3569405099150149</v>
      </c>
      <c r="F9" s="67">
        <v>123</v>
      </c>
      <c r="G9" s="73">
        <f>F9/F12*100</f>
        <v>8.7794432548179877</v>
      </c>
      <c r="H9" s="212">
        <f>F9/D9*100</f>
        <v>104.23728813559323</v>
      </c>
    </row>
    <row r="10" spans="2:10" ht="15.75" x14ac:dyDescent="0.25">
      <c r="B10" s="65" t="s">
        <v>313</v>
      </c>
      <c r="C10" s="66" t="s">
        <v>16</v>
      </c>
      <c r="D10" s="67">
        <v>566</v>
      </c>
      <c r="E10" s="73">
        <f>D10/D12*100</f>
        <v>40.084985835694056</v>
      </c>
      <c r="F10" s="67">
        <v>565</v>
      </c>
      <c r="G10" s="73">
        <f>F10/F12*100</f>
        <v>40.328336902212705</v>
      </c>
      <c r="H10" s="212">
        <f>F10/D10*100</f>
        <v>99.823321554770317</v>
      </c>
    </row>
    <row r="11" spans="2:10" ht="15.75" x14ac:dyDescent="0.25">
      <c r="B11" s="65" t="s">
        <v>314</v>
      </c>
      <c r="C11" s="66" t="s">
        <v>17</v>
      </c>
      <c r="D11" s="67">
        <v>10</v>
      </c>
      <c r="E11" s="73">
        <f>D11/D12*100</f>
        <v>0.708215297450425</v>
      </c>
      <c r="F11" s="67">
        <v>10</v>
      </c>
      <c r="G11" s="73">
        <f>F11/F12*100</f>
        <v>0.7137758743754461</v>
      </c>
      <c r="H11" s="212">
        <f>F11/D11*100</f>
        <v>100</v>
      </c>
    </row>
    <row r="12" spans="2:10" ht="15.75" x14ac:dyDescent="0.25">
      <c r="B12" s="324" t="s">
        <v>18</v>
      </c>
      <c r="C12" s="324"/>
      <c r="D12" s="69">
        <f>SUM(D8:D11)</f>
        <v>1412</v>
      </c>
      <c r="E12" s="213">
        <v>100</v>
      </c>
      <c r="F12" s="69">
        <f>SUM(F8:F11)</f>
        <v>1401</v>
      </c>
      <c r="G12" s="213">
        <f>SUM(G8:G11)</f>
        <v>100</v>
      </c>
      <c r="H12" s="213">
        <f>F12/D12*100</f>
        <v>99.220963172804531</v>
      </c>
      <c r="J12" s="15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4"/>
  <sheetViews>
    <sheetView workbookViewId="0"/>
  </sheetViews>
  <sheetFormatPr defaultRowHeight="15" x14ac:dyDescent="0.25"/>
  <cols>
    <col min="2" max="2" width="6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23" customWidth="1"/>
    <col min="12" max="12" width="11.5703125" customWidth="1"/>
  </cols>
  <sheetData>
    <row r="3" spans="2:16" ht="16.5" thickBot="1" x14ac:dyDescent="0.3">
      <c r="B3" s="141"/>
      <c r="C3" s="141"/>
      <c r="D3" s="141"/>
      <c r="E3" s="141"/>
      <c r="F3" s="141"/>
      <c r="G3" s="141"/>
      <c r="H3" s="141"/>
      <c r="I3" s="141"/>
      <c r="J3" s="141"/>
      <c r="K3" s="221"/>
      <c r="L3" s="164" t="s">
        <v>337</v>
      </c>
    </row>
    <row r="4" spans="2:16" ht="24.95" customHeight="1" thickTop="1" x14ac:dyDescent="0.25">
      <c r="B4" s="356" t="s">
        <v>672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2:16" ht="15.75" x14ac:dyDescent="0.25">
      <c r="B5" s="324" t="s">
        <v>127</v>
      </c>
      <c r="C5" s="324" t="s">
        <v>82</v>
      </c>
      <c r="D5" s="328" t="s">
        <v>587</v>
      </c>
      <c r="E5" s="328"/>
      <c r="F5" s="328"/>
      <c r="G5" s="328"/>
      <c r="H5" s="328" t="s">
        <v>700</v>
      </c>
      <c r="I5" s="328"/>
      <c r="J5" s="328"/>
      <c r="K5" s="328"/>
      <c r="L5" s="63" t="s">
        <v>1</v>
      </c>
    </row>
    <row r="6" spans="2:16" ht="15.75" x14ac:dyDescent="0.25">
      <c r="B6" s="324"/>
      <c r="C6" s="324"/>
      <c r="D6" s="63" t="s">
        <v>193</v>
      </c>
      <c r="E6" s="63" t="s">
        <v>194</v>
      </c>
      <c r="F6" s="63" t="s">
        <v>18</v>
      </c>
      <c r="G6" s="63" t="s">
        <v>57</v>
      </c>
      <c r="H6" s="63" t="s">
        <v>193</v>
      </c>
      <c r="I6" s="63" t="s">
        <v>194</v>
      </c>
      <c r="J6" s="63" t="s">
        <v>18</v>
      </c>
      <c r="K6" s="214" t="s">
        <v>57</v>
      </c>
      <c r="L6" s="63" t="s">
        <v>465</v>
      </c>
    </row>
    <row r="7" spans="2:16" ht="15" customHeight="1" x14ac:dyDescent="0.25">
      <c r="B7" s="61">
        <v>1</v>
      </c>
      <c r="C7" s="61">
        <v>2</v>
      </c>
      <c r="D7" s="61">
        <v>3</v>
      </c>
      <c r="E7" s="61">
        <v>4</v>
      </c>
      <c r="F7" s="61" t="s">
        <v>368</v>
      </c>
      <c r="G7" s="61">
        <v>6</v>
      </c>
      <c r="H7" s="61">
        <v>7</v>
      </c>
      <c r="I7" s="61">
        <v>8</v>
      </c>
      <c r="J7" s="61" t="s">
        <v>369</v>
      </c>
      <c r="K7" s="118">
        <v>10</v>
      </c>
      <c r="L7" s="61">
        <v>11</v>
      </c>
    </row>
    <row r="8" spans="2:16" ht="15.75" x14ac:dyDescent="0.25">
      <c r="B8" s="161"/>
      <c r="C8" s="161" t="s">
        <v>196</v>
      </c>
      <c r="D8" s="354"/>
      <c r="E8" s="354"/>
      <c r="F8" s="354"/>
      <c r="G8" s="354"/>
      <c r="H8" s="354"/>
      <c r="I8" s="354"/>
      <c r="J8" s="354"/>
      <c r="K8" s="354"/>
      <c r="L8" s="354"/>
    </row>
    <row r="9" spans="2:16" ht="15.75" x14ac:dyDescent="0.25">
      <c r="B9" s="65" t="s">
        <v>311</v>
      </c>
      <c r="C9" s="66" t="s">
        <v>28</v>
      </c>
      <c r="D9" s="68">
        <v>43803</v>
      </c>
      <c r="E9" s="68">
        <v>10602</v>
      </c>
      <c r="F9" s="68">
        <f t="shared" ref="F9:F17" si="0">D9+E9</f>
        <v>54405</v>
      </c>
      <c r="G9" s="71">
        <f>F9/F18*100</f>
        <v>7.4638844301765648</v>
      </c>
      <c r="H9" s="68">
        <v>46957</v>
      </c>
      <c r="I9" s="68">
        <v>16877</v>
      </c>
      <c r="J9" s="68">
        <f t="shared" ref="J9:J17" si="1">H9+I9</f>
        <v>63834</v>
      </c>
      <c r="K9" s="215">
        <f>J9/J18*100</f>
        <v>8.5585573506737269</v>
      </c>
      <c r="L9" s="212">
        <f>J9/F9*100</f>
        <v>117.33112765370831</v>
      </c>
      <c r="N9" s="45"/>
      <c r="O9" s="45"/>
      <c r="P9" s="54"/>
    </row>
    <row r="10" spans="2:16" ht="15.75" x14ac:dyDescent="0.25">
      <c r="B10" s="217" t="s">
        <v>312</v>
      </c>
      <c r="C10" s="66" t="s">
        <v>402</v>
      </c>
      <c r="D10" s="68">
        <v>182</v>
      </c>
      <c r="E10" s="68">
        <v>0</v>
      </c>
      <c r="F10" s="68">
        <f t="shared" si="0"/>
        <v>182</v>
      </c>
      <c r="G10" s="71">
        <f>F10/F18*100</f>
        <v>2.4968789013732832E-2</v>
      </c>
      <c r="H10" s="68">
        <v>190</v>
      </c>
      <c r="I10" s="68">
        <v>0</v>
      </c>
      <c r="J10" s="68">
        <f t="shared" si="1"/>
        <v>190</v>
      </c>
      <c r="K10" s="215">
        <f>J10/J18*100</f>
        <v>2.5474291077294361E-2</v>
      </c>
      <c r="L10" s="212">
        <f t="shared" ref="L10:L18" si="2">J10/F10*100</f>
        <v>104.39560439560441</v>
      </c>
      <c r="N10" s="46"/>
      <c r="O10" s="46"/>
      <c r="P10" s="54"/>
    </row>
    <row r="11" spans="2:16" ht="15.75" x14ac:dyDescent="0.25">
      <c r="B11" s="65" t="s">
        <v>313</v>
      </c>
      <c r="C11" s="66" t="s">
        <v>216</v>
      </c>
      <c r="D11" s="68">
        <v>440182</v>
      </c>
      <c r="E11" s="68">
        <v>165440</v>
      </c>
      <c r="F11" s="68">
        <f t="shared" si="0"/>
        <v>605622</v>
      </c>
      <c r="G11" s="71">
        <f>F11/F18*100</f>
        <v>83.085977692719268</v>
      </c>
      <c r="H11" s="68">
        <v>449965</v>
      </c>
      <c r="I11" s="68">
        <v>163424</v>
      </c>
      <c r="J11" s="68">
        <f t="shared" si="1"/>
        <v>613389</v>
      </c>
      <c r="K11" s="215">
        <f>J11/J18*100</f>
        <v>82.240262787423745</v>
      </c>
      <c r="L11" s="212">
        <f t="shared" si="2"/>
        <v>101.28248313304337</v>
      </c>
      <c r="N11" s="45"/>
      <c r="O11" s="45"/>
      <c r="P11" s="54"/>
    </row>
    <row r="12" spans="2:16" ht="15.75" x14ac:dyDescent="0.25">
      <c r="B12" s="65" t="s">
        <v>314</v>
      </c>
      <c r="C12" s="66" t="s">
        <v>215</v>
      </c>
      <c r="D12" s="68">
        <v>2954</v>
      </c>
      <c r="E12" s="68">
        <v>4213</v>
      </c>
      <c r="F12" s="68">
        <f t="shared" si="0"/>
        <v>7167</v>
      </c>
      <c r="G12" s="71">
        <f>F12/F18*100</f>
        <v>0.98324896077705071</v>
      </c>
      <c r="H12" s="68">
        <v>3216</v>
      </c>
      <c r="I12" s="68">
        <v>4399</v>
      </c>
      <c r="J12" s="68">
        <f t="shared" si="1"/>
        <v>7615</v>
      </c>
      <c r="K12" s="215">
        <f>J12/J18*100</f>
        <v>1.0209827713347188</v>
      </c>
      <c r="L12" s="212">
        <f t="shared" si="2"/>
        <v>106.25087205246268</v>
      </c>
      <c r="N12" s="45"/>
      <c r="O12" s="45"/>
      <c r="P12" s="54"/>
    </row>
    <row r="13" spans="2:16" ht="15.75" x14ac:dyDescent="0.25">
      <c r="B13" s="65" t="s">
        <v>315</v>
      </c>
      <c r="C13" s="66" t="s">
        <v>563</v>
      </c>
      <c r="D13" s="68">
        <f>D11-D12</f>
        <v>437228</v>
      </c>
      <c r="E13" s="68">
        <f>E11-E12</f>
        <v>161227</v>
      </c>
      <c r="F13" s="68">
        <f>D13+E13</f>
        <v>598455</v>
      </c>
      <c r="G13" s="71">
        <f>F13/F18*100</f>
        <v>82.102728731942221</v>
      </c>
      <c r="H13" s="68">
        <f>H11-H12</f>
        <v>446749</v>
      </c>
      <c r="I13" s="68">
        <f>I11-I12</f>
        <v>159025</v>
      </c>
      <c r="J13" s="68">
        <f>H13+I13</f>
        <v>605774</v>
      </c>
      <c r="K13" s="215">
        <f>J13/J18*100</f>
        <v>81.21928001608903</v>
      </c>
      <c r="L13" s="212">
        <f t="shared" si="2"/>
        <v>101.2229825133051</v>
      </c>
      <c r="N13" s="45"/>
      <c r="O13" s="45"/>
      <c r="P13" s="54"/>
    </row>
    <row r="14" spans="2:16" ht="15.75" x14ac:dyDescent="0.25">
      <c r="B14" s="65" t="s">
        <v>316</v>
      </c>
      <c r="C14" s="66" t="s">
        <v>564</v>
      </c>
      <c r="D14" s="68">
        <v>24706</v>
      </c>
      <c r="E14" s="68">
        <v>5026</v>
      </c>
      <c r="F14" s="68">
        <f t="shared" si="0"/>
        <v>29732</v>
      </c>
      <c r="G14" s="71">
        <f>F14/F18*100</f>
        <v>4.0789672250346412</v>
      </c>
      <c r="H14" s="68">
        <v>24341</v>
      </c>
      <c r="I14" s="68">
        <v>5352</v>
      </c>
      <c r="J14" s="68">
        <f t="shared" si="1"/>
        <v>29693</v>
      </c>
      <c r="K14" s="215">
        <f>J14/J18*100</f>
        <v>3.9810953945163234</v>
      </c>
      <c r="L14" s="212">
        <f t="shared" si="2"/>
        <v>99.868828198573922</v>
      </c>
      <c r="N14" s="45"/>
      <c r="O14" s="45"/>
      <c r="P14" s="54"/>
    </row>
    <row r="15" spans="2:16" ht="15.75" x14ac:dyDescent="0.25">
      <c r="B15" s="65" t="s">
        <v>317</v>
      </c>
      <c r="C15" s="66" t="s">
        <v>404</v>
      </c>
      <c r="D15" s="68">
        <v>34388</v>
      </c>
      <c r="E15" s="68">
        <v>0</v>
      </c>
      <c r="F15" s="68">
        <f t="shared" si="0"/>
        <v>34388</v>
      </c>
      <c r="G15" s="71">
        <f>F15/F18*100</f>
        <v>4.7177292121112346</v>
      </c>
      <c r="H15" s="68">
        <v>38888</v>
      </c>
      <c r="I15" s="68">
        <v>37</v>
      </c>
      <c r="J15" s="68">
        <f t="shared" si="1"/>
        <v>38925</v>
      </c>
      <c r="K15" s="215">
        <f>J15/J18*100</f>
        <v>5.2188777904404366</v>
      </c>
      <c r="L15" s="212">
        <f t="shared" si="2"/>
        <v>113.19355589159008</v>
      </c>
      <c r="N15" s="45"/>
      <c r="O15" s="46"/>
      <c r="P15" s="54"/>
    </row>
    <row r="16" spans="2:16" ht="15.75" x14ac:dyDescent="0.25">
      <c r="B16" s="65" t="s">
        <v>318</v>
      </c>
      <c r="C16" s="66" t="s">
        <v>35</v>
      </c>
      <c r="D16" s="68">
        <v>10250</v>
      </c>
      <c r="E16" s="68">
        <v>1498</v>
      </c>
      <c r="F16" s="68">
        <f t="shared" si="0"/>
        <v>11748</v>
      </c>
      <c r="G16" s="71">
        <f>F16/F18*100</f>
        <v>1.611721611721612</v>
      </c>
      <c r="H16" s="68">
        <v>6379</v>
      </c>
      <c r="I16" s="68">
        <v>1055</v>
      </c>
      <c r="J16" s="68">
        <f t="shared" si="1"/>
        <v>7434</v>
      </c>
      <c r="K16" s="215">
        <f>J16/J18*100</f>
        <v>0.99671515720319104</v>
      </c>
      <c r="L16" s="212">
        <f t="shared" si="2"/>
        <v>63.278855975485193</v>
      </c>
      <c r="N16" s="45"/>
      <c r="O16" s="45"/>
      <c r="P16" s="54"/>
    </row>
    <row r="17" spans="2:16" ht="15.75" x14ac:dyDescent="0.25">
      <c r="B17" s="65" t="s">
        <v>319</v>
      </c>
      <c r="C17" s="216" t="s">
        <v>405</v>
      </c>
      <c r="D17" s="68">
        <v>0</v>
      </c>
      <c r="E17" s="68">
        <v>0</v>
      </c>
      <c r="F17" s="68">
        <f t="shared" si="0"/>
        <v>0</v>
      </c>
      <c r="G17" s="71">
        <f>F17/F18*100</f>
        <v>0</v>
      </c>
      <c r="H17" s="68">
        <v>0</v>
      </c>
      <c r="I17" s="68">
        <v>0</v>
      </c>
      <c r="J17" s="68">
        <f t="shared" si="1"/>
        <v>0</v>
      </c>
      <c r="K17" s="215">
        <f>J17/J18*100</f>
        <v>0</v>
      </c>
      <c r="L17" s="212" t="s">
        <v>106</v>
      </c>
      <c r="N17" s="46"/>
      <c r="O17" s="46"/>
      <c r="P17" s="54"/>
    </row>
    <row r="18" spans="2:16" ht="15.75" x14ac:dyDescent="0.25">
      <c r="B18" s="324" t="s">
        <v>197</v>
      </c>
      <c r="C18" s="324"/>
      <c r="D18" s="69">
        <f>D9+D10+D13+D14+D15+D16-D17</f>
        <v>550557</v>
      </c>
      <c r="E18" s="69">
        <f>E9+E10+E13+E14+E15+E16-E17</f>
        <v>178353</v>
      </c>
      <c r="F18" s="69">
        <f>F9+F10+F13+F14+F15+F16-F17</f>
        <v>728910</v>
      </c>
      <c r="G18" s="72">
        <f>G9+G10+G13+G14+G15+G16+G17</f>
        <v>100.00000000000001</v>
      </c>
      <c r="H18" s="69">
        <f>H9+H10+H13+H14+H15+H16-H17</f>
        <v>563504</v>
      </c>
      <c r="I18" s="69">
        <f>I9+I10+I13+I14+I15+I16-I17</f>
        <v>182346</v>
      </c>
      <c r="J18" s="69">
        <f>J9+J10+J13+J14+J15+J16-J17</f>
        <v>745850</v>
      </c>
      <c r="K18" s="213">
        <f t="shared" ref="K18" si="3">K9+K10+K13+K14+K15+K16+K17</f>
        <v>100.00000000000001</v>
      </c>
      <c r="L18" s="213">
        <f t="shared" si="2"/>
        <v>102.32401805435514</v>
      </c>
      <c r="N18" s="55"/>
      <c r="O18" s="55"/>
      <c r="P18" s="54"/>
    </row>
    <row r="19" spans="2:16" ht="15.75" x14ac:dyDescent="0.25">
      <c r="B19" s="354" t="s">
        <v>198</v>
      </c>
      <c r="C19" s="354"/>
      <c r="D19" s="355"/>
      <c r="E19" s="355"/>
      <c r="F19" s="355"/>
      <c r="G19" s="355"/>
      <c r="H19" s="355"/>
      <c r="I19" s="355"/>
      <c r="J19" s="355"/>
      <c r="K19" s="355"/>
      <c r="L19" s="355"/>
      <c r="N19" s="353"/>
      <c r="O19" s="353"/>
      <c r="P19" s="353"/>
    </row>
    <row r="20" spans="2:16" ht="15.75" x14ac:dyDescent="0.25">
      <c r="B20" s="65" t="s">
        <v>320</v>
      </c>
      <c r="C20" s="66" t="s">
        <v>406</v>
      </c>
      <c r="D20" s="68">
        <v>228663</v>
      </c>
      <c r="E20" s="68">
        <v>109602</v>
      </c>
      <c r="F20" s="68">
        <f>D20+E20</f>
        <v>338265</v>
      </c>
      <c r="G20" s="71">
        <f>F20/F23*100</f>
        <v>46.406963822694159</v>
      </c>
      <c r="H20" s="68">
        <v>231566</v>
      </c>
      <c r="I20" s="68">
        <v>114899</v>
      </c>
      <c r="J20" s="68">
        <f>H20+I20</f>
        <v>346465</v>
      </c>
      <c r="K20" s="215">
        <f>J20/J23*100</f>
        <v>46.452369779446265</v>
      </c>
      <c r="L20" s="212">
        <f>J20/F20*100</f>
        <v>102.42413492380234</v>
      </c>
      <c r="N20" s="45"/>
      <c r="O20" s="45"/>
      <c r="P20" s="54"/>
    </row>
    <row r="21" spans="2:16" ht="15.75" x14ac:dyDescent="0.25">
      <c r="B21" s="65" t="s">
        <v>321</v>
      </c>
      <c r="C21" s="66" t="s">
        <v>40</v>
      </c>
      <c r="D21" s="68">
        <v>26719</v>
      </c>
      <c r="E21" s="68">
        <v>10805</v>
      </c>
      <c r="F21" s="68">
        <f>D21+E21</f>
        <v>37524</v>
      </c>
      <c r="G21" s="71">
        <f>F21/F23*100</f>
        <v>5.1479606535786306</v>
      </c>
      <c r="H21" s="68">
        <v>26066</v>
      </c>
      <c r="I21" s="68">
        <v>13644</v>
      </c>
      <c r="J21" s="68">
        <f>H21+I21</f>
        <v>39710</v>
      </c>
      <c r="K21" s="215">
        <f>J21/J23*100</f>
        <v>5.3241268351545221</v>
      </c>
      <c r="L21" s="212">
        <f>J21/F21*100</f>
        <v>105.8256049461678</v>
      </c>
      <c r="N21" s="45"/>
      <c r="O21" s="45"/>
      <c r="P21" s="54"/>
    </row>
    <row r="22" spans="2:16" ht="15.75" x14ac:dyDescent="0.25">
      <c r="B22" s="65" t="s">
        <v>322</v>
      </c>
      <c r="C22" s="66" t="s">
        <v>42</v>
      </c>
      <c r="D22" s="68">
        <v>295175</v>
      </c>
      <c r="E22" s="68">
        <v>57946</v>
      </c>
      <c r="F22" s="68">
        <f>D22+E22</f>
        <v>353121</v>
      </c>
      <c r="G22" s="71">
        <f>F22/F23*100</f>
        <v>48.445075523727212</v>
      </c>
      <c r="H22" s="68">
        <v>305872</v>
      </c>
      <c r="I22" s="68">
        <v>53803</v>
      </c>
      <c r="J22" s="68">
        <f>H22+I22</f>
        <v>359675</v>
      </c>
      <c r="K22" s="215">
        <f>J22/J23*100</f>
        <v>48.223503385399205</v>
      </c>
      <c r="L22" s="212">
        <f>J22/F22*100</f>
        <v>101.85602102395497</v>
      </c>
      <c r="N22" s="45"/>
      <c r="O22" s="45"/>
      <c r="P22" s="54"/>
    </row>
    <row r="23" spans="2:16" ht="15.75" x14ac:dyDescent="0.25">
      <c r="B23" s="324" t="s">
        <v>199</v>
      </c>
      <c r="C23" s="324"/>
      <c r="D23" s="69">
        <f t="shared" ref="D23:I23" si="4">SUM(D20:D22)</f>
        <v>550557</v>
      </c>
      <c r="E23" s="69">
        <f t="shared" si="4"/>
        <v>178353</v>
      </c>
      <c r="F23" s="69">
        <f t="shared" si="4"/>
        <v>728910</v>
      </c>
      <c r="G23" s="72">
        <f t="shared" si="4"/>
        <v>100</v>
      </c>
      <c r="H23" s="69">
        <f t="shared" si="4"/>
        <v>563504</v>
      </c>
      <c r="I23" s="69">
        <f t="shared" si="4"/>
        <v>182346</v>
      </c>
      <c r="J23" s="69">
        <f>H23+I23</f>
        <v>745850</v>
      </c>
      <c r="K23" s="218">
        <f>SUM(K20:K22)</f>
        <v>100</v>
      </c>
      <c r="L23" s="213">
        <f>J23/F23*100</f>
        <v>102.32401805435514</v>
      </c>
      <c r="N23" s="55"/>
      <c r="O23" s="55"/>
      <c r="P23" s="54"/>
    </row>
    <row r="24" spans="2:16" ht="15.75" x14ac:dyDescent="0.25">
      <c r="B24" s="65" t="s">
        <v>323</v>
      </c>
      <c r="C24" s="66" t="s">
        <v>407</v>
      </c>
      <c r="D24" s="68">
        <v>181648</v>
      </c>
      <c r="E24" s="68">
        <v>36139</v>
      </c>
      <c r="F24" s="68">
        <f>D24+E24</f>
        <v>217787</v>
      </c>
      <c r="G24" s="219"/>
      <c r="H24" s="68">
        <v>176557</v>
      </c>
      <c r="I24" s="68">
        <v>37729</v>
      </c>
      <c r="J24" s="68">
        <f>H24+I24</f>
        <v>214286</v>
      </c>
      <c r="K24" s="220"/>
      <c r="L24" s="212">
        <f>J24/F24*100</f>
        <v>98.392466033326144</v>
      </c>
      <c r="N24" s="45"/>
      <c r="O24" s="45"/>
      <c r="P24" s="54"/>
    </row>
  </sheetData>
  <mergeCells count="11">
    <mergeCell ref="B4:L4"/>
    <mergeCell ref="B5:B6"/>
    <mergeCell ref="C5:C6"/>
    <mergeCell ref="D5:G5"/>
    <mergeCell ref="H5:K5"/>
    <mergeCell ref="N19:P19"/>
    <mergeCell ref="D8:L8"/>
    <mergeCell ref="B19:C19"/>
    <mergeCell ref="D19:L19"/>
    <mergeCell ref="B23:C23"/>
    <mergeCell ref="B18:C18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L26"/>
  <sheetViews>
    <sheetView workbookViewId="0"/>
  </sheetViews>
  <sheetFormatPr defaultRowHeight="15" x14ac:dyDescent="0.25"/>
  <cols>
    <col min="1" max="1" width="9.140625" style="28"/>
    <col min="2" max="2" width="8" style="28" customWidth="1"/>
    <col min="3" max="3" width="32.85546875" style="28" customWidth="1"/>
    <col min="4" max="4" width="13.140625" style="28" customWidth="1"/>
    <col min="5" max="5" width="13.42578125" style="28" customWidth="1"/>
    <col min="6" max="6" width="13.140625" style="28" customWidth="1"/>
    <col min="7" max="7" width="10.42578125" style="28" customWidth="1"/>
    <col min="8" max="8" width="12.42578125" style="28" customWidth="1"/>
    <col min="9" max="9" width="12.28515625" style="28" customWidth="1"/>
    <col min="10" max="10" width="12.42578125" style="28" customWidth="1"/>
    <col min="11" max="11" width="10.42578125" style="28" customWidth="1"/>
    <col min="12" max="12" width="11.28515625" style="28" customWidth="1"/>
    <col min="13" max="16384" width="9.140625" style="28"/>
  </cols>
  <sheetData>
    <row r="2" spans="2:12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100000000000001" customHeight="1" thickBot="1" x14ac:dyDescent="0.3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6" t="s">
        <v>339</v>
      </c>
    </row>
    <row r="4" spans="2:12" ht="24.95" customHeight="1" thickTop="1" x14ac:dyDescent="0.25">
      <c r="B4" s="344" t="s">
        <v>673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2:12" ht="14.45" customHeight="1" x14ac:dyDescent="0.25">
      <c r="B5" s="324" t="s">
        <v>127</v>
      </c>
      <c r="C5" s="328" t="s">
        <v>206</v>
      </c>
      <c r="D5" s="324" t="s">
        <v>587</v>
      </c>
      <c r="E5" s="324"/>
      <c r="F5" s="324"/>
      <c r="G5" s="324"/>
      <c r="H5" s="324" t="s">
        <v>700</v>
      </c>
      <c r="I5" s="324"/>
      <c r="J5" s="324"/>
      <c r="K5" s="324"/>
      <c r="L5" s="194" t="s">
        <v>1</v>
      </c>
    </row>
    <row r="6" spans="2:12" ht="15" customHeight="1" x14ac:dyDescent="0.25">
      <c r="B6" s="324"/>
      <c r="C6" s="328"/>
      <c r="D6" s="324" t="s">
        <v>193</v>
      </c>
      <c r="E6" s="324" t="s">
        <v>370</v>
      </c>
      <c r="F6" s="324" t="s">
        <v>18</v>
      </c>
      <c r="G6" s="324" t="s">
        <v>57</v>
      </c>
      <c r="H6" s="324" t="s">
        <v>207</v>
      </c>
      <c r="I6" s="324" t="s">
        <v>194</v>
      </c>
      <c r="J6" s="324" t="s">
        <v>18</v>
      </c>
      <c r="K6" s="324" t="s">
        <v>57</v>
      </c>
      <c r="L6" s="328" t="s">
        <v>465</v>
      </c>
    </row>
    <row r="7" spans="2:12" ht="15.75" customHeight="1" x14ac:dyDescent="0.25">
      <c r="B7" s="324"/>
      <c r="C7" s="328"/>
      <c r="D7" s="324"/>
      <c r="E7" s="324"/>
      <c r="F7" s="324"/>
      <c r="G7" s="324"/>
      <c r="H7" s="324"/>
      <c r="I7" s="324"/>
      <c r="J7" s="324"/>
      <c r="K7" s="324"/>
      <c r="L7" s="328"/>
    </row>
    <row r="8" spans="2:12" s="29" customFormat="1" x14ac:dyDescent="0.25">
      <c r="B8" s="61">
        <v>1</v>
      </c>
      <c r="C8" s="118">
        <v>2</v>
      </c>
      <c r="D8" s="118">
        <v>3</v>
      </c>
      <c r="E8" s="118">
        <v>4</v>
      </c>
      <c r="F8" s="118" t="s">
        <v>384</v>
      </c>
      <c r="G8" s="118">
        <v>6</v>
      </c>
      <c r="H8" s="118">
        <v>7</v>
      </c>
      <c r="I8" s="118">
        <v>8</v>
      </c>
      <c r="J8" s="118" t="s">
        <v>369</v>
      </c>
      <c r="K8" s="118">
        <v>10</v>
      </c>
      <c r="L8" s="118">
        <v>11</v>
      </c>
    </row>
    <row r="9" spans="2:12" ht="15.75" x14ac:dyDescent="0.25">
      <c r="B9" s="65" t="s">
        <v>311</v>
      </c>
      <c r="C9" s="229" t="s">
        <v>208</v>
      </c>
      <c r="D9" s="230">
        <v>48098</v>
      </c>
      <c r="E9" s="230">
        <v>0</v>
      </c>
      <c r="F9" s="230">
        <f t="shared" ref="F9:F15" si="0">D9+E9</f>
        <v>48098</v>
      </c>
      <c r="G9" s="231">
        <f>F9/F16*100</f>
        <v>13.62082685538385</v>
      </c>
      <c r="H9" s="223">
        <v>48098</v>
      </c>
      <c r="I9" s="225">
        <v>0</v>
      </c>
      <c r="J9" s="223">
        <f t="shared" ref="J9:J15" si="1">H9+I9</f>
        <v>48098</v>
      </c>
      <c r="K9" s="231">
        <f>J9/J16*100</f>
        <v>13.372628067004936</v>
      </c>
      <c r="L9" s="232">
        <f>J9/F9*100</f>
        <v>100</v>
      </c>
    </row>
    <row r="10" spans="2:12" ht="18.75" customHeight="1" x14ac:dyDescent="0.25">
      <c r="B10" s="65" t="s">
        <v>312</v>
      </c>
      <c r="C10" s="229" t="s">
        <v>85</v>
      </c>
      <c r="D10" s="230">
        <v>3696</v>
      </c>
      <c r="E10" s="230">
        <v>34177</v>
      </c>
      <c r="F10" s="230">
        <f t="shared" si="0"/>
        <v>37873</v>
      </c>
      <c r="G10" s="231">
        <f>F10/F16*100</f>
        <v>10.725218834337239</v>
      </c>
      <c r="H10" s="223">
        <v>3696</v>
      </c>
      <c r="I10" s="223">
        <v>39177</v>
      </c>
      <c r="J10" s="223">
        <f t="shared" si="1"/>
        <v>42873</v>
      </c>
      <c r="K10" s="231">
        <f>J10/J16*100</f>
        <v>11.919927712518245</v>
      </c>
      <c r="L10" s="232">
        <f>J10/F10*100</f>
        <v>113.20201726823859</v>
      </c>
    </row>
    <row r="11" spans="2:12" ht="20.25" customHeight="1" x14ac:dyDescent="0.25">
      <c r="B11" s="65" t="s">
        <v>313</v>
      </c>
      <c r="C11" s="96" t="s">
        <v>371</v>
      </c>
      <c r="D11" s="230">
        <v>242416</v>
      </c>
      <c r="E11" s="223">
        <v>0</v>
      </c>
      <c r="F11" s="223">
        <f t="shared" si="0"/>
        <v>242416</v>
      </c>
      <c r="G11" s="231">
        <f>F11/F16*100</f>
        <v>68.649556384355506</v>
      </c>
      <c r="H11" s="223">
        <v>253144</v>
      </c>
      <c r="I11" s="225">
        <v>0</v>
      </c>
      <c r="J11" s="223">
        <f t="shared" si="1"/>
        <v>253144</v>
      </c>
      <c r="K11" s="231">
        <f>J11/J16*100</f>
        <v>70.381316466254262</v>
      </c>
      <c r="L11" s="232">
        <f>J11/F11*100</f>
        <v>104.42545046531582</v>
      </c>
    </row>
    <row r="12" spans="2:12" ht="15.75" x14ac:dyDescent="0.25">
      <c r="B12" s="65" t="s">
        <v>314</v>
      </c>
      <c r="C12" s="229" t="s">
        <v>209</v>
      </c>
      <c r="D12" s="230">
        <v>0</v>
      </c>
      <c r="E12" s="230">
        <v>0</v>
      </c>
      <c r="F12" s="230">
        <f t="shared" si="0"/>
        <v>0</v>
      </c>
      <c r="G12" s="231">
        <f>F12/F16*100</f>
        <v>0</v>
      </c>
      <c r="H12" s="225">
        <v>0</v>
      </c>
      <c r="I12" s="225">
        <v>0</v>
      </c>
      <c r="J12" s="223">
        <f t="shared" si="1"/>
        <v>0</v>
      </c>
      <c r="K12" s="231">
        <f>J12/J16*100</f>
        <v>0</v>
      </c>
      <c r="L12" s="232" t="s">
        <v>106</v>
      </c>
    </row>
    <row r="13" spans="2:12" ht="15.75" x14ac:dyDescent="0.25">
      <c r="B13" s="65" t="s">
        <v>315</v>
      </c>
      <c r="C13" s="229" t="s">
        <v>210</v>
      </c>
      <c r="D13" s="230">
        <v>0</v>
      </c>
      <c r="E13" s="230">
        <v>10191</v>
      </c>
      <c r="F13" s="230">
        <f t="shared" si="0"/>
        <v>10191</v>
      </c>
      <c r="G13" s="231">
        <f>F13/F16*100</f>
        <v>2.8859795933971641</v>
      </c>
      <c r="H13" s="225">
        <v>0</v>
      </c>
      <c r="I13" s="223">
        <v>1048</v>
      </c>
      <c r="J13" s="223">
        <f t="shared" si="1"/>
        <v>1048</v>
      </c>
      <c r="K13" s="231">
        <f>J13/J16*100</f>
        <v>0.29137415722527282</v>
      </c>
      <c r="L13" s="232">
        <f>J13/F13*100</f>
        <v>10.283583554116376</v>
      </c>
    </row>
    <row r="14" spans="2:12" ht="15.75" x14ac:dyDescent="0.25">
      <c r="B14" s="65" t="s">
        <v>316</v>
      </c>
      <c r="C14" s="229" t="s">
        <v>211</v>
      </c>
      <c r="D14" s="230">
        <v>0</v>
      </c>
      <c r="E14" s="230">
        <v>5569</v>
      </c>
      <c r="F14" s="230">
        <f t="shared" si="0"/>
        <v>5569</v>
      </c>
      <c r="G14" s="231">
        <f>F14/F16*100</f>
        <v>1.5770798111695423</v>
      </c>
      <c r="H14" s="225">
        <v>0</v>
      </c>
      <c r="I14" s="223">
        <v>5569</v>
      </c>
      <c r="J14" s="223">
        <f t="shared" si="1"/>
        <v>5569</v>
      </c>
      <c r="K14" s="231">
        <f>J14/J16*100</f>
        <v>1.5483422534232292</v>
      </c>
      <c r="L14" s="232">
        <f>J14/F14*100</f>
        <v>100</v>
      </c>
    </row>
    <row r="15" spans="2:12" ht="15.75" x14ac:dyDescent="0.25">
      <c r="B15" s="65" t="s">
        <v>317</v>
      </c>
      <c r="C15" s="229" t="s">
        <v>212</v>
      </c>
      <c r="D15" s="230">
        <v>965</v>
      </c>
      <c r="E15" s="230">
        <v>8009</v>
      </c>
      <c r="F15" s="230">
        <f t="shared" si="0"/>
        <v>8974</v>
      </c>
      <c r="G15" s="231">
        <f>F15/F16*100</f>
        <v>2.5413385213567024</v>
      </c>
      <c r="H15" s="223">
        <v>934</v>
      </c>
      <c r="I15" s="223">
        <v>8009</v>
      </c>
      <c r="J15" s="223">
        <f t="shared" si="1"/>
        <v>8943</v>
      </c>
      <c r="K15" s="231">
        <f>J15/J16*100</f>
        <v>2.4864113435740598</v>
      </c>
      <c r="L15" s="232">
        <f>J15/F15*100</f>
        <v>99.654557610875855</v>
      </c>
    </row>
    <row r="16" spans="2:12" ht="15.75" x14ac:dyDescent="0.25">
      <c r="B16" s="328" t="s">
        <v>213</v>
      </c>
      <c r="C16" s="328"/>
      <c r="D16" s="179">
        <f t="shared" ref="D16:K16" si="2">SUM(D9:D15)</f>
        <v>295175</v>
      </c>
      <c r="E16" s="179">
        <f t="shared" si="2"/>
        <v>57946</v>
      </c>
      <c r="F16" s="179">
        <f t="shared" si="2"/>
        <v>353121</v>
      </c>
      <c r="G16" s="233">
        <f t="shared" si="2"/>
        <v>100.00000000000001</v>
      </c>
      <c r="H16" s="179">
        <f t="shared" si="2"/>
        <v>305872</v>
      </c>
      <c r="I16" s="234">
        <f t="shared" si="2"/>
        <v>53803</v>
      </c>
      <c r="J16" s="234">
        <f t="shared" si="2"/>
        <v>359675</v>
      </c>
      <c r="K16" s="233">
        <f t="shared" si="2"/>
        <v>100.00000000000001</v>
      </c>
      <c r="L16" s="218">
        <f>J16/F16*100</f>
        <v>101.85602102395497</v>
      </c>
    </row>
    <row r="19" spans="4:10" x14ac:dyDescent="0.25">
      <c r="D19" s="58"/>
      <c r="F19" s="58"/>
      <c r="H19" s="58"/>
      <c r="J19" s="58"/>
    </row>
    <row r="20" spans="4:10" x14ac:dyDescent="0.25">
      <c r="D20" s="58"/>
      <c r="E20" s="58"/>
      <c r="F20" s="58"/>
      <c r="H20" s="58"/>
      <c r="I20" s="58"/>
      <c r="J20" s="58"/>
    </row>
    <row r="21" spans="4:10" x14ac:dyDescent="0.25">
      <c r="D21" s="58"/>
      <c r="F21" s="58"/>
      <c r="H21" s="58"/>
      <c r="J21" s="58"/>
    </row>
    <row r="23" spans="4:10" x14ac:dyDescent="0.25">
      <c r="E23" s="58"/>
      <c r="F23" s="58"/>
      <c r="I23" s="58"/>
      <c r="J23" s="58"/>
    </row>
    <row r="24" spans="4:10" x14ac:dyDescent="0.25">
      <c r="E24" s="58"/>
      <c r="F24" s="58"/>
      <c r="I24" s="58"/>
      <c r="J24" s="58"/>
    </row>
    <row r="25" spans="4:10" x14ac:dyDescent="0.25">
      <c r="E25" s="58"/>
      <c r="F25" s="58"/>
      <c r="I25" s="58"/>
      <c r="J25" s="58"/>
    </row>
    <row r="26" spans="4:10" x14ac:dyDescent="0.25">
      <c r="D26" s="58"/>
      <c r="E26" s="58"/>
      <c r="F26" s="58"/>
      <c r="H26" s="58"/>
      <c r="I26" s="58"/>
      <c r="J26" s="58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L12"/>
  <sheetViews>
    <sheetView workbookViewId="0"/>
  </sheetViews>
  <sheetFormatPr defaultRowHeight="15" x14ac:dyDescent="0.25"/>
  <cols>
    <col min="3" max="3" width="38.140625" customWidth="1"/>
    <col min="4" max="4" width="13.42578125" customWidth="1"/>
    <col min="5" max="5" width="13.140625" customWidth="1"/>
    <col min="6" max="7" width="12.140625" customWidth="1"/>
    <col min="8" max="8" width="11.85546875" customWidth="1"/>
    <col min="9" max="9" width="12.140625" customWidth="1"/>
    <col min="10" max="10" width="12.42578125" customWidth="1"/>
    <col min="11" max="11" width="12.140625" customWidth="1"/>
    <col min="12" max="12" width="11.85546875" customWidth="1"/>
  </cols>
  <sheetData>
    <row r="2" spans="2:12" ht="15.7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6.5" thickBot="1" x14ac:dyDescent="0.3">
      <c r="B3" s="227"/>
      <c r="C3" s="191"/>
      <c r="D3" s="191"/>
      <c r="E3" s="191"/>
      <c r="F3" s="191"/>
      <c r="G3" s="191"/>
      <c r="H3" s="191"/>
      <c r="I3" s="191"/>
      <c r="J3" s="191"/>
      <c r="K3" s="191"/>
      <c r="L3" s="228" t="s">
        <v>338</v>
      </c>
    </row>
    <row r="4" spans="2:12" ht="24.95" customHeight="1" thickTop="1" x14ac:dyDescent="0.25">
      <c r="B4" s="357" t="s">
        <v>674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2:12" ht="15.75" x14ac:dyDescent="0.25">
      <c r="B5" s="330" t="s">
        <v>127</v>
      </c>
      <c r="C5" s="338" t="s">
        <v>82</v>
      </c>
      <c r="D5" s="338" t="s">
        <v>587</v>
      </c>
      <c r="E5" s="338"/>
      <c r="F5" s="338"/>
      <c r="G5" s="338"/>
      <c r="H5" s="338" t="s">
        <v>700</v>
      </c>
      <c r="I5" s="338"/>
      <c r="J5" s="338"/>
      <c r="K5" s="338"/>
      <c r="L5" s="97" t="s">
        <v>1</v>
      </c>
    </row>
    <row r="6" spans="2:12" ht="15.75" x14ac:dyDescent="0.25">
      <c r="B6" s="330"/>
      <c r="C6" s="338"/>
      <c r="D6" s="289" t="s">
        <v>200</v>
      </c>
      <c r="E6" s="289" t="s">
        <v>201</v>
      </c>
      <c r="F6" s="289" t="s">
        <v>18</v>
      </c>
      <c r="G6" s="289" t="s">
        <v>57</v>
      </c>
      <c r="H6" s="289" t="s">
        <v>200</v>
      </c>
      <c r="I6" s="289" t="s">
        <v>201</v>
      </c>
      <c r="J6" s="289" t="s">
        <v>18</v>
      </c>
      <c r="K6" s="289" t="s">
        <v>57</v>
      </c>
      <c r="L6" s="97" t="s">
        <v>465</v>
      </c>
    </row>
    <row r="7" spans="2:12" x14ac:dyDescent="0.25">
      <c r="B7" s="99">
        <v>1</v>
      </c>
      <c r="C7" s="143">
        <v>2</v>
      </c>
      <c r="D7" s="143">
        <v>3</v>
      </c>
      <c r="E7" s="143">
        <v>4</v>
      </c>
      <c r="F7" s="143" t="s">
        <v>368</v>
      </c>
      <c r="G7" s="143">
        <v>6</v>
      </c>
      <c r="H7" s="143">
        <v>7</v>
      </c>
      <c r="I7" s="143">
        <v>8</v>
      </c>
      <c r="J7" s="143" t="s">
        <v>369</v>
      </c>
      <c r="K7" s="143">
        <v>10</v>
      </c>
      <c r="L7" s="143">
        <v>11</v>
      </c>
    </row>
    <row r="8" spans="2:12" ht="15.75" x14ac:dyDescent="0.25">
      <c r="B8" s="114" t="s">
        <v>311</v>
      </c>
      <c r="C8" s="152" t="s">
        <v>203</v>
      </c>
      <c r="D8" s="119">
        <v>12292</v>
      </c>
      <c r="E8" s="119">
        <v>7856</v>
      </c>
      <c r="F8" s="119">
        <f>D8+E8</f>
        <v>20148</v>
      </c>
      <c r="G8" s="222">
        <f>F8/F11*100</f>
        <v>5.956276883508492</v>
      </c>
      <c r="H8" s="223">
        <v>14718</v>
      </c>
      <c r="I8" s="119">
        <v>3956</v>
      </c>
      <c r="J8" s="162">
        <f>H8+I8</f>
        <v>18674</v>
      </c>
      <c r="K8" s="222">
        <f>J8/J$11*100</f>
        <v>5.3898662202531282</v>
      </c>
      <c r="L8" s="224">
        <f>J8/F8*100</f>
        <v>92.684137383363108</v>
      </c>
    </row>
    <row r="9" spans="2:12" ht="15.75" x14ac:dyDescent="0.25">
      <c r="B9" s="114" t="s">
        <v>312</v>
      </c>
      <c r="C9" s="152" t="s">
        <v>204</v>
      </c>
      <c r="D9" s="119">
        <v>215159</v>
      </c>
      <c r="E9" s="119">
        <v>100616</v>
      </c>
      <c r="F9" s="119">
        <f>D9+E9</f>
        <v>315775</v>
      </c>
      <c r="G9" s="222">
        <f>F9/F11*100</f>
        <v>93.351366532156746</v>
      </c>
      <c r="H9" s="223">
        <v>215418</v>
      </c>
      <c r="I9" s="119">
        <v>110086</v>
      </c>
      <c r="J9" s="162">
        <f t="shared" ref="J9:J10" si="0">H9+I9</f>
        <v>325504</v>
      </c>
      <c r="K9" s="222">
        <f t="shared" ref="K9:K10" si="1">J9/J$11*100</f>
        <v>93.95003824340121</v>
      </c>
      <c r="L9" s="224">
        <f t="shared" ref="L9:L10" si="2">J9/F9*100</f>
        <v>103.08099121209722</v>
      </c>
    </row>
    <row r="10" spans="2:12" ht="15.75" x14ac:dyDescent="0.25">
      <c r="B10" s="114" t="s">
        <v>313</v>
      </c>
      <c r="C10" s="152" t="s">
        <v>383</v>
      </c>
      <c r="D10" s="119">
        <v>1212</v>
      </c>
      <c r="E10" s="119">
        <v>1130</v>
      </c>
      <c r="F10" s="119">
        <f>D10+E10</f>
        <v>2342</v>
      </c>
      <c r="G10" s="222">
        <f>F10/F11*100</f>
        <v>0.6923565843347671</v>
      </c>
      <c r="H10" s="223">
        <v>1430</v>
      </c>
      <c r="I10" s="119">
        <v>857</v>
      </c>
      <c r="J10" s="162">
        <f t="shared" si="0"/>
        <v>2287</v>
      </c>
      <c r="K10" s="222">
        <f t="shared" si="1"/>
        <v>0.66009553634566265</v>
      </c>
      <c r="L10" s="224">
        <f t="shared" si="2"/>
        <v>97.65157984628523</v>
      </c>
    </row>
    <row r="11" spans="2:12" ht="15.75" x14ac:dyDescent="0.25">
      <c r="B11" s="338" t="s">
        <v>205</v>
      </c>
      <c r="C11" s="338"/>
      <c r="D11" s="120">
        <f t="shared" ref="D11:K11" si="3">SUM(D8:D10)</f>
        <v>228663</v>
      </c>
      <c r="E11" s="120">
        <f t="shared" si="3"/>
        <v>109602</v>
      </c>
      <c r="F11" s="120">
        <f t="shared" si="3"/>
        <v>338265</v>
      </c>
      <c r="G11" s="226">
        <f t="shared" si="3"/>
        <v>100</v>
      </c>
      <c r="H11" s="145">
        <f t="shared" si="3"/>
        <v>231566</v>
      </c>
      <c r="I11" s="120">
        <f t="shared" si="3"/>
        <v>114899</v>
      </c>
      <c r="J11" s="120">
        <f t="shared" si="3"/>
        <v>346465</v>
      </c>
      <c r="K11" s="226">
        <f t="shared" si="3"/>
        <v>100</v>
      </c>
      <c r="L11" s="226">
        <f>J11/F11*100</f>
        <v>102.42413492380234</v>
      </c>
    </row>
    <row r="12" spans="2:12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J10"/>
  <sheetViews>
    <sheetView workbookViewId="0"/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0" x14ac:dyDescent="0.25">
      <c r="B2" s="30"/>
      <c r="C2" s="30"/>
      <c r="D2" s="30"/>
      <c r="E2" s="30"/>
      <c r="F2" s="30"/>
      <c r="G2" s="30"/>
      <c r="H2" s="30"/>
      <c r="I2" s="30"/>
      <c r="J2" s="30"/>
    </row>
    <row r="3" spans="2:10" ht="20.100000000000001" customHeight="1" thickBot="1" x14ac:dyDescent="0.3">
      <c r="B3" s="88"/>
      <c r="C3" s="141"/>
      <c r="D3" s="141"/>
      <c r="E3" s="141"/>
      <c r="F3" s="141"/>
      <c r="G3" s="141"/>
      <c r="H3" s="141"/>
      <c r="I3" s="141"/>
      <c r="J3" s="237" t="s">
        <v>340</v>
      </c>
    </row>
    <row r="4" spans="2:10" ht="24.95" customHeight="1" thickTop="1" x14ac:dyDescent="0.25">
      <c r="B4" s="356" t="s">
        <v>675</v>
      </c>
      <c r="C4" s="356"/>
      <c r="D4" s="356"/>
      <c r="E4" s="356"/>
      <c r="F4" s="356"/>
      <c r="G4" s="356"/>
      <c r="H4" s="356"/>
      <c r="I4" s="356"/>
      <c r="J4" s="356"/>
    </row>
    <row r="5" spans="2:10" ht="15.75" x14ac:dyDescent="0.25">
      <c r="B5" s="324" t="s">
        <v>127</v>
      </c>
      <c r="C5" s="324" t="s">
        <v>82</v>
      </c>
      <c r="D5" s="324" t="s">
        <v>587</v>
      </c>
      <c r="E5" s="324"/>
      <c r="F5" s="324"/>
      <c r="G5" s="324" t="s">
        <v>700</v>
      </c>
      <c r="H5" s="324"/>
      <c r="I5" s="324"/>
      <c r="J5" s="194" t="s">
        <v>1</v>
      </c>
    </row>
    <row r="6" spans="2:10" ht="15.75" x14ac:dyDescent="0.25">
      <c r="B6" s="324"/>
      <c r="C6" s="324"/>
      <c r="D6" s="63" t="s">
        <v>200</v>
      </c>
      <c r="E6" s="63" t="s">
        <v>201</v>
      </c>
      <c r="F6" s="63" t="s">
        <v>18</v>
      </c>
      <c r="G6" s="63" t="s">
        <v>200</v>
      </c>
      <c r="H6" s="63" t="s">
        <v>201</v>
      </c>
      <c r="I6" s="63" t="s">
        <v>18</v>
      </c>
      <c r="J6" s="194" t="s">
        <v>438</v>
      </c>
    </row>
    <row r="7" spans="2:10" ht="12" customHeight="1" x14ac:dyDescent="0.25">
      <c r="B7" s="118">
        <v>1</v>
      </c>
      <c r="C7" s="118">
        <v>2</v>
      </c>
      <c r="D7" s="118">
        <v>3</v>
      </c>
      <c r="E7" s="118">
        <v>4</v>
      </c>
      <c r="F7" s="118" t="s">
        <v>368</v>
      </c>
      <c r="G7" s="118">
        <v>6</v>
      </c>
      <c r="H7" s="118">
        <v>7</v>
      </c>
      <c r="I7" s="118" t="s">
        <v>385</v>
      </c>
      <c r="J7" s="118">
        <v>9</v>
      </c>
    </row>
    <row r="8" spans="2:10" ht="15.75" x14ac:dyDescent="0.25">
      <c r="B8" s="100" t="s">
        <v>311</v>
      </c>
      <c r="C8" s="229" t="s">
        <v>214</v>
      </c>
      <c r="D8" s="223">
        <v>440182</v>
      </c>
      <c r="E8" s="223">
        <v>165440</v>
      </c>
      <c r="F8" s="223">
        <f>D8+E8</f>
        <v>605622</v>
      </c>
      <c r="G8" s="223">
        <v>449965</v>
      </c>
      <c r="H8" s="223">
        <v>163424</v>
      </c>
      <c r="I8" s="223">
        <f>G8+H8</f>
        <v>613389</v>
      </c>
      <c r="J8" s="232">
        <f>I8/F8*100</f>
        <v>101.28248313304337</v>
      </c>
    </row>
    <row r="9" spans="2:10" ht="15.75" x14ac:dyDescent="0.25">
      <c r="B9" s="100" t="s">
        <v>312</v>
      </c>
      <c r="C9" s="229" t="s">
        <v>215</v>
      </c>
      <c r="D9" s="223">
        <v>2954</v>
      </c>
      <c r="E9" s="223">
        <v>4213</v>
      </c>
      <c r="F9" s="223">
        <f>D9+E9</f>
        <v>7167</v>
      </c>
      <c r="G9" s="223">
        <v>3216</v>
      </c>
      <c r="H9" s="223">
        <v>4399</v>
      </c>
      <c r="I9" s="223">
        <f>G9+H9</f>
        <v>7615</v>
      </c>
      <c r="J9" s="232">
        <f>I9/F9*100</f>
        <v>106.25087205246268</v>
      </c>
    </row>
    <row r="10" spans="2:10" ht="15.75" x14ac:dyDescent="0.25">
      <c r="B10" s="328" t="s">
        <v>386</v>
      </c>
      <c r="C10" s="328"/>
      <c r="D10" s="234">
        <f t="shared" ref="D10:I10" si="0">D8-D9</f>
        <v>437228</v>
      </c>
      <c r="E10" s="234">
        <f t="shared" si="0"/>
        <v>161227</v>
      </c>
      <c r="F10" s="234">
        <f>F8-F9</f>
        <v>598455</v>
      </c>
      <c r="G10" s="234">
        <f t="shared" si="0"/>
        <v>446749</v>
      </c>
      <c r="H10" s="234">
        <f t="shared" si="0"/>
        <v>159025</v>
      </c>
      <c r="I10" s="234">
        <f t="shared" si="0"/>
        <v>605774</v>
      </c>
      <c r="J10" s="218">
        <f>I10/F10*100</f>
        <v>101.2229825133051</v>
      </c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H23"/>
  <sheetViews>
    <sheetView workbookViewId="0"/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8" ht="16.5" thickBot="1" x14ac:dyDescent="0.3">
      <c r="B3" s="242"/>
      <c r="C3" s="242"/>
      <c r="D3" s="242"/>
      <c r="E3" s="242"/>
      <c r="F3" s="242"/>
      <c r="G3" s="242"/>
      <c r="H3" s="236" t="s">
        <v>340</v>
      </c>
    </row>
    <row r="4" spans="2:8" ht="24.95" customHeight="1" thickTop="1" x14ac:dyDescent="0.25">
      <c r="B4" s="356" t="s">
        <v>676</v>
      </c>
      <c r="C4" s="356"/>
      <c r="D4" s="356"/>
      <c r="E4" s="356"/>
      <c r="F4" s="356"/>
      <c r="G4" s="356"/>
      <c r="H4" s="356"/>
    </row>
    <row r="5" spans="2:8" x14ac:dyDescent="0.25">
      <c r="B5" s="324" t="s">
        <v>127</v>
      </c>
      <c r="C5" s="324" t="s">
        <v>216</v>
      </c>
      <c r="D5" s="324" t="s">
        <v>217</v>
      </c>
      <c r="E5" s="63" t="s">
        <v>218</v>
      </c>
      <c r="F5" s="63" t="s">
        <v>220</v>
      </c>
      <c r="G5" s="324" t="s">
        <v>18</v>
      </c>
      <c r="H5" s="324" t="s">
        <v>57</v>
      </c>
    </row>
    <row r="6" spans="2:8" x14ac:dyDescent="0.25">
      <c r="B6" s="324"/>
      <c r="C6" s="324"/>
      <c r="D6" s="324"/>
      <c r="E6" s="63" t="s">
        <v>219</v>
      </c>
      <c r="F6" s="63" t="s">
        <v>221</v>
      </c>
      <c r="G6" s="324"/>
      <c r="H6" s="324"/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 t="s">
        <v>387</v>
      </c>
      <c r="H7" s="61">
        <v>7</v>
      </c>
    </row>
    <row r="8" spans="2:8" x14ac:dyDescent="0.25">
      <c r="B8" s="240" t="s">
        <v>311</v>
      </c>
      <c r="C8" s="358" t="s">
        <v>222</v>
      </c>
      <c r="D8" s="358"/>
      <c r="E8" s="238"/>
      <c r="F8" s="229"/>
      <c r="G8" s="66"/>
      <c r="H8" s="65"/>
    </row>
    <row r="9" spans="2:8" x14ac:dyDescent="0.25">
      <c r="B9" s="100" t="s">
        <v>286</v>
      </c>
      <c r="C9" s="229" t="s">
        <v>223</v>
      </c>
      <c r="D9" s="225">
        <v>344</v>
      </c>
      <c r="E9" s="223">
        <v>9673</v>
      </c>
      <c r="F9" s="225">
        <v>59</v>
      </c>
      <c r="G9" s="223">
        <f>D9+E9+F9</f>
        <v>10076</v>
      </c>
      <c r="H9" s="215">
        <f>G9/G$14*100</f>
        <v>55.813438209715841</v>
      </c>
    </row>
    <row r="10" spans="2:8" x14ac:dyDescent="0.25">
      <c r="B10" s="100" t="s">
        <v>287</v>
      </c>
      <c r="C10" s="229" t="s">
        <v>224</v>
      </c>
      <c r="D10" s="225">
        <v>235</v>
      </c>
      <c r="E10" s="223">
        <v>3151</v>
      </c>
      <c r="F10" s="225">
        <v>8</v>
      </c>
      <c r="G10" s="223">
        <f>D10+E10+F10</f>
        <v>3394</v>
      </c>
      <c r="H10" s="215">
        <f t="shared" ref="H10:H13" si="0">G10/G$14*100</f>
        <v>18.800199412839973</v>
      </c>
    </row>
    <row r="11" spans="2:8" x14ac:dyDescent="0.25">
      <c r="B11" s="100" t="s">
        <v>288</v>
      </c>
      <c r="C11" s="229" t="s">
        <v>225</v>
      </c>
      <c r="D11" s="225">
        <v>33</v>
      </c>
      <c r="E11" s="223">
        <v>1227</v>
      </c>
      <c r="F11" s="225">
        <v>4</v>
      </c>
      <c r="G11" s="223">
        <f>D11+E11+F11</f>
        <v>1264</v>
      </c>
      <c r="H11" s="215">
        <f t="shared" si="0"/>
        <v>7.0016063812108786</v>
      </c>
    </row>
    <row r="12" spans="2:8" x14ac:dyDescent="0.25">
      <c r="B12" s="100" t="s">
        <v>289</v>
      </c>
      <c r="C12" s="229" t="s">
        <v>226</v>
      </c>
      <c r="D12" s="225">
        <v>101</v>
      </c>
      <c r="E12" s="223">
        <v>3027</v>
      </c>
      <c r="F12" s="225">
        <v>14</v>
      </c>
      <c r="G12" s="223">
        <f>D12+E12+F12</f>
        <v>3142</v>
      </c>
      <c r="H12" s="215">
        <f t="shared" si="0"/>
        <v>17.404309533041602</v>
      </c>
    </row>
    <row r="13" spans="2:8" x14ac:dyDescent="0.25">
      <c r="B13" s="100" t="s">
        <v>290</v>
      </c>
      <c r="C13" s="229" t="s">
        <v>71</v>
      </c>
      <c r="D13" s="225">
        <v>97</v>
      </c>
      <c r="E13" s="225">
        <v>80</v>
      </c>
      <c r="F13" s="225">
        <v>0</v>
      </c>
      <c r="G13" s="223">
        <f>D13+E13+F13</f>
        <v>177</v>
      </c>
      <c r="H13" s="215">
        <f t="shared" si="0"/>
        <v>0.98044646319171325</v>
      </c>
    </row>
    <row r="14" spans="2:8" x14ac:dyDescent="0.25">
      <c r="B14" s="328" t="s">
        <v>468</v>
      </c>
      <c r="C14" s="328"/>
      <c r="D14" s="234">
        <f>SUM(D9:D13)</f>
        <v>810</v>
      </c>
      <c r="E14" s="234">
        <f>SUM(E9:E13)</f>
        <v>17158</v>
      </c>
      <c r="F14" s="234">
        <f>SUM(F9:F13)</f>
        <v>85</v>
      </c>
      <c r="G14" s="234">
        <f>SUM(G9:G13)</f>
        <v>18053</v>
      </c>
      <c r="H14" s="218">
        <f>SUM(H9:H13)</f>
        <v>100</v>
      </c>
    </row>
    <row r="15" spans="2:8" x14ac:dyDescent="0.25">
      <c r="B15" s="240" t="s">
        <v>312</v>
      </c>
      <c r="C15" s="358" t="s">
        <v>227</v>
      </c>
      <c r="D15" s="358"/>
      <c r="E15" s="239"/>
      <c r="F15" s="239"/>
      <c r="G15" s="223"/>
      <c r="H15" s="241"/>
    </row>
    <row r="16" spans="2:8" x14ac:dyDescent="0.25">
      <c r="B16" s="100" t="s">
        <v>286</v>
      </c>
      <c r="C16" s="229" t="s">
        <v>223</v>
      </c>
      <c r="D16" s="223">
        <v>543</v>
      </c>
      <c r="E16" s="223">
        <v>27528</v>
      </c>
      <c r="F16" s="225">
        <v>136</v>
      </c>
      <c r="G16" s="223">
        <f t="shared" ref="G16:G21" si="1">D16+E16+F16</f>
        <v>28207</v>
      </c>
      <c r="H16" s="215">
        <f>G16/G22*100</f>
        <v>4.7650662044685905</v>
      </c>
    </row>
    <row r="17" spans="2:8" x14ac:dyDescent="0.25">
      <c r="B17" s="100" t="s">
        <v>287</v>
      </c>
      <c r="C17" s="229" t="s">
        <v>224</v>
      </c>
      <c r="D17" s="225">
        <v>215</v>
      </c>
      <c r="E17" s="223">
        <v>5039</v>
      </c>
      <c r="F17" s="225">
        <v>27</v>
      </c>
      <c r="G17" s="223">
        <f t="shared" si="1"/>
        <v>5281</v>
      </c>
      <c r="H17" s="215">
        <f>G17/G22*100</f>
        <v>0.8921301317332091</v>
      </c>
    </row>
    <row r="18" spans="2:8" x14ac:dyDescent="0.25">
      <c r="B18" s="100" t="s">
        <v>288</v>
      </c>
      <c r="C18" s="229" t="s">
        <v>225</v>
      </c>
      <c r="D18" s="223">
        <v>5668</v>
      </c>
      <c r="E18" s="223">
        <v>173933</v>
      </c>
      <c r="F18" s="225">
        <v>787</v>
      </c>
      <c r="G18" s="223">
        <f t="shared" si="1"/>
        <v>180388</v>
      </c>
      <c r="H18" s="215">
        <f>G18/G22*100</f>
        <v>30.473313804788887</v>
      </c>
    </row>
    <row r="19" spans="2:8" x14ac:dyDescent="0.25">
      <c r="B19" s="100" t="s">
        <v>289</v>
      </c>
      <c r="C19" s="229" t="s">
        <v>226</v>
      </c>
      <c r="D19" s="225">
        <v>89</v>
      </c>
      <c r="E19" s="223">
        <v>3637</v>
      </c>
      <c r="F19" s="225">
        <v>14</v>
      </c>
      <c r="G19" s="223">
        <f t="shared" si="1"/>
        <v>3740</v>
      </c>
      <c r="H19" s="215">
        <f>G19/G22*100</f>
        <v>0.631805849778868</v>
      </c>
    </row>
    <row r="20" spans="2:8" x14ac:dyDescent="0.25">
      <c r="B20" s="100" t="s">
        <v>290</v>
      </c>
      <c r="C20" s="229" t="s">
        <v>228</v>
      </c>
      <c r="D20" s="223">
        <v>3035</v>
      </c>
      <c r="E20" s="223">
        <v>178089</v>
      </c>
      <c r="F20" s="225">
        <v>423</v>
      </c>
      <c r="G20" s="223">
        <f t="shared" si="1"/>
        <v>181547</v>
      </c>
      <c r="H20" s="215">
        <f>G20/G22*100</f>
        <v>30.669106045402177</v>
      </c>
    </row>
    <row r="21" spans="2:8" x14ac:dyDescent="0.25">
      <c r="B21" s="100" t="s">
        <v>291</v>
      </c>
      <c r="C21" s="229" t="s">
        <v>71</v>
      </c>
      <c r="D21" s="223">
        <v>14615</v>
      </c>
      <c r="E21" s="223">
        <v>177386</v>
      </c>
      <c r="F21" s="223">
        <v>790</v>
      </c>
      <c r="G21" s="223">
        <f t="shared" si="1"/>
        <v>192791</v>
      </c>
      <c r="H21" s="215">
        <f>G21/G22*100</f>
        <v>32.568577963828268</v>
      </c>
    </row>
    <row r="22" spans="2:8" x14ac:dyDescent="0.25">
      <c r="B22" s="328" t="s">
        <v>469</v>
      </c>
      <c r="C22" s="328"/>
      <c r="D22" s="234">
        <f>SUM(D16:D21)</f>
        <v>24165</v>
      </c>
      <c r="E22" s="234">
        <f>SUM(E16:E21)</f>
        <v>565612</v>
      </c>
      <c r="F22" s="234">
        <f>SUM(F16:F21)</f>
        <v>2177</v>
      </c>
      <c r="G22" s="234">
        <f>SUM(G16:G21)</f>
        <v>591954</v>
      </c>
      <c r="H22" s="218">
        <f>SUM(H16:H21)</f>
        <v>100</v>
      </c>
    </row>
    <row r="23" spans="2:8" x14ac:dyDescent="0.25">
      <c r="B23" s="328" t="s">
        <v>470</v>
      </c>
      <c r="C23" s="328"/>
      <c r="D23" s="234">
        <f>D14+D22</f>
        <v>24975</v>
      </c>
      <c r="E23" s="234">
        <f>E14+E22</f>
        <v>582770</v>
      </c>
      <c r="F23" s="234">
        <f>F14+F22</f>
        <v>2262</v>
      </c>
      <c r="G23" s="234">
        <f>G14+G22</f>
        <v>610007</v>
      </c>
      <c r="H23" s="194"/>
    </row>
  </sheetData>
  <mergeCells count="11">
    <mergeCell ref="C8:D8"/>
    <mergeCell ref="B14:C14"/>
    <mergeCell ref="C15:D15"/>
    <mergeCell ref="B22:C22"/>
    <mergeCell ref="B23:C23"/>
    <mergeCell ref="B4:H4"/>
    <mergeCell ref="B5:B6"/>
    <mergeCell ref="C5:C6"/>
    <mergeCell ref="D5:D6"/>
    <mergeCell ref="G5:G6"/>
    <mergeCell ref="H5:H6"/>
  </mergeCells>
  <pageMargins left="0.7" right="0.7" top="0.75" bottom="0.75" header="0.3" footer="0.3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A1:N16"/>
  <sheetViews>
    <sheetView workbookViewId="0"/>
  </sheetViews>
  <sheetFormatPr defaultRowHeight="15" x14ac:dyDescent="0.25"/>
  <cols>
    <col min="2" max="2" width="7" customWidth="1"/>
    <col min="3" max="3" width="14.28515625" customWidth="1"/>
    <col min="4" max="4" width="15.5703125" customWidth="1"/>
    <col min="5" max="5" width="15" customWidth="1"/>
    <col min="6" max="6" width="12.28515625" customWidth="1"/>
    <col min="7" max="7" width="15.5703125" customWidth="1"/>
    <col min="8" max="8" width="14.140625" customWidth="1"/>
    <col min="9" max="9" width="15.85546875" customWidth="1"/>
    <col min="10" max="10" width="14.28515625" customWidth="1"/>
    <col min="11" max="12" width="15.140625" customWidth="1"/>
    <col min="13" max="13" width="13.42578125" customWidth="1"/>
    <col min="14" max="14" width="19.85546875" customWidth="1"/>
  </cols>
  <sheetData>
    <row r="1" spans="1:14" x14ac:dyDescent="0.25">
      <c r="A1" s="52"/>
    </row>
    <row r="2" spans="1:14" ht="15.75" x14ac:dyDescent="0.25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B3" s="248" t="s">
        <v>229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37" t="s">
        <v>339</v>
      </c>
    </row>
    <row r="4" spans="1:14" ht="24.95" customHeight="1" thickTop="1" x14ac:dyDescent="0.25">
      <c r="B4" s="356" t="s">
        <v>677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15.75" x14ac:dyDescent="0.25">
      <c r="B5" s="324" t="s">
        <v>127</v>
      </c>
      <c r="C5" s="324" t="s">
        <v>230</v>
      </c>
      <c r="D5" s="324" t="s">
        <v>231</v>
      </c>
      <c r="E5" s="324" t="s">
        <v>390</v>
      </c>
      <c r="F5" s="324" t="s">
        <v>232</v>
      </c>
      <c r="G5" s="324" t="s">
        <v>233</v>
      </c>
      <c r="H5" s="324"/>
      <c r="I5" s="324" t="s">
        <v>388</v>
      </c>
      <c r="J5" s="324" t="s">
        <v>234</v>
      </c>
      <c r="K5" s="324"/>
      <c r="L5" s="324"/>
      <c r="M5" s="324"/>
      <c r="N5" s="324" t="s">
        <v>235</v>
      </c>
    </row>
    <row r="6" spans="1:14" ht="15" customHeight="1" x14ac:dyDescent="0.25">
      <c r="B6" s="324"/>
      <c r="C6" s="324"/>
      <c r="D6" s="324"/>
      <c r="E6" s="324"/>
      <c r="F6" s="324"/>
      <c r="G6" s="324" t="s">
        <v>236</v>
      </c>
      <c r="H6" s="324" t="s">
        <v>237</v>
      </c>
      <c r="I6" s="324"/>
      <c r="J6" s="324" t="s">
        <v>238</v>
      </c>
      <c r="K6" s="324" t="s">
        <v>239</v>
      </c>
      <c r="L6" s="324" t="s">
        <v>240</v>
      </c>
      <c r="M6" s="324" t="s">
        <v>389</v>
      </c>
      <c r="N6" s="324"/>
    </row>
    <row r="7" spans="1:14" x14ac:dyDescent="0.25"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</row>
    <row r="8" spans="1:14" s="41" customFormat="1" ht="12.75" x14ac:dyDescent="0.2">
      <c r="B8" s="118">
        <v>1</v>
      </c>
      <c r="C8" s="118">
        <v>2</v>
      </c>
      <c r="D8" s="118">
        <v>3</v>
      </c>
      <c r="E8" s="118">
        <v>4</v>
      </c>
      <c r="F8" s="61">
        <v>5</v>
      </c>
      <c r="G8" s="118">
        <v>6</v>
      </c>
      <c r="H8" s="118">
        <v>7</v>
      </c>
      <c r="I8" s="118">
        <v>8</v>
      </c>
      <c r="J8" s="118" t="s">
        <v>493</v>
      </c>
      <c r="K8" s="118" t="s">
        <v>494</v>
      </c>
      <c r="L8" s="118" t="s">
        <v>495</v>
      </c>
      <c r="M8" s="118">
        <v>12</v>
      </c>
      <c r="N8" s="118" t="s">
        <v>496</v>
      </c>
    </row>
    <row r="9" spans="1:14" ht="15.95" customHeight="1" x14ac:dyDescent="0.25">
      <c r="B9" s="100" t="s">
        <v>311</v>
      </c>
      <c r="C9" s="100">
        <v>0</v>
      </c>
      <c r="D9" s="243">
        <v>0</v>
      </c>
      <c r="E9" s="223">
        <v>594425</v>
      </c>
      <c r="F9" s="73">
        <f>E9/E15*100</f>
        <v>97.445603083243299</v>
      </c>
      <c r="G9" s="243">
        <v>0</v>
      </c>
      <c r="H9" s="225">
        <v>274</v>
      </c>
      <c r="I9" s="225">
        <v>423</v>
      </c>
      <c r="J9" s="223">
        <f>E9*D9</f>
        <v>0</v>
      </c>
      <c r="K9" s="225">
        <f>H9*G9</f>
        <v>0</v>
      </c>
      <c r="L9" s="225">
        <f>I9*D9</f>
        <v>0</v>
      </c>
      <c r="M9" s="67">
        <v>208</v>
      </c>
      <c r="N9" s="223">
        <f t="shared" ref="N9:N14" si="0">J9+K9+L9+M9</f>
        <v>208</v>
      </c>
    </row>
    <row r="10" spans="1:14" ht="15.95" customHeight="1" x14ac:dyDescent="0.25">
      <c r="B10" s="100" t="s">
        <v>312</v>
      </c>
      <c r="C10" s="100" t="s">
        <v>241</v>
      </c>
      <c r="D10" s="243">
        <v>0.02</v>
      </c>
      <c r="E10" s="223">
        <v>4188</v>
      </c>
      <c r="F10" s="73">
        <f>E10/E15*100</f>
        <v>0.68654949861231096</v>
      </c>
      <c r="G10" s="243">
        <v>0.02</v>
      </c>
      <c r="H10" s="225">
        <v>116</v>
      </c>
      <c r="I10" s="225">
        <v>0</v>
      </c>
      <c r="J10" s="223">
        <f t="shared" ref="J10:J14" si="1">E10*D10</f>
        <v>83.76</v>
      </c>
      <c r="K10" s="223">
        <f t="shared" ref="K10:K14" si="2">H10*G10</f>
        <v>2.3199999999999998</v>
      </c>
      <c r="L10" s="225">
        <f t="shared" ref="L10:L14" si="3">I10*D10</f>
        <v>0</v>
      </c>
      <c r="M10" s="67">
        <v>16</v>
      </c>
      <c r="N10" s="223">
        <f t="shared" si="0"/>
        <v>102.08</v>
      </c>
    </row>
    <row r="11" spans="1:14" ht="15.95" customHeight="1" x14ac:dyDescent="0.25">
      <c r="B11" s="100" t="s">
        <v>313</v>
      </c>
      <c r="C11" s="100" t="s">
        <v>242</v>
      </c>
      <c r="D11" s="243">
        <v>0.15</v>
      </c>
      <c r="E11" s="223">
        <v>3660</v>
      </c>
      <c r="F11" s="73">
        <f>E11/E15*100</f>
        <v>0.59999311483310847</v>
      </c>
      <c r="G11" s="243">
        <v>1</v>
      </c>
      <c r="H11" s="225">
        <v>80</v>
      </c>
      <c r="I11" s="225">
        <v>0</v>
      </c>
      <c r="J11" s="223">
        <f t="shared" si="1"/>
        <v>549</v>
      </c>
      <c r="K11" s="225">
        <f t="shared" si="2"/>
        <v>80</v>
      </c>
      <c r="L11" s="225">
        <f t="shared" si="3"/>
        <v>0</v>
      </c>
      <c r="M11" s="67">
        <v>50</v>
      </c>
      <c r="N11" s="223">
        <f t="shared" si="0"/>
        <v>679</v>
      </c>
    </row>
    <row r="12" spans="1:14" ht="15.95" customHeight="1" x14ac:dyDescent="0.25">
      <c r="B12" s="100" t="s">
        <v>314</v>
      </c>
      <c r="C12" s="100" t="s">
        <v>243</v>
      </c>
      <c r="D12" s="243">
        <v>0.5</v>
      </c>
      <c r="E12" s="223">
        <v>2650</v>
      </c>
      <c r="F12" s="73">
        <f>E12/E15*100</f>
        <v>0.4344212443463763</v>
      </c>
      <c r="G12" s="243">
        <v>1</v>
      </c>
      <c r="H12" s="225">
        <v>100</v>
      </c>
      <c r="I12" s="225">
        <v>0</v>
      </c>
      <c r="J12" s="223">
        <f t="shared" si="1"/>
        <v>1325</v>
      </c>
      <c r="K12" s="225">
        <f t="shared" si="2"/>
        <v>100</v>
      </c>
      <c r="L12" s="225">
        <f t="shared" si="3"/>
        <v>0</v>
      </c>
      <c r="M12" s="67">
        <v>86</v>
      </c>
      <c r="N12" s="223">
        <f t="shared" si="0"/>
        <v>1511</v>
      </c>
    </row>
    <row r="13" spans="1:14" ht="15.95" customHeight="1" x14ac:dyDescent="0.25">
      <c r="B13" s="100" t="s">
        <v>315</v>
      </c>
      <c r="C13" s="100" t="s">
        <v>244</v>
      </c>
      <c r="D13" s="243">
        <v>0.8</v>
      </c>
      <c r="E13" s="223">
        <v>1481</v>
      </c>
      <c r="F13" s="73">
        <f>E13/E15*100</f>
        <v>0.24278409919886162</v>
      </c>
      <c r="G13" s="243">
        <v>1</v>
      </c>
      <c r="H13" s="225">
        <v>66</v>
      </c>
      <c r="I13" s="225">
        <v>0</v>
      </c>
      <c r="J13" s="223">
        <f>E13*D13</f>
        <v>1184.8</v>
      </c>
      <c r="K13" s="225">
        <f t="shared" si="2"/>
        <v>66</v>
      </c>
      <c r="L13" s="225">
        <f t="shared" si="3"/>
        <v>0</v>
      </c>
      <c r="M13" s="67">
        <v>32</v>
      </c>
      <c r="N13" s="223">
        <f t="shared" si="0"/>
        <v>1282.8</v>
      </c>
    </row>
    <row r="14" spans="1:14" ht="15.95" customHeight="1" x14ac:dyDescent="0.25">
      <c r="B14" s="100" t="s">
        <v>316</v>
      </c>
      <c r="C14" s="100" t="s">
        <v>245</v>
      </c>
      <c r="D14" s="243">
        <v>1</v>
      </c>
      <c r="E14" s="223">
        <v>3603</v>
      </c>
      <c r="F14" s="73">
        <f>E14/E15*100</f>
        <v>0.59064895976603549</v>
      </c>
      <c r="G14" s="243">
        <v>1</v>
      </c>
      <c r="H14" s="225">
        <v>229</v>
      </c>
      <c r="I14" s="225">
        <v>0</v>
      </c>
      <c r="J14" s="223">
        <f t="shared" si="1"/>
        <v>3603</v>
      </c>
      <c r="K14" s="225">
        <f t="shared" si="2"/>
        <v>229</v>
      </c>
      <c r="L14" s="225">
        <f t="shared" si="3"/>
        <v>0</v>
      </c>
      <c r="M14" s="67">
        <v>0</v>
      </c>
      <c r="N14" s="223">
        <f t="shared" si="0"/>
        <v>3832</v>
      </c>
    </row>
    <row r="15" spans="1:14" ht="15.95" customHeight="1" x14ac:dyDescent="0.25">
      <c r="B15" s="328" t="s">
        <v>246</v>
      </c>
      <c r="C15" s="328"/>
      <c r="D15" s="328"/>
      <c r="E15" s="234">
        <f>SUM(E9:E14)</f>
        <v>610007</v>
      </c>
      <c r="F15" s="213">
        <f>SUM(F9:F14)</f>
        <v>100</v>
      </c>
      <c r="G15" s="244"/>
      <c r="H15" s="245">
        <f t="shared" ref="H15:M15" si="4">SUM(H9:H14)</f>
        <v>865</v>
      </c>
      <c r="I15" s="245">
        <f t="shared" si="4"/>
        <v>423</v>
      </c>
      <c r="J15" s="234">
        <f>SUM(J9:J14)</f>
        <v>6745.5599999999995</v>
      </c>
      <c r="K15" s="246">
        <f>SUM(K9:K14)</f>
        <v>477.32</v>
      </c>
      <c r="L15" s="245">
        <f t="shared" si="4"/>
        <v>0</v>
      </c>
      <c r="M15" s="245">
        <f t="shared" si="4"/>
        <v>392</v>
      </c>
      <c r="N15" s="179">
        <f>J15+K15+L15+M15</f>
        <v>7614.8799999999992</v>
      </c>
    </row>
    <row r="16" spans="1:14" ht="15.95" customHeight="1" x14ac:dyDescent="0.25">
      <c r="B16" s="100" t="s">
        <v>317</v>
      </c>
      <c r="C16" s="100" t="s">
        <v>247</v>
      </c>
      <c r="D16" s="100" t="s">
        <v>248</v>
      </c>
      <c r="E16" s="223">
        <v>2017</v>
      </c>
      <c r="F16" s="65"/>
      <c r="G16" s="243"/>
      <c r="H16" s="225">
        <v>173</v>
      </c>
      <c r="I16" s="247"/>
      <c r="J16" s="247"/>
      <c r="K16" s="247"/>
      <c r="L16" s="247"/>
      <c r="M16" s="247"/>
      <c r="N16" s="247"/>
    </row>
  </sheetData>
  <mergeCells count="17">
    <mergeCell ref="B15:D15"/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  <mergeCell ref="J6:J7"/>
    <mergeCell ref="K6:K7"/>
    <mergeCell ref="L6:L7"/>
    <mergeCell ref="M6:M7"/>
  </mergeCells>
  <pageMargins left="0.7" right="0.7" top="0.75" bottom="0.75" header="0.3" footer="0.3"/>
  <ignoredErrors>
    <ignoredError sqref="E15 H15:I15 M1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/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80"/>
    </row>
    <row r="3" spans="2:14" ht="16.5" thickBot="1" x14ac:dyDescent="0.3">
      <c r="B3" s="78"/>
      <c r="C3" s="78"/>
      <c r="D3" s="78"/>
      <c r="E3" s="78"/>
      <c r="F3" s="78"/>
      <c r="G3" s="78"/>
      <c r="H3" s="78"/>
      <c r="I3" s="78"/>
      <c r="J3" s="78"/>
      <c r="K3" s="78"/>
      <c r="L3" s="79" t="s">
        <v>479</v>
      </c>
    </row>
    <row r="4" spans="2:14" ht="24.95" customHeight="1" thickTop="1" x14ac:dyDescent="0.25">
      <c r="B4" s="327" t="s">
        <v>634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2:14" x14ac:dyDescent="0.25">
      <c r="B5" s="324" t="s">
        <v>127</v>
      </c>
      <c r="C5" s="324" t="s">
        <v>0</v>
      </c>
      <c r="D5" s="324" t="s">
        <v>577</v>
      </c>
      <c r="E5" s="324"/>
      <c r="F5" s="324"/>
      <c r="G5" s="324" t="s">
        <v>583</v>
      </c>
      <c r="H5" s="324"/>
      <c r="I5" s="324"/>
      <c r="J5" s="324" t="s">
        <v>691</v>
      </c>
      <c r="K5" s="324"/>
      <c r="L5" s="324"/>
    </row>
    <row r="6" spans="2:14" ht="36.75" customHeight="1" x14ac:dyDescent="0.25">
      <c r="B6" s="324"/>
      <c r="C6" s="324"/>
      <c r="D6" s="63" t="s">
        <v>46</v>
      </c>
      <c r="E6" s="63" t="s">
        <v>477</v>
      </c>
      <c r="F6" s="63" t="s">
        <v>478</v>
      </c>
      <c r="G6" s="63" t="s">
        <v>46</v>
      </c>
      <c r="H6" s="63" t="s">
        <v>477</v>
      </c>
      <c r="I6" s="63" t="s">
        <v>478</v>
      </c>
      <c r="J6" s="63" t="s">
        <v>46</v>
      </c>
      <c r="K6" s="63" t="s">
        <v>477</v>
      </c>
      <c r="L6" s="63" t="s">
        <v>478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</row>
    <row r="8" spans="2:14" x14ac:dyDescent="0.25">
      <c r="B8" s="65" t="s">
        <v>311</v>
      </c>
      <c r="C8" s="66" t="s">
        <v>481</v>
      </c>
      <c r="D8" s="65">
        <v>1</v>
      </c>
      <c r="E8" s="65">
        <v>3.1</v>
      </c>
      <c r="F8" s="65">
        <v>4.0999999999999996</v>
      </c>
      <c r="G8" s="65">
        <v>1</v>
      </c>
      <c r="H8" s="73">
        <v>3.6976</v>
      </c>
      <c r="I8" s="73">
        <v>3.8536600000000001</v>
      </c>
      <c r="J8" s="65">
        <v>1</v>
      </c>
      <c r="K8" s="71">
        <v>3.61</v>
      </c>
      <c r="L8" s="71">
        <v>3.73</v>
      </c>
    </row>
    <row r="9" spans="2:14" ht="31.5" x14ac:dyDescent="0.25">
      <c r="B9" s="65" t="s">
        <v>312</v>
      </c>
      <c r="C9" s="96" t="s">
        <v>480</v>
      </c>
      <c r="D9" s="65">
        <v>3</v>
      </c>
      <c r="E9" s="65">
        <v>5.7</v>
      </c>
      <c r="F9" s="65">
        <v>6.8</v>
      </c>
      <c r="G9" s="65">
        <v>3</v>
      </c>
      <c r="H9" s="73">
        <v>13.13</v>
      </c>
      <c r="I9" s="73">
        <v>13.319000000000001</v>
      </c>
      <c r="J9" s="65">
        <v>3</v>
      </c>
      <c r="K9" s="71">
        <v>12.71</v>
      </c>
      <c r="L9" s="71">
        <v>13.29</v>
      </c>
    </row>
    <row r="10" spans="2:14" x14ac:dyDescent="0.25">
      <c r="B10" s="65" t="s">
        <v>313</v>
      </c>
      <c r="C10" s="66" t="s">
        <v>482</v>
      </c>
      <c r="D10" s="65">
        <v>10</v>
      </c>
      <c r="E10" s="65">
        <v>91.2</v>
      </c>
      <c r="F10" s="65">
        <v>89.1</v>
      </c>
      <c r="G10" s="65">
        <v>9</v>
      </c>
      <c r="H10" s="73">
        <v>83.18</v>
      </c>
      <c r="I10" s="73">
        <v>82.826999999999998</v>
      </c>
      <c r="J10" s="65">
        <v>9</v>
      </c>
      <c r="K10" s="71">
        <v>83.68</v>
      </c>
      <c r="L10" s="71">
        <v>82.98</v>
      </c>
    </row>
    <row r="11" spans="2:14" ht="21.75" customHeight="1" x14ac:dyDescent="0.25">
      <c r="B11" s="324" t="s">
        <v>18</v>
      </c>
      <c r="C11" s="324"/>
      <c r="D11" s="63">
        <f t="shared" ref="D11:L11" si="0">SUM(D8:D10)</f>
        <v>14</v>
      </c>
      <c r="E11" s="63">
        <f t="shared" si="0"/>
        <v>100</v>
      </c>
      <c r="F11" s="63">
        <f t="shared" si="0"/>
        <v>100</v>
      </c>
      <c r="G11" s="63">
        <f t="shared" si="0"/>
        <v>13</v>
      </c>
      <c r="H11" s="213">
        <f t="shared" si="0"/>
        <v>100.00760000000001</v>
      </c>
      <c r="I11" s="213">
        <f t="shared" si="0"/>
        <v>99.999660000000006</v>
      </c>
      <c r="J11" s="63">
        <f t="shared" si="0"/>
        <v>13</v>
      </c>
      <c r="K11" s="72">
        <f t="shared" si="0"/>
        <v>100</v>
      </c>
      <c r="L11" s="72">
        <f t="shared" si="0"/>
        <v>100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1"/>
  <sheetViews>
    <sheetView workbookViewId="0"/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37" t="s">
        <v>339</v>
      </c>
    </row>
    <row r="4" spans="2:15" ht="24.95" customHeight="1" thickTop="1" x14ac:dyDescent="0.25">
      <c r="B4" s="359" t="s">
        <v>678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2:15" ht="15.75" x14ac:dyDescent="0.25">
      <c r="B5" s="324" t="s">
        <v>565</v>
      </c>
      <c r="C5" s="324" t="s">
        <v>82</v>
      </c>
      <c r="D5" s="324" t="s">
        <v>698</v>
      </c>
      <c r="E5" s="324"/>
      <c r="F5" s="324"/>
      <c r="G5" s="324"/>
      <c r="H5" s="324"/>
      <c r="I5" s="324"/>
      <c r="J5" s="324" t="s">
        <v>699</v>
      </c>
      <c r="K5" s="324"/>
      <c r="L5" s="324"/>
      <c r="M5" s="324"/>
      <c r="N5" s="324"/>
      <c r="O5" s="324"/>
    </row>
    <row r="6" spans="2:15" ht="15.75" x14ac:dyDescent="0.25">
      <c r="B6" s="324"/>
      <c r="C6" s="324"/>
      <c r="D6" s="324" t="s">
        <v>2</v>
      </c>
      <c r="E6" s="324"/>
      <c r="F6" s="324"/>
      <c r="G6" s="324" t="s">
        <v>566</v>
      </c>
      <c r="H6" s="324"/>
      <c r="I6" s="324"/>
      <c r="J6" s="324" t="s">
        <v>2</v>
      </c>
      <c r="K6" s="324"/>
      <c r="L6" s="324"/>
      <c r="M6" s="324" t="s">
        <v>566</v>
      </c>
      <c r="N6" s="324"/>
      <c r="O6" s="324"/>
    </row>
    <row r="7" spans="2:15" ht="15.75" x14ac:dyDescent="0.25">
      <c r="B7" s="324"/>
      <c r="C7" s="324"/>
      <c r="D7" s="63" t="s">
        <v>200</v>
      </c>
      <c r="E7" s="63" t="s">
        <v>201</v>
      </c>
      <c r="F7" s="63" t="s">
        <v>18</v>
      </c>
      <c r="G7" s="63" t="s">
        <v>200</v>
      </c>
      <c r="H7" s="63" t="s">
        <v>201</v>
      </c>
      <c r="I7" s="63" t="s">
        <v>18</v>
      </c>
      <c r="J7" s="63" t="s">
        <v>200</v>
      </c>
      <c r="K7" s="63" t="s">
        <v>201</v>
      </c>
      <c r="L7" s="63" t="s">
        <v>18</v>
      </c>
      <c r="M7" s="63" t="s">
        <v>200</v>
      </c>
      <c r="N7" s="63" t="s">
        <v>201</v>
      </c>
      <c r="O7" s="63" t="s">
        <v>18</v>
      </c>
    </row>
    <row r="8" spans="2:15" ht="15.75" x14ac:dyDescent="0.25"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</row>
    <row r="9" spans="2:15" ht="20.100000000000001" customHeight="1" x14ac:dyDescent="0.25">
      <c r="B9" s="65" t="s">
        <v>311</v>
      </c>
      <c r="C9" s="70" t="s">
        <v>567</v>
      </c>
      <c r="D9" s="68">
        <v>3259</v>
      </c>
      <c r="E9" s="68">
        <v>1578</v>
      </c>
      <c r="F9" s="68">
        <f>D9+E9</f>
        <v>4837</v>
      </c>
      <c r="G9" s="67">
        <v>8</v>
      </c>
      <c r="H9" s="67">
        <v>2</v>
      </c>
      <c r="I9" s="67">
        <f>G9+H9</f>
        <v>10</v>
      </c>
      <c r="J9" s="68">
        <v>10786</v>
      </c>
      <c r="K9" s="68">
        <v>1508</v>
      </c>
      <c r="L9" s="68">
        <f>J9+K9</f>
        <v>12294</v>
      </c>
      <c r="M9" s="67">
        <v>7</v>
      </c>
      <c r="N9" s="67">
        <v>2</v>
      </c>
      <c r="O9" s="67">
        <f>M9+N9</f>
        <v>9</v>
      </c>
    </row>
    <row r="10" spans="2:15" ht="20.100000000000001" customHeight="1" x14ac:dyDescent="0.25">
      <c r="B10" s="65" t="s">
        <v>312</v>
      </c>
      <c r="C10" s="70" t="s">
        <v>568</v>
      </c>
      <c r="D10" s="67">
        <v>42</v>
      </c>
      <c r="E10" s="68">
        <v>1392</v>
      </c>
      <c r="F10" s="68">
        <f>D10+E10</f>
        <v>1434</v>
      </c>
      <c r="G10" s="67">
        <v>2</v>
      </c>
      <c r="H10" s="67">
        <v>1</v>
      </c>
      <c r="I10" s="67">
        <f>G10+H10</f>
        <v>3</v>
      </c>
      <c r="J10" s="67">
        <v>89</v>
      </c>
      <c r="K10" s="68">
        <v>653</v>
      </c>
      <c r="L10" s="68">
        <f>J10+K10</f>
        <v>742</v>
      </c>
      <c r="M10" s="67">
        <v>3</v>
      </c>
      <c r="N10" s="67">
        <v>2</v>
      </c>
      <c r="O10" s="67">
        <f>M10+N10</f>
        <v>5</v>
      </c>
    </row>
    <row r="11" spans="2:15" ht="15.75" x14ac:dyDescent="0.25">
      <c r="B11" s="292"/>
      <c r="C11" s="292" t="s">
        <v>18</v>
      </c>
      <c r="D11" s="69">
        <f>D9-D10</f>
        <v>3217</v>
      </c>
      <c r="E11" s="69">
        <f>E9-E10</f>
        <v>186</v>
      </c>
      <c r="F11" s="69">
        <f>F9-F10</f>
        <v>3403</v>
      </c>
      <c r="G11" s="293">
        <f>G9+G10</f>
        <v>10</v>
      </c>
      <c r="H11" s="293">
        <f t="shared" ref="H11:I11" si="0">H9+H10</f>
        <v>3</v>
      </c>
      <c r="I11" s="293">
        <f t="shared" si="0"/>
        <v>13</v>
      </c>
      <c r="J11" s="69">
        <f>J9-J10</f>
        <v>10697</v>
      </c>
      <c r="K11" s="69">
        <f>K9-K10</f>
        <v>855</v>
      </c>
      <c r="L11" s="69">
        <f>L9-L10</f>
        <v>11552</v>
      </c>
      <c r="M11" s="293">
        <f>M9+M10</f>
        <v>10</v>
      </c>
      <c r="N11" s="293">
        <f t="shared" ref="N11:O11" si="1">N9+N10</f>
        <v>4</v>
      </c>
      <c r="O11" s="293">
        <f t="shared" si="1"/>
        <v>14</v>
      </c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3:L23"/>
  <sheetViews>
    <sheetView workbookViewId="0"/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4" t="s">
        <v>339</v>
      </c>
    </row>
    <row r="4" spans="2:12" ht="24.95" customHeight="1" thickTop="1" x14ac:dyDescent="0.25">
      <c r="B4" s="344" t="s">
        <v>679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2:12" ht="15.75" x14ac:dyDescent="0.25">
      <c r="B5" s="324" t="s">
        <v>127</v>
      </c>
      <c r="C5" s="324" t="s">
        <v>158</v>
      </c>
      <c r="D5" s="328" t="s">
        <v>698</v>
      </c>
      <c r="E5" s="328"/>
      <c r="F5" s="328"/>
      <c r="G5" s="328"/>
      <c r="H5" s="328" t="s">
        <v>699</v>
      </c>
      <c r="I5" s="328"/>
      <c r="J5" s="328"/>
      <c r="K5" s="328"/>
      <c r="L5" s="194" t="s">
        <v>1</v>
      </c>
    </row>
    <row r="6" spans="2:12" ht="15.75" x14ac:dyDescent="0.25">
      <c r="B6" s="324"/>
      <c r="C6" s="324"/>
      <c r="D6" s="328" t="s">
        <v>200</v>
      </c>
      <c r="E6" s="324" t="s">
        <v>201</v>
      </c>
      <c r="F6" s="324" t="s">
        <v>18</v>
      </c>
      <c r="G6" s="63" t="s">
        <v>497</v>
      </c>
      <c r="H6" s="328" t="s">
        <v>200</v>
      </c>
      <c r="I6" s="324" t="s">
        <v>201</v>
      </c>
      <c r="J6" s="324" t="s">
        <v>18</v>
      </c>
      <c r="K6" s="63" t="s">
        <v>497</v>
      </c>
      <c r="L6" s="324" t="s">
        <v>465</v>
      </c>
    </row>
    <row r="7" spans="2:12" ht="15.75" x14ac:dyDescent="0.25">
      <c r="B7" s="324"/>
      <c r="C7" s="324"/>
      <c r="D7" s="328"/>
      <c r="E7" s="324"/>
      <c r="F7" s="324"/>
      <c r="G7" s="63" t="s">
        <v>57</v>
      </c>
      <c r="H7" s="328"/>
      <c r="I7" s="324"/>
      <c r="J7" s="324"/>
      <c r="K7" s="63" t="s">
        <v>57</v>
      </c>
      <c r="L7" s="324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195</v>
      </c>
      <c r="G8" s="61">
        <v>6</v>
      </c>
      <c r="H8" s="118">
        <v>7</v>
      </c>
      <c r="I8" s="118">
        <v>8</v>
      </c>
      <c r="J8" s="61" t="s">
        <v>202</v>
      </c>
      <c r="K8" s="61">
        <v>10</v>
      </c>
      <c r="L8" s="118">
        <v>11</v>
      </c>
    </row>
    <row r="9" spans="2:12" ht="15.75" x14ac:dyDescent="0.25">
      <c r="B9" s="161" t="s">
        <v>311</v>
      </c>
      <c r="C9" s="249" t="s">
        <v>498</v>
      </c>
      <c r="D9" s="225"/>
      <c r="E9" s="100"/>
      <c r="F9" s="65"/>
      <c r="G9" s="65"/>
      <c r="H9" s="100"/>
      <c r="I9" s="100"/>
      <c r="J9" s="65"/>
      <c r="K9" s="65"/>
      <c r="L9" s="100"/>
    </row>
    <row r="10" spans="2:12" ht="31.5" x14ac:dyDescent="0.25">
      <c r="B10" s="65" t="s">
        <v>84</v>
      </c>
      <c r="C10" s="66" t="s">
        <v>499</v>
      </c>
      <c r="D10" s="223">
        <v>1</v>
      </c>
      <c r="E10" s="223">
        <v>0</v>
      </c>
      <c r="F10" s="68">
        <f>D10+E10</f>
        <v>1</v>
      </c>
      <c r="G10" s="73">
        <f>F10/F$23*100</f>
        <v>3.2841801044369272E-3</v>
      </c>
      <c r="H10" s="223">
        <v>0</v>
      </c>
      <c r="I10" s="223">
        <v>0</v>
      </c>
      <c r="J10" s="68">
        <f>H10+I10</f>
        <v>0</v>
      </c>
      <c r="K10" s="73">
        <f>J10/J$23*100</f>
        <v>0</v>
      </c>
      <c r="L10" s="250">
        <f>J10/F10*100</f>
        <v>0</v>
      </c>
    </row>
    <row r="11" spans="2:12" ht="15.75" x14ac:dyDescent="0.25">
      <c r="B11" s="65" t="s">
        <v>115</v>
      </c>
      <c r="C11" s="229" t="s">
        <v>500</v>
      </c>
      <c r="D11" s="223">
        <v>5</v>
      </c>
      <c r="E11" s="223">
        <v>0</v>
      </c>
      <c r="F11" s="68">
        <f t="shared" ref="F11:F15" si="0">D11+E11</f>
        <v>5</v>
      </c>
      <c r="G11" s="73">
        <f t="shared" ref="G11:G22" si="1">F11/F$23*100</f>
        <v>1.6420900522184638E-2</v>
      </c>
      <c r="H11" s="223">
        <v>0</v>
      </c>
      <c r="I11" s="223">
        <v>0</v>
      </c>
      <c r="J11" s="68">
        <f t="shared" ref="J11:J15" si="2">H11+I11</f>
        <v>0</v>
      </c>
      <c r="K11" s="73">
        <f t="shared" ref="K11:K15" si="3">J11/J$23*100</f>
        <v>0</v>
      </c>
      <c r="L11" s="250">
        <f t="shared" ref="L11:L23" si="4">J11/F11*100</f>
        <v>0</v>
      </c>
    </row>
    <row r="12" spans="2:12" ht="15.75" x14ac:dyDescent="0.25">
      <c r="B12" s="65" t="s">
        <v>342</v>
      </c>
      <c r="C12" s="229" t="s">
        <v>501</v>
      </c>
      <c r="D12" s="223">
        <v>18560</v>
      </c>
      <c r="E12" s="223">
        <v>7388</v>
      </c>
      <c r="F12" s="68">
        <f t="shared" si="0"/>
        <v>25948</v>
      </c>
      <c r="G12" s="73">
        <f t="shared" si="1"/>
        <v>85.217905349929396</v>
      </c>
      <c r="H12" s="223">
        <v>20669</v>
      </c>
      <c r="I12" s="223">
        <v>7072</v>
      </c>
      <c r="J12" s="68">
        <f t="shared" si="2"/>
        <v>27741</v>
      </c>
      <c r="K12" s="73">
        <f t="shared" si="3"/>
        <v>71.036054491447302</v>
      </c>
      <c r="L12" s="250">
        <f t="shared" si="4"/>
        <v>106.90997379374132</v>
      </c>
    </row>
    <row r="13" spans="2:12" ht="15.75" x14ac:dyDescent="0.25">
      <c r="B13" s="65" t="s">
        <v>343</v>
      </c>
      <c r="C13" s="229" t="s">
        <v>274</v>
      </c>
      <c r="D13" s="223">
        <v>1207</v>
      </c>
      <c r="E13" s="223">
        <v>410</v>
      </c>
      <c r="F13" s="68">
        <f t="shared" si="0"/>
        <v>1617</v>
      </c>
      <c r="G13" s="73">
        <f t="shared" si="1"/>
        <v>5.3105192288745116</v>
      </c>
      <c r="H13" s="223">
        <v>1381</v>
      </c>
      <c r="I13" s="223">
        <v>316</v>
      </c>
      <c r="J13" s="68">
        <f t="shared" si="2"/>
        <v>1697</v>
      </c>
      <c r="K13" s="73">
        <f t="shared" si="3"/>
        <v>4.3454880671924618</v>
      </c>
      <c r="L13" s="250">
        <f t="shared" si="4"/>
        <v>104.94743351886208</v>
      </c>
    </row>
    <row r="14" spans="2:12" ht="15.75" x14ac:dyDescent="0.25">
      <c r="B14" s="65" t="s">
        <v>344</v>
      </c>
      <c r="C14" s="229" t="s">
        <v>502</v>
      </c>
      <c r="D14" s="223">
        <v>135</v>
      </c>
      <c r="E14" s="223">
        <v>72</v>
      </c>
      <c r="F14" s="68">
        <f t="shared" si="0"/>
        <v>207</v>
      </c>
      <c r="G14" s="73">
        <f t="shared" si="1"/>
        <v>0.67982528161844402</v>
      </c>
      <c r="H14" s="223">
        <v>169</v>
      </c>
      <c r="I14" s="223">
        <v>63</v>
      </c>
      <c r="J14" s="68">
        <f t="shared" si="2"/>
        <v>232</v>
      </c>
      <c r="K14" s="73">
        <f t="shared" si="3"/>
        <v>0.59407968862030114</v>
      </c>
      <c r="L14" s="250">
        <f t="shared" si="4"/>
        <v>112.07729468599035</v>
      </c>
    </row>
    <row r="15" spans="2:12" ht="15.75" x14ac:dyDescent="0.25">
      <c r="B15" s="65" t="s">
        <v>503</v>
      </c>
      <c r="C15" s="229" t="s">
        <v>504</v>
      </c>
      <c r="D15" s="223">
        <v>284</v>
      </c>
      <c r="E15" s="223">
        <v>70</v>
      </c>
      <c r="F15" s="68">
        <f t="shared" si="0"/>
        <v>354</v>
      </c>
      <c r="G15" s="73">
        <f t="shared" si="1"/>
        <v>1.1625997569706723</v>
      </c>
      <c r="H15" s="223">
        <v>260</v>
      </c>
      <c r="I15" s="223">
        <v>31</v>
      </c>
      <c r="J15" s="68">
        <f t="shared" si="2"/>
        <v>291</v>
      </c>
      <c r="K15" s="73">
        <f t="shared" si="3"/>
        <v>0.74516029908839498</v>
      </c>
      <c r="L15" s="250">
        <f t="shared" si="4"/>
        <v>82.203389830508485</v>
      </c>
    </row>
    <row r="16" spans="2:12" ht="15.75" x14ac:dyDescent="0.25">
      <c r="B16" s="251"/>
      <c r="C16" s="252" t="s">
        <v>54</v>
      </c>
      <c r="D16" s="234">
        <f>SUM(D10:D15)</f>
        <v>20192</v>
      </c>
      <c r="E16" s="234">
        <f>SUM(E10:E15)</f>
        <v>7940</v>
      </c>
      <c r="F16" s="234">
        <f>SUM(F10:F15)</f>
        <v>28132</v>
      </c>
      <c r="G16" s="253">
        <f t="shared" si="1"/>
        <v>92.390554698019642</v>
      </c>
      <c r="H16" s="234">
        <f>SUM(H10:H15)</f>
        <v>22479</v>
      </c>
      <c r="I16" s="234">
        <f>SUM(I10:I15)</f>
        <v>7482</v>
      </c>
      <c r="J16" s="69">
        <f>SUM(J10:J15)</f>
        <v>29961</v>
      </c>
      <c r="K16" s="253">
        <f>J16/J23*100</f>
        <v>76.72078254634846</v>
      </c>
      <c r="L16" s="233">
        <f t="shared" si="4"/>
        <v>106.50149296175174</v>
      </c>
    </row>
    <row r="17" spans="2:12" ht="15.75" x14ac:dyDescent="0.25">
      <c r="B17" s="161" t="s">
        <v>312</v>
      </c>
      <c r="C17" s="249" t="s">
        <v>249</v>
      </c>
      <c r="D17" s="225"/>
      <c r="E17" s="225"/>
      <c r="F17" s="67"/>
      <c r="G17" s="73"/>
      <c r="H17" s="225"/>
      <c r="I17" s="225"/>
      <c r="J17" s="67"/>
      <c r="K17" s="73"/>
      <c r="L17" s="250"/>
    </row>
    <row r="18" spans="2:12" ht="15.75" x14ac:dyDescent="0.25">
      <c r="B18" s="65" t="s">
        <v>345</v>
      </c>
      <c r="C18" s="229" t="s">
        <v>450</v>
      </c>
      <c r="D18" s="225">
        <v>56</v>
      </c>
      <c r="E18" s="225">
        <v>0</v>
      </c>
      <c r="F18" s="67">
        <f>D18+E18</f>
        <v>56</v>
      </c>
      <c r="G18" s="73">
        <f t="shared" si="1"/>
        <v>0.18391408584846794</v>
      </c>
      <c r="H18" s="225">
        <v>57</v>
      </c>
      <c r="I18" s="225">
        <v>0</v>
      </c>
      <c r="J18" s="67">
        <f>H18+I18</f>
        <v>57</v>
      </c>
      <c r="K18" s="73">
        <f>J18/J$23*100</f>
        <v>0.14595923384205675</v>
      </c>
      <c r="L18" s="250">
        <f t="shared" si="4"/>
        <v>101.78571428571428</v>
      </c>
    </row>
    <row r="19" spans="2:12" ht="15.75" x14ac:dyDescent="0.25">
      <c r="B19" s="65" t="s">
        <v>346</v>
      </c>
      <c r="C19" s="229" t="s">
        <v>505</v>
      </c>
      <c r="D19" s="223">
        <v>1666</v>
      </c>
      <c r="E19" s="225">
        <v>182</v>
      </c>
      <c r="F19" s="67">
        <f t="shared" ref="F19:F20" si="5">D19+E19</f>
        <v>1848</v>
      </c>
      <c r="G19" s="73">
        <f t="shared" si="1"/>
        <v>6.0691648329994416</v>
      </c>
      <c r="H19" s="223">
        <v>1709</v>
      </c>
      <c r="I19" s="225">
        <v>249</v>
      </c>
      <c r="J19" s="67">
        <f t="shared" ref="J19:J20" si="6">H19+I19</f>
        <v>1958</v>
      </c>
      <c r="K19" s="73">
        <f t="shared" ref="K19:K22" si="7">J19/J$23*100</f>
        <v>5.0138277168903</v>
      </c>
      <c r="L19" s="250">
        <f t="shared" si="4"/>
        <v>105.95238095238095</v>
      </c>
    </row>
    <row r="20" spans="2:12" ht="15.75" x14ac:dyDescent="0.25">
      <c r="B20" s="65" t="s">
        <v>347</v>
      </c>
      <c r="C20" s="229" t="s">
        <v>506</v>
      </c>
      <c r="D20" s="225">
        <v>2</v>
      </c>
      <c r="E20" s="225">
        <v>3</v>
      </c>
      <c r="F20" s="67">
        <f t="shared" si="5"/>
        <v>5</v>
      </c>
      <c r="G20" s="73">
        <f t="shared" si="1"/>
        <v>1.6420900522184638E-2</v>
      </c>
      <c r="H20" s="225">
        <v>3</v>
      </c>
      <c r="I20" s="225">
        <v>3</v>
      </c>
      <c r="J20" s="67">
        <f t="shared" si="6"/>
        <v>6</v>
      </c>
      <c r="K20" s="73">
        <f t="shared" si="7"/>
        <v>1.5364129878111235E-2</v>
      </c>
      <c r="L20" s="250">
        <f t="shared" si="4"/>
        <v>120</v>
      </c>
    </row>
    <row r="21" spans="2:12" ht="15.75" x14ac:dyDescent="0.25">
      <c r="B21" s="251"/>
      <c r="C21" s="252" t="s">
        <v>18</v>
      </c>
      <c r="D21" s="234">
        <f>SUM(D18:D20)</f>
        <v>1724</v>
      </c>
      <c r="E21" s="234">
        <f t="shared" ref="E21:F21" si="8">SUM(E18:E20)</f>
        <v>185</v>
      </c>
      <c r="F21" s="234">
        <f t="shared" si="8"/>
        <v>1909</v>
      </c>
      <c r="G21" s="253">
        <f t="shared" si="1"/>
        <v>6.269499819370095</v>
      </c>
      <c r="H21" s="234">
        <f>SUM(H18:H20)</f>
        <v>1769</v>
      </c>
      <c r="I21" s="245">
        <f>SUM(I18:I20)</f>
        <v>252</v>
      </c>
      <c r="J21" s="69">
        <f>SUM(J18:J20)</f>
        <v>2021</v>
      </c>
      <c r="K21" s="253">
        <f t="shared" si="7"/>
        <v>5.1751510806104681</v>
      </c>
      <c r="L21" s="233">
        <f t="shared" si="4"/>
        <v>105.86694604504976</v>
      </c>
    </row>
    <row r="22" spans="2:12" ht="15.75" x14ac:dyDescent="0.25">
      <c r="B22" s="161" t="s">
        <v>313</v>
      </c>
      <c r="C22" s="249" t="s">
        <v>391</v>
      </c>
      <c r="D22" s="257">
        <v>369</v>
      </c>
      <c r="E22" s="257">
        <v>39</v>
      </c>
      <c r="F22" s="193">
        <f>D22+E22</f>
        <v>408</v>
      </c>
      <c r="G22" s="255">
        <f t="shared" si="1"/>
        <v>1.3399454826102664</v>
      </c>
      <c r="H22" s="257">
        <v>6893</v>
      </c>
      <c r="I22" s="239">
        <v>177</v>
      </c>
      <c r="J22" s="193">
        <f>H22+I22</f>
        <v>7070</v>
      </c>
      <c r="K22" s="255">
        <f t="shared" si="7"/>
        <v>18.104066373041071</v>
      </c>
      <c r="L22" s="256">
        <f t="shared" si="4"/>
        <v>1732.8431372549019</v>
      </c>
    </row>
    <row r="23" spans="2:12" ht="15.75" x14ac:dyDescent="0.25">
      <c r="B23" s="63"/>
      <c r="C23" s="252" t="s">
        <v>507</v>
      </c>
      <c r="D23" s="234">
        <f>D16+D21+D22</f>
        <v>22285</v>
      </c>
      <c r="E23" s="234">
        <f t="shared" ref="E23:J23" si="9">E16+E21+E22</f>
        <v>8164</v>
      </c>
      <c r="F23" s="234">
        <f t="shared" si="9"/>
        <v>30449</v>
      </c>
      <c r="G23" s="233">
        <f t="shared" si="9"/>
        <v>100</v>
      </c>
      <c r="H23" s="234">
        <f t="shared" si="9"/>
        <v>31141</v>
      </c>
      <c r="I23" s="234">
        <f t="shared" si="9"/>
        <v>7911</v>
      </c>
      <c r="J23" s="234">
        <f t="shared" si="9"/>
        <v>39052</v>
      </c>
      <c r="K23" s="63">
        <f>K16+K21+K22</f>
        <v>100</v>
      </c>
      <c r="L23" s="233">
        <f t="shared" si="4"/>
        <v>128.2538014384709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3:L25"/>
  <sheetViews>
    <sheetView workbookViewId="0"/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4" t="s">
        <v>339</v>
      </c>
    </row>
    <row r="4" spans="2:12" ht="24.95" customHeight="1" thickTop="1" x14ac:dyDescent="0.25">
      <c r="B4" s="344" t="s">
        <v>680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2:12" ht="15.75" x14ac:dyDescent="0.25">
      <c r="B5" s="324" t="s">
        <v>127</v>
      </c>
      <c r="C5" s="324" t="s">
        <v>165</v>
      </c>
      <c r="D5" s="328" t="s">
        <v>698</v>
      </c>
      <c r="E5" s="328"/>
      <c r="F5" s="328"/>
      <c r="G5" s="328"/>
      <c r="H5" s="328" t="s">
        <v>699</v>
      </c>
      <c r="I5" s="328"/>
      <c r="J5" s="328"/>
      <c r="K5" s="328"/>
      <c r="L5" s="194" t="s">
        <v>1</v>
      </c>
    </row>
    <row r="6" spans="2:12" ht="15.75" x14ac:dyDescent="0.25">
      <c r="B6" s="324"/>
      <c r="C6" s="324"/>
      <c r="D6" s="328" t="s">
        <v>200</v>
      </c>
      <c r="E6" s="324" t="s">
        <v>201</v>
      </c>
      <c r="F6" s="324" t="s">
        <v>18</v>
      </c>
      <c r="G6" s="63" t="s">
        <v>497</v>
      </c>
      <c r="H6" s="328" t="s">
        <v>200</v>
      </c>
      <c r="I6" s="324" t="s">
        <v>201</v>
      </c>
      <c r="J6" s="324" t="s">
        <v>18</v>
      </c>
      <c r="K6" s="63" t="s">
        <v>497</v>
      </c>
      <c r="L6" s="324" t="s">
        <v>465</v>
      </c>
    </row>
    <row r="7" spans="2:12" ht="15.75" x14ac:dyDescent="0.25">
      <c r="B7" s="324"/>
      <c r="C7" s="324"/>
      <c r="D7" s="328"/>
      <c r="E7" s="324"/>
      <c r="F7" s="324"/>
      <c r="G7" s="63" t="s">
        <v>57</v>
      </c>
      <c r="H7" s="328"/>
      <c r="I7" s="324"/>
      <c r="J7" s="324"/>
      <c r="K7" s="63" t="s">
        <v>57</v>
      </c>
      <c r="L7" s="324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195</v>
      </c>
      <c r="G8" s="61">
        <v>6</v>
      </c>
      <c r="H8" s="118">
        <v>7</v>
      </c>
      <c r="I8" s="118">
        <v>8</v>
      </c>
      <c r="J8" s="61" t="s">
        <v>202</v>
      </c>
      <c r="K8" s="61">
        <v>10</v>
      </c>
      <c r="L8" s="118">
        <v>11</v>
      </c>
    </row>
    <row r="9" spans="2:12" ht="15.75" x14ac:dyDescent="0.25">
      <c r="B9" s="161" t="s">
        <v>311</v>
      </c>
      <c r="C9" s="249" t="s">
        <v>508</v>
      </c>
      <c r="D9" s="225"/>
      <c r="E9" s="100"/>
      <c r="F9" s="65"/>
      <c r="G9" s="65"/>
      <c r="H9" s="100"/>
      <c r="I9" s="100"/>
      <c r="J9" s="65"/>
      <c r="K9" s="65"/>
      <c r="L9" s="100"/>
    </row>
    <row r="10" spans="2:12" ht="15.75" x14ac:dyDescent="0.25">
      <c r="B10" s="65" t="s">
        <v>84</v>
      </c>
      <c r="C10" s="229" t="s">
        <v>273</v>
      </c>
      <c r="D10" s="223">
        <v>1526</v>
      </c>
      <c r="E10" s="223">
        <v>1126</v>
      </c>
      <c r="F10" s="68">
        <f>D10+E10</f>
        <v>2652</v>
      </c>
      <c r="G10" s="73">
        <f>F10/F$25*100</f>
        <v>9.8055165273977671</v>
      </c>
      <c r="H10" s="223">
        <v>1954</v>
      </c>
      <c r="I10" s="223">
        <v>1065</v>
      </c>
      <c r="J10" s="68">
        <f>H10+I10</f>
        <v>3019</v>
      </c>
      <c r="K10" s="73">
        <f>J10/J$25*100</f>
        <v>10.978181818181818</v>
      </c>
      <c r="L10" s="232">
        <f>J10/F10*100</f>
        <v>113.83861236802413</v>
      </c>
    </row>
    <row r="11" spans="2:12" ht="15.75" x14ac:dyDescent="0.25">
      <c r="B11" s="65" t="s">
        <v>115</v>
      </c>
      <c r="C11" s="229" t="s">
        <v>509</v>
      </c>
      <c r="D11" s="223">
        <v>167</v>
      </c>
      <c r="E11" s="223">
        <v>146</v>
      </c>
      <c r="F11" s="68">
        <f t="shared" ref="F11:F13" si="0">D11+E11</f>
        <v>313</v>
      </c>
      <c r="G11" s="73">
        <f t="shared" ref="G11:G13" si="1">F11/F$25*100</f>
        <v>1.1572875841159507</v>
      </c>
      <c r="H11" s="223">
        <v>168</v>
      </c>
      <c r="I11" s="223">
        <v>121</v>
      </c>
      <c r="J11" s="68">
        <f t="shared" ref="J11:J13" si="2">H11+I11</f>
        <v>289</v>
      </c>
      <c r="K11" s="73">
        <f t="shared" ref="K11:K13" si="3">J11/J$25*100</f>
        <v>1.0509090909090908</v>
      </c>
      <c r="L11" s="232">
        <f t="shared" ref="L11:L13" si="4">J11/F11*100</f>
        <v>92.332268370607025</v>
      </c>
    </row>
    <row r="12" spans="2:12" ht="15.75" x14ac:dyDescent="0.25">
      <c r="B12" s="65" t="s">
        <v>342</v>
      </c>
      <c r="C12" s="229" t="s">
        <v>502</v>
      </c>
      <c r="D12" s="223">
        <v>0</v>
      </c>
      <c r="E12" s="223">
        <v>0</v>
      </c>
      <c r="F12" s="68">
        <f t="shared" si="0"/>
        <v>0</v>
      </c>
      <c r="G12" s="73">
        <f t="shared" si="1"/>
        <v>0</v>
      </c>
      <c r="H12" s="223">
        <v>0</v>
      </c>
      <c r="I12" s="223">
        <v>0</v>
      </c>
      <c r="J12" s="68">
        <f t="shared" si="2"/>
        <v>0</v>
      </c>
      <c r="K12" s="73">
        <f t="shared" si="3"/>
        <v>0</v>
      </c>
      <c r="L12" s="232" t="s">
        <v>106</v>
      </c>
    </row>
    <row r="13" spans="2:12" ht="15.75" x14ac:dyDescent="0.25">
      <c r="B13" s="65" t="s">
        <v>343</v>
      </c>
      <c r="C13" s="229" t="s">
        <v>510</v>
      </c>
      <c r="D13" s="223">
        <v>108</v>
      </c>
      <c r="E13" s="223">
        <v>543</v>
      </c>
      <c r="F13" s="68">
        <f t="shared" si="0"/>
        <v>651</v>
      </c>
      <c r="G13" s="73">
        <f t="shared" si="1"/>
        <v>2.4070102787842931</v>
      </c>
      <c r="H13" s="223">
        <v>101</v>
      </c>
      <c r="I13" s="223">
        <v>80</v>
      </c>
      <c r="J13" s="68">
        <f t="shared" si="2"/>
        <v>181</v>
      </c>
      <c r="K13" s="73">
        <f t="shared" si="3"/>
        <v>0.6581818181818182</v>
      </c>
      <c r="L13" s="232">
        <f t="shared" si="4"/>
        <v>27.803379416282642</v>
      </c>
    </row>
    <row r="14" spans="2:12" ht="15.75" x14ac:dyDescent="0.25">
      <c r="B14" s="63"/>
      <c r="C14" s="252" t="s">
        <v>54</v>
      </c>
      <c r="D14" s="234">
        <f>SUM(D10:D13)</f>
        <v>1801</v>
      </c>
      <c r="E14" s="234">
        <f>SUM(E10:E13)</f>
        <v>1815</v>
      </c>
      <c r="F14" s="69">
        <f>SUM(F10:F13)</f>
        <v>3616</v>
      </c>
      <c r="G14" s="253">
        <f>F14/F$25*100</f>
        <v>13.369814390298011</v>
      </c>
      <c r="H14" s="234">
        <f>SUM(H10:H13)</f>
        <v>2223</v>
      </c>
      <c r="I14" s="234">
        <f>SUM(I10:I13)</f>
        <v>1266</v>
      </c>
      <c r="J14" s="69">
        <f>SUM(J10:J13)</f>
        <v>3489</v>
      </c>
      <c r="K14" s="253">
        <f>SUM(K10:K13)</f>
        <v>12.687272727272727</v>
      </c>
      <c r="L14" s="218">
        <f>J14/F14*100</f>
        <v>96.487831858407077</v>
      </c>
    </row>
    <row r="15" spans="2:12" ht="15.75" x14ac:dyDescent="0.25">
      <c r="B15" s="161" t="s">
        <v>312</v>
      </c>
      <c r="C15" s="249" t="s">
        <v>250</v>
      </c>
      <c r="D15" s="225"/>
      <c r="E15" s="225"/>
      <c r="F15" s="67"/>
      <c r="G15" s="73"/>
      <c r="H15" s="223"/>
      <c r="I15" s="223"/>
      <c r="J15" s="68"/>
      <c r="K15" s="73"/>
      <c r="L15" s="232"/>
    </row>
    <row r="16" spans="2:12" ht="15.75" x14ac:dyDescent="0.25">
      <c r="B16" s="65" t="s">
        <v>345</v>
      </c>
      <c r="C16" s="229" t="s">
        <v>166</v>
      </c>
      <c r="D16" s="223">
        <v>9380</v>
      </c>
      <c r="E16" s="223">
        <v>2299</v>
      </c>
      <c r="F16" s="68">
        <f>D16+E16</f>
        <v>11679</v>
      </c>
      <c r="G16" s="73">
        <f>F16/F$25*100</f>
        <v>43.181986245655551</v>
      </c>
      <c r="H16" s="223">
        <v>10350</v>
      </c>
      <c r="I16" s="223">
        <v>2326</v>
      </c>
      <c r="J16" s="68">
        <f>H16+I16</f>
        <v>12676</v>
      </c>
      <c r="K16" s="73">
        <f>J16/J$25*100</f>
        <v>46.094545454545454</v>
      </c>
      <c r="L16" s="232">
        <f>J16/F16*100</f>
        <v>108.53668978508435</v>
      </c>
    </row>
    <row r="17" spans="2:12" ht="15.75" x14ac:dyDescent="0.25">
      <c r="B17" s="65" t="s">
        <v>346</v>
      </c>
      <c r="C17" s="229" t="s">
        <v>511</v>
      </c>
      <c r="D17" s="223">
        <v>1119</v>
      </c>
      <c r="E17" s="223">
        <v>357</v>
      </c>
      <c r="F17" s="68">
        <f t="shared" ref="F17:F20" si="5">D17+E17</f>
        <v>1476</v>
      </c>
      <c r="G17" s="73">
        <f t="shared" ref="G17:G20" si="6">F17/F$25*100</f>
        <v>5.4573689270132366</v>
      </c>
      <c r="H17" s="223">
        <v>1197</v>
      </c>
      <c r="I17" s="223">
        <v>337</v>
      </c>
      <c r="J17" s="68">
        <f t="shared" ref="J17:J20" si="7">H17+I17</f>
        <v>1534</v>
      </c>
      <c r="K17" s="73">
        <f t="shared" ref="K17:K20" si="8">J17/J$25*100</f>
        <v>5.5781818181818181</v>
      </c>
      <c r="L17" s="232">
        <f t="shared" ref="L17:L20" si="9">J17/F17*100</f>
        <v>103.92953929539294</v>
      </c>
    </row>
    <row r="18" spans="2:12" ht="15.75" x14ac:dyDescent="0.25">
      <c r="B18" s="65" t="s">
        <v>347</v>
      </c>
      <c r="C18" s="229" t="s">
        <v>512</v>
      </c>
      <c r="D18" s="223">
        <v>584</v>
      </c>
      <c r="E18" s="223">
        <v>148</v>
      </c>
      <c r="F18" s="68">
        <f t="shared" si="5"/>
        <v>732</v>
      </c>
      <c r="G18" s="73">
        <f t="shared" si="6"/>
        <v>2.7065000369740444</v>
      </c>
      <c r="H18" s="223">
        <v>604</v>
      </c>
      <c r="I18" s="223">
        <v>130</v>
      </c>
      <c r="J18" s="68">
        <f t="shared" si="7"/>
        <v>734</v>
      </c>
      <c r="K18" s="73">
        <f t="shared" si="8"/>
        <v>2.669090909090909</v>
      </c>
      <c r="L18" s="232">
        <f t="shared" si="9"/>
        <v>100.27322404371584</v>
      </c>
    </row>
    <row r="19" spans="2:12" ht="15.75" x14ac:dyDescent="0.25">
      <c r="B19" s="65" t="s">
        <v>348</v>
      </c>
      <c r="C19" s="229" t="s">
        <v>513</v>
      </c>
      <c r="D19" s="223">
        <v>3230</v>
      </c>
      <c r="E19" s="223">
        <v>1488</v>
      </c>
      <c r="F19" s="68">
        <f t="shared" si="5"/>
        <v>4718</v>
      </c>
      <c r="G19" s="73">
        <f t="shared" si="6"/>
        <v>17.444354063447459</v>
      </c>
      <c r="H19" s="223">
        <v>3610</v>
      </c>
      <c r="I19" s="223">
        <v>1063</v>
      </c>
      <c r="J19" s="68">
        <f t="shared" si="7"/>
        <v>4673</v>
      </c>
      <c r="K19" s="73">
        <f t="shared" si="8"/>
        <v>16.992727272727272</v>
      </c>
      <c r="L19" s="232">
        <f t="shared" si="9"/>
        <v>99.046206019499778</v>
      </c>
    </row>
    <row r="20" spans="2:12" ht="15.75" x14ac:dyDescent="0.25">
      <c r="B20" s="65" t="s">
        <v>514</v>
      </c>
      <c r="C20" s="229" t="s">
        <v>515</v>
      </c>
      <c r="D20" s="223">
        <v>797</v>
      </c>
      <c r="E20" s="223">
        <v>141</v>
      </c>
      <c r="F20" s="68">
        <f t="shared" si="5"/>
        <v>938</v>
      </c>
      <c r="G20" s="73">
        <f t="shared" si="6"/>
        <v>3.4681653479257566</v>
      </c>
      <c r="H20" s="223">
        <v>841</v>
      </c>
      <c r="I20" s="223">
        <v>311</v>
      </c>
      <c r="J20" s="68">
        <f t="shared" si="7"/>
        <v>1152</v>
      </c>
      <c r="K20" s="73">
        <f t="shared" si="8"/>
        <v>4.1890909090909094</v>
      </c>
      <c r="L20" s="232">
        <f t="shared" si="9"/>
        <v>122.81449893390193</v>
      </c>
    </row>
    <row r="21" spans="2:12" ht="15.75" x14ac:dyDescent="0.25">
      <c r="B21" s="63"/>
      <c r="C21" s="252" t="s">
        <v>18</v>
      </c>
      <c r="D21" s="234">
        <f>SUM(D16:D20)</f>
        <v>15110</v>
      </c>
      <c r="E21" s="234">
        <f>SUM(E16:E20)</f>
        <v>4433</v>
      </c>
      <c r="F21" s="69">
        <f>SUM(F16:F20)</f>
        <v>19543</v>
      </c>
      <c r="G21" s="253">
        <f>F21/F$25*100</f>
        <v>72.258374621016046</v>
      </c>
      <c r="H21" s="234">
        <f>SUM(H16:H20)</f>
        <v>16602</v>
      </c>
      <c r="I21" s="234">
        <f>SUM(I16:I20)</f>
        <v>4167</v>
      </c>
      <c r="J21" s="69">
        <f>SUM(J16:J20)</f>
        <v>20769</v>
      </c>
      <c r="K21" s="253">
        <f>J21/J$25*100</f>
        <v>75.523636363636356</v>
      </c>
      <c r="L21" s="218">
        <f>J21/F21*100</f>
        <v>106.27334595507342</v>
      </c>
    </row>
    <row r="22" spans="2:12" ht="15.75" x14ac:dyDescent="0.25">
      <c r="B22" s="65" t="s">
        <v>313</v>
      </c>
      <c r="C22" s="229" t="s">
        <v>392</v>
      </c>
      <c r="D22" s="223">
        <v>214</v>
      </c>
      <c r="E22" s="223">
        <v>78</v>
      </c>
      <c r="F22" s="68">
        <f>D22+E22</f>
        <v>292</v>
      </c>
      <c r="G22" s="73">
        <f>F22/F$25*100</f>
        <v>1.0796420912519411</v>
      </c>
      <c r="H22" s="223">
        <v>131</v>
      </c>
      <c r="I22" s="223">
        <v>46</v>
      </c>
      <c r="J22" s="68">
        <f>H22+I22</f>
        <v>177</v>
      </c>
      <c r="K22" s="73">
        <f>J22/J$25*100</f>
        <v>0.64363636363636367</v>
      </c>
      <c r="L22" s="232">
        <f>J22/F22*100</f>
        <v>60.61643835616438</v>
      </c>
    </row>
    <row r="23" spans="2:12" ht="15.75" x14ac:dyDescent="0.25">
      <c r="B23" s="65" t="s">
        <v>314</v>
      </c>
      <c r="C23" s="229" t="s">
        <v>516</v>
      </c>
      <c r="D23" s="223">
        <v>1631</v>
      </c>
      <c r="E23" s="223">
        <v>1477</v>
      </c>
      <c r="F23" s="68">
        <f>D23+E23</f>
        <v>3108</v>
      </c>
      <c r="G23" s="73">
        <f>F23/F$25*100</f>
        <v>11.4915329438734</v>
      </c>
      <c r="H23" s="223">
        <v>1134</v>
      </c>
      <c r="I23" s="223">
        <v>1409</v>
      </c>
      <c r="J23" s="68">
        <f>H23+I23</f>
        <v>2543</v>
      </c>
      <c r="K23" s="73">
        <f>J23/J$25*100</f>
        <v>9.247272727272728</v>
      </c>
      <c r="L23" s="232">
        <f>J23/F23*100</f>
        <v>81.821106821106824</v>
      </c>
    </row>
    <row r="24" spans="2:12" ht="15.75" x14ac:dyDescent="0.25">
      <c r="B24" s="65" t="s">
        <v>315</v>
      </c>
      <c r="C24" s="229" t="s">
        <v>517</v>
      </c>
      <c r="D24" s="223">
        <v>312</v>
      </c>
      <c r="E24" s="223">
        <v>175</v>
      </c>
      <c r="F24" s="68">
        <f>D24+E24</f>
        <v>487</v>
      </c>
      <c r="G24" s="73">
        <f>F24/F$25*100</f>
        <v>1.8006359535606005</v>
      </c>
      <c r="H24" s="223">
        <v>354</v>
      </c>
      <c r="I24" s="223">
        <v>168</v>
      </c>
      <c r="J24" s="68">
        <f>H24+I24</f>
        <v>522</v>
      </c>
      <c r="K24" s="73">
        <f>J24/J$25*100</f>
        <v>1.8981818181818184</v>
      </c>
      <c r="L24" s="232">
        <f>J24/F24*100</f>
        <v>107.18685831622177</v>
      </c>
    </row>
    <row r="25" spans="2:12" ht="15.75" x14ac:dyDescent="0.25">
      <c r="B25" s="63"/>
      <c r="C25" s="252" t="s">
        <v>518</v>
      </c>
      <c r="D25" s="234">
        <f t="shared" ref="D25:K25" si="10">D14+D21+D22+D23+D24</f>
        <v>19068</v>
      </c>
      <c r="E25" s="234">
        <f t="shared" si="10"/>
        <v>7978</v>
      </c>
      <c r="F25" s="69">
        <f t="shared" si="10"/>
        <v>27046</v>
      </c>
      <c r="G25" s="63">
        <f t="shared" si="10"/>
        <v>99.999999999999986</v>
      </c>
      <c r="H25" s="234">
        <f t="shared" si="10"/>
        <v>20444</v>
      </c>
      <c r="I25" s="234">
        <f t="shared" si="10"/>
        <v>7056</v>
      </c>
      <c r="J25" s="69">
        <f t="shared" si="10"/>
        <v>27500</v>
      </c>
      <c r="K25" s="213">
        <f t="shared" si="10"/>
        <v>100</v>
      </c>
      <c r="L25" s="218">
        <f>J25/F25*100</f>
        <v>101.67862160763144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/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60"/>
      <c r="C3" s="60"/>
      <c r="D3" s="60"/>
      <c r="E3" s="60"/>
      <c r="F3" s="60"/>
      <c r="G3" s="60"/>
      <c r="H3" s="60"/>
    </row>
    <row r="4" spans="2:8" ht="24.95" customHeight="1" thickTop="1" x14ac:dyDescent="0.25">
      <c r="B4" s="344" t="s">
        <v>681</v>
      </c>
      <c r="C4" s="344"/>
      <c r="D4" s="344"/>
      <c r="E4" s="344"/>
      <c r="F4" s="344"/>
      <c r="G4" s="344"/>
      <c r="H4" s="344"/>
    </row>
    <row r="5" spans="2:8" ht="15.75" x14ac:dyDescent="0.25">
      <c r="B5" s="352" t="s">
        <v>127</v>
      </c>
      <c r="C5" s="324" t="s">
        <v>12</v>
      </c>
      <c r="D5" s="324" t="s">
        <v>584</v>
      </c>
      <c r="E5" s="324"/>
      <c r="F5" s="324" t="s">
        <v>694</v>
      </c>
      <c r="G5" s="324"/>
      <c r="H5" s="63" t="s">
        <v>1</v>
      </c>
    </row>
    <row r="6" spans="2:8" ht="15.75" x14ac:dyDescent="0.25">
      <c r="B6" s="352"/>
      <c r="C6" s="324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410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24" customHeight="1" x14ac:dyDescent="0.25">
      <c r="B8" s="65" t="s">
        <v>311</v>
      </c>
      <c r="C8" s="66" t="s">
        <v>335</v>
      </c>
      <c r="D8" s="65">
        <v>77</v>
      </c>
      <c r="E8" s="73">
        <f>D8/D12*100</f>
        <v>77</v>
      </c>
      <c r="F8" s="65">
        <v>72</v>
      </c>
      <c r="G8" s="73">
        <f>F8/F12*100</f>
        <v>72.727272727272734</v>
      </c>
      <c r="H8" s="212">
        <f>F8/D8*100</f>
        <v>93.506493506493499</v>
      </c>
    </row>
    <row r="9" spans="2:8" ht="15.75" x14ac:dyDescent="0.25">
      <c r="B9" s="65" t="s">
        <v>312</v>
      </c>
      <c r="C9" s="66" t="s">
        <v>336</v>
      </c>
      <c r="D9" s="65">
        <v>2</v>
      </c>
      <c r="E9" s="73">
        <f>D9/D12*100</f>
        <v>2</v>
      </c>
      <c r="F9" s="65">
        <v>2</v>
      </c>
      <c r="G9" s="73">
        <f>F9/F12*100</f>
        <v>2.0202020202020203</v>
      </c>
      <c r="H9" s="212">
        <f>F9/D9*100</f>
        <v>100</v>
      </c>
    </row>
    <row r="10" spans="2:8" ht="19.5" customHeight="1" x14ac:dyDescent="0.25">
      <c r="B10" s="65" t="s">
        <v>313</v>
      </c>
      <c r="C10" s="66" t="s">
        <v>16</v>
      </c>
      <c r="D10" s="65">
        <v>16</v>
      </c>
      <c r="E10" s="73">
        <f>D10/D12*100</f>
        <v>16</v>
      </c>
      <c r="F10" s="65">
        <v>20</v>
      </c>
      <c r="G10" s="73">
        <f>F10/F12*100</f>
        <v>20.202020202020201</v>
      </c>
      <c r="H10" s="212">
        <f>F10/D10*100</f>
        <v>125</v>
      </c>
    </row>
    <row r="11" spans="2:8" ht="15.75" x14ac:dyDescent="0.25">
      <c r="B11" s="65" t="s">
        <v>314</v>
      </c>
      <c r="C11" s="66" t="s">
        <v>17</v>
      </c>
      <c r="D11" s="65">
        <v>5</v>
      </c>
      <c r="E11" s="73">
        <f>D11/D12*100</f>
        <v>5</v>
      </c>
      <c r="F11" s="65">
        <v>5</v>
      </c>
      <c r="G11" s="73">
        <f>F11/F12*100</f>
        <v>5.0505050505050502</v>
      </c>
      <c r="H11" s="212">
        <f>F11/D11*100</f>
        <v>100</v>
      </c>
    </row>
    <row r="12" spans="2:8" ht="15.75" x14ac:dyDescent="0.25">
      <c r="B12" s="324" t="s">
        <v>18</v>
      </c>
      <c r="C12" s="324"/>
      <c r="D12" s="63">
        <f>SUM(D8:D11)</f>
        <v>100</v>
      </c>
      <c r="E12" s="63">
        <f>SUM(E8:E11)</f>
        <v>100</v>
      </c>
      <c r="F12" s="63">
        <f>SUM(F8:F11)</f>
        <v>99</v>
      </c>
      <c r="G12" s="63">
        <f>SUM(G8:G11)</f>
        <v>100</v>
      </c>
      <c r="H12" s="213">
        <f>F12/D12*100</f>
        <v>99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AD4D-E170-4679-84C0-A2842ED11205}">
  <dimension ref="B3:O27"/>
  <sheetViews>
    <sheetView workbookViewId="0"/>
  </sheetViews>
  <sheetFormatPr defaultRowHeight="15" x14ac:dyDescent="0.25"/>
  <cols>
    <col min="2" max="2" width="6.7109375" customWidth="1"/>
    <col min="3" max="3" width="59.42578125" customWidth="1"/>
    <col min="4" max="4" width="16.7109375" customWidth="1"/>
    <col min="5" max="5" width="11.140625" customWidth="1"/>
    <col min="6" max="6" width="15.5703125" customWidth="1"/>
    <col min="7" max="7" width="12.85546875" customWidth="1"/>
    <col min="8" max="8" width="12.5703125" customWidth="1"/>
  </cols>
  <sheetData>
    <row r="3" spans="2:15" ht="16.5" thickBot="1" x14ac:dyDescent="0.3">
      <c r="B3" s="141"/>
      <c r="C3" s="90"/>
      <c r="D3" s="90"/>
      <c r="E3" s="90"/>
      <c r="F3" s="90"/>
      <c r="G3" s="360" t="s">
        <v>339</v>
      </c>
      <c r="H3" s="360"/>
    </row>
    <row r="4" spans="2:15" ht="16.5" thickTop="1" x14ac:dyDescent="0.25">
      <c r="B4" s="344" t="s">
        <v>682</v>
      </c>
      <c r="C4" s="344"/>
      <c r="D4" s="344"/>
      <c r="E4" s="344"/>
      <c r="F4" s="344"/>
      <c r="G4" s="344"/>
      <c r="H4" s="344"/>
    </row>
    <row r="5" spans="2:15" ht="31.5" x14ac:dyDescent="0.25">
      <c r="B5" s="63" t="s">
        <v>127</v>
      </c>
      <c r="C5" s="63" t="s">
        <v>82</v>
      </c>
      <c r="D5" s="63" t="s">
        <v>583</v>
      </c>
      <c r="E5" s="63" t="s">
        <v>588</v>
      </c>
      <c r="F5" s="63" t="s">
        <v>691</v>
      </c>
      <c r="G5" s="63" t="s">
        <v>589</v>
      </c>
      <c r="H5" s="63" t="s">
        <v>590</v>
      </c>
    </row>
    <row r="6" spans="2:15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5" s="41" customFormat="1" ht="15.75" x14ac:dyDescent="0.2">
      <c r="B7" s="161"/>
      <c r="C7" s="161" t="s">
        <v>196</v>
      </c>
      <c r="D7" s="161"/>
      <c r="E7" s="161"/>
      <c r="F7" s="161"/>
      <c r="G7" s="161"/>
      <c r="H7" s="161"/>
    </row>
    <row r="8" spans="2:15" ht="15.75" x14ac:dyDescent="0.25">
      <c r="B8" s="65" t="s">
        <v>311</v>
      </c>
      <c r="C8" s="66" t="s">
        <v>591</v>
      </c>
      <c r="D8" s="68">
        <v>4384</v>
      </c>
      <c r="E8" s="73">
        <f>D8/D$21%</f>
        <v>1.003111843309537</v>
      </c>
      <c r="F8" s="68">
        <v>9728</v>
      </c>
      <c r="G8" s="73">
        <f>F8/F$21%</f>
        <v>2.0485779146117009</v>
      </c>
      <c r="H8" s="212">
        <f>F8/D8%</f>
        <v>221.89781021897809</v>
      </c>
    </row>
    <row r="9" spans="2:15" ht="15.75" x14ac:dyDescent="0.25">
      <c r="B9" s="65" t="s">
        <v>312</v>
      </c>
      <c r="C9" s="66" t="s">
        <v>402</v>
      </c>
      <c r="D9" s="223">
        <v>6167</v>
      </c>
      <c r="E9" s="73">
        <f t="shared" ref="E9:E20" si="0">D9/D$21%</f>
        <v>1.4110836536701448</v>
      </c>
      <c r="F9" s="223">
        <v>11692</v>
      </c>
      <c r="G9" s="73">
        <f t="shared" ref="G9:G20" si="1">F9/F$21%</f>
        <v>2.4621682748396392</v>
      </c>
      <c r="H9" s="212">
        <f t="shared" ref="H9:H21" si="2">F9/D9%</f>
        <v>189.58975190530242</v>
      </c>
      <c r="L9" s="307"/>
      <c r="M9" s="307"/>
      <c r="N9" s="307"/>
      <c r="O9" s="307"/>
    </row>
    <row r="10" spans="2:15" ht="15.75" x14ac:dyDescent="0.25">
      <c r="B10" s="65" t="s">
        <v>313</v>
      </c>
      <c r="C10" s="96" t="s">
        <v>592</v>
      </c>
      <c r="D10" s="223">
        <f>D11-D12-D13-D14</f>
        <v>342550</v>
      </c>
      <c r="E10" s="73">
        <f t="shared" si="0"/>
        <v>78.37955335896028</v>
      </c>
      <c r="F10" s="223">
        <f>F11-F12-F13-F14</f>
        <v>368125</v>
      </c>
      <c r="G10" s="73">
        <f t="shared" si="1"/>
        <v>77.52186932734709</v>
      </c>
      <c r="H10" s="212">
        <f t="shared" si="2"/>
        <v>107.46606334841628</v>
      </c>
      <c r="L10" s="307"/>
      <c r="M10" s="307"/>
      <c r="N10" s="307"/>
      <c r="O10" s="307"/>
    </row>
    <row r="11" spans="2:15" ht="15.75" x14ac:dyDescent="0.25">
      <c r="B11" s="65" t="s">
        <v>593</v>
      </c>
      <c r="C11" s="66" t="s">
        <v>594</v>
      </c>
      <c r="D11" s="223">
        <v>383834</v>
      </c>
      <c r="E11" s="73">
        <f t="shared" si="0"/>
        <v>87.825828299469165</v>
      </c>
      <c r="F11" s="223">
        <v>412824</v>
      </c>
      <c r="G11" s="73">
        <f t="shared" si="1"/>
        <v>86.934840565549024</v>
      </c>
      <c r="H11" s="212">
        <f t="shared" si="2"/>
        <v>107.55274415502535</v>
      </c>
      <c r="L11" s="307"/>
      <c r="M11" s="307"/>
      <c r="N11" s="307"/>
      <c r="O11" s="307"/>
    </row>
    <row r="12" spans="2:15" ht="15.75" x14ac:dyDescent="0.25">
      <c r="B12" s="65" t="s">
        <v>595</v>
      </c>
      <c r="C12" s="66" t="s">
        <v>596</v>
      </c>
      <c r="D12" s="223">
        <v>4837</v>
      </c>
      <c r="E12" s="73">
        <f t="shared" si="0"/>
        <v>1.1067636829580818</v>
      </c>
      <c r="F12" s="223">
        <v>4784</v>
      </c>
      <c r="G12" s="73">
        <f t="shared" si="1"/>
        <v>1.0074420994554254</v>
      </c>
      <c r="H12" s="212">
        <f t="shared" si="2"/>
        <v>98.904279512094277</v>
      </c>
      <c r="L12" s="307"/>
      <c r="M12" s="307"/>
      <c r="N12" s="307"/>
      <c r="O12" s="307"/>
    </row>
    <row r="13" spans="2:15" ht="15.75" x14ac:dyDescent="0.25">
      <c r="B13" s="65" t="s">
        <v>597</v>
      </c>
      <c r="C13" s="66" t="s">
        <v>598</v>
      </c>
      <c r="D13" s="223">
        <v>36075</v>
      </c>
      <c r="E13" s="73">
        <f t="shared" si="0"/>
        <v>8.2543931905546408</v>
      </c>
      <c r="F13" s="223">
        <v>39534</v>
      </c>
      <c r="G13" s="73">
        <f t="shared" si="1"/>
        <v>8.3252959782338607</v>
      </c>
      <c r="H13" s="212">
        <f t="shared" si="2"/>
        <v>109.58835758835758</v>
      </c>
      <c r="L13" s="307"/>
      <c r="M13" s="307"/>
      <c r="N13" s="307"/>
      <c r="O13" s="307"/>
    </row>
    <row r="14" spans="2:15" ht="15.75" x14ac:dyDescent="0.25">
      <c r="B14" s="65" t="s">
        <v>599</v>
      </c>
      <c r="C14" s="66" t="s">
        <v>600</v>
      </c>
      <c r="D14" s="223">
        <v>372</v>
      </c>
      <c r="E14" s="73">
        <f t="shared" si="0"/>
        <v>8.5118066996155969E-2</v>
      </c>
      <c r="F14" s="223">
        <v>381</v>
      </c>
      <c r="G14" s="73">
        <f t="shared" si="1"/>
        <v>8.0233160512649893E-2</v>
      </c>
      <c r="H14" s="212">
        <f t="shared" si="2"/>
        <v>102.41935483870967</v>
      </c>
      <c r="L14" s="307"/>
      <c r="M14" s="307"/>
      <c r="N14" s="307"/>
      <c r="O14" s="307"/>
    </row>
    <row r="15" spans="2:15" ht="15.75" x14ac:dyDescent="0.25">
      <c r="B15" s="65" t="s">
        <v>314</v>
      </c>
      <c r="C15" s="66" t="s">
        <v>601</v>
      </c>
      <c r="D15" s="223">
        <v>0</v>
      </c>
      <c r="E15" s="73">
        <f t="shared" si="0"/>
        <v>0</v>
      </c>
      <c r="F15" s="223">
        <v>0</v>
      </c>
      <c r="G15" s="73">
        <f t="shared" si="1"/>
        <v>0</v>
      </c>
      <c r="H15" s="212" t="s">
        <v>106</v>
      </c>
      <c r="L15" s="307"/>
      <c r="M15" s="307"/>
      <c r="N15" s="307"/>
      <c r="O15" s="307"/>
    </row>
    <row r="16" spans="2:15" ht="15.75" x14ac:dyDescent="0.25">
      <c r="B16" s="65" t="s">
        <v>315</v>
      </c>
      <c r="C16" s="66" t="s">
        <v>602</v>
      </c>
      <c r="D16" s="223">
        <f>D17+D18</f>
        <v>76012</v>
      </c>
      <c r="E16" s="73">
        <f t="shared" si="0"/>
        <v>17.392458356214537</v>
      </c>
      <c r="F16" s="223">
        <f>F17+F18</f>
        <v>78357</v>
      </c>
      <c r="G16" s="73">
        <f t="shared" si="1"/>
        <v>16.500865507322064</v>
      </c>
      <c r="H16" s="212">
        <f t="shared" si="2"/>
        <v>103.08503920433616</v>
      </c>
      <c r="L16" s="307"/>
      <c r="M16" s="307"/>
      <c r="N16" s="307"/>
      <c r="O16" s="307"/>
    </row>
    <row r="17" spans="2:15" ht="15.75" x14ac:dyDescent="0.25">
      <c r="B17" s="65" t="s">
        <v>603</v>
      </c>
      <c r="C17" s="66" t="s">
        <v>604</v>
      </c>
      <c r="D17" s="223">
        <v>1222</v>
      </c>
      <c r="E17" s="73">
        <f t="shared" si="0"/>
        <v>0.27960827384221126</v>
      </c>
      <c r="F17" s="223">
        <v>1241</v>
      </c>
      <c r="G17" s="73">
        <f t="shared" si="1"/>
        <v>0.26133688240472047</v>
      </c>
      <c r="H17" s="212">
        <f t="shared" si="2"/>
        <v>101.55482815057283</v>
      </c>
      <c r="L17" s="307"/>
      <c r="M17" s="307"/>
      <c r="N17" s="307"/>
      <c r="O17" s="307"/>
    </row>
    <row r="18" spans="2:15" ht="31.5" x14ac:dyDescent="0.25">
      <c r="B18" s="65" t="s">
        <v>605</v>
      </c>
      <c r="C18" s="66" t="s">
        <v>606</v>
      </c>
      <c r="D18" s="223">
        <v>74790</v>
      </c>
      <c r="E18" s="73">
        <f t="shared" si="0"/>
        <v>17.112850082372326</v>
      </c>
      <c r="F18" s="223">
        <v>77116</v>
      </c>
      <c r="G18" s="73">
        <f t="shared" si="1"/>
        <v>16.239528624917345</v>
      </c>
      <c r="H18" s="212">
        <f t="shared" si="2"/>
        <v>103.11004144939163</v>
      </c>
      <c r="L18" s="307"/>
      <c r="M18" s="307"/>
      <c r="N18" s="307"/>
      <c r="O18" s="307"/>
    </row>
    <row r="19" spans="2:15" ht="15.75" x14ac:dyDescent="0.25">
      <c r="B19" s="65" t="s">
        <v>316</v>
      </c>
      <c r="C19" s="66" t="s">
        <v>404</v>
      </c>
      <c r="D19" s="223">
        <v>408</v>
      </c>
      <c r="E19" s="73">
        <f t="shared" si="0"/>
        <v>9.3355299286106544E-2</v>
      </c>
      <c r="F19" s="223">
        <v>408</v>
      </c>
      <c r="G19" s="73">
        <f t="shared" si="1"/>
        <v>8.5918975037168388E-2</v>
      </c>
      <c r="H19" s="212">
        <f t="shared" si="2"/>
        <v>100</v>
      </c>
      <c r="L19" s="307"/>
      <c r="M19" s="307"/>
      <c r="N19" s="307"/>
      <c r="O19" s="307"/>
    </row>
    <row r="20" spans="2:15" ht="15.75" x14ac:dyDescent="0.25">
      <c r="B20" s="65" t="s">
        <v>317</v>
      </c>
      <c r="C20" s="66" t="s">
        <v>35</v>
      </c>
      <c r="D20" s="223">
        <v>7519</v>
      </c>
      <c r="E20" s="73">
        <f t="shared" si="0"/>
        <v>1.7204374885593998</v>
      </c>
      <c r="F20" s="223">
        <v>6556</v>
      </c>
      <c r="G20" s="73">
        <f t="shared" si="1"/>
        <v>1.3806000008423429</v>
      </c>
      <c r="H20" s="212">
        <f t="shared" si="2"/>
        <v>87.192445803963295</v>
      </c>
      <c r="L20" s="307"/>
      <c r="M20" s="307"/>
      <c r="N20" s="307"/>
      <c r="O20" s="307"/>
    </row>
    <row r="21" spans="2:15" ht="15.75" customHeight="1" x14ac:dyDescent="0.25">
      <c r="B21" s="324" t="s">
        <v>197</v>
      </c>
      <c r="C21" s="324"/>
      <c r="D21" s="234">
        <f>D9+D8+D10+D15+D16+D19+D20</f>
        <v>437040</v>
      </c>
      <c r="E21" s="218">
        <f>E9+E8+E10+E15+E16+E19+E20</f>
        <v>100</v>
      </c>
      <c r="F21" s="234">
        <f>F9+F8+F10+F15+F16+F19+F20</f>
        <v>474866</v>
      </c>
      <c r="G21" s="218">
        <f>G9+G8+G10+G15+G16+G19+G20</f>
        <v>100.00000000000001</v>
      </c>
      <c r="H21" s="213">
        <f t="shared" si="2"/>
        <v>108.65504301665753</v>
      </c>
      <c r="L21" s="301"/>
      <c r="M21" s="301"/>
      <c r="N21" s="301"/>
      <c r="O21" s="301"/>
    </row>
    <row r="22" spans="2:15" ht="15.75" x14ac:dyDescent="0.25">
      <c r="B22" s="161"/>
      <c r="C22" s="161" t="s">
        <v>198</v>
      </c>
      <c r="D22" s="259"/>
      <c r="E22" s="255"/>
      <c r="F22" s="259"/>
      <c r="G22" s="255"/>
      <c r="H22" s="212"/>
      <c r="L22" s="302"/>
      <c r="M22" s="302"/>
      <c r="N22" s="302"/>
      <c r="O22" s="302"/>
    </row>
    <row r="23" spans="2:15" ht="15.75" x14ac:dyDescent="0.25">
      <c r="B23" s="65" t="s">
        <v>318</v>
      </c>
      <c r="C23" s="66" t="s">
        <v>39</v>
      </c>
      <c r="D23" s="223">
        <v>390310</v>
      </c>
      <c r="E23" s="215">
        <f>D23/D$26%</f>
        <v>89.307614863628046</v>
      </c>
      <c r="F23" s="223">
        <v>422393</v>
      </c>
      <c r="G23" s="215">
        <f>F23/F$26%</f>
        <v>88.949935350182997</v>
      </c>
      <c r="H23" s="212">
        <f>F23/D23%</f>
        <v>108.21987650841639</v>
      </c>
      <c r="L23" s="307"/>
      <c r="M23" s="307"/>
      <c r="N23" s="307"/>
      <c r="O23" s="307"/>
    </row>
    <row r="24" spans="2:15" ht="15.75" x14ac:dyDescent="0.25">
      <c r="B24" s="65" t="s">
        <v>319</v>
      </c>
      <c r="C24" s="66" t="s">
        <v>40</v>
      </c>
      <c r="D24" s="223">
        <v>10158</v>
      </c>
      <c r="E24" s="215">
        <f t="shared" ref="E24:E25" si="3">D24/D$26%</f>
        <v>2.3242723778143879</v>
      </c>
      <c r="F24" s="223">
        <v>13609</v>
      </c>
      <c r="G24" s="215">
        <f t="shared" ref="G24:G26" si="4">F24/F$26%</f>
        <v>2.8658611060804522</v>
      </c>
      <c r="H24" s="212">
        <f t="shared" ref="H24:H27" si="5">F24/D24%</f>
        <v>133.97322307540855</v>
      </c>
      <c r="L24" s="307"/>
      <c r="M24" s="307"/>
      <c r="N24" s="307"/>
      <c r="O24" s="307"/>
    </row>
    <row r="25" spans="2:15" ht="15.75" x14ac:dyDescent="0.25">
      <c r="B25" s="65" t="s">
        <v>320</v>
      </c>
      <c r="C25" s="66" t="s">
        <v>42</v>
      </c>
      <c r="D25" s="223">
        <v>36572</v>
      </c>
      <c r="E25" s="215">
        <f t="shared" si="3"/>
        <v>8.3681127585575705</v>
      </c>
      <c r="F25" s="223">
        <v>38864</v>
      </c>
      <c r="G25" s="215">
        <f t="shared" si="4"/>
        <v>8.1842035437365492</v>
      </c>
      <c r="H25" s="212">
        <f t="shared" si="5"/>
        <v>106.26708957672535</v>
      </c>
      <c r="L25" s="307"/>
      <c r="M25" s="307"/>
      <c r="N25" s="307"/>
      <c r="O25" s="307"/>
    </row>
    <row r="26" spans="2:15" ht="15.75" x14ac:dyDescent="0.25">
      <c r="B26" s="251"/>
      <c r="C26" s="63" t="s">
        <v>607</v>
      </c>
      <c r="D26" s="234">
        <f>SUM(D23:D25)</f>
        <v>437040</v>
      </c>
      <c r="E26" s="218">
        <f>SUM(E23:E25)</f>
        <v>100</v>
      </c>
      <c r="F26" s="234">
        <f>SUM(F23:F25)</f>
        <v>474866</v>
      </c>
      <c r="G26" s="218">
        <f t="shared" si="4"/>
        <v>100</v>
      </c>
      <c r="H26" s="213">
        <f t="shared" si="5"/>
        <v>108.65504301665753</v>
      </c>
      <c r="L26" s="307"/>
      <c r="M26" s="307"/>
      <c r="N26" s="307"/>
      <c r="O26" s="307"/>
    </row>
    <row r="27" spans="2:15" ht="15.75" x14ac:dyDescent="0.25">
      <c r="B27" s="66" t="s">
        <v>321</v>
      </c>
      <c r="C27" s="66" t="s">
        <v>407</v>
      </c>
      <c r="D27" s="223">
        <v>60984</v>
      </c>
      <c r="E27" s="308"/>
      <c r="F27" s="223">
        <v>128041</v>
      </c>
      <c r="G27" s="308"/>
      <c r="H27" s="212">
        <f t="shared" si="5"/>
        <v>209.95834973107699</v>
      </c>
      <c r="L27" s="301"/>
      <c r="M27" s="301"/>
      <c r="N27" s="301"/>
      <c r="O27" s="301"/>
    </row>
  </sheetData>
  <mergeCells count="3">
    <mergeCell ref="G3:H3"/>
    <mergeCell ref="B4:H4"/>
    <mergeCell ref="B21:C21"/>
  </mergeCells>
  <pageMargins left="0.7" right="0.7" top="0.75" bottom="0.75" header="0.3" footer="0.3"/>
  <ignoredErrors>
    <ignoredError sqref="E16:F16 E10:F10" formula="1"/>
  </ignoredError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J19"/>
  <sheetViews>
    <sheetView workbookViewId="0"/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10" ht="16.5" thickBot="1" x14ac:dyDescent="0.3">
      <c r="B3" s="141"/>
      <c r="C3" s="90"/>
      <c r="D3" s="90"/>
      <c r="E3" s="90"/>
      <c r="F3" s="90"/>
      <c r="G3" s="360" t="s">
        <v>339</v>
      </c>
      <c r="H3" s="360"/>
    </row>
    <row r="4" spans="2:10" ht="24.95" customHeight="1" thickTop="1" x14ac:dyDescent="0.25">
      <c r="B4" s="344" t="s">
        <v>701</v>
      </c>
      <c r="C4" s="344"/>
      <c r="D4" s="344"/>
      <c r="E4" s="344"/>
      <c r="F4" s="344"/>
      <c r="G4" s="344"/>
      <c r="H4" s="344"/>
    </row>
    <row r="5" spans="2:10" ht="31.5" x14ac:dyDescent="0.25">
      <c r="B5" s="63" t="s">
        <v>127</v>
      </c>
      <c r="C5" s="63" t="s">
        <v>82</v>
      </c>
      <c r="D5" s="63" t="s">
        <v>252</v>
      </c>
      <c r="E5" s="63" t="s">
        <v>253</v>
      </c>
      <c r="F5" s="63" t="s">
        <v>254</v>
      </c>
      <c r="G5" s="63" t="s">
        <v>255</v>
      </c>
      <c r="H5" s="63" t="s">
        <v>26</v>
      </c>
    </row>
    <row r="6" spans="2:10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0" ht="15.75" x14ac:dyDescent="0.25">
      <c r="B7" s="161" t="s">
        <v>311</v>
      </c>
      <c r="C7" s="64" t="s">
        <v>251</v>
      </c>
      <c r="D7" s="161"/>
      <c r="E7" s="161"/>
      <c r="F7" s="161"/>
      <c r="G7" s="161"/>
      <c r="H7" s="161"/>
    </row>
    <row r="8" spans="2:10" ht="15.75" x14ac:dyDescent="0.25">
      <c r="B8" s="65" t="s">
        <v>84</v>
      </c>
      <c r="C8" s="66" t="s">
        <v>265</v>
      </c>
      <c r="D8" s="223">
        <v>59793</v>
      </c>
      <c r="E8" s="223">
        <v>126875</v>
      </c>
      <c r="F8" s="223">
        <v>1303</v>
      </c>
      <c r="G8" s="223">
        <f>D8+E8+F8</f>
        <v>187971</v>
      </c>
      <c r="H8" s="215">
        <f>G8/G13*100</f>
        <v>50.406667578417256</v>
      </c>
      <c r="J8" s="15"/>
    </row>
    <row r="9" spans="2:10" ht="32.25" customHeight="1" x14ac:dyDescent="0.25">
      <c r="B9" s="65" t="s">
        <v>115</v>
      </c>
      <c r="C9" s="96" t="s">
        <v>394</v>
      </c>
      <c r="D9" s="223">
        <v>45471</v>
      </c>
      <c r="E9" s="223">
        <v>88821</v>
      </c>
      <c r="F9" s="223">
        <v>989</v>
      </c>
      <c r="G9" s="223">
        <f>D9+E9+F9</f>
        <v>135281</v>
      </c>
      <c r="H9" s="215">
        <f>G9/G13*100</f>
        <v>36.277215084645313</v>
      </c>
      <c r="J9" s="15"/>
    </row>
    <row r="10" spans="2:10" ht="15.75" x14ac:dyDescent="0.25">
      <c r="B10" s="65" t="s">
        <v>342</v>
      </c>
      <c r="C10" s="66" t="s">
        <v>393</v>
      </c>
      <c r="D10" s="223">
        <v>18095</v>
      </c>
      <c r="E10" s="223">
        <v>30638</v>
      </c>
      <c r="F10" s="223">
        <v>343</v>
      </c>
      <c r="G10" s="223">
        <f>D10+E10+F10</f>
        <v>49076</v>
      </c>
      <c r="H10" s="215">
        <f>G10/G13*100</f>
        <v>13.160315251173879</v>
      </c>
      <c r="J10" s="15"/>
    </row>
    <row r="11" spans="2:10" ht="15.75" x14ac:dyDescent="0.25">
      <c r="B11" s="65" t="s">
        <v>343</v>
      </c>
      <c r="C11" s="66" t="s">
        <v>266</v>
      </c>
      <c r="D11" s="223">
        <v>93</v>
      </c>
      <c r="E11" s="223">
        <v>424</v>
      </c>
      <c r="F11" s="223">
        <v>24</v>
      </c>
      <c r="G11" s="223">
        <f>D11+E11+F11</f>
        <v>541</v>
      </c>
      <c r="H11" s="215">
        <f>G11/G13*100</f>
        <v>0.14507560825831503</v>
      </c>
    </row>
    <row r="12" spans="2:10" ht="15.75" x14ac:dyDescent="0.25">
      <c r="B12" s="65" t="s">
        <v>344</v>
      </c>
      <c r="C12" s="66" t="s">
        <v>71</v>
      </c>
      <c r="D12" s="223">
        <v>30</v>
      </c>
      <c r="E12" s="223">
        <v>10</v>
      </c>
      <c r="F12" s="223">
        <v>0</v>
      </c>
      <c r="G12" s="223">
        <f>D12+E12+F12</f>
        <v>40</v>
      </c>
      <c r="H12" s="215">
        <f>G12/G13*100</f>
        <v>1.0726477505235862E-2</v>
      </c>
    </row>
    <row r="13" spans="2:10" ht="15.75" x14ac:dyDescent="0.25">
      <c r="B13" s="324" t="s">
        <v>18</v>
      </c>
      <c r="C13" s="324"/>
      <c r="D13" s="234">
        <f>SUM(D8:D12)</f>
        <v>123482</v>
      </c>
      <c r="E13" s="234">
        <f>SUM(E8:E12)</f>
        <v>246768</v>
      </c>
      <c r="F13" s="234">
        <f>SUM(F8:F12)</f>
        <v>2659</v>
      </c>
      <c r="G13" s="234">
        <f>SUM(G8:G12)</f>
        <v>372909</v>
      </c>
      <c r="H13" s="218">
        <f>SUM(H8:H12)</f>
        <v>100</v>
      </c>
      <c r="J13" s="15"/>
    </row>
    <row r="14" spans="2:10" ht="15.75" x14ac:dyDescent="0.25">
      <c r="B14" s="161" t="s">
        <v>312</v>
      </c>
      <c r="C14" s="64" t="s">
        <v>341</v>
      </c>
      <c r="D14" s="259"/>
      <c r="E14" s="259"/>
      <c r="F14" s="259"/>
      <c r="G14" s="259"/>
      <c r="H14" s="161"/>
    </row>
    <row r="15" spans="2:10" ht="15.75" x14ac:dyDescent="0.25">
      <c r="B15" s="65" t="s">
        <v>345</v>
      </c>
      <c r="C15" s="66" t="s">
        <v>149</v>
      </c>
      <c r="D15" s="223">
        <v>112619</v>
      </c>
      <c r="E15" s="223">
        <v>223431</v>
      </c>
      <c r="F15" s="223">
        <v>2416</v>
      </c>
      <c r="G15" s="223">
        <f>D15+E15+F15</f>
        <v>338466</v>
      </c>
      <c r="H15" s="215">
        <f>G15/G19*100</f>
        <v>90.76369838217903</v>
      </c>
      <c r="J15" s="15"/>
    </row>
    <row r="16" spans="2:10" ht="15.75" x14ac:dyDescent="0.25">
      <c r="B16" s="65" t="s">
        <v>346</v>
      </c>
      <c r="C16" s="66" t="s">
        <v>256</v>
      </c>
      <c r="D16" s="223">
        <v>4350</v>
      </c>
      <c r="E16" s="223">
        <v>8283</v>
      </c>
      <c r="F16" s="223">
        <v>87</v>
      </c>
      <c r="G16" s="223">
        <f>D16+E16+F16</f>
        <v>12720</v>
      </c>
      <c r="H16" s="215">
        <f>G16/G19*100</f>
        <v>3.4110198466650039</v>
      </c>
      <c r="J16" s="15"/>
    </row>
    <row r="17" spans="2:10" ht="15.75" x14ac:dyDescent="0.25">
      <c r="B17" s="65" t="s">
        <v>347</v>
      </c>
      <c r="C17" s="66" t="s">
        <v>257</v>
      </c>
      <c r="D17" s="223">
        <v>5709</v>
      </c>
      <c r="E17" s="223">
        <v>13803</v>
      </c>
      <c r="F17" s="223">
        <v>144</v>
      </c>
      <c r="G17" s="223">
        <f>D17+E17+F17</f>
        <v>19656</v>
      </c>
      <c r="H17" s="215">
        <f>G17/G19*100</f>
        <v>5.2709910460729024</v>
      </c>
      <c r="J17" s="15"/>
    </row>
    <row r="18" spans="2:10" ht="15.75" x14ac:dyDescent="0.25">
      <c r="B18" s="65" t="s">
        <v>348</v>
      </c>
      <c r="C18" s="66" t="s">
        <v>258</v>
      </c>
      <c r="D18" s="223">
        <v>804</v>
      </c>
      <c r="E18" s="223">
        <v>1251</v>
      </c>
      <c r="F18" s="223">
        <v>12</v>
      </c>
      <c r="G18" s="223">
        <f>D18+E18+F18</f>
        <v>2067</v>
      </c>
      <c r="H18" s="215">
        <f>G18/G19*100</f>
        <v>0.55429072508306321</v>
      </c>
      <c r="J18" s="15"/>
    </row>
    <row r="19" spans="2:10" ht="15.75" x14ac:dyDescent="0.25">
      <c r="B19" s="324" t="s">
        <v>18</v>
      </c>
      <c r="C19" s="324"/>
      <c r="D19" s="234">
        <f>SUM(D15:D18)</f>
        <v>123482</v>
      </c>
      <c r="E19" s="234">
        <f>SUM(E15:E18)</f>
        <v>246768</v>
      </c>
      <c r="F19" s="234">
        <f>SUM(F15:F18)</f>
        <v>2659</v>
      </c>
      <c r="G19" s="234">
        <f>SUM(G15:G18)</f>
        <v>372909</v>
      </c>
      <c r="H19" s="218">
        <f>SUM(H15:H18)</f>
        <v>100</v>
      </c>
      <c r="J19" s="15"/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1"/>
  <sheetViews>
    <sheetView workbookViewId="0"/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35"/>
      <c r="C3" s="273"/>
      <c r="D3" s="235"/>
      <c r="E3" s="235"/>
      <c r="F3" s="274"/>
      <c r="G3" s="235"/>
      <c r="H3" s="235"/>
      <c r="I3" s="235"/>
      <c r="J3" s="235"/>
      <c r="K3" s="235"/>
      <c r="L3" s="235"/>
      <c r="M3" s="198" t="s">
        <v>339</v>
      </c>
    </row>
    <row r="4" spans="2:13" ht="24.95" customHeight="1" thickTop="1" x14ac:dyDescent="0.25">
      <c r="B4" s="344" t="s">
        <v>684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</row>
    <row r="5" spans="2:13" ht="15.75" x14ac:dyDescent="0.25">
      <c r="B5" s="361" t="s">
        <v>127</v>
      </c>
      <c r="C5" s="261"/>
      <c r="D5" s="361" t="s">
        <v>349</v>
      </c>
      <c r="E5" s="361" t="s">
        <v>350</v>
      </c>
      <c r="F5" s="361" t="s">
        <v>351</v>
      </c>
      <c r="G5" s="361" t="s">
        <v>352</v>
      </c>
      <c r="H5" s="361" t="s">
        <v>353</v>
      </c>
      <c r="I5" s="361" t="s">
        <v>354</v>
      </c>
      <c r="J5" s="361" t="s">
        <v>355</v>
      </c>
      <c r="K5" s="361"/>
      <c r="L5" s="361"/>
      <c r="M5" s="361"/>
    </row>
    <row r="6" spans="2:13" ht="63" x14ac:dyDescent="0.25">
      <c r="B6" s="361"/>
      <c r="C6" s="261" t="s">
        <v>356</v>
      </c>
      <c r="D6" s="361"/>
      <c r="E6" s="361"/>
      <c r="F6" s="361"/>
      <c r="G6" s="361"/>
      <c r="H6" s="361"/>
      <c r="I6" s="361"/>
      <c r="J6" s="261" t="s">
        <v>357</v>
      </c>
      <c r="K6" s="261" t="s">
        <v>359</v>
      </c>
      <c r="L6" s="261" t="s">
        <v>395</v>
      </c>
      <c r="M6" s="261" t="s">
        <v>358</v>
      </c>
    </row>
    <row r="7" spans="2:13" x14ac:dyDescent="0.25">
      <c r="B7" s="264">
        <v>1</v>
      </c>
      <c r="C7" s="263">
        <v>2</v>
      </c>
      <c r="D7" s="264">
        <v>3</v>
      </c>
      <c r="E7" s="264">
        <v>4</v>
      </c>
      <c r="F7" s="264">
        <v>5</v>
      </c>
      <c r="G7" s="264">
        <v>6</v>
      </c>
      <c r="H7" s="264">
        <v>7</v>
      </c>
      <c r="I7" s="264">
        <v>8</v>
      </c>
      <c r="J7" s="264" t="s">
        <v>570</v>
      </c>
      <c r="K7" s="264" t="s">
        <v>569</v>
      </c>
      <c r="L7" s="264">
        <v>11</v>
      </c>
      <c r="M7" s="264" t="s">
        <v>396</v>
      </c>
    </row>
    <row r="8" spans="2:13" ht="15.75" x14ac:dyDescent="0.25">
      <c r="B8" s="272" t="s">
        <v>311</v>
      </c>
      <c r="C8" s="265" t="s">
        <v>261</v>
      </c>
      <c r="D8" s="294">
        <v>5.0000000000000001E-3</v>
      </c>
      <c r="E8" s="294">
        <v>5.0000000000000001E-3</v>
      </c>
      <c r="F8" s="266">
        <v>369511</v>
      </c>
      <c r="G8" s="266">
        <v>555</v>
      </c>
      <c r="H8" s="266">
        <v>69587</v>
      </c>
      <c r="I8" s="266">
        <v>195</v>
      </c>
      <c r="J8" s="266">
        <f>H8*D8</f>
        <v>347.935</v>
      </c>
      <c r="K8" s="266">
        <f>I8*E8</f>
        <v>0.97499999999999998</v>
      </c>
      <c r="L8" s="266">
        <v>4117</v>
      </c>
      <c r="M8" s="266">
        <f>J8+K8+L8</f>
        <v>4465.91</v>
      </c>
    </row>
    <row r="9" spans="2:13" ht="15.75" x14ac:dyDescent="0.25">
      <c r="B9" s="272" t="s">
        <v>312</v>
      </c>
      <c r="C9" s="265" t="s">
        <v>262</v>
      </c>
      <c r="D9" s="271">
        <v>0.1</v>
      </c>
      <c r="E9" s="271">
        <v>0.1</v>
      </c>
      <c r="F9" s="266">
        <v>2321</v>
      </c>
      <c r="G9" s="266">
        <v>0</v>
      </c>
      <c r="H9" s="266">
        <v>418</v>
      </c>
      <c r="I9" s="266">
        <v>0</v>
      </c>
      <c r="J9" s="266">
        <f t="shared" ref="J9:J12" si="0">H9*D9</f>
        <v>41.800000000000004</v>
      </c>
      <c r="K9" s="266">
        <f t="shared" ref="K9:K12" si="1">I9*E9</f>
        <v>0</v>
      </c>
      <c r="L9" s="266">
        <v>43</v>
      </c>
      <c r="M9" s="266">
        <f t="shared" ref="M9:M13" si="2">J9+K9+L9</f>
        <v>84.800000000000011</v>
      </c>
    </row>
    <row r="10" spans="2:13" ht="15.75" x14ac:dyDescent="0.25">
      <c r="B10" s="272" t="s">
        <v>313</v>
      </c>
      <c r="C10" s="265" t="s">
        <v>263</v>
      </c>
      <c r="D10" s="271">
        <v>0.5</v>
      </c>
      <c r="E10" s="271">
        <v>0.5</v>
      </c>
      <c r="F10" s="266">
        <v>241</v>
      </c>
      <c r="G10" s="266">
        <v>120</v>
      </c>
      <c r="H10" s="266">
        <v>56</v>
      </c>
      <c r="I10" s="266">
        <v>86</v>
      </c>
      <c r="J10" s="266">
        <f t="shared" si="0"/>
        <v>28</v>
      </c>
      <c r="K10" s="266">
        <f t="shared" si="1"/>
        <v>43</v>
      </c>
      <c r="L10" s="266">
        <v>1</v>
      </c>
      <c r="M10" s="266">
        <f t="shared" si="2"/>
        <v>72</v>
      </c>
    </row>
    <row r="11" spans="2:13" ht="15.75" x14ac:dyDescent="0.25">
      <c r="B11" s="272" t="s">
        <v>314</v>
      </c>
      <c r="C11" s="265" t="s">
        <v>247</v>
      </c>
      <c r="D11" s="271">
        <v>1</v>
      </c>
      <c r="E11" s="271">
        <v>0.75</v>
      </c>
      <c r="F11" s="266">
        <v>161</v>
      </c>
      <c r="G11" s="266">
        <v>0</v>
      </c>
      <c r="H11" s="266">
        <v>161</v>
      </c>
      <c r="I11" s="266">
        <v>0</v>
      </c>
      <c r="J11" s="266">
        <f t="shared" si="0"/>
        <v>161</v>
      </c>
      <c r="K11" s="266">
        <f t="shared" si="1"/>
        <v>0</v>
      </c>
      <c r="L11" s="266">
        <v>0</v>
      </c>
      <c r="M11" s="266">
        <f t="shared" si="2"/>
        <v>161</v>
      </c>
    </row>
    <row r="12" spans="2:13" ht="15.75" x14ac:dyDescent="0.25">
      <c r="B12" s="272" t="s">
        <v>315</v>
      </c>
      <c r="C12" s="265" t="s">
        <v>264</v>
      </c>
      <c r="D12" s="271">
        <v>1</v>
      </c>
      <c r="E12" s="271">
        <v>1</v>
      </c>
      <c r="F12" s="266">
        <v>0</v>
      </c>
      <c r="G12" s="266">
        <v>0</v>
      </c>
      <c r="H12" s="266">
        <v>0</v>
      </c>
      <c r="I12" s="266">
        <v>0</v>
      </c>
      <c r="J12" s="266">
        <f t="shared" si="0"/>
        <v>0</v>
      </c>
      <c r="K12" s="266">
        <f t="shared" si="1"/>
        <v>0</v>
      </c>
      <c r="L12" s="266">
        <v>0</v>
      </c>
      <c r="M12" s="266">
        <f t="shared" si="2"/>
        <v>0</v>
      </c>
    </row>
    <row r="13" spans="2:13" ht="15.75" x14ac:dyDescent="0.25">
      <c r="B13" s="361" t="s">
        <v>18</v>
      </c>
      <c r="C13" s="361"/>
      <c r="D13" s="361"/>
      <c r="E13" s="361"/>
      <c r="F13" s="269">
        <f t="shared" ref="F13:K13" si="3">SUM(F8:F12)</f>
        <v>372234</v>
      </c>
      <c r="G13" s="269">
        <f t="shared" si="3"/>
        <v>675</v>
      </c>
      <c r="H13" s="269">
        <f t="shared" si="3"/>
        <v>70222</v>
      </c>
      <c r="I13" s="269">
        <f t="shared" si="3"/>
        <v>281</v>
      </c>
      <c r="J13" s="269">
        <f t="shared" si="3"/>
        <v>578.73500000000001</v>
      </c>
      <c r="K13" s="269">
        <f t="shared" si="3"/>
        <v>43.975000000000001</v>
      </c>
      <c r="L13" s="269">
        <f>SUM(L8:L12)</f>
        <v>4161</v>
      </c>
      <c r="M13" s="269">
        <f t="shared" si="2"/>
        <v>4783.71</v>
      </c>
    </row>
    <row r="16" spans="2:13" x14ac:dyDescent="0.25">
      <c r="F16" s="15"/>
      <c r="G16" s="15"/>
      <c r="H16" s="15"/>
      <c r="M16" s="15"/>
    </row>
    <row r="17" spans="6:13" x14ac:dyDescent="0.25">
      <c r="F17" s="15"/>
    </row>
    <row r="18" spans="6:13" x14ac:dyDescent="0.25">
      <c r="F18" s="15"/>
    </row>
    <row r="21" spans="6:13" x14ac:dyDescent="0.25">
      <c r="F21" s="15"/>
      <c r="G21" s="15"/>
      <c r="H21" s="15"/>
      <c r="J21" s="15"/>
      <c r="L21" s="15"/>
      <c r="M21" s="15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G10"/>
  <sheetViews>
    <sheetView workbookViewId="0"/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7" ht="16.5" thickBot="1" x14ac:dyDescent="0.3">
      <c r="B3" s="295"/>
      <c r="C3" s="295"/>
      <c r="D3" s="295"/>
      <c r="E3" s="295"/>
      <c r="F3" s="295"/>
      <c r="G3" s="198" t="s">
        <v>339</v>
      </c>
    </row>
    <row r="4" spans="2:7" ht="24.95" customHeight="1" thickTop="1" x14ac:dyDescent="0.25">
      <c r="B4" s="332" t="s">
        <v>685</v>
      </c>
      <c r="C4" s="332"/>
      <c r="D4" s="332"/>
      <c r="E4" s="332"/>
      <c r="F4" s="332"/>
      <c r="G4" s="332"/>
    </row>
    <row r="5" spans="2:7" ht="15.75" x14ac:dyDescent="0.25">
      <c r="B5" s="337" t="s">
        <v>127</v>
      </c>
      <c r="C5" s="330" t="s">
        <v>140</v>
      </c>
      <c r="D5" s="330" t="s">
        <v>698</v>
      </c>
      <c r="E5" s="330"/>
      <c r="F5" s="330" t="s">
        <v>699</v>
      </c>
      <c r="G5" s="330"/>
    </row>
    <row r="6" spans="2:7" ht="31.5" x14ac:dyDescent="0.25">
      <c r="B6" s="337"/>
      <c r="C6" s="330"/>
      <c r="D6" s="97" t="s">
        <v>150</v>
      </c>
      <c r="E6" s="97" t="s">
        <v>571</v>
      </c>
      <c r="F6" s="97" t="s">
        <v>152</v>
      </c>
      <c r="G6" s="97" t="s">
        <v>572</v>
      </c>
    </row>
    <row r="7" spans="2: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</row>
    <row r="8" spans="2:7" ht="15.75" x14ac:dyDescent="0.25">
      <c r="B8" s="182" t="s">
        <v>311</v>
      </c>
      <c r="C8" s="112" t="s">
        <v>156</v>
      </c>
      <c r="D8" s="102">
        <v>2475</v>
      </c>
      <c r="E8" s="114">
        <v>3</v>
      </c>
      <c r="F8" s="102">
        <v>1966</v>
      </c>
      <c r="G8" s="114">
        <v>3</v>
      </c>
    </row>
    <row r="9" spans="2:7" ht="15.75" x14ac:dyDescent="0.25">
      <c r="B9" s="182" t="s">
        <v>312</v>
      </c>
      <c r="C9" s="112" t="s">
        <v>155</v>
      </c>
      <c r="D9" s="102">
        <v>119</v>
      </c>
      <c r="E9" s="114">
        <v>1</v>
      </c>
      <c r="F9" s="102">
        <v>450</v>
      </c>
      <c r="G9" s="114">
        <v>1</v>
      </c>
    </row>
    <row r="10" spans="2:7" ht="15.75" x14ac:dyDescent="0.25">
      <c r="B10" s="330" t="s">
        <v>18</v>
      </c>
      <c r="C10" s="330"/>
      <c r="D10" s="105">
        <f>D8-D9</f>
        <v>2356</v>
      </c>
      <c r="E10" s="97">
        <f>E8+E9</f>
        <v>4</v>
      </c>
      <c r="F10" s="105">
        <f>F8-F9</f>
        <v>1516</v>
      </c>
      <c r="G10" s="97">
        <f t="shared" ref="G10" si="0">G8+G9</f>
        <v>4</v>
      </c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19"/>
  <sheetViews>
    <sheetView workbookViewId="0"/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35"/>
      <c r="C3" s="235"/>
      <c r="D3" s="235"/>
      <c r="E3" s="235"/>
      <c r="F3" s="235"/>
      <c r="G3" s="235"/>
      <c r="H3" s="198" t="s">
        <v>340</v>
      </c>
      <c r="K3" s="32"/>
    </row>
    <row r="4" spans="2:11" ht="24.95" customHeight="1" thickTop="1" x14ac:dyDescent="0.25">
      <c r="B4" s="344" t="s">
        <v>686</v>
      </c>
      <c r="C4" s="344"/>
      <c r="D4" s="344"/>
      <c r="E4" s="344"/>
      <c r="F4" s="344"/>
      <c r="G4" s="344"/>
      <c r="H4" s="344"/>
    </row>
    <row r="5" spans="2:11" x14ac:dyDescent="0.25">
      <c r="B5" s="361" t="s">
        <v>127</v>
      </c>
      <c r="C5" s="361" t="s">
        <v>158</v>
      </c>
      <c r="D5" s="362" t="s">
        <v>698</v>
      </c>
      <c r="E5" s="362"/>
      <c r="F5" s="362" t="s">
        <v>699</v>
      </c>
      <c r="G5" s="362"/>
      <c r="H5" s="262" t="s">
        <v>1</v>
      </c>
    </row>
    <row r="6" spans="2:11" x14ac:dyDescent="0.25">
      <c r="B6" s="361"/>
      <c r="C6" s="361"/>
      <c r="D6" s="262" t="s">
        <v>2</v>
      </c>
      <c r="E6" s="261" t="s">
        <v>26</v>
      </c>
      <c r="F6" s="262" t="s">
        <v>2</v>
      </c>
      <c r="G6" s="261" t="s">
        <v>26</v>
      </c>
      <c r="H6" s="262" t="s">
        <v>410</v>
      </c>
    </row>
    <row r="7" spans="2:11" x14ac:dyDescent="0.25">
      <c r="B7" s="263">
        <v>1</v>
      </c>
      <c r="C7" s="264">
        <v>2</v>
      </c>
      <c r="D7" s="264">
        <v>3</v>
      </c>
      <c r="E7" s="264">
        <v>4</v>
      </c>
      <c r="F7" s="264">
        <v>5</v>
      </c>
      <c r="G7" s="264">
        <v>6</v>
      </c>
      <c r="H7" s="264">
        <v>7</v>
      </c>
    </row>
    <row r="8" spans="2:11" x14ac:dyDescent="0.25">
      <c r="B8" s="277" t="s">
        <v>311</v>
      </c>
      <c r="C8" s="275" t="s">
        <v>360</v>
      </c>
      <c r="D8" s="276"/>
      <c r="E8" s="260"/>
      <c r="F8" s="260"/>
      <c r="G8" s="260"/>
      <c r="H8" s="278"/>
    </row>
    <row r="9" spans="2:11" x14ac:dyDescent="0.25">
      <c r="B9" s="279" t="s">
        <v>84</v>
      </c>
      <c r="C9" s="260" t="s">
        <v>267</v>
      </c>
      <c r="D9" s="266">
        <v>23</v>
      </c>
      <c r="E9" s="267">
        <f>D9/D19*100</f>
        <v>0.23414435508500456</v>
      </c>
      <c r="F9" s="266">
        <v>20</v>
      </c>
      <c r="G9" s="267">
        <f>F9/F19*100</f>
        <v>0.15550890288469013</v>
      </c>
      <c r="H9" s="268">
        <f>F9/D9*100</f>
        <v>86.956521739130437</v>
      </c>
      <c r="J9" s="49"/>
      <c r="K9" s="49"/>
    </row>
    <row r="10" spans="2:11" x14ac:dyDescent="0.25">
      <c r="B10" s="279" t="s">
        <v>115</v>
      </c>
      <c r="C10" s="260" t="s">
        <v>268</v>
      </c>
      <c r="D10" s="266">
        <v>3008</v>
      </c>
      <c r="E10" s="267">
        <f>D10/D19*100</f>
        <v>30.62200956937799</v>
      </c>
      <c r="F10" s="266">
        <v>5319</v>
      </c>
      <c r="G10" s="267">
        <f>F10/F19*100</f>
        <v>41.357592722183348</v>
      </c>
      <c r="H10" s="268">
        <f>F10/D10*100</f>
        <v>176.8284574468085</v>
      </c>
      <c r="J10" s="49"/>
      <c r="K10" s="49"/>
    </row>
    <row r="11" spans="2:11" x14ac:dyDescent="0.25">
      <c r="B11" s="279" t="s">
        <v>342</v>
      </c>
      <c r="C11" s="260" t="s">
        <v>269</v>
      </c>
      <c r="D11" s="266">
        <v>474</v>
      </c>
      <c r="E11" s="267">
        <f>D11/D19*100</f>
        <v>4.8254097526213986</v>
      </c>
      <c r="F11" s="266">
        <v>768</v>
      </c>
      <c r="G11" s="267">
        <f>F11/F19*100</f>
        <v>5.9715418707721017</v>
      </c>
      <c r="H11" s="268">
        <f>F11/D11*100</f>
        <v>162.02531645569621</v>
      </c>
      <c r="J11" s="49"/>
      <c r="K11" s="49"/>
    </row>
    <row r="12" spans="2:11" x14ac:dyDescent="0.25">
      <c r="B12" s="362" t="s">
        <v>471</v>
      </c>
      <c r="C12" s="362"/>
      <c r="D12" s="269">
        <f>SUM(D9:D11)</f>
        <v>3505</v>
      </c>
      <c r="E12" s="280">
        <f>D12/D19*100</f>
        <v>35.681563677084391</v>
      </c>
      <c r="F12" s="269">
        <f>SUM(F9:F11)</f>
        <v>6107</v>
      </c>
      <c r="G12" s="280">
        <f>F12/F19*100</f>
        <v>47.484643495840132</v>
      </c>
      <c r="H12" s="270">
        <f>F12/D12*100</f>
        <v>174.23680456490726</v>
      </c>
      <c r="J12" s="49"/>
      <c r="K12" s="49"/>
    </row>
    <row r="13" spans="2:11" x14ac:dyDescent="0.25">
      <c r="B13" s="277" t="s">
        <v>312</v>
      </c>
      <c r="C13" s="275" t="s">
        <v>361</v>
      </c>
      <c r="D13" s="276"/>
      <c r="E13" s="267"/>
      <c r="F13" s="276"/>
      <c r="G13" s="267"/>
      <c r="H13" s="268"/>
      <c r="J13" s="49"/>
      <c r="K13" s="49"/>
    </row>
    <row r="14" spans="2:11" x14ac:dyDescent="0.25">
      <c r="B14" s="265" t="s">
        <v>345</v>
      </c>
      <c r="C14" s="260" t="s">
        <v>270</v>
      </c>
      <c r="D14" s="266">
        <v>5258</v>
      </c>
      <c r="E14" s="267">
        <f>D14/D19*100</f>
        <v>53.527435610302355</v>
      </c>
      <c r="F14" s="266">
        <v>5895</v>
      </c>
      <c r="G14" s="267">
        <f>F14/F19*100</f>
        <v>45.836249125262427</v>
      </c>
      <c r="H14" s="268">
        <f t="shared" ref="H14:H19" si="0">F14/D14*100</f>
        <v>112.11487257512363</v>
      </c>
      <c r="J14" s="49"/>
      <c r="K14" s="49"/>
    </row>
    <row r="15" spans="2:11" x14ac:dyDescent="0.25">
      <c r="B15" s="265" t="s">
        <v>346</v>
      </c>
      <c r="C15" s="260" t="s">
        <v>271</v>
      </c>
      <c r="D15" s="276">
        <v>0</v>
      </c>
      <c r="E15" s="267">
        <f>D15/D19*100</f>
        <v>0</v>
      </c>
      <c r="F15" s="276">
        <v>0</v>
      </c>
      <c r="G15" s="267">
        <f>F15/F19*100</f>
        <v>0</v>
      </c>
      <c r="H15" s="268" t="s">
        <v>106</v>
      </c>
      <c r="J15" s="49"/>
      <c r="K15" s="49"/>
    </row>
    <row r="16" spans="2:11" x14ac:dyDescent="0.25">
      <c r="B16" s="265" t="s">
        <v>347</v>
      </c>
      <c r="C16" s="260" t="s">
        <v>272</v>
      </c>
      <c r="D16" s="266">
        <v>959</v>
      </c>
      <c r="E16" s="267">
        <f>D16/D19*100</f>
        <v>9.7628015881095394</v>
      </c>
      <c r="F16" s="266">
        <v>837</v>
      </c>
      <c r="G16" s="267">
        <f>F16/F19*100+0.1</f>
        <v>6.6080475857242824</v>
      </c>
      <c r="H16" s="268">
        <f t="shared" si="0"/>
        <v>87.278415015641301</v>
      </c>
      <c r="J16" s="49"/>
      <c r="K16" s="49"/>
    </row>
    <row r="17" spans="2:11" x14ac:dyDescent="0.25">
      <c r="B17" s="362" t="s">
        <v>472</v>
      </c>
      <c r="C17" s="362"/>
      <c r="D17" s="269">
        <f>SUM(D14:D16)</f>
        <v>6217</v>
      </c>
      <c r="E17" s="280">
        <f>D17/D19*100</f>
        <v>63.290237198411894</v>
      </c>
      <c r="F17" s="269">
        <f>SUM(F14:F16)</f>
        <v>6732</v>
      </c>
      <c r="G17" s="280">
        <f>F17/F19*100</f>
        <v>52.344296710986704</v>
      </c>
      <c r="H17" s="270">
        <f t="shared" si="0"/>
        <v>108.28373813736529</v>
      </c>
      <c r="J17" s="49"/>
      <c r="K17" s="49"/>
    </row>
    <row r="18" spans="2:11" x14ac:dyDescent="0.25">
      <c r="B18" s="277" t="s">
        <v>313</v>
      </c>
      <c r="C18" s="275" t="s">
        <v>362</v>
      </c>
      <c r="D18" s="281">
        <v>101</v>
      </c>
      <c r="E18" s="282">
        <f>D18/D19*100</f>
        <v>1.0281991245037159</v>
      </c>
      <c r="F18" s="281">
        <v>22</v>
      </c>
      <c r="G18" s="282">
        <f>F18/F19*100</f>
        <v>0.17105979317315917</v>
      </c>
      <c r="H18" s="322">
        <f t="shared" si="0"/>
        <v>21.782178217821784</v>
      </c>
      <c r="J18" s="49"/>
      <c r="K18" s="49"/>
    </row>
    <row r="19" spans="2:11" x14ac:dyDescent="0.25">
      <c r="B19" s="362" t="s">
        <v>363</v>
      </c>
      <c r="C19" s="362"/>
      <c r="D19" s="269">
        <f>D12+D17+D18</f>
        <v>9823</v>
      </c>
      <c r="E19" s="270">
        <f>E12+E17+E18</f>
        <v>100</v>
      </c>
      <c r="F19" s="269">
        <f>F12+F17+F18</f>
        <v>12861</v>
      </c>
      <c r="G19" s="270">
        <f>G12+G17+G18</f>
        <v>100</v>
      </c>
      <c r="H19" s="270">
        <f t="shared" si="0"/>
        <v>130.92741524992363</v>
      </c>
      <c r="J19" s="49"/>
      <c r="K19" s="49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21"/>
  <sheetViews>
    <sheetView workbookViewId="0"/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41"/>
      <c r="C3" s="141"/>
      <c r="D3" s="141"/>
      <c r="E3" s="141"/>
      <c r="F3" s="141"/>
      <c r="G3" s="141"/>
      <c r="H3" s="164" t="s">
        <v>340</v>
      </c>
      <c r="J3" s="33"/>
    </row>
    <row r="4" spans="2:12" ht="24.95" customHeight="1" thickTop="1" x14ac:dyDescent="0.25">
      <c r="B4" s="344" t="s">
        <v>687</v>
      </c>
      <c r="C4" s="344"/>
      <c r="D4" s="344"/>
      <c r="E4" s="344"/>
      <c r="F4" s="344"/>
      <c r="G4" s="344"/>
      <c r="H4" s="344"/>
    </row>
    <row r="5" spans="2:12" ht="15.75" x14ac:dyDescent="0.25">
      <c r="B5" s="324" t="s">
        <v>127</v>
      </c>
      <c r="C5" s="324" t="s">
        <v>165</v>
      </c>
      <c r="D5" s="328" t="s">
        <v>698</v>
      </c>
      <c r="E5" s="328"/>
      <c r="F5" s="328" t="s">
        <v>702</v>
      </c>
      <c r="G5" s="328"/>
      <c r="H5" s="252" t="s">
        <v>364</v>
      </c>
    </row>
    <row r="6" spans="2:12" ht="15.75" x14ac:dyDescent="0.25">
      <c r="B6" s="324"/>
      <c r="C6" s="324"/>
      <c r="D6" s="194" t="s">
        <v>2</v>
      </c>
      <c r="E6" s="63" t="s">
        <v>26</v>
      </c>
      <c r="F6" s="194" t="s">
        <v>2</v>
      </c>
      <c r="G6" s="63" t="s">
        <v>26</v>
      </c>
      <c r="H6" s="194" t="s">
        <v>410</v>
      </c>
    </row>
    <row r="7" spans="2:12" x14ac:dyDescent="0.25">
      <c r="B7" s="61">
        <v>1</v>
      </c>
      <c r="C7" s="118">
        <v>2</v>
      </c>
      <c r="D7" s="118">
        <v>3</v>
      </c>
      <c r="E7" s="118">
        <v>4</v>
      </c>
      <c r="F7" s="118">
        <v>5</v>
      </c>
      <c r="G7" s="118">
        <v>6</v>
      </c>
      <c r="H7" s="118">
        <v>7</v>
      </c>
    </row>
    <row r="8" spans="2:12" ht="15.75" x14ac:dyDescent="0.25">
      <c r="B8" s="161" t="s">
        <v>311</v>
      </c>
      <c r="C8" s="358" t="s">
        <v>555</v>
      </c>
      <c r="D8" s="358"/>
      <c r="E8" s="358"/>
      <c r="F8" s="363"/>
      <c r="G8" s="363"/>
      <c r="H8" s="363"/>
    </row>
    <row r="9" spans="2:12" ht="15.75" x14ac:dyDescent="0.25">
      <c r="B9" s="65" t="s">
        <v>84</v>
      </c>
      <c r="C9" s="229" t="s">
        <v>273</v>
      </c>
      <c r="D9" s="223">
        <v>1098</v>
      </c>
      <c r="E9" s="215">
        <f>D9/D20*100</f>
        <v>14.704700683005223</v>
      </c>
      <c r="F9" s="223">
        <v>3713</v>
      </c>
      <c r="G9" s="215">
        <f>F9/F20*100</f>
        <v>32.728074041427938</v>
      </c>
      <c r="H9" s="232">
        <f>F9/D9*100</f>
        <v>338.16029143897993</v>
      </c>
      <c r="J9" s="15"/>
      <c r="L9" s="15"/>
    </row>
    <row r="10" spans="2:12" ht="15.75" x14ac:dyDescent="0.25">
      <c r="B10" s="65" t="s">
        <v>115</v>
      </c>
      <c r="C10" s="229" t="s">
        <v>274</v>
      </c>
      <c r="D10" s="225">
        <v>29</v>
      </c>
      <c r="E10" s="215">
        <f>D10/D20*100</f>
        <v>0.38837551895004685</v>
      </c>
      <c r="F10" s="225">
        <v>35</v>
      </c>
      <c r="G10" s="215">
        <f>F10/F20*100</f>
        <v>0.30850594975760248</v>
      </c>
      <c r="H10" s="232">
        <f>F10/D10*100</f>
        <v>120.68965517241379</v>
      </c>
    </row>
    <row r="11" spans="2:12" ht="15.75" x14ac:dyDescent="0.25">
      <c r="B11" s="65" t="s">
        <v>342</v>
      </c>
      <c r="C11" s="229" t="s">
        <v>275</v>
      </c>
      <c r="D11" s="225">
        <v>1</v>
      </c>
      <c r="E11" s="215">
        <f>D11/D20*100</f>
        <v>1.3392259274139548E-2</v>
      </c>
      <c r="F11" s="225">
        <v>1</v>
      </c>
      <c r="G11" s="215">
        <f>F11/F20*100</f>
        <v>8.8144557073600704E-3</v>
      </c>
      <c r="H11" s="232">
        <f>F11/D11*100</f>
        <v>100</v>
      </c>
    </row>
    <row r="12" spans="2:12" ht="15.75" x14ac:dyDescent="0.25">
      <c r="B12" s="328" t="s">
        <v>468</v>
      </c>
      <c r="C12" s="328"/>
      <c r="D12" s="234">
        <f>SUM(D9:D11)</f>
        <v>1128</v>
      </c>
      <c r="E12" s="180">
        <f>D12/D20*100</f>
        <v>15.106468461229408</v>
      </c>
      <c r="F12" s="234">
        <f>SUM(F9:F11)</f>
        <v>3749</v>
      </c>
      <c r="G12" s="180">
        <f>F12/F20*100</f>
        <v>33.045394446892907</v>
      </c>
      <c r="H12" s="218">
        <f>F12/D12*100</f>
        <v>332.3581560283688</v>
      </c>
      <c r="J12" s="15"/>
      <c r="L12" s="15"/>
    </row>
    <row r="13" spans="2:12" ht="15.75" x14ac:dyDescent="0.25">
      <c r="B13" s="161" t="s">
        <v>312</v>
      </c>
      <c r="C13" s="249" t="s">
        <v>250</v>
      </c>
      <c r="D13" s="225"/>
      <c r="E13" s="215"/>
      <c r="F13" s="225"/>
      <c r="G13" s="215"/>
      <c r="H13" s="232"/>
    </row>
    <row r="14" spans="2:12" ht="15.75" x14ac:dyDescent="0.25">
      <c r="B14" s="65" t="s">
        <v>345</v>
      </c>
      <c r="C14" s="229" t="s">
        <v>166</v>
      </c>
      <c r="D14" s="223">
        <v>1190</v>
      </c>
      <c r="E14" s="215">
        <f>D14/D20*100</f>
        <v>15.936788536226063</v>
      </c>
      <c r="F14" s="223">
        <v>1346</v>
      </c>
      <c r="G14" s="215">
        <f>F14/F20*100</f>
        <v>11.864257382106654</v>
      </c>
      <c r="H14" s="232">
        <f t="shared" ref="H14:H17" si="0">F14/D14*100</f>
        <v>113.10924369747899</v>
      </c>
      <c r="J14" s="15"/>
      <c r="L14" s="15"/>
    </row>
    <row r="15" spans="2:12" ht="15.75" x14ac:dyDescent="0.25">
      <c r="B15" s="65" t="s">
        <v>346</v>
      </c>
      <c r="C15" s="229" t="s">
        <v>276</v>
      </c>
      <c r="D15" s="223">
        <v>3253</v>
      </c>
      <c r="E15" s="215">
        <f>D15/D20*100</f>
        <v>43.565019418775947</v>
      </c>
      <c r="F15" s="223">
        <v>3790</v>
      </c>
      <c r="G15" s="215">
        <f>F15/F20*100</f>
        <v>33.406787130894664</v>
      </c>
      <c r="H15" s="232">
        <f t="shared" si="0"/>
        <v>116.50783891792192</v>
      </c>
      <c r="J15" s="15"/>
      <c r="L15" s="15"/>
    </row>
    <row r="16" spans="2:12" ht="15.75" x14ac:dyDescent="0.25">
      <c r="B16" s="65" t="s">
        <v>347</v>
      </c>
      <c r="C16" s="229" t="s">
        <v>277</v>
      </c>
      <c r="D16" s="223">
        <v>1896</v>
      </c>
      <c r="E16" s="215">
        <f>D16/D20*100</f>
        <v>25.391723583768584</v>
      </c>
      <c r="F16" s="223">
        <v>2460</v>
      </c>
      <c r="G16" s="215">
        <f>F16/F20*100</f>
        <v>21.683561040105772</v>
      </c>
      <c r="H16" s="232">
        <f t="shared" si="0"/>
        <v>129.74683544303798</v>
      </c>
      <c r="J16" s="15"/>
      <c r="L16" s="15"/>
    </row>
    <row r="17" spans="2:12" ht="15.75" x14ac:dyDescent="0.25">
      <c r="B17" s="328" t="s">
        <v>469</v>
      </c>
      <c r="C17" s="328"/>
      <c r="D17" s="234">
        <f>SUM(D14:D16)</f>
        <v>6339</v>
      </c>
      <c r="E17" s="180">
        <f>D17/D20*100</f>
        <v>84.893531538770588</v>
      </c>
      <c r="F17" s="234">
        <f>SUM(F14:F16)</f>
        <v>7596</v>
      </c>
      <c r="G17" s="180">
        <f>F17/F20*100</f>
        <v>66.9546055531071</v>
      </c>
      <c r="H17" s="218">
        <f t="shared" si="0"/>
        <v>119.82962612399433</v>
      </c>
      <c r="J17" s="15"/>
      <c r="L17" s="15"/>
    </row>
    <row r="18" spans="2:12" ht="15.75" x14ac:dyDescent="0.25">
      <c r="B18" s="161" t="s">
        <v>313</v>
      </c>
      <c r="C18" s="249" t="s">
        <v>365</v>
      </c>
      <c r="D18" s="257">
        <v>0</v>
      </c>
      <c r="E18" s="283">
        <f>D18/D20*100</f>
        <v>0</v>
      </c>
      <c r="F18" s="257">
        <v>0</v>
      </c>
      <c r="G18" s="283">
        <f>F18/F20*100</f>
        <v>0</v>
      </c>
      <c r="H18" s="258" t="s">
        <v>106</v>
      </c>
      <c r="J18" s="15"/>
      <c r="L18" s="15"/>
    </row>
    <row r="19" spans="2:12" ht="15.75" x14ac:dyDescent="0.25">
      <c r="B19" s="161" t="s">
        <v>314</v>
      </c>
      <c r="C19" s="249" t="s">
        <v>490</v>
      </c>
      <c r="D19" s="257">
        <v>0</v>
      </c>
      <c r="E19" s="283">
        <f>D19/D20*100</f>
        <v>0</v>
      </c>
      <c r="F19" s="257">
        <v>0</v>
      </c>
      <c r="G19" s="283">
        <f>F19/F20*100</f>
        <v>0</v>
      </c>
      <c r="H19" s="258" t="s">
        <v>106</v>
      </c>
      <c r="J19" s="15"/>
      <c r="L19" s="15"/>
    </row>
    <row r="20" spans="2:12" ht="15.75" x14ac:dyDescent="0.25">
      <c r="B20" s="63"/>
      <c r="C20" s="252" t="s">
        <v>491</v>
      </c>
      <c r="D20" s="234">
        <f>D12+D17+D18+D19</f>
        <v>7467</v>
      </c>
      <c r="E20" s="218">
        <f>E12+E17+E18+E19</f>
        <v>100</v>
      </c>
      <c r="F20" s="234">
        <f>F12+F17+F18+F19</f>
        <v>11345</v>
      </c>
      <c r="G20" s="218">
        <f>G12+G17+G18+G19</f>
        <v>100</v>
      </c>
      <c r="H20" s="218">
        <f>F20/D20*100</f>
        <v>151.93518146511315</v>
      </c>
      <c r="J20" s="15"/>
      <c r="L20" s="15"/>
    </row>
    <row r="21" spans="2:12" x14ac:dyDescent="0.25">
      <c r="J21" s="15"/>
      <c r="L21" s="15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4"/>
  <sheetViews>
    <sheetView workbookViewId="0"/>
  </sheetViews>
  <sheetFormatPr defaultColWidth="9.140625" defaultRowHeight="15" x14ac:dyDescent="0.25"/>
  <cols>
    <col min="2" max="2" width="7.7109375" customWidth="1"/>
    <col min="3" max="3" width="33.140625" customWidth="1"/>
    <col min="4" max="4" width="15.42578125" customWidth="1"/>
    <col min="5" max="5" width="13.140625" customWidth="1"/>
    <col min="6" max="6" width="14.28515625" customWidth="1"/>
    <col min="7" max="7" width="14.85546875" customWidth="1"/>
    <col min="8" max="8" width="15.42578125" customWidth="1"/>
    <col min="9" max="9" width="14.140625" customWidth="1"/>
    <col min="10" max="10" width="14.85546875" customWidth="1"/>
    <col min="11" max="11" width="14" customWidth="1"/>
  </cols>
  <sheetData>
    <row r="2" spans="2:13" ht="15.75" x14ac:dyDescent="0.25">
      <c r="C2" s="5"/>
      <c r="D2" s="20"/>
      <c r="E2" s="20"/>
      <c r="F2" s="20"/>
      <c r="G2" s="20"/>
      <c r="H2" s="20"/>
      <c r="I2" s="20"/>
      <c r="J2" s="20"/>
      <c r="K2" s="20"/>
    </row>
    <row r="3" spans="2:13" ht="16.5" thickBot="1" x14ac:dyDescent="0.3">
      <c r="C3" s="4"/>
      <c r="D3" s="4"/>
      <c r="E3" s="4"/>
      <c r="F3" s="4"/>
      <c r="G3" s="4"/>
      <c r="H3" s="4"/>
      <c r="I3" s="4"/>
      <c r="J3" s="4"/>
      <c r="K3" s="4"/>
    </row>
    <row r="4" spans="2:13" ht="24.95" customHeight="1" thickTop="1" x14ac:dyDescent="0.25">
      <c r="B4" s="329" t="s">
        <v>693</v>
      </c>
      <c r="C4" s="329"/>
      <c r="D4" s="329"/>
      <c r="E4" s="329"/>
      <c r="F4" s="329"/>
      <c r="G4" s="329"/>
      <c r="H4" s="329"/>
      <c r="I4" s="329"/>
      <c r="J4" s="329"/>
      <c r="K4" s="329"/>
    </row>
    <row r="5" spans="2:13" ht="18" customHeight="1" x14ac:dyDescent="0.25">
      <c r="B5" s="328" t="s">
        <v>127</v>
      </c>
      <c r="C5" s="330" t="s">
        <v>12</v>
      </c>
      <c r="D5" s="330" t="s">
        <v>578</v>
      </c>
      <c r="E5" s="330"/>
      <c r="F5" s="330" t="s">
        <v>584</v>
      </c>
      <c r="G5" s="330"/>
      <c r="H5" s="330" t="s">
        <v>694</v>
      </c>
      <c r="I5" s="330"/>
      <c r="J5" s="330" t="s">
        <v>1</v>
      </c>
      <c r="K5" s="330"/>
    </row>
    <row r="6" spans="2:13" ht="31.5" x14ac:dyDescent="0.25">
      <c r="B6" s="328"/>
      <c r="C6" s="330"/>
      <c r="D6" s="97" t="s">
        <v>13</v>
      </c>
      <c r="E6" s="97" t="s">
        <v>26</v>
      </c>
      <c r="F6" s="97" t="s">
        <v>13</v>
      </c>
      <c r="G6" s="97" t="s">
        <v>26</v>
      </c>
      <c r="H6" s="97" t="s">
        <v>13</v>
      </c>
      <c r="I6" s="97" t="s">
        <v>26</v>
      </c>
      <c r="J6" s="97" t="s">
        <v>410</v>
      </c>
      <c r="K6" s="97" t="s">
        <v>411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6.5" customHeight="1" x14ac:dyDescent="0.25">
      <c r="B8" s="100" t="s">
        <v>311</v>
      </c>
      <c r="C8" s="101" t="s">
        <v>14</v>
      </c>
      <c r="D8" s="102">
        <v>4090</v>
      </c>
      <c r="E8" s="103">
        <f>D8/D$12*100</f>
        <v>63.588308457711442</v>
      </c>
      <c r="F8" s="102">
        <v>4101</v>
      </c>
      <c r="G8" s="103">
        <f>F8/F$12*100</f>
        <v>63.97815912636505</v>
      </c>
      <c r="H8" s="102">
        <v>4116</v>
      </c>
      <c r="I8" s="103">
        <f>H8/H$12*100</f>
        <v>64.002487948997043</v>
      </c>
      <c r="J8" s="104">
        <f>F8/D8*100</f>
        <v>100.26894865525674</v>
      </c>
      <c r="K8" s="104">
        <f>H8/F8*100</f>
        <v>100.3657644476957</v>
      </c>
    </row>
    <row r="9" spans="2:13" ht="16.5" customHeight="1" x14ac:dyDescent="0.25">
      <c r="B9" s="100" t="s">
        <v>312</v>
      </c>
      <c r="C9" s="101" t="s">
        <v>15</v>
      </c>
      <c r="D9" s="102">
        <v>413</v>
      </c>
      <c r="E9" s="103">
        <f t="shared" ref="E9:E11" si="0">D9/D$12*100</f>
        <v>6.4210199004975124</v>
      </c>
      <c r="F9" s="102">
        <v>408</v>
      </c>
      <c r="G9" s="103">
        <f t="shared" ref="G9:G11" si="1">F9/F$12*100</f>
        <v>6.3650546021840881</v>
      </c>
      <c r="H9" s="102">
        <v>400</v>
      </c>
      <c r="I9" s="103">
        <f t="shared" ref="I9:I11" si="2">H9/H$12*100</f>
        <v>6.2198724926139013</v>
      </c>
      <c r="J9" s="104">
        <f t="shared" ref="J9:J12" si="3">F9/D9*100</f>
        <v>98.789346246973366</v>
      </c>
      <c r="K9" s="104">
        <f t="shared" ref="K9:K12" si="4">H9/F9*100</f>
        <v>98.039215686274503</v>
      </c>
    </row>
    <row r="10" spans="2:13" ht="16.5" customHeight="1" x14ac:dyDescent="0.25">
      <c r="B10" s="100" t="s">
        <v>313</v>
      </c>
      <c r="C10" s="101" t="s">
        <v>16</v>
      </c>
      <c r="D10" s="102">
        <v>1924</v>
      </c>
      <c r="E10" s="103">
        <f t="shared" si="0"/>
        <v>29.912935323383081</v>
      </c>
      <c r="F10" s="102">
        <v>1897</v>
      </c>
      <c r="G10" s="103">
        <f t="shared" si="1"/>
        <v>29.594383775351012</v>
      </c>
      <c r="H10" s="102">
        <v>1912</v>
      </c>
      <c r="I10" s="103">
        <f t="shared" si="2"/>
        <v>29.730990514694451</v>
      </c>
      <c r="J10" s="104">
        <f t="shared" si="3"/>
        <v>98.596673596673597</v>
      </c>
      <c r="K10" s="104">
        <f t="shared" si="4"/>
        <v>100.79072219293622</v>
      </c>
    </row>
    <row r="11" spans="2:13" ht="16.5" customHeight="1" x14ac:dyDescent="0.25">
      <c r="B11" s="100" t="s">
        <v>314</v>
      </c>
      <c r="C11" s="101" t="s">
        <v>17</v>
      </c>
      <c r="D11" s="102">
        <v>5</v>
      </c>
      <c r="E11" s="103">
        <f t="shared" si="0"/>
        <v>7.7736318407960206E-2</v>
      </c>
      <c r="F11" s="102">
        <v>4</v>
      </c>
      <c r="G11" s="103">
        <f t="shared" si="1"/>
        <v>6.2402496099843996E-2</v>
      </c>
      <c r="H11" s="102">
        <v>3</v>
      </c>
      <c r="I11" s="103">
        <f t="shared" si="2"/>
        <v>4.6649043694604264E-2</v>
      </c>
      <c r="J11" s="104">
        <f t="shared" si="3"/>
        <v>80</v>
      </c>
      <c r="K11" s="104">
        <f t="shared" si="4"/>
        <v>75</v>
      </c>
    </row>
    <row r="12" spans="2:13" ht="20.25" customHeight="1" x14ac:dyDescent="0.25">
      <c r="B12" s="330" t="s">
        <v>18</v>
      </c>
      <c r="C12" s="330"/>
      <c r="D12" s="105">
        <f t="shared" ref="D12:I12" si="5">SUM(D8:D11)</f>
        <v>6432</v>
      </c>
      <c r="E12" s="106">
        <f t="shared" si="5"/>
        <v>100</v>
      </c>
      <c r="F12" s="105">
        <f t="shared" si="5"/>
        <v>6410</v>
      </c>
      <c r="G12" s="106">
        <f t="shared" si="5"/>
        <v>100</v>
      </c>
      <c r="H12" s="105">
        <f t="shared" si="5"/>
        <v>6431</v>
      </c>
      <c r="I12" s="106">
        <f t="shared" si="5"/>
        <v>100</v>
      </c>
      <c r="J12" s="106">
        <f t="shared" si="3"/>
        <v>99.657960199004975</v>
      </c>
      <c r="K12" s="106">
        <f t="shared" si="4"/>
        <v>100.32761310452418</v>
      </c>
      <c r="M12" s="15"/>
    </row>
    <row r="14" spans="2:13" x14ac:dyDescent="0.25">
      <c r="H14" s="15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3"/>
  <sheetViews>
    <sheetView workbookViewId="0"/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4" customWidth="1"/>
  </cols>
  <sheetData>
    <row r="3" spans="2:17" ht="16.5" thickBot="1" x14ac:dyDescent="0.3">
      <c r="B3" s="88"/>
      <c r="C3" s="89" t="s">
        <v>81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 t="s">
        <v>339</v>
      </c>
      <c r="P3" s="13"/>
    </row>
    <row r="4" spans="2:17" ht="24.95" customHeight="1" thickTop="1" x14ac:dyDescent="0.25">
      <c r="B4" s="344" t="s">
        <v>688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7"/>
    </row>
    <row r="5" spans="2:17" ht="15.75" x14ac:dyDescent="0.25">
      <c r="B5" s="361" t="s">
        <v>127</v>
      </c>
      <c r="C5" s="362" t="s">
        <v>140</v>
      </c>
      <c r="D5" s="362" t="s">
        <v>698</v>
      </c>
      <c r="E5" s="362"/>
      <c r="F5" s="362"/>
      <c r="G5" s="362"/>
      <c r="H5" s="362"/>
      <c r="I5" s="362"/>
      <c r="J5" s="362" t="s">
        <v>699</v>
      </c>
      <c r="K5" s="362"/>
      <c r="L5" s="362"/>
      <c r="M5" s="362"/>
      <c r="N5" s="362"/>
      <c r="O5" s="362"/>
      <c r="P5" s="38"/>
    </row>
    <row r="6" spans="2:17" ht="15.75" x14ac:dyDescent="0.25">
      <c r="B6" s="361"/>
      <c r="C6" s="362"/>
      <c r="D6" s="361" t="s">
        <v>259</v>
      </c>
      <c r="E6" s="361"/>
      <c r="F6" s="361" t="s">
        <v>260</v>
      </c>
      <c r="G6" s="361"/>
      <c r="H6" s="362" t="s">
        <v>18</v>
      </c>
      <c r="I6" s="362"/>
      <c r="J6" s="361" t="s">
        <v>259</v>
      </c>
      <c r="K6" s="361"/>
      <c r="L6" s="361" t="s">
        <v>260</v>
      </c>
      <c r="M6" s="361"/>
      <c r="N6" s="362" t="s">
        <v>18</v>
      </c>
      <c r="O6" s="362"/>
      <c r="P6" s="38"/>
    </row>
    <row r="7" spans="2:17" ht="15.75" x14ac:dyDescent="0.25">
      <c r="B7" s="361"/>
      <c r="C7" s="362"/>
      <c r="D7" s="261" t="s">
        <v>366</v>
      </c>
      <c r="E7" s="261" t="s">
        <v>2</v>
      </c>
      <c r="F7" s="261" t="s">
        <v>366</v>
      </c>
      <c r="G7" s="261" t="s">
        <v>2</v>
      </c>
      <c r="H7" s="262" t="s">
        <v>366</v>
      </c>
      <c r="I7" s="262" t="s">
        <v>2</v>
      </c>
      <c r="J7" s="262" t="s">
        <v>366</v>
      </c>
      <c r="K7" s="261" t="s">
        <v>2</v>
      </c>
      <c r="L7" s="261" t="s">
        <v>366</v>
      </c>
      <c r="M7" s="261" t="s">
        <v>2</v>
      </c>
      <c r="N7" s="261" t="s">
        <v>366</v>
      </c>
      <c r="O7" s="262" t="s">
        <v>2</v>
      </c>
      <c r="P7" s="38"/>
    </row>
    <row r="8" spans="2:17" ht="15.75" x14ac:dyDescent="0.25">
      <c r="B8" s="263">
        <v>1</v>
      </c>
      <c r="C8" s="264">
        <v>2</v>
      </c>
      <c r="D8" s="264">
        <v>3</v>
      </c>
      <c r="E8" s="264">
        <v>4</v>
      </c>
      <c r="F8" s="264">
        <v>5</v>
      </c>
      <c r="G8" s="264">
        <v>6</v>
      </c>
      <c r="H8" s="264" t="s">
        <v>397</v>
      </c>
      <c r="I8" s="264" t="s">
        <v>398</v>
      </c>
      <c r="J8" s="264">
        <v>9</v>
      </c>
      <c r="K8" s="264">
        <v>10</v>
      </c>
      <c r="L8" s="264">
        <v>11</v>
      </c>
      <c r="M8" s="264">
        <v>12</v>
      </c>
      <c r="N8" s="264" t="s">
        <v>399</v>
      </c>
      <c r="O8" s="264" t="s">
        <v>400</v>
      </c>
      <c r="P8" s="38"/>
    </row>
    <row r="9" spans="2:17" ht="15.75" x14ac:dyDescent="0.25">
      <c r="B9" s="265" t="s">
        <v>311</v>
      </c>
      <c r="C9" s="260" t="s">
        <v>278</v>
      </c>
      <c r="D9" s="266">
        <v>699</v>
      </c>
      <c r="E9" s="266">
        <v>36349</v>
      </c>
      <c r="F9" s="266">
        <v>250</v>
      </c>
      <c r="G9" s="266">
        <v>10740</v>
      </c>
      <c r="H9" s="266">
        <f t="shared" ref="H9:I12" si="0">D9+F9</f>
        <v>949</v>
      </c>
      <c r="I9" s="266">
        <f t="shared" si="0"/>
        <v>47089</v>
      </c>
      <c r="J9" s="266">
        <v>1020</v>
      </c>
      <c r="K9" s="266">
        <v>62810</v>
      </c>
      <c r="L9" s="266">
        <v>191</v>
      </c>
      <c r="M9" s="266">
        <v>10660</v>
      </c>
      <c r="N9" s="266">
        <f>J9+L9</f>
        <v>1211</v>
      </c>
      <c r="O9" s="266">
        <f>K9+M9</f>
        <v>73470</v>
      </c>
      <c r="P9" s="39"/>
      <c r="Q9" s="34"/>
    </row>
    <row r="10" spans="2:17" ht="15.75" x14ac:dyDescent="0.25">
      <c r="B10" s="265" t="s">
        <v>312</v>
      </c>
      <c r="C10" s="260" t="s">
        <v>279</v>
      </c>
      <c r="D10" s="266">
        <v>74</v>
      </c>
      <c r="E10" s="266">
        <v>6409</v>
      </c>
      <c r="F10" s="266">
        <v>0</v>
      </c>
      <c r="G10" s="266">
        <v>0</v>
      </c>
      <c r="H10" s="266">
        <f t="shared" si="0"/>
        <v>74</v>
      </c>
      <c r="I10" s="266">
        <f t="shared" si="0"/>
        <v>6409</v>
      </c>
      <c r="J10" s="266">
        <v>41</v>
      </c>
      <c r="K10" s="266">
        <v>10852</v>
      </c>
      <c r="L10" s="266">
        <v>0</v>
      </c>
      <c r="M10" s="266">
        <v>0</v>
      </c>
      <c r="N10" s="266">
        <f>J10+L10</f>
        <v>41</v>
      </c>
      <c r="O10" s="266">
        <f t="shared" ref="N10:O12" si="1">K10+M10</f>
        <v>10852</v>
      </c>
      <c r="P10" s="39"/>
      <c r="Q10" s="34"/>
    </row>
    <row r="11" spans="2:17" ht="15.75" x14ac:dyDescent="0.25">
      <c r="B11" s="265" t="s">
        <v>313</v>
      </c>
      <c r="C11" s="260" t="s">
        <v>266</v>
      </c>
      <c r="D11" s="266">
        <v>2</v>
      </c>
      <c r="E11" s="266">
        <v>96</v>
      </c>
      <c r="F11" s="266">
        <v>0</v>
      </c>
      <c r="G11" s="266">
        <v>0</v>
      </c>
      <c r="H11" s="266">
        <f t="shared" si="0"/>
        <v>2</v>
      </c>
      <c r="I11" s="266">
        <f t="shared" si="0"/>
        <v>96</v>
      </c>
      <c r="J11" s="266">
        <v>0</v>
      </c>
      <c r="K11" s="266">
        <v>0</v>
      </c>
      <c r="L11" s="266">
        <v>0</v>
      </c>
      <c r="M11" s="266">
        <v>0</v>
      </c>
      <c r="N11" s="266">
        <f t="shared" si="1"/>
        <v>0</v>
      </c>
      <c r="O11" s="266">
        <f t="shared" si="1"/>
        <v>0</v>
      </c>
      <c r="P11" s="39"/>
      <c r="Q11" s="34"/>
    </row>
    <row r="12" spans="2:17" ht="15.75" x14ac:dyDescent="0.25">
      <c r="B12" s="265" t="s">
        <v>314</v>
      </c>
      <c r="C12" s="260" t="s">
        <v>71</v>
      </c>
      <c r="D12" s="266">
        <v>0</v>
      </c>
      <c r="E12" s="266">
        <v>0</v>
      </c>
      <c r="F12" s="266">
        <v>0</v>
      </c>
      <c r="G12" s="266">
        <v>0</v>
      </c>
      <c r="H12" s="266">
        <f t="shared" si="0"/>
        <v>0</v>
      </c>
      <c r="I12" s="266">
        <f t="shared" si="0"/>
        <v>0</v>
      </c>
      <c r="J12" s="266">
        <v>0</v>
      </c>
      <c r="K12" s="266">
        <v>0</v>
      </c>
      <c r="L12" s="266">
        <v>0</v>
      </c>
      <c r="M12" s="266">
        <v>0</v>
      </c>
      <c r="N12" s="266">
        <f t="shared" si="1"/>
        <v>0</v>
      </c>
      <c r="O12" s="266">
        <f t="shared" si="1"/>
        <v>0</v>
      </c>
      <c r="P12" s="39"/>
      <c r="Q12" s="34"/>
    </row>
    <row r="13" spans="2:17" ht="15.75" x14ac:dyDescent="0.25">
      <c r="B13" s="284"/>
      <c r="C13" s="285" t="s">
        <v>18</v>
      </c>
      <c r="D13" s="269">
        <f t="shared" ref="D13:O13" si="2">SUM(D9:D12)</f>
        <v>775</v>
      </c>
      <c r="E13" s="269">
        <f t="shared" si="2"/>
        <v>42854</v>
      </c>
      <c r="F13" s="269">
        <f t="shared" si="2"/>
        <v>250</v>
      </c>
      <c r="G13" s="269">
        <f t="shared" si="2"/>
        <v>10740</v>
      </c>
      <c r="H13" s="269">
        <f t="shared" si="2"/>
        <v>1025</v>
      </c>
      <c r="I13" s="269">
        <f t="shared" si="2"/>
        <v>53594</v>
      </c>
      <c r="J13" s="269">
        <f t="shared" si="2"/>
        <v>1061</v>
      </c>
      <c r="K13" s="269">
        <f t="shared" si="2"/>
        <v>73662</v>
      </c>
      <c r="L13" s="269">
        <f t="shared" si="2"/>
        <v>191</v>
      </c>
      <c r="M13" s="269">
        <f t="shared" si="2"/>
        <v>10660</v>
      </c>
      <c r="N13" s="269">
        <f>SUM(N9:N12)</f>
        <v>1252</v>
      </c>
      <c r="O13" s="269">
        <f t="shared" si="2"/>
        <v>84322</v>
      </c>
      <c r="P13" s="40"/>
      <c r="Q13" s="35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3"/>
  <sheetViews>
    <sheetView tabSelected="1" workbookViewId="0">
      <selection activeCell="L14" sqref="L14"/>
    </sheetView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35"/>
      <c r="C3" s="235"/>
      <c r="D3" s="235"/>
      <c r="E3" s="235"/>
      <c r="F3" s="235"/>
      <c r="G3" s="235"/>
      <c r="H3" s="288" t="s">
        <v>339</v>
      </c>
    </row>
    <row r="4" spans="2:8" ht="37.5" customHeight="1" thickTop="1" x14ac:dyDescent="0.25">
      <c r="B4" s="327" t="s">
        <v>689</v>
      </c>
      <c r="C4" s="327"/>
      <c r="D4" s="327"/>
      <c r="E4" s="327"/>
      <c r="F4" s="327"/>
      <c r="G4" s="327"/>
      <c r="H4" s="327"/>
    </row>
    <row r="5" spans="2:8" ht="35.25" customHeight="1" x14ac:dyDescent="0.25">
      <c r="B5" s="324" t="s">
        <v>127</v>
      </c>
      <c r="C5" s="324" t="s">
        <v>408</v>
      </c>
      <c r="D5" s="324" t="s">
        <v>519</v>
      </c>
      <c r="E5" s="324"/>
      <c r="F5" s="324"/>
      <c r="G5" s="324"/>
      <c r="H5" s="324"/>
    </row>
    <row r="6" spans="2:8" ht="19.5" customHeight="1" x14ac:dyDescent="0.25">
      <c r="B6" s="324"/>
      <c r="C6" s="324"/>
      <c r="D6" s="324" t="s">
        <v>698</v>
      </c>
      <c r="E6" s="324"/>
      <c r="F6" s="324" t="s">
        <v>699</v>
      </c>
      <c r="G6" s="324"/>
      <c r="H6" s="63" t="s">
        <v>1</v>
      </c>
    </row>
    <row r="7" spans="2:8" ht="19.5" customHeight="1" x14ac:dyDescent="0.25">
      <c r="B7" s="324"/>
      <c r="C7" s="324"/>
      <c r="D7" s="63" t="s">
        <v>2</v>
      </c>
      <c r="E7" s="63" t="s">
        <v>26</v>
      </c>
      <c r="F7" s="63" t="s">
        <v>2</v>
      </c>
      <c r="G7" s="63" t="s">
        <v>26</v>
      </c>
      <c r="H7" s="63" t="s">
        <v>410</v>
      </c>
    </row>
    <row r="8" spans="2:8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</row>
    <row r="9" spans="2:8" ht="15.95" customHeight="1" x14ac:dyDescent="0.25">
      <c r="B9" s="65" t="s">
        <v>311</v>
      </c>
      <c r="C9" s="70" t="s">
        <v>574</v>
      </c>
      <c r="D9" s="68">
        <v>17232</v>
      </c>
      <c r="E9" s="286">
        <f>D9/D$12*100</f>
        <v>41.009043312708229</v>
      </c>
      <c r="F9" s="68">
        <v>41834</v>
      </c>
      <c r="G9" s="286">
        <f>F9/F$12*100</f>
        <v>99.883007425447076</v>
      </c>
      <c r="H9" s="68">
        <f>F9/D9*100</f>
        <v>242.76926648096565</v>
      </c>
    </row>
    <row r="10" spans="2:8" ht="15.95" customHeight="1" x14ac:dyDescent="0.25">
      <c r="B10" s="65" t="s">
        <v>312</v>
      </c>
      <c r="C10" s="70" t="s">
        <v>281</v>
      </c>
      <c r="D10" s="68">
        <v>24788</v>
      </c>
      <c r="E10" s="286">
        <f>D10/D$12*100</f>
        <v>58.990956687291764</v>
      </c>
      <c r="F10" s="68">
        <v>49</v>
      </c>
      <c r="G10" s="286">
        <f>F10/F$12*100</f>
        <v>0.11699257455292124</v>
      </c>
      <c r="H10" s="68">
        <f>F10/D10*100</f>
        <v>0.19767629498144262</v>
      </c>
    </row>
    <row r="11" spans="2:8" ht="15.95" customHeight="1" x14ac:dyDescent="0.25">
      <c r="B11" s="65" t="s">
        <v>313</v>
      </c>
      <c r="C11" s="70" t="s">
        <v>401</v>
      </c>
      <c r="D11" s="68">
        <v>0</v>
      </c>
      <c r="E11" s="286">
        <f>D11/D12*100</f>
        <v>0</v>
      </c>
      <c r="F11" s="68">
        <v>0</v>
      </c>
      <c r="G11" s="286">
        <v>0</v>
      </c>
      <c r="H11" s="68" t="s">
        <v>106</v>
      </c>
    </row>
    <row r="12" spans="2:8" ht="15.95" customHeight="1" x14ac:dyDescent="0.25">
      <c r="B12" s="63"/>
      <c r="C12" s="63" t="s">
        <v>282</v>
      </c>
      <c r="D12" s="69">
        <f>SUM(D9:D11)</f>
        <v>42020</v>
      </c>
      <c r="E12" s="69">
        <f>SUM(E9:E11)</f>
        <v>100</v>
      </c>
      <c r="F12" s="69">
        <f>SUM(F9:F11)</f>
        <v>41883</v>
      </c>
      <c r="G12" s="69">
        <v>100</v>
      </c>
      <c r="H12" s="69">
        <f>F12/D12*100</f>
        <v>99.673964778676819</v>
      </c>
    </row>
    <row r="13" spans="2:8" ht="15.95" customHeight="1" x14ac:dyDescent="0.25">
      <c r="B13" s="65" t="s">
        <v>314</v>
      </c>
      <c r="C13" s="70" t="s">
        <v>283</v>
      </c>
      <c r="D13" s="68">
        <v>42020</v>
      </c>
      <c r="E13" s="68">
        <f>D13/D15*100</f>
        <v>100</v>
      </c>
      <c r="F13" s="68">
        <v>41834</v>
      </c>
      <c r="G13" s="68">
        <f>F13/F15*100</f>
        <v>99.883007425447076</v>
      </c>
      <c r="H13" s="68">
        <f>F13/D13*100</f>
        <v>99.557353641123271</v>
      </c>
    </row>
    <row r="14" spans="2:8" ht="15.95" customHeight="1" x14ac:dyDescent="0.25">
      <c r="B14" s="65" t="s">
        <v>315</v>
      </c>
      <c r="C14" s="70" t="s">
        <v>573</v>
      </c>
      <c r="D14" s="68">
        <v>0</v>
      </c>
      <c r="E14" s="68">
        <v>0</v>
      </c>
      <c r="F14" s="68">
        <v>49</v>
      </c>
      <c r="G14" s="68">
        <v>0</v>
      </c>
      <c r="H14" s="68" t="s">
        <v>106</v>
      </c>
    </row>
    <row r="15" spans="2:8" ht="15.95" customHeight="1" x14ac:dyDescent="0.25">
      <c r="B15" s="287"/>
      <c r="C15" s="63" t="s">
        <v>282</v>
      </c>
      <c r="D15" s="69">
        <f>SUM(D13:D14)</f>
        <v>42020</v>
      </c>
      <c r="E15" s="69">
        <f>SUM(E13:E14)</f>
        <v>100</v>
      </c>
      <c r="F15" s="69">
        <f>SUM(F13:F14)</f>
        <v>41883</v>
      </c>
      <c r="G15" s="69">
        <v>100</v>
      </c>
      <c r="H15" s="69">
        <f>F15/D15*100</f>
        <v>99.673964778676819</v>
      </c>
    </row>
    <row r="17" spans="4:6" x14ac:dyDescent="0.25">
      <c r="D17" s="51"/>
      <c r="F17" s="51"/>
    </row>
    <row r="18" spans="4:6" x14ac:dyDescent="0.25">
      <c r="D18" s="51"/>
      <c r="F18" s="51"/>
    </row>
    <row r="19" spans="4:6" x14ac:dyDescent="0.25">
      <c r="D19" s="51"/>
    </row>
    <row r="20" spans="4:6" x14ac:dyDescent="0.25">
      <c r="D20" s="51"/>
      <c r="F20" s="51"/>
    </row>
    <row r="21" spans="4:6" x14ac:dyDescent="0.25">
      <c r="D21" s="51"/>
      <c r="F21" s="51"/>
    </row>
    <row r="23" spans="4:6" x14ac:dyDescent="0.25">
      <c r="D23" s="51"/>
      <c r="F23" s="51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9"/>
  <sheetViews>
    <sheetView workbookViewId="0"/>
  </sheetViews>
  <sheetFormatPr defaultColWidth="9.140625" defaultRowHeight="15" x14ac:dyDescent="0.25"/>
  <cols>
    <col min="2" max="2" width="17.42578125" customWidth="1"/>
    <col min="3" max="3" width="13.1406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7.140625" customWidth="1"/>
    <col min="10" max="10" width="19" customWidth="1"/>
  </cols>
  <sheetData>
    <row r="2" spans="2:12" ht="15.75" x14ac:dyDescent="0.25">
      <c r="B2" s="3"/>
      <c r="C2" s="4"/>
      <c r="D2" s="4"/>
      <c r="E2" s="4"/>
      <c r="F2" s="4"/>
      <c r="G2" s="4"/>
      <c r="H2" s="4"/>
      <c r="I2" s="4"/>
      <c r="J2" s="4"/>
    </row>
    <row r="3" spans="2:12" ht="16.5" thickBot="1" x14ac:dyDescent="0.3">
      <c r="B3" s="82" t="s">
        <v>24</v>
      </c>
      <c r="C3" s="81"/>
      <c r="D3" s="81"/>
      <c r="E3" s="81"/>
      <c r="F3" s="81"/>
      <c r="G3" s="81"/>
      <c r="H3" s="81"/>
      <c r="I3" s="83"/>
      <c r="J3" s="84" t="s">
        <v>328</v>
      </c>
    </row>
    <row r="4" spans="2:12" ht="24.95" customHeight="1" thickTop="1" x14ac:dyDescent="0.25">
      <c r="B4" s="331" t="s">
        <v>636</v>
      </c>
      <c r="C4" s="331"/>
      <c r="D4" s="331"/>
      <c r="E4" s="331"/>
      <c r="F4" s="331"/>
      <c r="G4" s="331"/>
      <c r="H4" s="331"/>
      <c r="I4" s="331"/>
      <c r="J4" s="331"/>
    </row>
    <row r="5" spans="2:12" ht="15.75" x14ac:dyDescent="0.25">
      <c r="B5" s="330" t="s">
        <v>577</v>
      </c>
      <c r="C5" s="330"/>
      <c r="D5" s="330"/>
      <c r="E5" s="330" t="s">
        <v>583</v>
      </c>
      <c r="F5" s="330"/>
      <c r="G5" s="330"/>
      <c r="H5" s="330" t="s">
        <v>691</v>
      </c>
      <c r="I5" s="330"/>
      <c r="J5" s="330"/>
    </row>
    <row r="6" spans="2:12" ht="15.75" x14ac:dyDescent="0.25">
      <c r="B6" s="97" t="s">
        <v>19</v>
      </c>
      <c r="C6" s="97" t="s">
        <v>20</v>
      </c>
      <c r="D6" s="97" t="s">
        <v>21</v>
      </c>
      <c r="E6" s="97" t="s">
        <v>22</v>
      </c>
      <c r="F6" s="97" t="s">
        <v>23</v>
      </c>
      <c r="G6" s="97" t="s">
        <v>21</v>
      </c>
      <c r="H6" s="97" t="s">
        <v>22</v>
      </c>
      <c r="I6" s="97" t="s">
        <v>20</v>
      </c>
      <c r="J6" s="97" t="s">
        <v>21</v>
      </c>
    </row>
    <row r="7" spans="2:12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</row>
    <row r="8" spans="2:12" ht="15.75" x14ac:dyDescent="0.25">
      <c r="B8" s="107">
        <v>6432</v>
      </c>
      <c r="C8" s="107">
        <v>25890829</v>
      </c>
      <c r="D8" s="107">
        <f>C8/B8</f>
        <v>4025.3154539800994</v>
      </c>
      <c r="E8" s="107">
        <v>6410</v>
      </c>
      <c r="F8" s="107">
        <v>27188181</v>
      </c>
      <c r="G8" s="107">
        <f>F8/E8</f>
        <v>4241.5258970358818</v>
      </c>
      <c r="H8" s="107">
        <v>6431</v>
      </c>
      <c r="I8" s="107">
        <v>27365043</v>
      </c>
      <c r="J8" s="107">
        <f>I8/H8</f>
        <v>4255.1769553724153</v>
      </c>
      <c r="L8" s="15"/>
    </row>
    <row r="9" spans="2:12" ht="15.75" x14ac:dyDescent="0.25">
      <c r="B9" s="21"/>
      <c r="C9" s="4"/>
      <c r="D9" s="4"/>
      <c r="E9" s="4"/>
      <c r="F9" s="4"/>
      <c r="G9" s="4"/>
      <c r="H9" s="4"/>
      <c r="I9" s="4"/>
      <c r="J9" s="4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Q28"/>
  <sheetViews>
    <sheetView workbookViewId="0"/>
  </sheetViews>
  <sheetFormatPr defaultColWidth="9.140625" defaultRowHeight="15" x14ac:dyDescent="0.25"/>
  <cols>
    <col min="3" max="3" width="34.85546875" customWidth="1"/>
    <col min="4" max="4" width="16" customWidth="1"/>
    <col min="5" max="7" width="15.140625" customWidth="1"/>
    <col min="8" max="8" width="14.5703125" customWidth="1"/>
    <col min="9" max="9" width="13.85546875" customWidth="1"/>
    <col min="10" max="10" width="12.85546875" customWidth="1"/>
    <col min="11" max="11" width="13.140625" customWidth="1"/>
    <col min="13" max="13" width="12.140625" bestFit="1" customWidth="1"/>
    <col min="14" max="14" width="9.140625" customWidth="1"/>
    <col min="15" max="15" width="15" customWidth="1"/>
    <col min="17" max="17" width="10.140625" bestFit="1" customWidth="1"/>
  </cols>
  <sheetData>
    <row r="1" spans="2:17" ht="15.75" x14ac:dyDescent="0.25">
      <c r="C1" s="5"/>
      <c r="D1" s="4"/>
      <c r="E1" s="4"/>
      <c r="F1" s="4"/>
      <c r="G1" s="4"/>
      <c r="H1" s="4"/>
      <c r="I1" s="4"/>
      <c r="J1" s="4"/>
      <c r="K1" s="4"/>
    </row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  <c r="M2" s="52"/>
    </row>
    <row r="3" spans="2:17" ht="16.5" thickBot="1" x14ac:dyDescent="0.3">
      <c r="B3" s="60"/>
      <c r="C3" s="85" t="s">
        <v>45</v>
      </c>
      <c r="D3" s="81"/>
      <c r="E3" s="81"/>
      <c r="F3" s="81"/>
      <c r="G3" s="81"/>
      <c r="H3" s="81"/>
      <c r="I3" s="81"/>
      <c r="J3" s="81"/>
      <c r="K3" s="84" t="s">
        <v>327</v>
      </c>
    </row>
    <row r="4" spans="2:17" ht="24.95" customHeight="1" thickTop="1" x14ac:dyDescent="0.25">
      <c r="B4" s="332" t="s">
        <v>637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2:17" ht="19.5" customHeight="1" x14ac:dyDescent="0.25">
      <c r="B5" s="328" t="s">
        <v>127</v>
      </c>
      <c r="C5" s="330" t="s">
        <v>25</v>
      </c>
      <c r="D5" s="330" t="s">
        <v>577</v>
      </c>
      <c r="E5" s="330"/>
      <c r="F5" s="330" t="s">
        <v>583</v>
      </c>
      <c r="G5" s="330"/>
      <c r="H5" s="330" t="s">
        <v>691</v>
      </c>
      <c r="I5" s="330"/>
      <c r="J5" s="330" t="s">
        <v>1</v>
      </c>
      <c r="K5" s="330"/>
    </row>
    <row r="6" spans="2:17" ht="15.75" x14ac:dyDescent="0.25">
      <c r="B6" s="328"/>
      <c r="C6" s="330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411</v>
      </c>
    </row>
    <row r="7" spans="2:1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08"/>
      <c r="C8" s="335" t="s">
        <v>27</v>
      </c>
      <c r="D8" s="335"/>
      <c r="E8" s="101"/>
      <c r="F8" s="109"/>
      <c r="G8" s="101"/>
      <c r="H8" s="110"/>
      <c r="I8" s="110"/>
      <c r="J8" s="101"/>
      <c r="K8" s="110"/>
    </row>
    <row r="9" spans="2:17" ht="15.75" x14ac:dyDescent="0.25">
      <c r="B9" s="111" t="s">
        <v>311</v>
      </c>
      <c r="C9" s="112" t="s">
        <v>28</v>
      </c>
      <c r="D9" s="102">
        <v>7989239</v>
      </c>
      <c r="E9" s="103">
        <f>D9/D$17*100</f>
        <v>30.857409007645138</v>
      </c>
      <c r="F9" s="102">
        <v>8240642</v>
      </c>
      <c r="G9" s="113">
        <f>F9/F$17*100</f>
        <v>30.309648151893647</v>
      </c>
      <c r="H9" s="102">
        <v>8420043</v>
      </c>
      <c r="I9" s="113">
        <f>H9/H$17*100</f>
        <v>30.769339554847402</v>
      </c>
      <c r="J9" s="104">
        <f>F9/D9*100</f>
        <v>103.14677029939898</v>
      </c>
      <c r="K9" s="104">
        <f>H9/F9*100</f>
        <v>102.17702698406266</v>
      </c>
      <c r="M9" s="15"/>
      <c r="N9" s="26"/>
      <c r="O9" s="15"/>
      <c r="Q9" s="15"/>
    </row>
    <row r="10" spans="2:17" ht="15.75" x14ac:dyDescent="0.25">
      <c r="B10" s="111" t="s">
        <v>312</v>
      </c>
      <c r="C10" s="112" t="s">
        <v>29</v>
      </c>
      <c r="D10" s="102">
        <v>1966008</v>
      </c>
      <c r="E10" s="103">
        <f t="shared" ref="E10:E16" si="0">D10/D$17*100</f>
        <v>7.5934532648606963</v>
      </c>
      <c r="F10" s="102">
        <v>2028824</v>
      </c>
      <c r="G10" s="113">
        <f t="shared" ref="G10:G16" si="1">F10/F$17*100</f>
        <v>7.4621542353274757</v>
      </c>
      <c r="H10" s="102">
        <f>1328150+609448</f>
        <v>1937598</v>
      </c>
      <c r="I10" s="113">
        <f t="shared" ref="I10:I16" si="2">H10/H$17*100</f>
        <v>7.0805589452207327</v>
      </c>
      <c r="J10" s="104">
        <f t="shared" ref="J10:J16" si="3">F10/D10*100</f>
        <v>103.19510398736934</v>
      </c>
      <c r="K10" s="104">
        <f t="shared" ref="K10:K16" si="4">H10/F10*100</f>
        <v>95.503503507450631</v>
      </c>
      <c r="M10" s="15"/>
      <c r="N10" s="26"/>
      <c r="O10" s="15"/>
      <c r="Q10" s="15"/>
    </row>
    <row r="11" spans="2:17" ht="15.75" x14ac:dyDescent="0.25">
      <c r="B11" s="111" t="s">
        <v>313</v>
      </c>
      <c r="C11" s="112" t="s">
        <v>30</v>
      </c>
      <c r="D11" s="102">
        <v>350452</v>
      </c>
      <c r="E11" s="103">
        <f t="shared" si="0"/>
        <v>1.3535758163633926</v>
      </c>
      <c r="F11" s="102">
        <v>530298</v>
      </c>
      <c r="G11" s="113">
        <f t="shared" si="1"/>
        <v>1.950472523336519</v>
      </c>
      <c r="H11" s="102">
        <v>311817</v>
      </c>
      <c r="I11" s="113">
        <f t="shared" si="2"/>
        <v>1.13947198986678</v>
      </c>
      <c r="J11" s="104">
        <f t="shared" si="3"/>
        <v>151.31829751292616</v>
      </c>
      <c r="K11" s="104">
        <f t="shared" si="4"/>
        <v>58.800334906033967</v>
      </c>
      <c r="M11" s="15"/>
      <c r="N11" s="26"/>
      <c r="O11" s="15"/>
      <c r="Q11" s="15"/>
    </row>
    <row r="12" spans="2:17" ht="15.75" x14ac:dyDescent="0.25">
      <c r="B12" s="111" t="s">
        <v>314</v>
      </c>
      <c r="C12" s="112" t="s">
        <v>31</v>
      </c>
      <c r="D12" s="102">
        <v>15890822</v>
      </c>
      <c r="E12" s="103">
        <f t="shared" si="0"/>
        <v>61.376257979225002</v>
      </c>
      <c r="F12" s="102">
        <v>16513007</v>
      </c>
      <c r="G12" s="113">
        <f>F12/F$17*100</f>
        <v>60.735975680020672</v>
      </c>
      <c r="H12" s="102">
        <v>16823478</v>
      </c>
      <c r="I12" s="113">
        <f>H12/H$17*100</f>
        <v>61.477988541804962</v>
      </c>
      <c r="J12" s="104">
        <f t="shared" si="3"/>
        <v>103.91537328905956</v>
      </c>
      <c r="K12" s="104">
        <f t="shared" si="4"/>
        <v>101.88016028818978</v>
      </c>
      <c r="M12" s="15"/>
      <c r="N12" s="26"/>
      <c r="O12" s="15"/>
      <c r="Q12" s="15"/>
    </row>
    <row r="13" spans="2:17" ht="15.75" x14ac:dyDescent="0.25">
      <c r="B13" s="111" t="s">
        <v>315</v>
      </c>
      <c r="C13" s="112" t="s">
        <v>32</v>
      </c>
      <c r="D13" s="102">
        <v>1099948</v>
      </c>
      <c r="E13" s="103">
        <f t="shared" si="0"/>
        <v>4.2484078049412783</v>
      </c>
      <c r="F13" s="102">
        <v>995285</v>
      </c>
      <c r="G13" s="113">
        <f t="shared" si="1"/>
        <v>3.6607266959124627</v>
      </c>
      <c r="H13" s="102">
        <v>957144</v>
      </c>
      <c r="I13" s="113">
        <f t="shared" si="2"/>
        <v>3.4976886387498096</v>
      </c>
      <c r="J13" s="104">
        <f t="shared" si="3"/>
        <v>90.484732005512996</v>
      </c>
      <c r="K13" s="104">
        <f t="shared" si="4"/>
        <v>96.167831324695939</v>
      </c>
      <c r="M13" s="15"/>
      <c r="N13" s="26"/>
      <c r="O13" s="15"/>
      <c r="Q13" s="15"/>
    </row>
    <row r="14" spans="2:17" ht="17.25" customHeight="1" x14ac:dyDescent="0.25">
      <c r="B14" s="111" t="s">
        <v>316</v>
      </c>
      <c r="C14" s="112" t="s">
        <v>33</v>
      </c>
      <c r="D14" s="102">
        <f>D12-D13</f>
        <v>14790874</v>
      </c>
      <c r="E14" s="103">
        <f t="shared" si="0"/>
        <v>57.127850174283722</v>
      </c>
      <c r="F14" s="102">
        <f>F12-F13</f>
        <v>15517722</v>
      </c>
      <c r="G14" s="113">
        <f t="shared" si="1"/>
        <v>57.075248984108207</v>
      </c>
      <c r="H14" s="102">
        <f>H12-H13</f>
        <v>15866334</v>
      </c>
      <c r="I14" s="113">
        <f t="shared" si="2"/>
        <v>57.980299903055155</v>
      </c>
      <c r="J14" s="104">
        <f t="shared" si="3"/>
        <v>104.91416531572104</v>
      </c>
      <c r="K14" s="104">
        <f t="shared" si="4"/>
        <v>102.24654108380082</v>
      </c>
      <c r="M14" s="15"/>
      <c r="N14" s="26"/>
      <c r="O14" s="15"/>
      <c r="Q14" s="15"/>
    </row>
    <row r="15" spans="2:17" ht="15.75" x14ac:dyDescent="0.25">
      <c r="B15" s="111" t="s">
        <v>317</v>
      </c>
      <c r="C15" s="112" t="s">
        <v>34</v>
      </c>
      <c r="D15" s="102">
        <v>516921</v>
      </c>
      <c r="E15" s="103">
        <f t="shared" si="0"/>
        <v>1.9965409373334475</v>
      </c>
      <c r="F15" s="102">
        <v>548157</v>
      </c>
      <c r="G15" s="113">
        <f t="shared" si="1"/>
        <v>2.016159153861746</v>
      </c>
      <c r="H15" s="102">
        <f>520322+23052</f>
        <v>543374</v>
      </c>
      <c r="I15" s="113">
        <f t="shared" si="2"/>
        <v>1.9856500864990418</v>
      </c>
      <c r="J15" s="104">
        <f t="shared" si="3"/>
        <v>106.04270285014539</v>
      </c>
      <c r="K15" s="104">
        <f t="shared" si="4"/>
        <v>99.12743976634431</v>
      </c>
      <c r="M15" s="15"/>
      <c r="N15" s="26"/>
      <c r="O15" s="15"/>
      <c r="Q15" s="15"/>
    </row>
    <row r="16" spans="2:17" ht="15.75" x14ac:dyDescent="0.25">
      <c r="B16" s="111" t="s">
        <v>318</v>
      </c>
      <c r="C16" s="112" t="s">
        <v>35</v>
      </c>
      <c r="D16" s="102">
        <v>277335</v>
      </c>
      <c r="E16" s="103">
        <f t="shared" si="0"/>
        <v>1.0711707995136039</v>
      </c>
      <c r="F16" s="102">
        <v>322538</v>
      </c>
      <c r="G16" s="113">
        <f t="shared" si="1"/>
        <v>1.1863169514724063</v>
      </c>
      <c r="H16" s="102">
        <v>285877</v>
      </c>
      <c r="I16" s="113">
        <f t="shared" si="2"/>
        <v>1.0446795205108943</v>
      </c>
      <c r="J16" s="104">
        <f t="shared" si="3"/>
        <v>116.29906070276019</v>
      </c>
      <c r="K16" s="104">
        <f t="shared" si="4"/>
        <v>88.633587360249024</v>
      </c>
      <c r="M16" s="15"/>
      <c r="N16" s="26"/>
      <c r="O16" s="15"/>
      <c r="Q16" s="15"/>
    </row>
    <row r="17" spans="2:17" ht="15.75" x14ac:dyDescent="0.25">
      <c r="B17" s="330" t="s">
        <v>36</v>
      </c>
      <c r="C17" s="330"/>
      <c r="D17" s="105">
        <f t="shared" ref="D17:I17" si="5">D9+D10+D11+D14+D15+D16</f>
        <v>25890829</v>
      </c>
      <c r="E17" s="97">
        <f t="shared" si="5"/>
        <v>100.00000000000001</v>
      </c>
      <c r="F17" s="105">
        <f t="shared" si="5"/>
        <v>27188181</v>
      </c>
      <c r="G17" s="97">
        <f t="shared" si="5"/>
        <v>100.00000000000001</v>
      </c>
      <c r="H17" s="105">
        <f t="shared" si="5"/>
        <v>27365043</v>
      </c>
      <c r="I17" s="97">
        <f t="shared" si="5"/>
        <v>100</v>
      </c>
      <c r="J17" s="106">
        <f>F17/D17*100</f>
        <v>105.01085538821488</v>
      </c>
      <c r="K17" s="106">
        <f>H17/F17*100</f>
        <v>100.65051060238271</v>
      </c>
      <c r="M17" s="15"/>
      <c r="N17" s="26"/>
      <c r="O17" s="15"/>
      <c r="Q17" s="15"/>
    </row>
    <row r="18" spans="2:17" ht="15.75" x14ac:dyDescent="0.25">
      <c r="B18" s="108"/>
      <c r="C18" s="335" t="s">
        <v>409</v>
      </c>
      <c r="D18" s="335"/>
      <c r="E18" s="114"/>
      <c r="F18" s="109"/>
      <c r="G18" s="114"/>
      <c r="H18" s="102"/>
      <c r="I18" s="114"/>
      <c r="J18" s="114"/>
      <c r="K18" s="104"/>
      <c r="M18" s="15"/>
      <c r="N18" s="26"/>
    </row>
    <row r="19" spans="2:17" ht="15.75" x14ac:dyDescent="0.25">
      <c r="B19" s="100" t="s">
        <v>319</v>
      </c>
      <c r="C19" s="101" t="s">
        <v>37</v>
      </c>
      <c r="D19" s="102">
        <v>21184952</v>
      </c>
      <c r="E19" s="103">
        <f>D19/D$25*100</f>
        <v>81.824154800141784</v>
      </c>
      <c r="F19" s="102">
        <v>22443589</v>
      </c>
      <c r="G19" s="103">
        <f>F19/F$25*100</f>
        <v>82.549064242289688</v>
      </c>
      <c r="H19" s="102">
        <v>22566874</v>
      </c>
      <c r="I19" s="103">
        <f>H19/H$25*100</f>
        <v>82.466064460413975</v>
      </c>
      <c r="J19" s="104">
        <f>F19/D19*100</f>
        <v>105.94118410086554</v>
      </c>
      <c r="K19" s="104">
        <f>H19/F19*100</f>
        <v>100.54931054030618</v>
      </c>
      <c r="M19" s="15"/>
      <c r="N19" s="26"/>
      <c r="O19" s="15"/>
      <c r="Q19" s="15"/>
    </row>
    <row r="20" spans="2:17" ht="15.75" x14ac:dyDescent="0.25">
      <c r="B20" s="100" t="s">
        <v>320</v>
      </c>
      <c r="C20" s="101" t="s">
        <v>38</v>
      </c>
      <c r="D20" s="102">
        <v>0</v>
      </c>
      <c r="E20" s="103">
        <f t="shared" ref="E20:E24" si="6">D20/D$25*100</f>
        <v>0</v>
      </c>
      <c r="F20" s="102">
        <v>0</v>
      </c>
      <c r="G20" s="103">
        <f t="shared" ref="G20:G24" si="7">F20/F$25*100</f>
        <v>0</v>
      </c>
      <c r="H20" s="115">
        <v>0</v>
      </c>
      <c r="I20" s="103">
        <f t="shared" ref="I20:I24" si="8">H20/H$25*100</f>
        <v>0</v>
      </c>
      <c r="J20" s="104" t="s">
        <v>106</v>
      </c>
      <c r="K20" s="104" t="s">
        <v>106</v>
      </c>
      <c r="M20" s="15"/>
      <c r="N20" s="26"/>
    </row>
    <row r="21" spans="2:17" ht="15.75" x14ac:dyDescent="0.25">
      <c r="B21" s="100" t="s">
        <v>321</v>
      </c>
      <c r="C21" s="101" t="s">
        <v>39</v>
      </c>
      <c r="D21" s="102">
        <v>779075</v>
      </c>
      <c r="E21" s="103">
        <f t="shared" si="6"/>
        <v>3.0090770751295759</v>
      </c>
      <c r="F21" s="102">
        <v>520335</v>
      </c>
      <c r="G21" s="103">
        <f t="shared" si="7"/>
        <v>1.9138279239791733</v>
      </c>
      <c r="H21" s="102">
        <v>490364</v>
      </c>
      <c r="I21" s="103">
        <f t="shared" si="8"/>
        <v>1.791935791951798</v>
      </c>
      <c r="J21" s="104">
        <f t="shared" ref="J21:J24" si="9">F21/D21*100</f>
        <v>66.788820075089049</v>
      </c>
      <c r="K21" s="104">
        <f>H21/F21*100</f>
        <v>94.240056886428931</v>
      </c>
      <c r="M21" s="15"/>
      <c r="N21" s="26"/>
      <c r="O21" s="15"/>
      <c r="Q21" s="15"/>
    </row>
    <row r="22" spans="2:17" ht="15.75" x14ac:dyDescent="0.25">
      <c r="B22" s="100" t="s">
        <v>322</v>
      </c>
      <c r="C22" s="101" t="s">
        <v>40</v>
      </c>
      <c r="D22" s="102">
        <v>818655</v>
      </c>
      <c r="E22" s="103">
        <f t="shared" si="6"/>
        <v>3.1619497390369387</v>
      </c>
      <c r="F22" s="102">
        <v>986926</v>
      </c>
      <c r="G22" s="103">
        <f t="shared" si="7"/>
        <v>3.6299817188946917</v>
      </c>
      <c r="H22" s="102">
        <v>969139</v>
      </c>
      <c r="I22" s="103">
        <f t="shared" si="8"/>
        <v>3.541521933658208</v>
      </c>
      <c r="J22" s="104">
        <f t="shared" si="9"/>
        <v>120.55456816363426</v>
      </c>
      <c r="K22" s="104">
        <f t="shared" ref="K22:K24" si="10">H22/F22*100</f>
        <v>98.197737216366775</v>
      </c>
      <c r="M22" s="15"/>
      <c r="N22" s="26"/>
      <c r="O22" s="15"/>
      <c r="Q22" s="15"/>
    </row>
    <row r="23" spans="2:17" ht="15.75" x14ac:dyDescent="0.25">
      <c r="B23" s="336" t="s">
        <v>41</v>
      </c>
      <c r="C23" s="336"/>
      <c r="D23" s="102"/>
      <c r="E23" s="103"/>
      <c r="F23" s="102"/>
      <c r="G23" s="103"/>
      <c r="H23" s="102"/>
      <c r="I23" s="103"/>
      <c r="J23" s="104"/>
      <c r="K23" s="104"/>
      <c r="M23" s="15"/>
      <c r="N23" s="26"/>
    </row>
    <row r="24" spans="2:17" ht="15.75" x14ac:dyDescent="0.25">
      <c r="B24" s="100" t="s">
        <v>323</v>
      </c>
      <c r="C24" s="101" t="s">
        <v>42</v>
      </c>
      <c r="D24" s="102">
        <v>3108147</v>
      </c>
      <c r="E24" s="103">
        <f t="shared" si="6"/>
        <v>12.004818385691705</v>
      </c>
      <c r="F24" s="102">
        <v>3237331</v>
      </c>
      <c r="G24" s="103">
        <f t="shared" si="7"/>
        <v>11.907126114836442</v>
      </c>
      <c r="H24" s="102">
        <v>3338666</v>
      </c>
      <c r="I24" s="103">
        <f t="shared" si="8"/>
        <v>12.200477813976027</v>
      </c>
      <c r="J24" s="104">
        <f t="shared" si="9"/>
        <v>104.15630277461136</v>
      </c>
      <c r="K24" s="104">
        <f t="shared" si="10"/>
        <v>103.13020200900063</v>
      </c>
      <c r="M24" s="15"/>
      <c r="N24" s="26"/>
      <c r="O24" s="15"/>
      <c r="Q24" s="15"/>
    </row>
    <row r="25" spans="2:17" ht="15" customHeight="1" x14ac:dyDescent="0.25">
      <c r="B25" s="330" t="s">
        <v>43</v>
      </c>
      <c r="C25" s="330"/>
      <c r="D25" s="333">
        <f t="shared" ref="D25:I25" si="11">SUM(D19:D24)</f>
        <v>25890829</v>
      </c>
      <c r="E25" s="334">
        <f t="shared" si="11"/>
        <v>100.00000000000001</v>
      </c>
      <c r="F25" s="333">
        <f t="shared" si="11"/>
        <v>27188181</v>
      </c>
      <c r="G25" s="330">
        <f t="shared" si="11"/>
        <v>100</v>
      </c>
      <c r="H25" s="333">
        <f t="shared" si="11"/>
        <v>27365043</v>
      </c>
      <c r="I25" s="330">
        <f t="shared" si="11"/>
        <v>100</v>
      </c>
      <c r="J25" s="334">
        <f>F25/D25*100</f>
        <v>105.01085538821488</v>
      </c>
      <c r="K25" s="334">
        <f>H25/F25*100</f>
        <v>100.65051060238271</v>
      </c>
      <c r="M25" s="15"/>
      <c r="N25" s="26"/>
      <c r="O25" s="15"/>
      <c r="Q25" s="15"/>
    </row>
    <row r="26" spans="2:17" ht="15.75" customHeight="1" x14ac:dyDescent="0.25">
      <c r="B26" s="330" t="s">
        <v>44</v>
      </c>
      <c r="C26" s="330"/>
      <c r="D26" s="333"/>
      <c r="E26" s="334"/>
      <c r="F26" s="333"/>
      <c r="G26" s="330"/>
      <c r="H26" s="333"/>
      <c r="I26" s="330"/>
      <c r="J26" s="334"/>
      <c r="K26" s="334"/>
      <c r="M26" s="15"/>
      <c r="N26" s="26"/>
    </row>
    <row r="27" spans="2:17" x14ac:dyDescent="0.25">
      <c r="N27" s="26"/>
    </row>
    <row r="28" spans="2:17" ht="27" customHeight="1" x14ac:dyDescent="0.25"/>
  </sheetData>
  <mergeCells count="21"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  <mergeCell ref="B23:C23"/>
    <mergeCell ref="B25:C25"/>
    <mergeCell ref="B26:C26"/>
    <mergeCell ref="H5:I5"/>
    <mergeCell ref="J5:K5"/>
    <mergeCell ref="B5:B6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 H15 H1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/>
  </sheetViews>
  <sheetFormatPr defaultColWidth="9.140625" defaultRowHeight="15" x14ac:dyDescent="0.25"/>
  <cols>
    <col min="2" max="2" width="7.7109375" customWidth="1"/>
    <col min="3" max="3" width="14.5703125" customWidth="1"/>
    <col min="4" max="4" width="14.140625" customWidth="1"/>
    <col min="5" max="5" width="13.140625" customWidth="1"/>
    <col min="6" max="6" width="12.85546875" customWidth="1"/>
    <col min="7" max="7" width="12.140625" customWidth="1"/>
    <col min="8" max="8" width="13.85546875" customWidth="1"/>
    <col min="9" max="9" width="11.85546875" customWidth="1"/>
    <col min="10" max="10" width="12.140625" customWidth="1"/>
    <col min="11" max="11" width="13" customWidth="1"/>
    <col min="12" max="12" width="12.140625" customWidth="1"/>
    <col min="13" max="13" width="11.85546875" customWidth="1"/>
    <col min="14" max="14" width="13.140625" customWidth="1"/>
  </cols>
  <sheetData>
    <row r="2" spans="2:16" ht="15.75" x14ac:dyDescent="0.25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2"/>
    </row>
    <row r="3" spans="2:16" ht="16.5" thickBot="1" x14ac:dyDescent="0.3">
      <c r="B3" s="60"/>
      <c r="C3" s="86"/>
      <c r="D3" s="81"/>
      <c r="E3" s="81"/>
      <c r="F3" s="81"/>
      <c r="G3" s="81"/>
      <c r="H3" s="81"/>
      <c r="I3" s="81"/>
      <c r="J3" s="81"/>
      <c r="K3" s="81"/>
      <c r="L3" s="81"/>
      <c r="M3" s="81"/>
      <c r="N3" s="84" t="s">
        <v>326</v>
      </c>
    </row>
    <row r="4" spans="2:16" ht="24.95" customHeight="1" thickTop="1" x14ac:dyDescent="0.25">
      <c r="B4" s="332" t="s">
        <v>638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2:16" ht="15.75" x14ac:dyDescent="0.25">
      <c r="B5" s="337" t="s">
        <v>127</v>
      </c>
      <c r="C5" s="330" t="s">
        <v>0</v>
      </c>
      <c r="D5" s="330" t="s">
        <v>577</v>
      </c>
      <c r="E5" s="330"/>
      <c r="F5" s="330"/>
      <c r="G5" s="330" t="s">
        <v>583</v>
      </c>
      <c r="H5" s="330"/>
      <c r="I5" s="330"/>
      <c r="J5" s="330" t="s">
        <v>691</v>
      </c>
      <c r="K5" s="330"/>
      <c r="L5" s="330"/>
      <c r="M5" s="338" t="s">
        <v>1</v>
      </c>
      <c r="N5" s="338"/>
    </row>
    <row r="6" spans="2:16" ht="31.5" x14ac:dyDescent="0.25">
      <c r="B6" s="337"/>
      <c r="C6" s="330"/>
      <c r="D6" s="97" t="s">
        <v>46</v>
      </c>
      <c r="E6" s="97" t="s">
        <v>552</v>
      </c>
      <c r="F6" s="97" t="s">
        <v>26</v>
      </c>
      <c r="G6" s="97" t="s">
        <v>46</v>
      </c>
      <c r="H6" s="97" t="s">
        <v>553</v>
      </c>
      <c r="I6" s="97" t="s">
        <v>26</v>
      </c>
      <c r="J6" s="97" t="s">
        <v>46</v>
      </c>
      <c r="K6" s="97" t="s">
        <v>554</v>
      </c>
      <c r="L6" s="97" t="s">
        <v>26</v>
      </c>
      <c r="M6" s="97" t="s">
        <v>413</v>
      </c>
      <c r="N6" s="97" t="s">
        <v>414</v>
      </c>
    </row>
    <row r="7" spans="2:16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M7" s="99">
        <v>12</v>
      </c>
      <c r="N7" s="99">
        <v>13</v>
      </c>
    </row>
    <row r="8" spans="2:16" ht="15.75" x14ac:dyDescent="0.25">
      <c r="B8" s="116" t="s">
        <v>311</v>
      </c>
      <c r="C8" s="117" t="s">
        <v>47</v>
      </c>
      <c r="D8" s="114">
        <v>1</v>
      </c>
      <c r="E8" s="102">
        <v>1054365</v>
      </c>
      <c r="F8" s="103">
        <f>E8/E10*100</f>
        <v>4.0723493249289158</v>
      </c>
      <c r="G8" s="114">
        <v>1</v>
      </c>
      <c r="H8" s="102">
        <v>1048095</v>
      </c>
      <c r="I8" s="103">
        <f>H8/H10*100</f>
        <v>3.854965508726016</v>
      </c>
      <c r="J8" s="114">
        <v>1</v>
      </c>
      <c r="K8" s="102">
        <v>1020374</v>
      </c>
      <c r="L8" s="103">
        <f>K8/K10*100</f>
        <v>3.7287498506762806</v>
      </c>
      <c r="M8" s="104">
        <f>H8/E8*100</f>
        <v>99.405329274018001</v>
      </c>
      <c r="N8" s="104">
        <f>K8/H8*100</f>
        <v>97.355106168811034</v>
      </c>
    </row>
    <row r="9" spans="2:16" ht="15.75" x14ac:dyDescent="0.25">
      <c r="B9" s="116" t="s">
        <v>312</v>
      </c>
      <c r="C9" s="101" t="s">
        <v>48</v>
      </c>
      <c r="D9" s="114">
        <v>13</v>
      </c>
      <c r="E9" s="102">
        <v>24836464</v>
      </c>
      <c r="F9" s="103">
        <f>E9/E10*100</f>
        <v>95.927650675071092</v>
      </c>
      <c r="G9" s="114">
        <v>12</v>
      </c>
      <c r="H9" s="102">
        <v>26140086</v>
      </c>
      <c r="I9" s="103">
        <f>H9/H10*100</f>
        <v>96.145034491273989</v>
      </c>
      <c r="J9" s="114">
        <v>12</v>
      </c>
      <c r="K9" s="102">
        <v>26344669</v>
      </c>
      <c r="L9" s="103">
        <f>K9/K10*100</f>
        <v>96.27125014932372</v>
      </c>
      <c r="M9" s="104">
        <f t="shared" ref="M9:M10" si="0">H9/E9*100</f>
        <v>105.24882285980806</v>
      </c>
      <c r="N9" s="104">
        <f>K9/H9*100</f>
        <v>100.78264088343091</v>
      </c>
    </row>
    <row r="10" spans="2:16" ht="18.75" customHeight="1" x14ac:dyDescent="0.25">
      <c r="B10" s="330" t="s">
        <v>18</v>
      </c>
      <c r="C10" s="330"/>
      <c r="D10" s="97">
        <f t="shared" ref="D10:J10" si="1">SUM(D8:D9)</f>
        <v>14</v>
      </c>
      <c r="E10" s="105">
        <f t="shared" si="1"/>
        <v>25890829</v>
      </c>
      <c r="F10" s="106">
        <f t="shared" si="1"/>
        <v>100.00000000000001</v>
      </c>
      <c r="G10" s="97">
        <f t="shared" si="1"/>
        <v>13</v>
      </c>
      <c r="H10" s="105">
        <f t="shared" si="1"/>
        <v>27188181</v>
      </c>
      <c r="I10" s="106">
        <f t="shared" si="1"/>
        <v>100</v>
      </c>
      <c r="J10" s="97">
        <f t="shared" si="1"/>
        <v>13</v>
      </c>
      <c r="K10" s="105">
        <f>K8+K9</f>
        <v>27365043</v>
      </c>
      <c r="L10" s="106">
        <f>SUM(L8:L9)</f>
        <v>100</v>
      </c>
      <c r="M10" s="106">
        <f t="shared" si="0"/>
        <v>105.01085538821488</v>
      </c>
      <c r="N10" s="106">
        <f>K10/H10*100</f>
        <v>100.65051060238271</v>
      </c>
      <c r="P10" s="15"/>
    </row>
    <row r="12" spans="2:16" x14ac:dyDescent="0.25">
      <c r="C12" s="2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4</vt:i4>
      </vt:variant>
    </vt:vector>
  </HeadingPairs>
  <TitlesOfParts>
    <vt:vector size="65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 </vt:lpstr>
      <vt:lpstr>Tabela 27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Tabela 58</vt:lpstr>
      <vt:lpstr>Tabela 59</vt:lpstr>
      <vt:lpstr>Tabela 60</vt:lpstr>
      <vt:lpstr>'Tabela 11'!_ftn1</vt:lpstr>
      <vt:lpstr>'Tabela 39'!_ftn3</vt:lpstr>
      <vt:lpstr>'Tabela 11'!_ftnref1</vt:lpstr>
      <vt:lpstr>'Tabela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2023-06-19T14:43:04Z</dcterms:modified>
</cp:coreProperties>
</file>